
<file path=[Content_Types].xml><?xml version="1.0" encoding="utf-8"?>
<Types xmlns="http://schemas.openxmlformats.org/package/2006/content-types">
  <Override PartName="/xl/worksheets/sheet24.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harts/chart29.xml" ContentType="application/vnd.openxmlformats-officedocument.drawingml.chart+xml"/>
  <Override PartName="/xl/charts/chart49.xml" ContentType="application/vnd.openxmlformats-officedocument.drawingml.chart+xml"/>
  <Override PartName="/xl/comments4.xml" ContentType="application/vnd.openxmlformats-officedocument.spreadsheetml.comments+xml"/>
  <Override PartName="/xl/worksheets/sheet3.xml" ContentType="application/vnd.openxmlformats-officedocument.spreadsheetml.worksheet+xml"/>
  <Override PartName="/xl/comments2.xml" ContentType="application/vnd.openxmlformats-officedocument.spreadsheetml.comments+xml"/>
  <Override PartName="/xl/charts/chart18.xml" ContentType="application/vnd.openxmlformats-officedocument.drawingml.chart+xml"/>
  <Override PartName="/xl/charts/chart27.xml" ContentType="application/vnd.openxmlformats-officedocument.drawingml.chart+xml"/>
  <Override PartName="/xl/charts/chart36.xml" ContentType="application/vnd.openxmlformats-officedocument.drawingml.chart+xml"/>
  <Override PartName="/xl/charts/chart38.xml" ContentType="application/vnd.openxmlformats-officedocument.drawingml.chart+xml"/>
  <Override PartName="/xl/charts/chart47.xml" ContentType="application/vnd.openxmlformats-officedocument.drawingml.chart+xml"/>
  <Override PartName="/xl/charts/chart56.xml" ContentType="application/vnd.openxmlformats-officedocument.drawingml.chart+xml"/>
  <Override PartName="/xl/drawings/drawing13.xml" ContentType="application/vnd.openxmlformats-officedocument.drawing+xml"/>
  <Override PartName="/xl/worksheets/sheet1.xml" ContentType="application/vnd.openxmlformats-officedocument.spreadsheetml.worksheet+xml"/>
  <Override PartName="/xl/charts/chart16.xml" ContentType="application/vnd.openxmlformats-officedocument.drawingml.chart+xml"/>
  <Override PartName="/xl/charts/chart25.xml" ContentType="application/vnd.openxmlformats-officedocument.drawingml.chart+xml"/>
  <Override PartName="/xl/charts/chart34.xml" ContentType="application/vnd.openxmlformats-officedocument.drawingml.chart+xml"/>
  <Override PartName="/xl/charts/chart45.xml" ContentType="application/vnd.openxmlformats-officedocument.drawingml.chart+xml"/>
  <Override PartName="/xl/drawings/drawing11.xml" ContentType="application/vnd.openxmlformats-officedocument.drawing+xml"/>
  <Override PartName="/xl/charts/chart54.xml" ContentType="application/vnd.openxmlformats-officedocument.drawingml.chart+xml"/>
  <Override PartName="/xl/sharedStrings.xml" ContentType="application/vnd.openxmlformats-officedocument.spreadsheetml.sharedStrings+xml"/>
  <Override PartName="/xl/charts/chart14.xml" ContentType="application/vnd.openxmlformats-officedocument.drawingml.chart+xml"/>
  <Override PartName="/xl/charts/chart23.xml" ContentType="application/vnd.openxmlformats-officedocument.drawingml.chart+xml"/>
  <Override PartName="/xl/charts/chart32.xml" ContentType="application/vnd.openxmlformats-officedocument.drawingml.chart+xml"/>
  <Override PartName="/xl/charts/chart43.xml" ContentType="application/vnd.openxmlformats-officedocument.drawingml.chart+xml"/>
  <Override PartName="/xl/charts/chart52.xml" ContentType="application/vnd.openxmlformats-officedocument.drawingml.chart+xml"/>
  <Override PartName="/xl/worksheets/sheet18.xml" ContentType="application/vnd.openxmlformats-officedocument.spreadsheetml.worksheet+xml"/>
  <Override PartName="/xl/charts/chart9.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charts/chart30.xml" ContentType="application/vnd.openxmlformats-officedocument.drawingml.chart+xml"/>
  <Override PartName="/xl/charts/chart41.xml" ContentType="application/vnd.openxmlformats-officedocument.drawingml.chart+xml"/>
  <Override PartName="/xl/charts/chart50.xml" ContentType="application/vnd.openxmlformats-officedocument.drawingml.chart+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charts/chart7.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charts/chart5.xml" ContentType="application/vnd.openxmlformats-officedocument.drawingml.char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charts/chart39.xml" ContentType="application/vnd.openxmlformats-officedocument.drawingml.chart+xml"/>
  <Override PartName="/xl/charts/chart48.xml" ContentType="application/vnd.openxmlformats-officedocument.drawingml.chart+xml"/>
  <Override PartName="/xl/charts/chart57.xml" ContentType="application/vnd.openxmlformats-officedocument.drawingml.chart+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harts/chart19.xml" ContentType="application/vnd.openxmlformats-officedocument.drawingml.chart+xml"/>
  <Override PartName="/xl/charts/chart28.xml" ContentType="application/vnd.openxmlformats-officedocument.drawingml.chart+xml"/>
  <Override PartName="/xl/comments3.xml" ContentType="application/vnd.openxmlformats-officedocument.spreadsheetml.comments+xml"/>
  <Override PartName="/xl/charts/chart37.xml" ContentType="application/vnd.openxmlformats-officedocument.drawingml.chart+xml"/>
  <Override PartName="/xl/charts/chart46.xml" ContentType="application/vnd.openxmlformats-officedocument.drawingml.chart+xml"/>
  <Override PartName="/xl/charts/chart55.xml" ContentType="application/vnd.openxmlformats-officedocument.drawingml.chart+xml"/>
  <Default Extension="vml" ContentType="application/vnd.openxmlformats-officedocument.vmlDrawing"/>
  <Override PartName="/xl/comments1.xml" ContentType="application/vnd.openxmlformats-officedocument.spreadsheetml.comments+xml"/>
  <Override PartName="/xl/charts/chart17.xml" ContentType="application/vnd.openxmlformats-officedocument.drawingml.chart+xml"/>
  <Override PartName="/xl/charts/chart26.xml" ContentType="application/vnd.openxmlformats-officedocument.drawingml.chart+xml"/>
  <Override PartName="/xl/charts/chart35.xml" ContentType="application/vnd.openxmlformats-officedocument.drawingml.chart+xml"/>
  <Override PartName="/xl/charts/chart44.xml" ContentType="application/vnd.openxmlformats-officedocument.drawingml.chart+xml"/>
  <Override PartName="/xl/drawings/drawing12.xml" ContentType="application/vnd.openxmlformats-officedocument.drawing+xml"/>
  <Override PartName="/xl/charts/chart53.xml" ContentType="application/vnd.openxmlformats-officedocument.drawingml.chart+xml"/>
  <Override PartName="/xl/calcChain.xml" ContentType="application/vnd.openxmlformats-officedocument.spreadsheetml.calcChain+xml"/>
  <Override PartName="/xl/worksheets/sheet19.xml" ContentType="application/vnd.openxmlformats-officedocument.spreadsheetml.worksheet+xml"/>
  <Override PartName="/xl/charts/chart13.xml" ContentType="application/vnd.openxmlformats-officedocument.drawingml.chart+xml"/>
  <Override PartName="/xl/charts/chart15.xml" ContentType="application/vnd.openxmlformats-officedocument.drawingml.chart+xml"/>
  <Override PartName="/xl/charts/chart24.xml" ContentType="application/vnd.openxmlformats-officedocument.drawingml.chart+xml"/>
  <Override PartName="/xl/charts/chart33.xml" ContentType="application/vnd.openxmlformats-officedocument.drawingml.chart+xml"/>
  <Override PartName="/xl/charts/chart42.xml" ContentType="application/vnd.openxmlformats-officedocument.drawingml.chart+xml"/>
  <Override PartName="/xl/drawings/drawing10.xml" ContentType="application/vnd.openxmlformats-officedocument.drawing+xml"/>
  <Override PartName="/xl/charts/chart51.xml" ContentType="application/vnd.openxmlformats-officedocument.drawingml.chart+xml"/>
  <Override PartName="/xl/worksheets/sheet17.xml" ContentType="application/vnd.openxmlformats-officedocument.spreadsheetml.worksheet+xml"/>
  <Override PartName="/xl/worksheets/sheet26.xml" ContentType="application/vnd.openxmlformats-officedocument.spreadsheetml.worksheet+xml"/>
  <Override PartName="/xl/charts/chart8.xml" ContentType="application/vnd.openxmlformats-officedocument.drawingml.chart+xml"/>
  <Override PartName="/xl/charts/chart11.xml" ContentType="application/vnd.openxmlformats-officedocument.drawingml.chart+xml"/>
  <Override PartName="/xl/charts/chart22.xml" ContentType="application/vnd.openxmlformats-officedocument.drawingml.chart+xml"/>
  <Override PartName="/xl/charts/chart31.xml" ContentType="application/vnd.openxmlformats-officedocument.drawingml.chart+xml"/>
  <Override PartName="/xl/charts/chart40.xml" ContentType="application/vnd.openxmlformats-officedocument.drawingml.chart+xml"/>
  <Override PartName="/docProps/core.xml" ContentType="application/vnd.openxmlformats-package.core-properties+xml"/>
  <Override PartName="/xl/worksheets/sheet15.xml" ContentType="application/vnd.openxmlformats-officedocument.spreadsheetml.worksheet+xml"/>
  <Override PartName="/xl/charts/chart6.xml" ContentType="application/vnd.openxmlformats-officedocument.drawingml.chart+xml"/>
  <Override PartName="/xl/charts/chart20.xml" ContentType="application/vnd.openxmlformats-officedocument.drawingml.chart+xml"/>
  <Override PartName="/xl/worksheets/sheet9.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0" windowWidth="15600" windowHeight="9360" tabRatio="783" activeTab="2"/>
  </bookViews>
  <sheets>
    <sheet name="5-Year Plan (2014-19)" sheetId="1" r:id="rId1"/>
    <sheet name="Performance Measure" sheetId="27" r:id="rId2"/>
    <sheet name="Provincial Summary" sheetId="2" r:id="rId3"/>
    <sheet name="Summary by AREA" sheetId="6" r:id="rId4"/>
    <sheet name="BCTS Summary" sheetId="17" r:id="rId5"/>
    <sheet name="TFL summary" sheetId="26" state="hidden" r:id="rId6"/>
    <sheet name="CR" sheetId="18" r:id="rId7"/>
    <sheet name="CR AOP 14-15" sheetId="28" state="hidden" r:id="rId8"/>
    <sheet name="TOR" sheetId="19" r:id="rId9"/>
    <sheet name="TOR AOP 14-15" sheetId="29" state="hidden" r:id="rId10"/>
    <sheet name="KBR" sheetId="20" r:id="rId11"/>
    <sheet name="KBR AOP 14-15" sheetId="31" state="hidden" r:id="rId12"/>
    <sheet name="OR" sheetId="21" r:id="rId13"/>
    <sheet name="OR AOP 14-15" sheetId="32" state="hidden" r:id="rId14"/>
    <sheet name="SR" sheetId="22" r:id="rId15"/>
    <sheet name="SR AOP 14-15" sheetId="33" state="hidden" r:id="rId16"/>
    <sheet name="NER" sheetId="23" r:id="rId17"/>
    <sheet name="NER AOP 14-15" sheetId="34" state="hidden" r:id="rId18"/>
    <sheet name="SCR" sheetId="24" r:id="rId19"/>
    <sheet name="SCR AOP 14-15" sheetId="35" state="hidden" r:id="rId20"/>
    <sheet name="WCR" sheetId="25" r:id="rId21"/>
    <sheet name="WCR AOP 14-15" sheetId="36" state="hidden" r:id="rId22"/>
    <sheet name="Detailed Costs " sheetId="38" r:id="rId23"/>
    <sheet name="Definitions " sheetId="39" r:id="rId24"/>
    <sheet name="rough 201314 budget" sheetId="16" state="hidden" r:id="rId25"/>
    <sheet name="Sheet" sheetId="37" state="hidden" r:id="rId26"/>
  </sheets>
  <definedNames>
    <definedName name="_xlnm._FilterDatabase" localSheetId="22" hidden="1">'Detailed Costs '!#REF!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40799.5906481482</definedName>
    <definedName name="IQ_NTM" hidden="1">6000</definedName>
    <definedName name="IQ_TODAY" hidden="1">0</definedName>
    <definedName name="IQ_WEEK" hidden="1">50000</definedName>
    <definedName name="IQ_YTD" hidden="1">3000</definedName>
    <definedName name="IQ_YTDMONTH" hidden="1">130000</definedName>
    <definedName name="_xlnm.Print_Area" localSheetId="0">'5-Year Plan (2014-19)'!$A$1:$CZ$229</definedName>
    <definedName name="_xlnm.Print_Area" localSheetId="23">'Definitions '!$A$1:$A$30</definedName>
    <definedName name="_xlnm.Print_Area" localSheetId="22">'Detailed Costs '!$A$1:$G$62</definedName>
    <definedName name="_xlnm.Print_Area" localSheetId="11">'KBR AOP 14-15'!$A$1:$BA$21</definedName>
    <definedName name="_xlnm.Print_Area" localSheetId="9">'TOR AOP 14-15'!$A$1:$BA$29</definedName>
    <definedName name="_xlnm.Print_Titles" localSheetId="0">'5-Year Plan (2014-19)'!$1:$5</definedName>
    <definedName name="_xlnm.Print_Titles" localSheetId="22">'Detailed Costs '!$1:$2</definedName>
  </definedNames>
  <calcPr calcId="125725"/>
</workbook>
</file>

<file path=xl/calcChain.xml><?xml version="1.0" encoding="utf-8"?>
<calcChain xmlns="http://schemas.openxmlformats.org/spreadsheetml/2006/main">
  <c r="KP52" i="1"/>
  <c r="KM52"/>
  <c r="KQ52" s="1"/>
  <c r="JW52"/>
  <c r="IR52"/>
  <c r="IO52"/>
  <c r="IS52" s="1"/>
  <c r="HY52"/>
  <c r="GT52"/>
  <c r="GQ52"/>
  <c r="GU52" s="1"/>
  <c r="GA52"/>
  <c r="EV52"/>
  <c r="ES52"/>
  <c r="EW52" s="1"/>
  <c r="EC52"/>
  <c r="CX52"/>
  <c r="CU52"/>
  <c r="CS52"/>
  <c r="CP52"/>
  <c r="CM52"/>
  <c r="CJ52"/>
  <c r="CG52"/>
  <c r="CE52"/>
  <c r="CY52" s="1"/>
  <c r="CC52"/>
  <c r="BY52"/>
  <c r="BS52"/>
  <c r="BP52"/>
  <c r="BM52"/>
  <c r="BJ52"/>
  <c r="BG52"/>
  <c r="BD52"/>
  <c r="AZ52"/>
  <c r="AW52"/>
  <c r="AU52"/>
  <c r="AG52"/>
  <c r="BA52" s="1"/>
  <c r="AE52"/>
  <c r="AA52"/>
  <c r="U52"/>
  <c r="R52"/>
  <c r="O52"/>
  <c r="L52"/>
  <c r="I52"/>
  <c r="F52"/>
  <c r="KP51"/>
  <c r="KM51"/>
  <c r="KQ51" s="1"/>
  <c r="JW51"/>
  <c r="IR51"/>
  <c r="IO51"/>
  <c r="IS51" s="1"/>
  <c r="HY51"/>
  <c r="GT51"/>
  <c r="GQ51"/>
  <c r="GU51" s="1"/>
  <c r="GA51"/>
  <c r="EV51"/>
  <c r="EC51"/>
  <c r="EW51" s="1"/>
  <c r="CX51"/>
  <c r="CS51"/>
  <c r="CP51"/>
  <c r="CM51"/>
  <c r="CJ51"/>
  <c r="CG51"/>
  <c r="CE51"/>
  <c r="CY51" s="1"/>
  <c r="CC51"/>
  <c r="BY51"/>
  <c r="BS51"/>
  <c r="BP51"/>
  <c r="BM51"/>
  <c r="BJ51"/>
  <c r="BG51"/>
  <c r="BD51"/>
  <c r="AZ51"/>
  <c r="AW51"/>
  <c r="AU51"/>
  <c r="AG51"/>
  <c r="BA51" s="1"/>
  <c r="AE51"/>
  <c r="AA51"/>
  <c r="U51"/>
  <c r="R51"/>
  <c r="O51"/>
  <c r="L51"/>
  <c r="I51"/>
  <c r="F51"/>
  <c r="KP50"/>
  <c r="KM50"/>
  <c r="KQ50" s="1"/>
  <c r="JW50"/>
  <c r="IR50"/>
  <c r="IO50"/>
  <c r="IS50" s="1"/>
  <c r="HY50"/>
  <c r="GT50"/>
  <c r="GQ50"/>
  <c r="GU50" s="1"/>
  <c r="GA50"/>
  <c r="EV50"/>
  <c r="ES50"/>
  <c r="EW50" s="1"/>
  <c r="EC50"/>
  <c r="CX50"/>
  <c r="CU50"/>
  <c r="CS50"/>
  <c r="CP50"/>
  <c r="CM50"/>
  <c r="CJ50"/>
  <c r="CG50"/>
  <c r="CE50"/>
  <c r="CY50" s="1"/>
  <c r="CC50"/>
  <c r="BY50"/>
  <c r="BS50"/>
  <c r="BP50"/>
  <c r="BM50"/>
  <c r="BJ50"/>
  <c r="BG50"/>
  <c r="BD50"/>
  <c r="AZ50"/>
  <c r="AW50"/>
  <c r="AU50"/>
  <c r="AR50"/>
  <c r="AO50"/>
  <c r="AL50"/>
  <c r="AI50"/>
  <c r="AG50"/>
  <c r="BA50" s="1"/>
  <c r="AE50"/>
  <c r="AA50"/>
  <c r="U50"/>
  <c r="R50"/>
  <c r="O50"/>
  <c r="L50"/>
  <c r="I50"/>
  <c r="F50"/>
  <c r="KP49"/>
  <c r="KM49"/>
  <c r="KQ49" s="1"/>
  <c r="JW49"/>
  <c r="IR49"/>
  <c r="IO49"/>
  <c r="IS49" s="1"/>
  <c r="HY49"/>
  <c r="GT49"/>
  <c r="GQ49"/>
  <c r="GU49" s="1"/>
  <c r="GA49"/>
  <c r="EV49"/>
  <c r="ES49"/>
  <c r="EW49" s="1"/>
  <c r="EC49"/>
  <c r="CX49"/>
  <c r="CU49"/>
  <c r="CS49"/>
  <c r="CP49"/>
  <c r="CM49"/>
  <c r="CJ49"/>
  <c r="CG49"/>
  <c r="CE49"/>
  <c r="CY49" s="1"/>
  <c r="CC49"/>
  <c r="BY49"/>
  <c r="BS49"/>
  <c r="BP49"/>
  <c r="BM49"/>
  <c r="BJ49"/>
  <c r="BG49"/>
  <c r="BD49"/>
  <c r="AZ49"/>
  <c r="AW49"/>
  <c r="AU49"/>
  <c r="AR49"/>
  <c r="AO49"/>
  <c r="AL49"/>
  <c r="AI49"/>
  <c r="AG49"/>
  <c r="BA49" s="1"/>
  <c r="AE49"/>
  <c r="AA49"/>
  <c r="U49"/>
  <c r="R49"/>
  <c r="O49"/>
  <c r="L49"/>
  <c r="I49"/>
  <c r="F49"/>
  <c r="KP48"/>
  <c r="KM48"/>
  <c r="KQ48" s="1"/>
  <c r="JW48"/>
  <c r="IR48"/>
  <c r="IO48"/>
  <c r="IS48" s="1"/>
  <c r="HY48"/>
  <c r="GT48"/>
  <c r="GQ48"/>
  <c r="GU48" s="1"/>
  <c r="GA48"/>
  <c r="EV48"/>
  <c r="ES48"/>
  <c r="EW48" s="1"/>
  <c r="EC48"/>
  <c r="CX48"/>
  <c r="CU48"/>
  <c r="CS48"/>
  <c r="CP48"/>
  <c r="CM48"/>
  <c r="CJ48"/>
  <c r="CG48"/>
  <c r="CE48"/>
  <c r="CY48" s="1"/>
  <c r="CC48"/>
  <c r="BY48"/>
  <c r="BS48"/>
  <c r="BP48"/>
  <c r="BM48"/>
  <c r="BJ48"/>
  <c r="BG48"/>
  <c r="BD48"/>
  <c r="AZ48"/>
  <c r="AW48"/>
  <c r="AU48"/>
  <c r="AG48"/>
  <c r="BA48" s="1"/>
  <c r="AE48"/>
  <c r="AA48"/>
  <c r="U48"/>
  <c r="R48"/>
  <c r="O48"/>
  <c r="L48"/>
  <c r="I48"/>
  <c r="F48"/>
  <c r="CX32"/>
  <c r="CX175"/>
  <c r="CX151"/>
  <c r="CX152"/>
  <c r="CX132"/>
  <c r="CF170" l="1"/>
  <c r="KQ226"/>
  <c r="KQ223"/>
  <c r="KQ222"/>
  <c r="KQ221"/>
  <c r="KQ220"/>
  <c r="KQ219"/>
  <c r="KQ218"/>
  <c r="KQ217"/>
  <c r="KQ216"/>
  <c r="KQ215"/>
  <c r="KQ214"/>
  <c r="KQ213"/>
  <c r="KQ212"/>
  <c r="KQ211"/>
  <c r="KQ210"/>
  <c r="KQ209"/>
  <c r="KQ208"/>
  <c r="KQ207"/>
  <c r="KQ206"/>
  <c r="KQ205"/>
  <c r="KQ204"/>
  <c r="KQ203"/>
  <c r="KQ202"/>
  <c r="KQ201"/>
  <c r="KQ200"/>
  <c r="KQ199"/>
  <c r="KQ198"/>
  <c r="KQ197"/>
  <c r="KQ196"/>
  <c r="KQ195"/>
  <c r="KQ194"/>
  <c r="KQ193"/>
  <c r="KQ192"/>
  <c r="KQ191"/>
  <c r="KQ190"/>
  <c r="KQ189"/>
  <c r="KQ188"/>
  <c r="KQ187"/>
  <c r="KQ186"/>
  <c r="KQ185"/>
  <c r="KQ184"/>
  <c r="KQ183"/>
  <c r="KQ182"/>
  <c r="KQ181"/>
  <c r="KQ180"/>
  <c r="KQ179"/>
  <c r="KQ178"/>
  <c r="KQ177"/>
  <c r="KQ176"/>
  <c r="KQ175"/>
  <c r="KQ174"/>
  <c r="KQ173"/>
  <c r="KQ172"/>
  <c r="KQ171"/>
  <c r="KQ170"/>
  <c r="KQ169"/>
  <c r="KQ168"/>
  <c r="KQ167"/>
  <c r="KQ166"/>
  <c r="KQ165"/>
  <c r="KQ164"/>
  <c r="KQ163"/>
  <c r="KQ162"/>
  <c r="KQ161"/>
  <c r="KQ160"/>
  <c r="KQ159"/>
  <c r="KQ158"/>
  <c r="KQ157"/>
  <c r="KQ156"/>
  <c r="KQ155"/>
  <c r="KQ154"/>
  <c r="KQ153"/>
  <c r="KQ152"/>
  <c r="KQ151"/>
  <c r="KQ150"/>
  <c r="KQ149"/>
  <c r="KQ148"/>
  <c r="KQ147"/>
  <c r="KQ146"/>
  <c r="KQ145"/>
  <c r="KQ144"/>
  <c r="KQ143"/>
  <c r="KQ142"/>
  <c r="KQ141"/>
  <c r="KQ140"/>
  <c r="KQ139"/>
  <c r="KQ138"/>
  <c r="KQ137"/>
  <c r="KQ136"/>
  <c r="KQ135"/>
  <c r="KQ134"/>
  <c r="KQ133"/>
  <c r="KQ132"/>
  <c r="KQ131"/>
  <c r="KQ130"/>
  <c r="KQ129"/>
  <c r="KQ128"/>
  <c r="KQ127"/>
  <c r="KQ126"/>
  <c r="KQ125"/>
  <c r="KQ124"/>
  <c r="KQ123"/>
  <c r="KQ122"/>
  <c r="KQ121"/>
  <c r="KQ120"/>
  <c r="KQ119"/>
  <c r="KQ118"/>
  <c r="KQ117"/>
  <c r="KQ116"/>
  <c r="KQ115"/>
  <c r="KQ114"/>
  <c r="KQ113"/>
  <c r="KQ112"/>
  <c r="KQ111"/>
  <c r="KQ110"/>
  <c r="KQ109"/>
  <c r="KQ108"/>
  <c r="KQ107"/>
  <c r="KQ106"/>
  <c r="KQ105"/>
  <c r="KQ104"/>
  <c r="KQ103"/>
  <c r="KQ102"/>
  <c r="KQ101"/>
  <c r="KQ100"/>
  <c r="KQ99"/>
  <c r="KQ98"/>
  <c r="KQ97"/>
  <c r="KQ96"/>
  <c r="KQ95"/>
  <c r="KQ94"/>
  <c r="KQ93"/>
  <c r="KQ92"/>
  <c r="KQ91"/>
  <c r="KQ90"/>
  <c r="KQ89"/>
  <c r="KQ88"/>
  <c r="KQ87"/>
  <c r="KQ86"/>
  <c r="KQ85"/>
  <c r="KQ84"/>
  <c r="KQ82"/>
  <c r="KQ81"/>
  <c r="KQ80"/>
  <c r="KQ79"/>
  <c r="KQ78"/>
  <c r="KQ77"/>
  <c r="KQ76"/>
  <c r="KQ75"/>
  <c r="KQ74"/>
  <c r="KQ73"/>
  <c r="KQ72"/>
  <c r="KQ71"/>
  <c r="KQ70"/>
  <c r="KQ69"/>
  <c r="KQ68"/>
  <c r="KQ67"/>
  <c r="KQ66"/>
  <c r="KQ65"/>
  <c r="KQ64"/>
  <c r="KQ63"/>
  <c r="KQ62"/>
  <c r="KQ61"/>
  <c r="KQ60"/>
  <c r="KQ56"/>
  <c r="KQ47"/>
  <c r="KQ46"/>
  <c r="KQ45"/>
  <c r="KQ44"/>
  <c r="KQ43"/>
  <c r="KQ42"/>
  <c r="KQ41"/>
  <c r="KQ40"/>
  <c r="KQ39"/>
  <c r="KQ38"/>
  <c r="KQ37"/>
  <c r="KQ36"/>
  <c r="KQ35"/>
  <c r="KQ34"/>
  <c r="KQ33"/>
  <c r="KQ32"/>
  <c r="KQ31"/>
  <c r="KQ30"/>
  <c r="KQ29"/>
  <c r="KQ28"/>
  <c r="KQ27"/>
  <c r="KQ26"/>
  <c r="KQ25"/>
  <c r="KQ24"/>
  <c r="KQ23"/>
  <c r="KQ22"/>
  <c r="KQ21"/>
  <c r="KQ20"/>
  <c r="KQ19"/>
  <c r="KQ18"/>
  <c r="KQ17"/>
  <c r="KQ16"/>
  <c r="KQ15"/>
  <c r="KQ14"/>
  <c r="KQ13"/>
  <c r="KQ12"/>
  <c r="KQ11"/>
  <c r="KQ10"/>
  <c r="KQ9"/>
  <c r="KQ8"/>
  <c r="KQ7"/>
  <c r="KQ6"/>
  <c r="IS226"/>
  <c r="IS223"/>
  <c r="IS222"/>
  <c r="IS221"/>
  <c r="IS220"/>
  <c r="IS219"/>
  <c r="IS218"/>
  <c r="IS217"/>
  <c r="IS216"/>
  <c r="IS215"/>
  <c r="IS214"/>
  <c r="IS213"/>
  <c r="IS212"/>
  <c r="IS211"/>
  <c r="IS210"/>
  <c r="IS209"/>
  <c r="IS208"/>
  <c r="IS207"/>
  <c r="IS206"/>
  <c r="IS205"/>
  <c r="IS204"/>
  <c r="IS203"/>
  <c r="IS202"/>
  <c r="IS201"/>
  <c r="IS200"/>
  <c r="IS199"/>
  <c r="IS198"/>
  <c r="IS197"/>
  <c r="IS196"/>
  <c r="IS195"/>
  <c r="IS194"/>
  <c r="IS193"/>
  <c r="IS192"/>
  <c r="IS191"/>
  <c r="IS190"/>
  <c r="IS189"/>
  <c r="IS188"/>
  <c r="IS187"/>
  <c r="IS186"/>
  <c r="IS185"/>
  <c r="IS184"/>
  <c r="IS183"/>
  <c r="IS182"/>
  <c r="IS181"/>
  <c r="IS180"/>
  <c r="IS179"/>
  <c r="IS178"/>
  <c r="IS177"/>
  <c r="IS176"/>
  <c r="IS175"/>
  <c r="IS174"/>
  <c r="IS173"/>
  <c r="IS172"/>
  <c r="IS171"/>
  <c r="IS170"/>
  <c r="IS169"/>
  <c r="IS168"/>
  <c r="IS167"/>
  <c r="IS166"/>
  <c r="IS165"/>
  <c r="IS164"/>
  <c r="IS163"/>
  <c r="IS162"/>
  <c r="IS161"/>
  <c r="IS160"/>
  <c r="IS159"/>
  <c r="IS158"/>
  <c r="IS157"/>
  <c r="IS156"/>
  <c r="IS155"/>
  <c r="IS154"/>
  <c r="IS153"/>
  <c r="IS152"/>
  <c r="IS151"/>
  <c r="IS150"/>
  <c r="IS149"/>
  <c r="IS148"/>
  <c r="IS147"/>
  <c r="IS146"/>
  <c r="IS145"/>
  <c r="IS144"/>
  <c r="IS143"/>
  <c r="IS142"/>
  <c r="IS141"/>
  <c r="IS140"/>
  <c r="IS139"/>
  <c r="IS138"/>
  <c r="IS137"/>
  <c r="IS136"/>
  <c r="IS135"/>
  <c r="IS134"/>
  <c r="IS133"/>
  <c r="IS132"/>
  <c r="IS131"/>
  <c r="IS130"/>
  <c r="IS129"/>
  <c r="IS128"/>
  <c r="IS127"/>
  <c r="IS126"/>
  <c r="IS125"/>
  <c r="IS124"/>
  <c r="IS123"/>
  <c r="IS122"/>
  <c r="IS121"/>
  <c r="IS120"/>
  <c r="IS119"/>
  <c r="IS118"/>
  <c r="IS117"/>
  <c r="IS116"/>
  <c r="IS115"/>
  <c r="IS114"/>
  <c r="IS113"/>
  <c r="IS112"/>
  <c r="IS111"/>
  <c r="IS110"/>
  <c r="IS109"/>
  <c r="IS108"/>
  <c r="IS107"/>
  <c r="IS106"/>
  <c r="IS105"/>
  <c r="IS104"/>
  <c r="IS103"/>
  <c r="IS102"/>
  <c r="IS101"/>
  <c r="IS100"/>
  <c r="IS99"/>
  <c r="IS98"/>
  <c r="IS97"/>
  <c r="IS96"/>
  <c r="IS95"/>
  <c r="IS94"/>
  <c r="IS93"/>
  <c r="IS92"/>
  <c r="IS91"/>
  <c r="IS90"/>
  <c r="IS89"/>
  <c r="IS88"/>
  <c r="IS87"/>
  <c r="IS86"/>
  <c r="IS85"/>
  <c r="IS84"/>
  <c r="IS82"/>
  <c r="IS81"/>
  <c r="IS80"/>
  <c r="IS79"/>
  <c r="IS78"/>
  <c r="IS77"/>
  <c r="IS76"/>
  <c r="IS75"/>
  <c r="IS74"/>
  <c r="IS73"/>
  <c r="IS72"/>
  <c r="IS71"/>
  <c r="IS70"/>
  <c r="IS69"/>
  <c r="IS68"/>
  <c r="IS67"/>
  <c r="IS66"/>
  <c r="IS65"/>
  <c r="IS64"/>
  <c r="IS63"/>
  <c r="IS62"/>
  <c r="IS61"/>
  <c r="IS60"/>
  <c r="IS56"/>
  <c r="IS47"/>
  <c r="IS46"/>
  <c r="IS45"/>
  <c r="IS44"/>
  <c r="IS43"/>
  <c r="IS42"/>
  <c r="IS41"/>
  <c r="IS40"/>
  <c r="IS39"/>
  <c r="IS38"/>
  <c r="IS37"/>
  <c r="IS36"/>
  <c r="IS35"/>
  <c r="IS34"/>
  <c r="IS33"/>
  <c r="IS32"/>
  <c r="IS31"/>
  <c r="IS30"/>
  <c r="IS29"/>
  <c r="IS28"/>
  <c r="IS27"/>
  <c r="IS26"/>
  <c r="IS25"/>
  <c r="IS24"/>
  <c r="IS23"/>
  <c r="IS22"/>
  <c r="IS21"/>
  <c r="IS20"/>
  <c r="IS19"/>
  <c r="IS18"/>
  <c r="IS17"/>
  <c r="IS16"/>
  <c r="IS15"/>
  <c r="IS14"/>
  <c r="IS13"/>
  <c r="IS12"/>
  <c r="IS11"/>
  <c r="IS10"/>
  <c r="IS9"/>
  <c r="IS8"/>
  <c r="IS7"/>
  <c r="IS6"/>
  <c r="GU226"/>
  <c r="GU223"/>
  <c r="GU222"/>
  <c r="GU221"/>
  <c r="GU220"/>
  <c r="GU219"/>
  <c r="GU218"/>
  <c r="GU217"/>
  <c r="GU216"/>
  <c r="GU215"/>
  <c r="GU214"/>
  <c r="GU213"/>
  <c r="GU212"/>
  <c r="GU211"/>
  <c r="GU210"/>
  <c r="GU209"/>
  <c r="GU208"/>
  <c r="GU207"/>
  <c r="GU206"/>
  <c r="GU205"/>
  <c r="GU204"/>
  <c r="GU203"/>
  <c r="GU202"/>
  <c r="GU201"/>
  <c r="GU200"/>
  <c r="GU199"/>
  <c r="GU198"/>
  <c r="GU197"/>
  <c r="GU196"/>
  <c r="GU195"/>
  <c r="GU194"/>
  <c r="GU193"/>
  <c r="GU192"/>
  <c r="GU191"/>
  <c r="GU190"/>
  <c r="GU189"/>
  <c r="GU188"/>
  <c r="GU187"/>
  <c r="GU186"/>
  <c r="GU185"/>
  <c r="GU184"/>
  <c r="GU183"/>
  <c r="GU182"/>
  <c r="GU181"/>
  <c r="GU180"/>
  <c r="GU179"/>
  <c r="GU178"/>
  <c r="GU177"/>
  <c r="GU176"/>
  <c r="GU175"/>
  <c r="GU174"/>
  <c r="GU173"/>
  <c r="GU172"/>
  <c r="GU171"/>
  <c r="GU170"/>
  <c r="GU169"/>
  <c r="GU168"/>
  <c r="GU167"/>
  <c r="GU166"/>
  <c r="GU165"/>
  <c r="GU164"/>
  <c r="GU163"/>
  <c r="GU162"/>
  <c r="GU161"/>
  <c r="GU160"/>
  <c r="GU159"/>
  <c r="GU158"/>
  <c r="GU157"/>
  <c r="GU156"/>
  <c r="GU155"/>
  <c r="GU154"/>
  <c r="GU153"/>
  <c r="GU152"/>
  <c r="GU151"/>
  <c r="GU150"/>
  <c r="GU149"/>
  <c r="GU148"/>
  <c r="GU147"/>
  <c r="GU146"/>
  <c r="GU145"/>
  <c r="GU144"/>
  <c r="GU143"/>
  <c r="GU142"/>
  <c r="GU141"/>
  <c r="GU140"/>
  <c r="GU139"/>
  <c r="GU138"/>
  <c r="GU137"/>
  <c r="GU136"/>
  <c r="GU135"/>
  <c r="GU134"/>
  <c r="GU133"/>
  <c r="GU132"/>
  <c r="GU131"/>
  <c r="GU130"/>
  <c r="GU129"/>
  <c r="GU128"/>
  <c r="GU127"/>
  <c r="GU126"/>
  <c r="GU125"/>
  <c r="GU124"/>
  <c r="GU123"/>
  <c r="GU122"/>
  <c r="GU121"/>
  <c r="GU120"/>
  <c r="GU119"/>
  <c r="GU118"/>
  <c r="GU117"/>
  <c r="GU116"/>
  <c r="GU115"/>
  <c r="GU114"/>
  <c r="GU113"/>
  <c r="GU112"/>
  <c r="GU111"/>
  <c r="GU110"/>
  <c r="GU109"/>
  <c r="GU108"/>
  <c r="GU107"/>
  <c r="GU106"/>
  <c r="GU105"/>
  <c r="GU104"/>
  <c r="GU103"/>
  <c r="GU102"/>
  <c r="GU101"/>
  <c r="GU100"/>
  <c r="GU99"/>
  <c r="GU98"/>
  <c r="GU97"/>
  <c r="GU96"/>
  <c r="GU95"/>
  <c r="GU94"/>
  <c r="GU93"/>
  <c r="GU92"/>
  <c r="GU91"/>
  <c r="GU90"/>
  <c r="GU89"/>
  <c r="GU88"/>
  <c r="GU87"/>
  <c r="GU86"/>
  <c r="GU85"/>
  <c r="GU84"/>
  <c r="GU82"/>
  <c r="GU81"/>
  <c r="GU80"/>
  <c r="GU79"/>
  <c r="GU78"/>
  <c r="GU77"/>
  <c r="GU76"/>
  <c r="GU75"/>
  <c r="GU74"/>
  <c r="GU73"/>
  <c r="GU72"/>
  <c r="GU71"/>
  <c r="GU70"/>
  <c r="GU69"/>
  <c r="GU68"/>
  <c r="GU67"/>
  <c r="GU66"/>
  <c r="GU65"/>
  <c r="GU64"/>
  <c r="GU63"/>
  <c r="GU62"/>
  <c r="GU61"/>
  <c r="GU60"/>
  <c r="GU56"/>
  <c r="GU47"/>
  <c r="GU46"/>
  <c r="GU45"/>
  <c r="GU44"/>
  <c r="GU43"/>
  <c r="GU42"/>
  <c r="GU41"/>
  <c r="GU40"/>
  <c r="GU39"/>
  <c r="GU38"/>
  <c r="GU37"/>
  <c r="GU36"/>
  <c r="GU35"/>
  <c r="GU34"/>
  <c r="GU33"/>
  <c r="GU32"/>
  <c r="GU31"/>
  <c r="GU30"/>
  <c r="GU29"/>
  <c r="GU28"/>
  <c r="GU27"/>
  <c r="GU26"/>
  <c r="GU25"/>
  <c r="GU24"/>
  <c r="GU23"/>
  <c r="GU22"/>
  <c r="GU21"/>
  <c r="GU20"/>
  <c r="GU19"/>
  <c r="GU18"/>
  <c r="GU17"/>
  <c r="GU16"/>
  <c r="GU15"/>
  <c r="GU14"/>
  <c r="GU13"/>
  <c r="GU12"/>
  <c r="GU11"/>
  <c r="GU10"/>
  <c r="GU9"/>
  <c r="GU8"/>
  <c r="GU7"/>
  <c r="GU6"/>
  <c r="EW226"/>
  <c r="EW223"/>
  <c r="EW222"/>
  <c r="EW221"/>
  <c r="EW220"/>
  <c r="EW219"/>
  <c r="EW218"/>
  <c r="EW217"/>
  <c r="EW216"/>
  <c r="EW215"/>
  <c r="EW214"/>
  <c r="EW213"/>
  <c r="EW212"/>
  <c r="EW211"/>
  <c r="EW210"/>
  <c r="EW209"/>
  <c r="EW208"/>
  <c r="EW207"/>
  <c r="EW206"/>
  <c r="EW205"/>
  <c r="EW204"/>
  <c r="EW203"/>
  <c r="EW202"/>
  <c r="EW201"/>
  <c r="EW200"/>
  <c r="EW199"/>
  <c r="EW198"/>
  <c r="EW197"/>
  <c r="EW196"/>
  <c r="EW195"/>
  <c r="EW194"/>
  <c r="EW193"/>
  <c r="EW192"/>
  <c r="EW191"/>
  <c r="EW190"/>
  <c r="EW189"/>
  <c r="EW188"/>
  <c r="EW187"/>
  <c r="EW186"/>
  <c r="EW185"/>
  <c r="EW184"/>
  <c r="EW183"/>
  <c r="EW182"/>
  <c r="EW181"/>
  <c r="EW180"/>
  <c r="EW179"/>
  <c r="EW178"/>
  <c r="EW177"/>
  <c r="EW176"/>
  <c r="EW175"/>
  <c r="EW174"/>
  <c r="EW173"/>
  <c r="EW172"/>
  <c r="EW171"/>
  <c r="EW170"/>
  <c r="EW169"/>
  <c r="EW168"/>
  <c r="EW167"/>
  <c r="EW166"/>
  <c r="EW165"/>
  <c r="EW164"/>
  <c r="EW163"/>
  <c r="EW162"/>
  <c r="EW161"/>
  <c r="EW160"/>
  <c r="EW159"/>
  <c r="EW158"/>
  <c r="EW157"/>
  <c r="EW156"/>
  <c r="EW155"/>
  <c r="EW154"/>
  <c r="EW153"/>
  <c r="EW152"/>
  <c r="EW151"/>
  <c r="EW150"/>
  <c r="EW149"/>
  <c r="EW148"/>
  <c r="EW147"/>
  <c r="EW146"/>
  <c r="EW145"/>
  <c r="EW144"/>
  <c r="EW143"/>
  <c r="EW142"/>
  <c r="EW141"/>
  <c r="EW140"/>
  <c r="EW139"/>
  <c r="EW138"/>
  <c r="EW137"/>
  <c r="EW136"/>
  <c r="EW135"/>
  <c r="EW134"/>
  <c r="EW133"/>
  <c r="EW132"/>
  <c r="EW131"/>
  <c r="EW130"/>
  <c r="EW129"/>
  <c r="EW128"/>
  <c r="EW127"/>
  <c r="EW126"/>
  <c r="EW125"/>
  <c r="EW124"/>
  <c r="EW123"/>
  <c r="EW122"/>
  <c r="EW121"/>
  <c r="EW120"/>
  <c r="EW119"/>
  <c r="EW118"/>
  <c r="EW117"/>
  <c r="EW116"/>
  <c r="EW115"/>
  <c r="EW114"/>
  <c r="EW113"/>
  <c r="EW112"/>
  <c r="EW111"/>
  <c r="EW110"/>
  <c r="EW109"/>
  <c r="EW108"/>
  <c r="EW107"/>
  <c r="EW106"/>
  <c r="EW105"/>
  <c r="EW104"/>
  <c r="EW103"/>
  <c r="EW102"/>
  <c r="EW101"/>
  <c r="EW100"/>
  <c r="EW99"/>
  <c r="EW98"/>
  <c r="EW97"/>
  <c r="EW96"/>
  <c r="EW95"/>
  <c r="EW94"/>
  <c r="EW93"/>
  <c r="EW92"/>
  <c r="EW91"/>
  <c r="EW90"/>
  <c r="EW89"/>
  <c r="EW88"/>
  <c r="EW87"/>
  <c r="EW86"/>
  <c r="EW85"/>
  <c r="EW84"/>
  <c r="EW82"/>
  <c r="EW81"/>
  <c r="EW80"/>
  <c r="EW79"/>
  <c r="EW78"/>
  <c r="EW77"/>
  <c r="EW76"/>
  <c r="EW75"/>
  <c r="EW74"/>
  <c r="EW73"/>
  <c r="EW72"/>
  <c r="EW71"/>
  <c r="EW70"/>
  <c r="EW69"/>
  <c r="EW68"/>
  <c r="EW67"/>
  <c r="EW66"/>
  <c r="EW65"/>
  <c r="EW64"/>
  <c r="EW63"/>
  <c r="EW62"/>
  <c r="EW61"/>
  <c r="EW60"/>
  <c r="EW56"/>
  <c r="EW47"/>
  <c r="EW46"/>
  <c r="EW45"/>
  <c r="EW44"/>
  <c r="EW43"/>
  <c r="EW42"/>
  <c r="EW41"/>
  <c r="EW40"/>
  <c r="EW39"/>
  <c r="EW38"/>
  <c r="EW37"/>
  <c r="EW36"/>
  <c r="EW35"/>
  <c r="EW34"/>
  <c r="EW33"/>
  <c r="EW32"/>
  <c r="EW31"/>
  <c r="EW30"/>
  <c r="EW29"/>
  <c r="EW28"/>
  <c r="EW27"/>
  <c r="EW26"/>
  <c r="EW25"/>
  <c r="EW24"/>
  <c r="EW23"/>
  <c r="EW22"/>
  <c r="EW21"/>
  <c r="EW20"/>
  <c r="EW19"/>
  <c r="EW18"/>
  <c r="EW17"/>
  <c r="EW16"/>
  <c r="EW15"/>
  <c r="EW14"/>
  <c r="EW13"/>
  <c r="EW12"/>
  <c r="EW11"/>
  <c r="EW10"/>
  <c r="EW9"/>
  <c r="EW8"/>
  <c r="EW7"/>
  <c r="EW6"/>
  <c r="CY143"/>
  <c r="CY144"/>
  <c r="CY145"/>
  <c r="CY146"/>
  <c r="CY147"/>
  <c r="CY148"/>
  <c r="CY149"/>
  <c r="CY150"/>
  <c r="CY151"/>
  <c r="CY152"/>
  <c r="CY153"/>
  <c r="CY154"/>
  <c r="CY155"/>
  <c r="CY156"/>
  <c r="CY157"/>
  <c r="CY158"/>
  <c r="CY159"/>
  <c r="CY160"/>
  <c r="CY161"/>
  <c r="CY162"/>
  <c r="CY163"/>
  <c r="CY164"/>
  <c r="CY165"/>
  <c r="CY166"/>
  <c r="CY167"/>
  <c r="CY168"/>
  <c r="CY169"/>
  <c r="CY170"/>
  <c r="CY171"/>
  <c r="CY172"/>
  <c r="CY173"/>
  <c r="CY174"/>
  <c r="CY175"/>
  <c r="CY176"/>
  <c r="CY177"/>
  <c r="CY178"/>
  <c r="CY180"/>
  <c r="CY181"/>
  <c r="CY182"/>
  <c r="CY183"/>
  <c r="CY184"/>
  <c r="CY185"/>
  <c r="CY186"/>
  <c r="CY187"/>
  <c r="CY189"/>
  <c r="CY190"/>
  <c r="CY191"/>
  <c r="CY192"/>
  <c r="CY193"/>
  <c r="CY194"/>
  <c r="CY195"/>
  <c r="CY196"/>
  <c r="CY197"/>
  <c r="CY198"/>
  <c r="CY199"/>
  <c r="CY200"/>
  <c r="CY201"/>
  <c r="CY202"/>
  <c r="CY203"/>
  <c r="CY204"/>
  <c r="CY205"/>
  <c r="CY206"/>
  <c r="CY207"/>
  <c r="CY208"/>
  <c r="CY209"/>
  <c r="CY210"/>
  <c r="CY211"/>
  <c r="CY212"/>
  <c r="CY213"/>
  <c r="CY214"/>
  <c r="CY215"/>
  <c r="CY216"/>
  <c r="CY218"/>
  <c r="CY219"/>
  <c r="CY222"/>
  <c r="CY223"/>
  <c r="CY142"/>
  <c r="CY7"/>
  <c r="CY8"/>
  <c r="CY9"/>
  <c r="CY10"/>
  <c r="CY11"/>
  <c r="CY12"/>
  <c r="CY13"/>
  <c r="CY14"/>
  <c r="CY15"/>
  <c r="CY16"/>
  <c r="CY17"/>
  <c r="CY18"/>
  <c r="CY19"/>
  <c r="CY20"/>
  <c r="CY21"/>
  <c r="CY22"/>
  <c r="CY23"/>
  <c r="CY24"/>
  <c r="CY25"/>
  <c r="CY26"/>
  <c r="CY27"/>
  <c r="CY28"/>
  <c r="CY29"/>
  <c r="CY30"/>
  <c r="CY31"/>
  <c r="CY32"/>
  <c r="CY33"/>
  <c r="CY35"/>
  <c r="CY36"/>
  <c r="CY37"/>
  <c r="CY38"/>
  <c r="CY39"/>
  <c r="CY40"/>
  <c r="CY41"/>
  <c r="CY43"/>
  <c r="CY44"/>
  <c r="CY45"/>
  <c r="CY46"/>
  <c r="CY47"/>
  <c r="CY56"/>
  <c r="CY60"/>
  <c r="CY61"/>
  <c r="CY62"/>
  <c r="CY63"/>
  <c r="CY64"/>
  <c r="CY66"/>
  <c r="CY67"/>
  <c r="CY68"/>
  <c r="CY69"/>
  <c r="CY70"/>
  <c r="CY71"/>
  <c r="CY73"/>
  <c r="CY74"/>
  <c r="CY75"/>
  <c r="CY76"/>
  <c r="CY77"/>
  <c r="CY78"/>
  <c r="CY79"/>
  <c r="CY80"/>
  <c r="CY84"/>
  <c r="CY85"/>
  <c r="CY86"/>
  <c r="CY87"/>
  <c r="CY88"/>
  <c r="CY89"/>
  <c r="CY90"/>
  <c r="CY91"/>
  <c r="CY92"/>
  <c r="CY93"/>
  <c r="CY94"/>
  <c r="CY95"/>
  <c r="CY96"/>
  <c r="CY97"/>
  <c r="CY98"/>
  <c r="CY99"/>
  <c r="CY100"/>
  <c r="CY101"/>
  <c r="CY102"/>
  <c r="CY103"/>
  <c r="CY104"/>
  <c r="CY105"/>
  <c r="CY106"/>
  <c r="CY107"/>
  <c r="CY108"/>
  <c r="CY109"/>
  <c r="CY110"/>
  <c r="CY111"/>
  <c r="CY112"/>
  <c r="CY113"/>
  <c r="CY114"/>
  <c r="CY115"/>
  <c r="CY116"/>
  <c r="CY117"/>
  <c r="CY118"/>
  <c r="CY119"/>
  <c r="CY120"/>
  <c r="CY121"/>
  <c r="CY122"/>
  <c r="CY123"/>
  <c r="CY124"/>
  <c r="CY125"/>
  <c r="CY126"/>
  <c r="CY127"/>
  <c r="CY128"/>
  <c r="CY129"/>
  <c r="CY130"/>
  <c r="CY131"/>
  <c r="CY132"/>
  <c r="CY134"/>
  <c r="CY135"/>
  <c r="CY136"/>
  <c r="CY137"/>
  <c r="CY138"/>
  <c r="CY139"/>
  <c r="CY140"/>
  <c r="CY141"/>
  <c r="CY6"/>
  <c r="KM87"/>
  <c r="KM88"/>
  <c r="KM89"/>
  <c r="KM90"/>
  <c r="KM91"/>
  <c r="KM92"/>
  <c r="KM93"/>
  <c r="KM94"/>
  <c r="KM95"/>
  <c r="JW87"/>
  <c r="JW88"/>
  <c r="JW89"/>
  <c r="JW90"/>
  <c r="JW91"/>
  <c r="JW92"/>
  <c r="JW93"/>
  <c r="JW94"/>
  <c r="JW95"/>
  <c r="JW96"/>
  <c r="IO88"/>
  <c r="IO89"/>
  <c r="IO90"/>
  <c r="IO91"/>
  <c r="IO92"/>
  <c r="IO93"/>
  <c r="IO94"/>
  <c r="IO95"/>
  <c r="IO96"/>
  <c r="HY86"/>
  <c r="HY87"/>
  <c r="HY88"/>
  <c r="HY89"/>
  <c r="HY90"/>
  <c r="HY91"/>
  <c r="HY92"/>
  <c r="HY93"/>
  <c r="HY94"/>
  <c r="HY95"/>
  <c r="HY96"/>
  <c r="GQ85"/>
  <c r="GQ86"/>
  <c r="GQ87"/>
  <c r="GQ88"/>
  <c r="GQ89"/>
  <c r="GQ90"/>
  <c r="GQ91"/>
  <c r="GQ92"/>
  <c r="GQ93"/>
  <c r="GQ94"/>
  <c r="GQ95"/>
  <c r="GQ96"/>
  <c r="GA87"/>
  <c r="GA88"/>
  <c r="GA89"/>
  <c r="GA90"/>
  <c r="GA91"/>
  <c r="GA92"/>
  <c r="GA93"/>
  <c r="GA94"/>
  <c r="GA95"/>
  <c r="GA96"/>
  <c r="GA97"/>
  <c r="GA98"/>
  <c r="ES87"/>
  <c r="ES88"/>
  <c r="ES89"/>
  <c r="ES90"/>
  <c r="ES91"/>
  <c r="ES92"/>
  <c r="ES93"/>
  <c r="EC88"/>
  <c r="EC89"/>
  <c r="EC90"/>
  <c r="EC91"/>
  <c r="EC92"/>
  <c r="EC93"/>
  <c r="EC94"/>
  <c r="CU86"/>
  <c r="CU87"/>
  <c r="CU88"/>
  <c r="CU89"/>
  <c r="CU90"/>
  <c r="CU91"/>
  <c r="CU92"/>
  <c r="CU93"/>
  <c r="CU94"/>
  <c r="CU95"/>
  <c r="CE88"/>
  <c r="CE89"/>
  <c r="CE90"/>
  <c r="CE91"/>
  <c r="CE92"/>
  <c r="CE93"/>
  <c r="CE94"/>
  <c r="CE95"/>
  <c r="KP93"/>
  <c r="IR93"/>
  <c r="GT93"/>
  <c r="EV93"/>
  <c r="CX93"/>
  <c r="CS93"/>
  <c r="CP93"/>
  <c r="CM93"/>
  <c r="CJ93"/>
  <c r="CG93"/>
  <c r="CC93"/>
  <c r="BY93"/>
  <c r="BS93"/>
  <c r="BP93"/>
  <c r="BM93"/>
  <c r="BJ93"/>
  <c r="BG93"/>
  <c r="BD93"/>
  <c r="KP92"/>
  <c r="IR92"/>
  <c r="GT92"/>
  <c r="EV92"/>
  <c r="CX92"/>
  <c r="CS92"/>
  <c r="CP92"/>
  <c r="CM92"/>
  <c r="CJ92"/>
  <c r="CG92"/>
  <c r="CC92"/>
  <c r="BY92"/>
  <c r="BS92"/>
  <c r="BP92"/>
  <c r="BM92"/>
  <c r="BJ92"/>
  <c r="BG92"/>
  <c r="BD92"/>
  <c r="KP91"/>
  <c r="IR91"/>
  <c r="GT91"/>
  <c r="EV91"/>
  <c r="CX91"/>
  <c r="CS91"/>
  <c r="CP91"/>
  <c r="CM91"/>
  <c r="CJ91"/>
  <c r="CG91"/>
  <c r="CC91"/>
  <c r="BY91"/>
  <c r="BS91"/>
  <c r="BP91"/>
  <c r="BM91"/>
  <c r="BJ91"/>
  <c r="BG91"/>
  <c r="BD91"/>
  <c r="KP90"/>
  <c r="IR90"/>
  <c r="GT90"/>
  <c r="EV90"/>
  <c r="CX90"/>
  <c r="CS90"/>
  <c r="CM90"/>
  <c r="CJ90"/>
  <c r="CG90"/>
  <c r="BY90"/>
  <c r="BJ90"/>
  <c r="KM221" l="1"/>
  <c r="KM220"/>
  <c r="KM219"/>
  <c r="KM218"/>
  <c r="KM217"/>
  <c r="KM216"/>
  <c r="KM215"/>
  <c r="KM214"/>
  <c r="KM213"/>
  <c r="KM212"/>
  <c r="KM211"/>
  <c r="KM210"/>
  <c r="KM209"/>
  <c r="KM208"/>
  <c r="KM207"/>
  <c r="KM206"/>
  <c r="KM205"/>
  <c r="KM204"/>
  <c r="KM203"/>
  <c r="KM202"/>
  <c r="KM201"/>
  <c r="KM200"/>
  <c r="KM199"/>
  <c r="KM198"/>
  <c r="KM197"/>
  <c r="KM196"/>
  <c r="KM195"/>
  <c r="KM194"/>
  <c r="KM193"/>
  <c r="KM192"/>
  <c r="KM191"/>
  <c r="KM190"/>
  <c r="KM189"/>
  <c r="KM188"/>
  <c r="KM187"/>
  <c r="KM186"/>
  <c r="KM185"/>
  <c r="KM184"/>
  <c r="KM183"/>
  <c r="KM182"/>
  <c r="KM181"/>
  <c r="KM180"/>
  <c r="KM179"/>
  <c r="KM178"/>
  <c r="KM177"/>
  <c r="KM176"/>
  <c r="KM223" s="1"/>
  <c r="KM175"/>
  <c r="KM174"/>
  <c r="KM173"/>
  <c r="KM172"/>
  <c r="KM171"/>
  <c r="KM170"/>
  <c r="KM169"/>
  <c r="KM168"/>
  <c r="KM167"/>
  <c r="KM166"/>
  <c r="KM165"/>
  <c r="KM164"/>
  <c r="KM163"/>
  <c r="KM162"/>
  <c r="KM161"/>
  <c r="KM160"/>
  <c r="KM159"/>
  <c r="KM158"/>
  <c r="KM157"/>
  <c r="KM156"/>
  <c r="KM155"/>
  <c r="KM154"/>
  <c r="KM153"/>
  <c r="KM152"/>
  <c r="KM151"/>
  <c r="KM150"/>
  <c r="KM149"/>
  <c r="KM148"/>
  <c r="KM147"/>
  <c r="KM146"/>
  <c r="KM145"/>
  <c r="KM144"/>
  <c r="KM143"/>
  <c r="KM142"/>
  <c r="KM141"/>
  <c r="KM140"/>
  <c r="KM139"/>
  <c r="KM138"/>
  <c r="KM137"/>
  <c r="KM136"/>
  <c r="KM135"/>
  <c r="KM134"/>
  <c r="KM132"/>
  <c r="KM131"/>
  <c r="KM130"/>
  <c r="KM129"/>
  <c r="KM128"/>
  <c r="KM127"/>
  <c r="KM126"/>
  <c r="KM125"/>
  <c r="KM124"/>
  <c r="KM123"/>
  <c r="KM122"/>
  <c r="KM121"/>
  <c r="KM120"/>
  <c r="KM119"/>
  <c r="KM118"/>
  <c r="KM117"/>
  <c r="KM116"/>
  <c r="KM115"/>
  <c r="KM114"/>
  <c r="KM113"/>
  <c r="KM112"/>
  <c r="KM111"/>
  <c r="KM110"/>
  <c r="KM104"/>
  <c r="KM103"/>
  <c r="KM102"/>
  <c r="KM101"/>
  <c r="KM100"/>
  <c r="KM99"/>
  <c r="KM98"/>
  <c r="KM97"/>
  <c r="KM96"/>
  <c r="KM86"/>
  <c r="KM85"/>
  <c r="KM84"/>
  <c r="KM82"/>
  <c r="KM81"/>
  <c r="KM80"/>
  <c r="KM79"/>
  <c r="KM78"/>
  <c r="KM77"/>
  <c r="KM76"/>
  <c r="KM75"/>
  <c r="KM74"/>
  <c r="KM73"/>
  <c r="KM72"/>
  <c r="KM71"/>
  <c r="KM70"/>
  <c r="KM69"/>
  <c r="KM68"/>
  <c r="KM67"/>
  <c r="KM66"/>
  <c r="KM65"/>
  <c r="KM64"/>
  <c r="KM63"/>
  <c r="KM62"/>
  <c r="KM61"/>
  <c r="KM60"/>
  <c r="KM56"/>
  <c r="KM47"/>
  <c r="KM46"/>
  <c r="KM45"/>
  <c r="KM44"/>
  <c r="KM43"/>
  <c r="KM42"/>
  <c r="KM41"/>
  <c r="KM40"/>
  <c r="KM39"/>
  <c r="KM38"/>
  <c r="KM37"/>
  <c r="KM36"/>
  <c r="KM35"/>
  <c r="KM34"/>
  <c r="KM33"/>
  <c r="KM32"/>
  <c r="KM31"/>
  <c r="KM30"/>
  <c r="KM29"/>
  <c r="KM28"/>
  <c r="KM27"/>
  <c r="KM26"/>
  <c r="KM25"/>
  <c r="KM24"/>
  <c r="KM23"/>
  <c r="KM22"/>
  <c r="KM21"/>
  <c r="KM20"/>
  <c r="KM19"/>
  <c r="KM18"/>
  <c r="KM17"/>
  <c r="KM16"/>
  <c r="KM15"/>
  <c r="KM14"/>
  <c r="KM13"/>
  <c r="KM12"/>
  <c r="KM11"/>
  <c r="KM10"/>
  <c r="KM9"/>
  <c r="KM8"/>
  <c r="KM7"/>
  <c r="KM6"/>
  <c r="IO221"/>
  <c r="IO220"/>
  <c r="IO219"/>
  <c r="IO218"/>
  <c r="IO217"/>
  <c r="IO216"/>
  <c r="IO215"/>
  <c r="IO214"/>
  <c r="IO213"/>
  <c r="IO212"/>
  <c r="IO211"/>
  <c r="IO210"/>
  <c r="IO209"/>
  <c r="IO208"/>
  <c r="IO207"/>
  <c r="IO206"/>
  <c r="IO205"/>
  <c r="IO204"/>
  <c r="IO203"/>
  <c r="IO202"/>
  <c r="IO201"/>
  <c r="IO200"/>
  <c r="IO199"/>
  <c r="IO198"/>
  <c r="IO197"/>
  <c r="IO196"/>
  <c r="IO195"/>
  <c r="IO194"/>
  <c r="IO193"/>
  <c r="IO192"/>
  <c r="IO191"/>
  <c r="IO190"/>
  <c r="IO189"/>
  <c r="IO188"/>
  <c r="IO187"/>
  <c r="IO186"/>
  <c r="IO185"/>
  <c r="IO184"/>
  <c r="IO183"/>
  <c r="IO182"/>
  <c r="IO181"/>
  <c r="IO180"/>
  <c r="IO179"/>
  <c r="IO178"/>
  <c r="IO177"/>
  <c r="IO176"/>
  <c r="IO175"/>
  <c r="IO174"/>
  <c r="IO173"/>
  <c r="IO172"/>
  <c r="IO171"/>
  <c r="IO170"/>
  <c r="IO169"/>
  <c r="IO168"/>
  <c r="IO167"/>
  <c r="IO166"/>
  <c r="IO165"/>
  <c r="IO164"/>
  <c r="IO163"/>
  <c r="IO162"/>
  <c r="IO161"/>
  <c r="IO160"/>
  <c r="IO159"/>
  <c r="IO158"/>
  <c r="IO157"/>
  <c r="IO156"/>
  <c r="IO155"/>
  <c r="IO154"/>
  <c r="IO153"/>
  <c r="IO223" s="1"/>
  <c r="IO152"/>
  <c r="IO151"/>
  <c r="IO150"/>
  <c r="IO149"/>
  <c r="IO148"/>
  <c r="IO147"/>
  <c r="IO146"/>
  <c r="IO145"/>
  <c r="IO144"/>
  <c r="IO143"/>
  <c r="IO142"/>
  <c r="IO141"/>
  <c r="IO140"/>
  <c r="IO139"/>
  <c r="IO138"/>
  <c r="IO137"/>
  <c r="IO136"/>
  <c r="IO135"/>
  <c r="IO134"/>
  <c r="IO132"/>
  <c r="IO131"/>
  <c r="IO130"/>
  <c r="IO129"/>
  <c r="IO128"/>
  <c r="IO127"/>
  <c r="IO126"/>
  <c r="IO125"/>
  <c r="IO124"/>
  <c r="IO123"/>
  <c r="IO122"/>
  <c r="IO121"/>
  <c r="IO120"/>
  <c r="IO119"/>
  <c r="IO118"/>
  <c r="IO117"/>
  <c r="IO116"/>
  <c r="IO115"/>
  <c r="IO114"/>
  <c r="IO113"/>
  <c r="IO112"/>
  <c r="IO111"/>
  <c r="IO110"/>
  <c r="IO104"/>
  <c r="IO103"/>
  <c r="IO102"/>
  <c r="IO101"/>
  <c r="IO100"/>
  <c r="IO99"/>
  <c r="IO98"/>
  <c r="IO97"/>
  <c r="IO87"/>
  <c r="IO86"/>
  <c r="IO85"/>
  <c r="IO84"/>
  <c r="IO82"/>
  <c r="IO81"/>
  <c r="IO80"/>
  <c r="IO79"/>
  <c r="IO78"/>
  <c r="IO77"/>
  <c r="IO76"/>
  <c r="IO75"/>
  <c r="IO74"/>
  <c r="IO73"/>
  <c r="IO72"/>
  <c r="IO71"/>
  <c r="IO70"/>
  <c r="IO69"/>
  <c r="IO68"/>
  <c r="IO67"/>
  <c r="IO66"/>
  <c r="IO65"/>
  <c r="IO64"/>
  <c r="IO63"/>
  <c r="IO62"/>
  <c r="IO61"/>
  <c r="IO60"/>
  <c r="IO56"/>
  <c r="IO47"/>
  <c r="IO46"/>
  <c r="IO45"/>
  <c r="IO44"/>
  <c r="IO43"/>
  <c r="IO42"/>
  <c r="IO41"/>
  <c r="IO40"/>
  <c r="IO39"/>
  <c r="IO38"/>
  <c r="IO37"/>
  <c r="IO36"/>
  <c r="IO35"/>
  <c r="IO34"/>
  <c r="IO33"/>
  <c r="IO32"/>
  <c r="IO31"/>
  <c r="IO30"/>
  <c r="IO29"/>
  <c r="IO28"/>
  <c r="IO27"/>
  <c r="IO26"/>
  <c r="IO25"/>
  <c r="IO24"/>
  <c r="IO23"/>
  <c r="IO22"/>
  <c r="IO21"/>
  <c r="IO20"/>
  <c r="IO19"/>
  <c r="IO18"/>
  <c r="IO17"/>
  <c r="IO16"/>
  <c r="IO15"/>
  <c r="IO14"/>
  <c r="IO13"/>
  <c r="IO12"/>
  <c r="IO11"/>
  <c r="IO10"/>
  <c r="IO9"/>
  <c r="IO8"/>
  <c r="IO7"/>
  <c r="IO6"/>
  <c r="GQ221"/>
  <c r="GQ220"/>
  <c r="GQ219"/>
  <c r="GQ218"/>
  <c r="GQ217"/>
  <c r="GQ216"/>
  <c r="GQ215"/>
  <c r="GQ214"/>
  <c r="GQ213"/>
  <c r="GQ212"/>
  <c r="GQ211"/>
  <c r="GQ210"/>
  <c r="GQ209"/>
  <c r="GQ208"/>
  <c r="GQ207"/>
  <c r="GQ206"/>
  <c r="GQ205"/>
  <c r="GQ204"/>
  <c r="GQ203"/>
  <c r="GQ202"/>
  <c r="GQ201"/>
  <c r="GQ200"/>
  <c r="GQ199"/>
  <c r="GQ198"/>
  <c r="GQ197"/>
  <c r="GQ196"/>
  <c r="GQ195"/>
  <c r="GQ194"/>
  <c r="GQ193"/>
  <c r="GQ192"/>
  <c r="GQ191"/>
  <c r="GQ190"/>
  <c r="GQ189"/>
  <c r="GQ188"/>
  <c r="GQ187"/>
  <c r="GQ186"/>
  <c r="GQ185"/>
  <c r="GQ184"/>
  <c r="GQ183"/>
  <c r="GQ182"/>
  <c r="GQ181"/>
  <c r="GQ180"/>
  <c r="GQ179"/>
  <c r="GQ178"/>
  <c r="GQ177"/>
  <c r="GQ176"/>
  <c r="GQ223" s="1"/>
  <c r="GQ175"/>
  <c r="GQ174"/>
  <c r="GQ173"/>
  <c r="GQ172"/>
  <c r="GQ171"/>
  <c r="GQ170"/>
  <c r="GQ169"/>
  <c r="GQ168"/>
  <c r="GQ167"/>
  <c r="GQ166"/>
  <c r="GQ165"/>
  <c r="GQ164"/>
  <c r="GQ163"/>
  <c r="GQ162"/>
  <c r="GQ161"/>
  <c r="GQ160"/>
  <c r="GQ159"/>
  <c r="GQ158"/>
  <c r="GQ157"/>
  <c r="GQ156"/>
  <c r="GQ155"/>
  <c r="GQ154"/>
  <c r="GQ153"/>
  <c r="GQ152"/>
  <c r="GQ151"/>
  <c r="GQ150"/>
  <c r="GQ149"/>
  <c r="GQ148"/>
  <c r="GQ147"/>
  <c r="GQ146"/>
  <c r="GQ145"/>
  <c r="GQ144"/>
  <c r="GQ143"/>
  <c r="GQ142"/>
  <c r="GQ141"/>
  <c r="GQ140"/>
  <c r="GQ139"/>
  <c r="GQ138"/>
  <c r="GQ137"/>
  <c r="GQ136"/>
  <c r="GQ135"/>
  <c r="GQ134"/>
  <c r="GQ132"/>
  <c r="GQ131"/>
  <c r="GQ130"/>
  <c r="GQ129"/>
  <c r="GQ128"/>
  <c r="GQ127"/>
  <c r="GQ126"/>
  <c r="GQ125"/>
  <c r="GQ124"/>
  <c r="GQ123"/>
  <c r="GQ122"/>
  <c r="GQ121"/>
  <c r="GQ120"/>
  <c r="GQ119"/>
  <c r="GQ118"/>
  <c r="GQ117"/>
  <c r="GQ116"/>
  <c r="GQ115"/>
  <c r="GQ114"/>
  <c r="GQ113"/>
  <c r="GQ112"/>
  <c r="GQ111"/>
  <c r="GQ110"/>
  <c r="GQ104"/>
  <c r="GQ103"/>
  <c r="GQ102"/>
  <c r="GQ101"/>
  <c r="GQ100"/>
  <c r="GQ99"/>
  <c r="GQ98"/>
  <c r="GQ97"/>
  <c r="GQ84"/>
  <c r="GQ82"/>
  <c r="GQ81"/>
  <c r="GQ80"/>
  <c r="GQ79"/>
  <c r="GQ78"/>
  <c r="GQ77"/>
  <c r="GQ76"/>
  <c r="GQ75"/>
  <c r="GQ74"/>
  <c r="GQ73"/>
  <c r="GQ72"/>
  <c r="GQ71"/>
  <c r="GQ70"/>
  <c r="GQ69"/>
  <c r="GQ68"/>
  <c r="GQ67"/>
  <c r="GQ66"/>
  <c r="GQ65"/>
  <c r="GQ64"/>
  <c r="GQ63"/>
  <c r="GQ62"/>
  <c r="GQ61"/>
  <c r="GQ60"/>
  <c r="GQ56"/>
  <c r="GQ47"/>
  <c r="GQ46"/>
  <c r="GQ45"/>
  <c r="GQ44"/>
  <c r="GQ43"/>
  <c r="GQ42"/>
  <c r="GQ41"/>
  <c r="GQ40"/>
  <c r="GQ39"/>
  <c r="GQ38"/>
  <c r="GQ37"/>
  <c r="GQ36"/>
  <c r="GQ35"/>
  <c r="GQ34"/>
  <c r="GQ33"/>
  <c r="GQ32"/>
  <c r="GQ31"/>
  <c r="GQ30"/>
  <c r="GQ29"/>
  <c r="GQ28"/>
  <c r="GQ27"/>
  <c r="GQ26"/>
  <c r="GQ25"/>
  <c r="GQ24"/>
  <c r="GQ23"/>
  <c r="GQ22"/>
  <c r="GQ21"/>
  <c r="GQ20"/>
  <c r="GQ19"/>
  <c r="GQ18"/>
  <c r="GQ17"/>
  <c r="GQ16"/>
  <c r="GQ15"/>
  <c r="GQ14"/>
  <c r="GQ13"/>
  <c r="GQ12"/>
  <c r="GQ11"/>
  <c r="GQ10"/>
  <c r="GQ9"/>
  <c r="GQ8"/>
  <c r="GQ7"/>
  <c r="GQ6"/>
  <c r="ES221"/>
  <c r="ES220"/>
  <c r="ES219"/>
  <c r="ES218"/>
  <c r="ES217"/>
  <c r="ES216"/>
  <c r="ES215"/>
  <c r="ES214"/>
  <c r="ES213"/>
  <c r="ES212"/>
  <c r="ES211"/>
  <c r="ES210"/>
  <c r="ES209"/>
  <c r="ES208"/>
  <c r="ES207"/>
  <c r="ES206"/>
  <c r="ES205"/>
  <c r="ES204"/>
  <c r="ES203"/>
  <c r="ES202"/>
  <c r="ES201"/>
  <c r="ES200"/>
  <c r="ES199"/>
  <c r="ES198"/>
  <c r="ES197"/>
  <c r="ES196"/>
  <c r="ES195"/>
  <c r="ES194"/>
  <c r="ES193"/>
  <c r="ES192"/>
  <c r="ES191"/>
  <c r="ES190"/>
  <c r="ES189"/>
  <c r="ES188"/>
  <c r="ES187"/>
  <c r="ES186"/>
  <c r="ES185"/>
  <c r="ES184"/>
  <c r="ES183"/>
  <c r="ES182"/>
  <c r="ES181"/>
  <c r="ES180"/>
  <c r="ES179"/>
  <c r="ES178"/>
  <c r="ES177"/>
  <c r="ES176"/>
  <c r="ES175"/>
  <c r="ES174"/>
  <c r="ES173"/>
  <c r="ES172"/>
  <c r="ES171"/>
  <c r="ES170"/>
  <c r="ES169"/>
  <c r="ES168"/>
  <c r="ES167"/>
  <c r="ES166"/>
  <c r="ES165"/>
  <c r="ES164"/>
  <c r="ES163"/>
  <c r="ES162"/>
  <c r="ES161"/>
  <c r="ES160"/>
  <c r="ES159"/>
  <c r="ES158"/>
  <c r="ES157"/>
  <c r="ES156"/>
  <c r="ES155"/>
  <c r="ES154"/>
  <c r="ES153"/>
  <c r="ES152"/>
  <c r="ES151"/>
  <c r="ES150"/>
  <c r="ES149"/>
  <c r="ES148"/>
  <c r="ES147"/>
  <c r="ES146"/>
  <c r="ES145"/>
  <c r="ES144"/>
  <c r="ES143"/>
  <c r="ES142"/>
  <c r="ES141"/>
  <c r="ES140"/>
  <c r="ES139"/>
  <c r="ES138"/>
  <c r="ES137"/>
  <c r="ES136"/>
  <c r="ES135"/>
  <c r="ES134"/>
  <c r="ES223" s="1"/>
  <c r="ES132"/>
  <c r="ES131"/>
  <c r="ES130"/>
  <c r="ES129"/>
  <c r="ES128"/>
  <c r="ES127"/>
  <c r="ES126"/>
  <c r="ES125"/>
  <c r="ES124"/>
  <c r="ES123"/>
  <c r="ES122"/>
  <c r="ES121"/>
  <c r="ES120"/>
  <c r="ES119"/>
  <c r="ES118"/>
  <c r="ES117"/>
  <c r="ES116"/>
  <c r="ES115"/>
  <c r="ES114"/>
  <c r="ES113"/>
  <c r="ES112"/>
  <c r="ES111"/>
  <c r="ES110"/>
  <c r="ES104"/>
  <c r="ES103"/>
  <c r="ES102"/>
  <c r="ES101"/>
  <c r="ES100"/>
  <c r="ES99"/>
  <c r="ES98"/>
  <c r="ES97"/>
  <c r="ES96"/>
  <c r="ES95"/>
  <c r="ES86"/>
  <c r="ES85"/>
  <c r="ES84"/>
  <c r="ES82"/>
  <c r="ES81"/>
  <c r="ES80"/>
  <c r="ES79"/>
  <c r="ES78"/>
  <c r="ES77"/>
  <c r="ES76"/>
  <c r="ES75"/>
  <c r="ES74"/>
  <c r="ES73"/>
  <c r="ES72"/>
  <c r="ES71"/>
  <c r="ES70"/>
  <c r="ES69"/>
  <c r="ES68"/>
  <c r="ES67"/>
  <c r="ES66"/>
  <c r="ES65"/>
  <c r="ES64"/>
  <c r="ES63"/>
  <c r="ES62"/>
  <c r="ES61"/>
  <c r="ES60"/>
  <c r="ES56"/>
  <c r="ES47"/>
  <c r="ES46"/>
  <c r="ES45"/>
  <c r="ES44"/>
  <c r="ES43"/>
  <c r="ES42"/>
  <c r="ES41"/>
  <c r="ES40"/>
  <c r="ES39"/>
  <c r="ES38"/>
  <c r="ES37"/>
  <c r="ES36"/>
  <c r="ES35"/>
  <c r="ES34"/>
  <c r="ES33"/>
  <c r="ES32"/>
  <c r="ES31"/>
  <c r="ES30"/>
  <c r="ES29"/>
  <c r="ES28"/>
  <c r="ES27"/>
  <c r="ES26"/>
  <c r="ES25"/>
  <c r="ES24"/>
  <c r="ES23"/>
  <c r="ES22"/>
  <c r="ES21"/>
  <c r="ES20"/>
  <c r="ES19"/>
  <c r="ES18"/>
  <c r="ES17"/>
  <c r="ES16"/>
  <c r="ES15"/>
  <c r="ES14"/>
  <c r="ES13"/>
  <c r="ES12"/>
  <c r="ES11"/>
  <c r="ES10"/>
  <c r="ES9"/>
  <c r="ES8"/>
  <c r="ES7"/>
  <c r="ES6"/>
  <c r="CU143"/>
  <c r="CU144"/>
  <c r="CU145"/>
  <c r="CU146"/>
  <c r="CU147"/>
  <c r="CU148"/>
  <c r="CU149"/>
  <c r="CU150"/>
  <c r="CU151"/>
  <c r="CU152"/>
  <c r="CU153"/>
  <c r="CU154"/>
  <c r="CU155"/>
  <c r="CU156"/>
  <c r="CU157"/>
  <c r="CU158"/>
  <c r="CU159"/>
  <c r="CU160"/>
  <c r="CU161"/>
  <c r="CU162"/>
  <c r="CU163"/>
  <c r="CU164"/>
  <c r="CU165"/>
  <c r="CU166"/>
  <c r="CU167"/>
  <c r="CU168"/>
  <c r="CU169"/>
  <c r="CU170"/>
  <c r="CU171"/>
  <c r="CU172"/>
  <c r="CU173"/>
  <c r="CU174"/>
  <c r="CU175"/>
  <c r="CU176"/>
  <c r="CU177"/>
  <c r="CU178"/>
  <c r="CU179"/>
  <c r="CU180"/>
  <c r="CU181"/>
  <c r="CU182"/>
  <c r="CU183"/>
  <c r="CU184"/>
  <c r="CU185"/>
  <c r="CU186"/>
  <c r="CU187"/>
  <c r="CU189"/>
  <c r="CU190"/>
  <c r="CU191"/>
  <c r="CU192"/>
  <c r="CU193"/>
  <c r="CU194"/>
  <c r="CU195"/>
  <c r="CU196"/>
  <c r="CU197"/>
  <c r="CU198"/>
  <c r="CU199"/>
  <c r="CU200"/>
  <c r="CU201"/>
  <c r="CU202"/>
  <c r="CU203"/>
  <c r="CU204"/>
  <c r="CU205"/>
  <c r="CU206"/>
  <c r="CU207"/>
  <c r="CU208"/>
  <c r="CU209"/>
  <c r="CU210"/>
  <c r="CU211"/>
  <c r="CU212"/>
  <c r="CU213"/>
  <c r="CU214"/>
  <c r="CU215"/>
  <c r="CU216"/>
  <c r="CU218"/>
  <c r="CU219"/>
  <c r="CU142"/>
  <c r="CU11"/>
  <c r="CU12"/>
  <c r="CU13"/>
  <c r="CU14"/>
  <c r="CU15"/>
  <c r="CU16"/>
  <c r="CU17"/>
  <c r="CU18"/>
  <c r="CU19"/>
  <c r="CU20"/>
  <c r="CU21"/>
  <c r="CU22"/>
  <c r="CU23"/>
  <c r="CU24"/>
  <c r="CU25"/>
  <c r="CU26"/>
  <c r="CU27"/>
  <c r="CU28"/>
  <c r="CU29"/>
  <c r="CU30"/>
  <c r="CU31"/>
  <c r="CU32"/>
  <c r="CU33"/>
  <c r="CU34"/>
  <c r="CU35"/>
  <c r="CU36"/>
  <c r="CU37"/>
  <c r="CU38"/>
  <c r="CU39"/>
  <c r="CU40"/>
  <c r="CU41"/>
  <c r="CU43"/>
  <c r="CU44"/>
  <c r="CU45"/>
  <c r="CU46"/>
  <c r="CU47"/>
  <c r="CU56"/>
  <c r="CU60"/>
  <c r="CU61"/>
  <c r="CU62"/>
  <c r="CU63"/>
  <c r="CU64"/>
  <c r="CU65"/>
  <c r="CU66"/>
  <c r="CU67"/>
  <c r="CU68"/>
  <c r="CU69"/>
  <c r="CU70"/>
  <c r="CU71"/>
  <c r="CU73"/>
  <c r="CU74"/>
  <c r="CU75"/>
  <c r="CU76"/>
  <c r="CU77"/>
  <c r="CU78"/>
  <c r="CU79"/>
  <c r="CU80"/>
  <c r="CU84"/>
  <c r="CU85"/>
  <c r="CU96"/>
  <c r="CU97"/>
  <c r="CU98"/>
  <c r="CU99"/>
  <c r="CU100"/>
  <c r="CU101"/>
  <c r="CU102"/>
  <c r="CU103"/>
  <c r="CU104"/>
  <c r="CU110"/>
  <c r="CU111"/>
  <c r="CU112"/>
  <c r="CU113"/>
  <c r="CU114"/>
  <c r="CU115"/>
  <c r="CU116"/>
  <c r="CU117"/>
  <c r="CU118"/>
  <c r="CU119"/>
  <c r="CU120"/>
  <c r="CU121"/>
  <c r="CU122"/>
  <c r="CU123"/>
  <c r="CU124"/>
  <c r="CU125"/>
  <c r="CU126"/>
  <c r="CU127"/>
  <c r="CU128"/>
  <c r="CU129"/>
  <c r="CU130"/>
  <c r="CU131"/>
  <c r="CU132"/>
  <c r="CU134"/>
  <c r="CU135"/>
  <c r="CU136"/>
  <c r="CU137"/>
  <c r="CU138"/>
  <c r="CU139"/>
  <c r="CU140"/>
  <c r="CU141"/>
  <c r="CU10"/>
  <c r="KP129"/>
  <c r="KO129"/>
  <c r="KN129"/>
  <c r="KL129"/>
  <c r="KJ129"/>
  <c r="KK129" s="1"/>
  <c r="KI129"/>
  <c r="KG129"/>
  <c r="KH129" s="1"/>
  <c r="KF129"/>
  <c r="KE129" s="1"/>
  <c r="KD129"/>
  <c r="KC129"/>
  <c r="KB129"/>
  <c r="KA129"/>
  <c r="JZ129"/>
  <c r="JX129"/>
  <c r="JY129" s="1"/>
  <c r="JV129"/>
  <c r="JT129"/>
  <c r="JU129" s="1"/>
  <c r="JS129"/>
  <c r="JR129"/>
  <c r="JP129"/>
  <c r="JQ129" s="1"/>
  <c r="JO129"/>
  <c r="JN129"/>
  <c r="JM129"/>
  <c r="JL129"/>
  <c r="JK129" s="1"/>
  <c r="JJ129"/>
  <c r="JI129"/>
  <c r="JH129"/>
  <c r="JG129"/>
  <c r="JF129"/>
  <c r="JD129"/>
  <c r="JE129" s="1"/>
  <c r="JC129"/>
  <c r="JB129" s="1"/>
  <c r="JA129"/>
  <c r="IZ129"/>
  <c r="IY129" s="1"/>
  <c r="IX129"/>
  <c r="IW129"/>
  <c r="JW129" s="1"/>
  <c r="IV129"/>
  <c r="IU129"/>
  <c r="IR129"/>
  <c r="IQ129"/>
  <c r="IP129"/>
  <c r="IN129"/>
  <c r="IL129"/>
  <c r="IM129" s="1"/>
  <c r="IK129"/>
  <c r="II129"/>
  <c r="IJ129" s="1"/>
  <c r="IH129"/>
  <c r="IG129" s="1"/>
  <c r="IF129"/>
  <c r="IE129"/>
  <c r="ID129"/>
  <c r="IC129"/>
  <c r="IB129"/>
  <c r="HZ129"/>
  <c r="IA129" s="1"/>
  <c r="HX129"/>
  <c r="HV129"/>
  <c r="HW129" s="1"/>
  <c r="HU129"/>
  <c r="HT129"/>
  <c r="HR129"/>
  <c r="HS129" s="1"/>
  <c r="HQ129"/>
  <c r="HP129"/>
  <c r="HO129"/>
  <c r="HN129"/>
  <c r="HM129" s="1"/>
  <c r="HL129"/>
  <c r="HK129"/>
  <c r="HJ129"/>
  <c r="HI129"/>
  <c r="HH129"/>
  <c r="HF129"/>
  <c r="HG129" s="1"/>
  <c r="HE129"/>
  <c r="HC129"/>
  <c r="HD129" s="1"/>
  <c r="HB129"/>
  <c r="HA129" s="1"/>
  <c r="GZ129"/>
  <c r="GY129"/>
  <c r="HY129" s="1"/>
  <c r="GX129"/>
  <c r="GW129"/>
  <c r="GT129"/>
  <c r="GS129"/>
  <c r="GR129"/>
  <c r="GP129"/>
  <c r="GO129" s="1"/>
  <c r="GN129"/>
  <c r="GM129"/>
  <c r="GL129"/>
  <c r="GK129"/>
  <c r="GJ129"/>
  <c r="GI129" s="1"/>
  <c r="GH129"/>
  <c r="GG129"/>
  <c r="GF129"/>
  <c r="GE129"/>
  <c r="GD129"/>
  <c r="GC129" s="1"/>
  <c r="GB129"/>
  <c r="FZ129"/>
  <c r="FY129" s="1"/>
  <c r="FX129"/>
  <c r="FW129"/>
  <c r="FV129"/>
  <c r="FU129" s="1"/>
  <c r="FT129"/>
  <c r="FS129"/>
  <c r="FR129"/>
  <c r="FQ129"/>
  <c r="FP129"/>
  <c r="FO129" s="1"/>
  <c r="FN129"/>
  <c r="FM129"/>
  <c r="FL129"/>
  <c r="FK129"/>
  <c r="FJ129"/>
  <c r="FI129" s="1"/>
  <c r="FH129"/>
  <c r="FG129"/>
  <c r="FF129"/>
  <c r="FE129"/>
  <c r="FD129"/>
  <c r="FC129" s="1"/>
  <c r="FB129"/>
  <c r="FA129"/>
  <c r="GA129" s="1"/>
  <c r="EZ129"/>
  <c r="EY129"/>
  <c r="EV129"/>
  <c r="EU129"/>
  <c r="ET129"/>
  <c r="ER129"/>
  <c r="EQ129" s="1"/>
  <c r="EP129"/>
  <c r="EO129"/>
  <c r="EN129"/>
  <c r="EM129"/>
  <c r="EL129"/>
  <c r="EK129" s="1"/>
  <c r="EJ129"/>
  <c r="EI129"/>
  <c r="EH129"/>
  <c r="EG129"/>
  <c r="EF129"/>
  <c r="EE129" s="1"/>
  <c r="ED129"/>
  <c r="EB129"/>
  <c r="EA129" s="1"/>
  <c r="DZ129"/>
  <c r="DY129"/>
  <c r="DX129"/>
  <c r="DW129" s="1"/>
  <c r="DV129"/>
  <c r="DU129"/>
  <c r="DT129"/>
  <c r="DS129"/>
  <c r="DR129"/>
  <c r="DQ129" s="1"/>
  <c r="DP129"/>
  <c r="DO129"/>
  <c r="DN129"/>
  <c r="DM129"/>
  <c r="DL129"/>
  <c r="DK129" s="1"/>
  <c r="DJ129"/>
  <c r="DI129"/>
  <c r="DH129"/>
  <c r="DG129"/>
  <c r="DF129"/>
  <c r="EC129" s="1"/>
  <c r="DD129"/>
  <c r="DC129"/>
  <c r="DB129"/>
  <c r="DA129"/>
  <c r="CS129"/>
  <c r="CS130"/>
  <c r="CP129"/>
  <c r="CP130"/>
  <c r="CM129"/>
  <c r="CM130"/>
  <c r="CJ129"/>
  <c r="CJ130"/>
  <c r="CG129"/>
  <c r="CG130"/>
  <c r="CC129"/>
  <c r="BY129"/>
  <c r="BY130"/>
  <c r="BV129"/>
  <c r="BS129"/>
  <c r="BP129"/>
  <c r="BM129"/>
  <c r="BJ129"/>
  <c r="BG129"/>
  <c r="CE129"/>
  <c r="CE130"/>
  <c r="BF129"/>
  <c r="BH129"/>
  <c r="BI129"/>
  <c r="BK129"/>
  <c r="BL129"/>
  <c r="BN129"/>
  <c r="BO129"/>
  <c r="BQ129"/>
  <c r="BR129"/>
  <c r="BT129"/>
  <c r="BU129"/>
  <c r="BW129"/>
  <c r="BX129"/>
  <c r="BZ129"/>
  <c r="CA129"/>
  <c r="CB129"/>
  <c r="CD129"/>
  <c r="CF129"/>
  <c r="CH129"/>
  <c r="CI129"/>
  <c r="CK129"/>
  <c r="CL129"/>
  <c r="CN129"/>
  <c r="CO129"/>
  <c r="CQ129"/>
  <c r="CR129"/>
  <c r="CT129"/>
  <c r="CV129"/>
  <c r="CW129"/>
  <c r="CX129"/>
  <c r="BE129"/>
  <c r="BD129"/>
  <c r="BD130"/>
  <c r="BC129"/>
  <c r="BC131"/>
  <c r="JW110"/>
  <c r="JW111"/>
  <c r="JW112"/>
  <c r="JW113"/>
  <c r="JW114"/>
  <c r="JW115"/>
  <c r="JW116"/>
  <c r="JW117"/>
  <c r="JW118"/>
  <c r="JW119"/>
  <c r="JW120"/>
  <c r="HY116"/>
  <c r="HY110"/>
  <c r="HY111"/>
  <c r="HY112"/>
  <c r="HY113"/>
  <c r="HY114"/>
  <c r="HY115"/>
  <c r="HY117"/>
  <c r="HY118"/>
  <c r="HY119"/>
  <c r="HY120"/>
  <c r="GA110"/>
  <c r="GA111"/>
  <c r="GA112"/>
  <c r="GA113"/>
  <c r="GA114"/>
  <c r="GA115"/>
  <c r="GA116"/>
  <c r="GA117"/>
  <c r="GA118"/>
  <c r="GA119"/>
  <c r="GA120"/>
  <c r="EC110"/>
  <c r="EC111"/>
  <c r="EC112"/>
  <c r="EC113"/>
  <c r="EC114"/>
  <c r="EC115"/>
  <c r="EC116"/>
  <c r="EC117"/>
  <c r="EC118"/>
  <c r="EC119"/>
  <c r="EC120"/>
  <c r="CE110"/>
  <c r="CE111"/>
  <c r="CE112"/>
  <c r="CE113"/>
  <c r="CE114"/>
  <c r="CE115"/>
  <c r="CE116"/>
  <c r="CE117"/>
  <c r="CE118"/>
  <c r="KP115"/>
  <c r="IR115"/>
  <c r="GT115"/>
  <c r="EV115"/>
  <c r="CX115"/>
  <c r="CS115"/>
  <c r="CP115"/>
  <c r="CM115"/>
  <c r="CJ115"/>
  <c r="CG115"/>
  <c r="CC115"/>
  <c r="BY115"/>
  <c r="BS115"/>
  <c r="BP115"/>
  <c r="BM115"/>
  <c r="BJ115"/>
  <c r="BG115"/>
  <c r="BD115"/>
  <c r="KP114"/>
  <c r="IR114"/>
  <c r="GT114"/>
  <c r="EV114"/>
  <c r="CX114"/>
  <c r="CS114"/>
  <c r="CM114"/>
  <c r="CJ114"/>
  <c r="CC114"/>
  <c r="BY114"/>
  <c r="BS114"/>
  <c r="BP114"/>
  <c r="BM114"/>
  <c r="BJ114"/>
  <c r="BD114"/>
  <c r="CP113"/>
  <c r="CG113"/>
  <c r="KP112"/>
  <c r="IR112"/>
  <c r="GT112"/>
  <c r="EV112"/>
  <c r="CX112"/>
  <c r="CS112"/>
  <c r="CP112"/>
  <c r="CM112"/>
  <c r="CJ112"/>
  <c r="CG112"/>
  <c r="CC112"/>
  <c r="BY112"/>
  <c r="BS112"/>
  <c r="BP112"/>
  <c r="BM112"/>
  <c r="BJ112"/>
  <c r="BG112"/>
  <c r="BD112"/>
  <c r="KP111"/>
  <c r="IR111"/>
  <c r="GT111"/>
  <c r="EV111"/>
  <c r="CX111"/>
  <c r="CS111"/>
  <c r="CM111"/>
  <c r="CJ111"/>
  <c r="CC111"/>
  <c r="BY111"/>
  <c r="BS111"/>
  <c r="BP111"/>
  <c r="BM111"/>
  <c r="BJ111"/>
  <c r="BG111"/>
  <c r="BD111"/>
  <c r="CS110"/>
  <c r="CP110"/>
  <c r="CM110"/>
  <c r="CJ110"/>
  <c r="CG110"/>
  <c r="CC110"/>
  <c r="BY110"/>
  <c r="BS110"/>
  <c r="BP110"/>
  <c r="BM110"/>
  <c r="BJ110"/>
  <c r="BG110"/>
  <c r="BD110"/>
  <c r="DE129" l="1"/>
  <c r="HY10" l="1"/>
  <c r="KP192"/>
  <c r="KP193"/>
  <c r="KP194"/>
  <c r="KP195"/>
  <c r="KP196"/>
  <c r="KP179"/>
  <c r="KP180"/>
  <c r="KP181"/>
  <c r="KP182"/>
  <c r="KP183"/>
  <c r="KP184"/>
  <c r="KP185"/>
  <c r="KP186"/>
  <c r="KP166"/>
  <c r="KP167"/>
  <c r="KP168"/>
  <c r="GT201"/>
  <c r="GT202"/>
  <c r="GT203"/>
  <c r="GT204"/>
  <c r="GT205"/>
  <c r="GT206"/>
  <c r="GT207"/>
  <c r="GT179"/>
  <c r="GT180"/>
  <c r="GT181"/>
  <c r="GT182"/>
  <c r="GT183"/>
  <c r="GT184"/>
  <c r="GT185"/>
  <c r="GT186"/>
  <c r="GT187"/>
  <c r="IR191"/>
  <c r="IR192"/>
  <c r="IR193"/>
  <c r="IR194"/>
  <c r="IR195"/>
  <c r="IR196"/>
  <c r="IR197"/>
  <c r="IR178"/>
  <c r="IR179"/>
  <c r="IR180"/>
  <c r="IR181"/>
  <c r="IR182"/>
  <c r="IR183"/>
  <c r="IR184"/>
  <c r="IR185"/>
  <c r="IR186"/>
  <c r="IR187"/>
  <c r="IR166"/>
  <c r="IR167"/>
  <c r="GT192"/>
  <c r="GT193"/>
  <c r="GT194"/>
  <c r="GT195"/>
  <c r="GT196"/>
  <c r="GT166"/>
  <c r="GT167"/>
  <c r="EV193"/>
  <c r="EV194"/>
  <c r="EV180"/>
  <c r="EV181"/>
  <c r="EV182"/>
  <c r="EV167"/>
  <c r="CX193"/>
  <c r="CX194"/>
  <c r="CX180"/>
  <c r="CX181"/>
  <c r="CX167"/>
  <c r="BC31"/>
  <c r="CG62"/>
  <c r="KO58"/>
  <c r="KN58"/>
  <c r="KL58"/>
  <c r="KJ58"/>
  <c r="KK58" s="1"/>
  <c r="KI58"/>
  <c r="KG58"/>
  <c r="KH58" s="1"/>
  <c r="KF58"/>
  <c r="KD58"/>
  <c r="KC58"/>
  <c r="KB58"/>
  <c r="KA58"/>
  <c r="JZ58"/>
  <c r="KM58" s="1"/>
  <c r="JX58"/>
  <c r="JV58"/>
  <c r="JT58"/>
  <c r="JS58"/>
  <c r="JR58"/>
  <c r="JP58"/>
  <c r="JQ58" s="1"/>
  <c r="JO58"/>
  <c r="JN58"/>
  <c r="JM58"/>
  <c r="JL58"/>
  <c r="JK58" s="1"/>
  <c r="JJ58"/>
  <c r="JI58"/>
  <c r="JH58" s="1"/>
  <c r="JG58"/>
  <c r="JF58"/>
  <c r="JD58"/>
  <c r="JE58" s="1"/>
  <c r="JC58"/>
  <c r="JA58"/>
  <c r="IZ58"/>
  <c r="IX58"/>
  <c r="IW58"/>
  <c r="IV58"/>
  <c r="IU58"/>
  <c r="IQ58"/>
  <c r="IP58"/>
  <c r="IN58"/>
  <c r="IL58"/>
  <c r="IK58"/>
  <c r="II58"/>
  <c r="IH58"/>
  <c r="IG58" s="1"/>
  <c r="IF58"/>
  <c r="IE58"/>
  <c r="ID58" s="1"/>
  <c r="IC58"/>
  <c r="IB58"/>
  <c r="HZ58"/>
  <c r="IA58" s="1"/>
  <c r="HX58"/>
  <c r="HV58"/>
  <c r="HW58" s="1"/>
  <c r="HU58"/>
  <c r="HT58"/>
  <c r="HR58"/>
  <c r="HQ58"/>
  <c r="HP58"/>
  <c r="HO58"/>
  <c r="HN58"/>
  <c r="HL58"/>
  <c r="HK58"/>
  <c r="HJ58"/>
  <c r="HI58"/>
  <c r="HH58"/>
  <c r="HF58"/>
  <c r="HE58"/>
  <c r="HC58"/>
  <c r="HB58"/>
  <c r="HA58" s="1"/>
  <c r="GZ58"/>
  <c r="GY58"/>
  <c r="HY58" s="1"/>
  <c r="GW58"/>
  <c r="GS58"/>
  <c r="GR58"/>
  <c r="GP58"/>
  <c r="GN58"/>
  <c r="GO58" s="1"/>
  <c r="GM58"/>
  <c r="GK58"/>
  <c r="GJ58"/>
  <c r="GH58"/>
  <c r="GG58"/>
  <c r="GF58"/>
  <c r="GE58"/>
  <c r="GD58"/>
  <c r="GB58"/>
  <c r="FZ58"/>
  <c r="FY58" s="1"/>
  <c r="FX58"/>
  <c r="FW58"/>
  <c r="FV58"/>
  <c r="FT58"/>
  <c r="FS58"/>
  <c r="FR58"/>
  <c r="FQ58"/>
  <c r="FP58"/>
  <c r="FO58" s="1"/>
  <c r="FN58"/>
  <c r="FM58"/>
  <c r="FL58" s="1"/>
  <c r="FK58"/>
  <c r="FJ58"/>
  <c r="FH58"/>
  <c r="FG58"/>
  <c r="FE58"/>
  <c r="FD58"/>
  <c r="FB58"/>
  <c r="FA58"/>
  <c r="EZ58"/>
  <c r="EY58"/>
  <c r="EU58"/>
  <c r="ET58"/>
  <c r="ER58"/>
  <c r="EP58"/>
  <c r="EO58"/>
  <c r="EN58" s="1"/>
  <c r="EM58"/>
  <c r="EL58"/>
  <c r="EK58" s="1"/>
  <c r="EJ58"/>
  <c r="EI58"/>
  <c r="EH58" s="1"/>
  <c r="EG58"/>
  <c r="EF58"/>
  <c r="ED58"/>
  <c r="EB58"/>
  <c r="DZ58"/>
  <c r="DY58"/>
  <c r="DX58"/>
  <c r="DW58" s="1"/>
  <c r="DV58"/>
  <c r="DU58"/>
  <c r="DT58"/>
  <c r="DS58"/>
  <c r="DR58"/>
  <c r="DP58"/>
  <c r="DO58"/>
  <c r="DN58"/>
  <c r="DM58"/>
  <c r="DL58"/>
  <c r="DK58" s="1"/>
  <c r="DJ58"/>
  <c r="DI58"/>
  <c r="DH58" s="1"/>
  <c r="DG58"/>
  <c r="DF58"/>
  <c r="DE58" s="1"/>
  <c r="DD58"/>
  <c r="DC58"/>
  <c r="EC58" s="1"/>
  <c r="DA58"/>
  <c r="BV58"/>
  <c r="BF58"/>
  <c r="BH58"/>
  <c r="BI58"/>
  <c r="BJ58" s="1"/>
  <c r="BK58"/>
  <c r="BL58"/>
  <c r="BN58"/>
  <c r="BO58"/>
  <c r="BQ58"/>
  <c r="BR58"/>
  <c r="BT58"/>
  <c r="BU58"/>
  <c r="BW58"/>
  <c r="BX58"/>
  <c r="BZ58"/>
  <c r="CA58"/>
  <c r="CB58"/>
  <c r="CD58"/>
  <c r="CC58" s="1"/>
  <c r="CF58"/>
  <c r="CH58"/>
  <c r="CI58"/>
  <c r="CK58"/>
  <c r="CJ58" s="1"/>
  <c r="CL58"/>
  <c r="CN58"/>
  <c r="CM58" s="1"/>
  <c r="CO58"/>
  <c r="CQ58"/>
  <c r="CP58" s="1"/>
  <c r="CR58"/>
  <c r="CT58"/>
  <c r="CS58" s="1"/>
  <c r="CV58"/>
  <c r="CW58"/>
  <c r="BE58"/>
  <c r="BC58"/>
  <c r="BD58" s="1"/>
  <c r="BC81"/>
  <c r="BC108"/>
  <c r="BC228" s="1"/>
  <c r="BC150"/>
  <c r="BC174"/>
  <c r="KO219"/>
  <c r="KN219"/>
  <c r="KL219"/>
  <c r="KK219" s="1"/>
  <c r="KJ219"/>
  <c r="KI219"/>
  <c r="KH219"/>
  <c r="KG219"/>
  <c r="KF219"/>
  <c r="KE219" s="1"/>
  <c r="KD219"/>
  <c r="KC219"/>
  <c r="KB219"/>
  <c r="KA219"/>
  <c r="JZ219"/>
  <c r="JY219" s="1"/>
  <c r="JX219"/>
  <c r="JV219"/>
  <c r="JU219" s="1"/>
  <c r="JT219"/>
  <c r="JS219"/>
  <c r="JR219"/>
  <c r="JQ219" s="1"/>
  <c r="JP219"/>
  <c r="JO219"/>
  <c r="JN219"/>
  <c r="JM219"/>
  <c r="JL219"/>
  <c r="JK219" s="1"/>
  <c r="JJ219"/>
  <c r="JI219"/>
  <c r="JH219"/>
  <c r="JG219"/>
  <c r="JF219"/>
  <c r="JE219" s="1"/>
  <c r="JD219"/>
  <c r="JC219"/>
  <c r="JB219"/>
  <c r="JA219"/>
  <c r="IZ219"/>
  <c r="IY219" s="1"/>
  <c r="IX219"/>
  <c r="IW219"/>
  <c r="JW219" s="1"/>
  <c r="IV219"/>
  <c r="IU219"/>
  <c r="KO218"/>
  <c r="KN218"/>
  <c r="KL218"/>
  <c r="KK218"/>
  <c r="KJ218"/>
  <c r="KI218"/>
  <c r="KH218" s="1"/>
  <c r="KG218"/>
  <c r="KF218"/>
  <c r="KE218"/>
  <c r="KD218"/>
  <c r="KC218"/>
  <c r="KB218" s="1"/>
  <c r="KA218"/>
  <c r="JZ218"/>
  <c r="JY218"/>
  <c r="JX218"/>
  <c r="JV218"/>
  <c r="JU218"/>
  <c r="JT218"/>
  <c r="JS218"/>
  <c r="JR218"/>
  <c r="JQ218"/>
  <c r="JP218"/>
  <c r="JO218"/>
  <c r="JN218"/>
  <c r="JM218"/>
  <c r="JL218"/>
  <c r="JK218"/>
  <c r="JJ218"/>
  <c r="JI218"/>
  <c r="JH218" s="1"/>
  <c r="JG218"/>
  <c r="JF218"/>
  <c r="JE218"/>
  <c r="JD218"/>
  <c r="JC218"/>
  <c r="JW218" s="1"/>
  <c r="JA218"/>
  <c r="IZ218"/>
  <c r="IY218"/>
  <c r="IX218"/>
  <c r="IW218"/>
  <c r="IV218" s="1"/>
  <c r="IU218"/>
  <c r="IQ219"/>
  <c r="IP219"/>
  <c r="IN219"/>
  <c r="IL219"/>
  <c r="IM219" s="1"/>
  <c r="IK219"/>
  <c r="IJ219" s="1"/>
  <c r="II219"/>
  <c r="IH219"/>
  <c r="IG219"/>
  <c r="IF219"/>
  <c r="IE219"/>
  <c r="IC219"/>
  <c r="ID219" s="1"/>
  <c r="IB219"/>
  <c r="HZ219"/>
  <c r="IA219" s="1"/>
  <c r="HX219"/>
  <c r="HV219"/>
  <c r="HW219" s="1"/>
  <c r="HU219"/>
  <c r="HT219"/>
  <c r="HR219"/>
  <c r="HS219" s="1"/>
  <c r="HQ219"/>
  <c r="HP219"/>
  <c r="HO219"/>
  <c r="HN219"/>
  <c r="HM219"/>
  <c r="HL219"/>
  <c r="HK219"/>
  <c r="HI219"/>
  <c r="HJ219" s="1"/>
  <c r="HH219"/>
  <c r="HF219"/>
  <c r="HG219" s="1"/>
  <c r="HE219"/>
  <c r="HD219" s="1"/>
  <c r="HC219"/>
  <c r="HB219"/>
  <c r="HA219"/>
  <c r="GZ219"/>
  <c r="GY219"/>
  <c r="GW219"/>
  <c r="GX219" s="1"/>
  <c r="IQ218"/>
  <c r="IP218"/>
  <c r="IN218"/>
  <c r="IL218"/>
  <c r="IM218" s="1"/>
  <c r="IK218"/>
  <c r="II218"/>
  <c r="IJ218" s="1"/>
  <c r="IH218"/>
  <c r="IG218" s="1"/>
  <c r="IF218"/>
  <c r="IE218"/>
  <c r="ID218"/>
  <c r="IC218"/>
  <c r="IB218"/>
  <c r="HZ218"/>
  <c r="IA218" s="1"/>
  <c r="HX218"/>
  <c r="HV218"/>
  <c r="HW218" s="1"/>
  <c r="HU218"/>
  <c r="HT218"/>
  <c r="HR218"/>
  <c r="HS218" s="1"/>
  <c r="HQ218"/>
  <c r="HP218"/>
  <c r="HO218"/>
  <c r="HN218"/>
  <c r="HM218" s="1"/>
  <c r="HL218"/>
  <c r="HK218"/>
  <c r="HJ218"/>
  <c r="HI218"/>
  <c r="HH218"/>
  <c r="HF218"/>
  <c r="HG218" s="1"/>
  <c r="HE218"/>
  <c r="HC218"/>
  <c r="HD218" s="1"/>
  <c r="HB218"/>
  <c r="HA218" s="1"/>
  <c r="GZ218"/>
  <c r="GY218"/>
  <c r="HY218" s="1"/>
  <c r="GX218"/>
  <c r="GW218"/>
  <c r="GS219"/>
  <c r="GR219"/>
  <c r="GP219"/>
  <c r="GN219"/>
  <c r="GO219" s="1"/>
  <c r="GM219"/>
  <c r="GK219"/>
  <c r="GL219" s="1"/>
  <c r="GJ219"/>
  <c r="GI219" s="1"/>
  <c r="GH219"/>
  <c r="GG219"/>
  <c r="GF219"/>
  <c r="GE219"/>
  <c r="GD219"/>
  <c r="GB219"/>
  <c r="GC219" s="1"/>
  <c r="FZ219"/>
  <c r="FX219"/>
  <c r="FY219" s="1"/>
  <c r="FW219"/>
  <c r="FV219"/>
  <c r="FT219"/>
  <c r="FU219" s="1"/>
  <c r="FS219"/>
  <c r="FR219"/>
  <c r="FQ219"/>
  <c r="FP219"/>
  <c r="FO219" s="1"/>
  <c r="FN219"/>
  <c r="FM219"/>
  <c r="FL219"/>
  <c r="FK219"/>
  <c r="FJ219"/>
  <c r="FH219"/>
  <c r="FI219" s="1"/>
  <c r="FG219"/>
  <c r="FE219"/>
  <c r="FF219" s="1"/>
  <c r="FD219"/>
  <c r="FC219" s="1"/>
  <c r="FB219"/>
  <c r="FA219"/>
  <c r="GA219" s="1"/>
  <c r="EZ219"/>
  <c r="EY219"/>
  <c r="GS218"/>
  <c r="GR218"/>
  <c r="GP218"/>
  <c r="GO218"/>
  <c r="GN218"/>
  <c r="GM218"/>
  <c r="GK218"/>
  <c r="GL218" s="1"/>
  <c r="GJ218"/>
  <c r="GH218"/>
  <c r="GI218" s="1"/>
  <c r="GG218"/>
  <c r="GF218" s="1"/>
  <c r="GE218"/>
  <c r="GD218"/>
  <c r="GC218"/>
  <c r="GB218"/>
  <c r="FZ218"/>
  <c r="FY218"/>
  <c r="FX218"/>
  <c r="FW218"/>
  <c r="FV218"/>
  <c r="FU218"/>
  <c r="FT218"/>
  <c r="FS218"/>
  <c r="FR218"/>
  <c r="FQ218"/>
  <c r="FP218"/>
  <c r="FN218"/>
  <c r="FO218" s="1"/>
  <c r="FM218"/>
  <c r="FL218" s="1"/>
  <c r="FK218"/>
  <c r="FJ218"/>
  <c r="FI218"/>
  <c r="FH218"/>
  <c r="FG218"/>
  <c r="FE218"/>
  <c r="FF218" s="1"/>
  <c r="FD218"/>
  <c r="FB218"/>
  <c r="FC218" s="1"/>
  <c r="FA218"/>
  <c r="EZ218" s="1"/>
  <c r="EY218"/>
  <c r="EU219"/>
  <c r="ET219"/>
  <c r="ER219"/>
  <c r="EP219"/>
  <c r="EQ219" s="1"/>
  <c r="EO219"/>
  <c r="EM219"/>
  <c r="EN219" s="1"/>
  <c r="EL219"/>
  <c r="EK219" s="1"/>
  <c r="EJ219"/>
  <c r="EI219"/>
  <c r="EH219"/>
  <c r="EG219"/>
  <c r="EF219"/>
  <c r="ED219"/>
  <c r="EE219" s="1"/>
  <c r="EB219"/>
  <c r="DZ219"/>
  <c r="EA219" s="1"/>
  <c r="DY219"/>
  <c r="DX219"/>
  <c r="DV219"/>
  <c r="DW219" s="1"/>
  <c r="DU219"/>
  <c r="DT219"/>
  <c r="DS219"/>
  <c r="DR219"/>
  <c r="DQ219" s="1"/>
  <c r="DP219"/>
  <c r="DO219"/>
  <c r="DN219"/>
  <c r="DM219"/>
  <c r="DL219"/>
  <c r="DJ219"/>
  <c r="DK219" s="1"/>
  <c r="DI219"/>
  <c r="DG219"/>
  <c r="DH219" s="1"/>
  <c r="DF219"/>
  <c r="DE219" s="1"/>
  <c r="DD219"/>
  <c r="DC219"/>
  <c r="EC219" s="1"/>
  <c r="DB219"/>
  <c r="DA219"/>
  <c r="EU218"/>
  <c r="ET218"/>
  <c r="ER218"/>
  <c r="EQ218"/>
  <c r="EP218"/>
  <c r="EO218"/>
  <c r="EM218"/>
  <c r="EN218" s="1"/>
  <c r="EL218"/>
  <c r="EJ218"/>
  <c r="EK218" s="1"/>
  <c r="EI218"/>
  <c r="EH218" s="1"/>
  <c r="EG218"/>
  <c r="EF218"/>
  <c r="EE218"/>
  <c r="ED218"/>
  <c r="EB218"/>
  <c r="EA218"/>
  <c r="DZ218"/>
  <c r="DY218"/>
  <c r="DX218"/>
  <c r="DW218"/>
  <c r="DV218"/>
  <c r="DU218"/>
  <c r="DT218"/>
  <c r="DS218"/>
  <c r="DR218"/>
  <c r="DP218"/>
  <c r="DQ218" s="1"/>
  <c r="DO218"/>
  <c r="DN218" s="1"/>
  <c r="DM218"/>
  <c r="DL218"/>
  <c r="DK218"/>
  <c r="DJ218"/>
  <c r="DI218"/>
  <c r="DG218"/>
  <c r="DH218" s="1"/>
  <c r="DF218"/>
  <c r="DD218"/>
  <c r="DE218" s="1"/>
  <c r="DC218"/>
  <c r="DB218" s="1"/>
  <c r="DA218"/>
  <c r="BV217"/>
  <c r="BV218"/>
  <c r="BV219"/>
  <c r="BJ218"/>
  <c r="BF218"/>
  <c r="BG218" s="1"/>
  <c r="BH218"/>
  <c r="BI218"/>
  <c r="BK218"/>
  <c r="CE218" s="1"/>
  <c r="BL218"/>
  <c r="BN218"/>
  <c r="BM218" s="1"/>
  <c r="BO218"/>
  <c r="BQ218"/>
  <c r="BP218" s="1"/>
  <c r="BR218"/>
  <c r="BT218"/>
  <c r="BS218" s="1"/>
  <c r="BU218"/>
  <c r="BW218"/>
  <c r="BX218"/>
  <c r="BZ218"/>
  <c r="BY218" s="1"/>
  <c r="CA218"/>
  <c r="CB218"/>
  <c r="CD218"/>
  <c r="CC218" s="1"/>
  <c r="CF218"/>
  <c r="CH218"/>
  <c r="CG218" s="1"/>
  <c r="CI218"/>
  <c r="CK218"/>
  <c r="CJ218" s="1"/>
  <c r="CL218"/>
  <c r="CN218"/>
  <c r="CM218" s="1"/>
  <c r="CO218"/>
  <c r="CQ218"/>
  <c r="CP218" s="1"/>
  <c r="CR218"/>
  <c r="CT218"/>
  <c r="CS218" s="1"/>
  <c r="CV218"/>
  <c r="CW218"/>
  <c r="BF219"/>
  <c r="BH219"/>
  <c r="CE219" s="1"/>
  <c r="BI219"/>
  <c r="BK219"/>
  <c r="BJ219" s="1"/>
  <c r="BL219"/>
  <c r="BN219"/>
  <c r="BM219" s="1"/>
  <c r="BO219"/>
  <c r="BQ219"/>
  <c r="BP219" s="1"/>
  <c r="BR219"/>
  <c r="BT219"/>
  <c r="BS219" s="1"/>
  <c r="BU219"/>
  <c r="BW219"/>
  <c r="BX219"/>
  <c r="BZ219"/>
  <c r="BY219" s="1"/>
  <c r="CA219"/>
  <c r="CB219"/>
  <c r="CD219"/>
  <c r="CC219" s="1"/>
  <c r="CF219"/>
  <c r="CG219" s="1"/>
  <c r="CH219"/>
  <c r="CI219"/>
  <c r="CK219"/>
  <c r="CJ219" s="1"/>
  <c r="CL219"/>
  <c r="CN219"/>
  <c r="CM219" s="1"/>
  <c r="CO219"/>
  <c r="CQ219"/>
  <c r="CP219" s="1"/>
  <c r="CR219"/>
  <c r="CS219" s="1"/>
  <c r="CT219"/>
  <c r="CV219"/>
  <c r="CW219"/>
  <c r="BD218"/>
  <c r="BD219"/>
  <c r="BE219"/>
  <c r="BC219"/>
  <c r="BE218"/>
  <c r="BC217"/>
  <c r="BC218"/>
  <c r="KO173"/>
  <c r="FM173"/>
  <c r="DL173"/>
  <c r="DI173"/>
  <c r="KN173"/>
  <c r="KL173"/>
  <c r="KJ173"/>
  <c r="KI173"/>
  <c r="KG173"/>
  <c r="KF173"/>
  <c r="KD173"/>
  <c r="KC173"/>
  <c r="KA173"/>
  <c r="KB173" s="1"/>
  <c r="JZ173"/>
  <c r="JY173" s="1"/>
  <c r="JX173"/>
  <c r="JV173"/>
  <c r="JT173"/>
  <c r="JS173"/>
  <c r="JR173"/>
  <c r="JP173"/>
  <c r="JO173"/>
  <c r="JN173"/>
  <c r="JM173"/>
  <c r="JL173"/>
  <c r="JJ173"/>
  <c r="JI173"/>
  <c r="JH173" s="1"/>
  <c r="JG173"/>
  <c r="JF173"/>
  <c r="JD173"/>
  <c r="JC173"/>
  <c r="JA173"/>
  <c r="IZ173"/>
  <c r="IX173"/>
  <c r="IW173"/>
  <c r="IV173"/>
  <c r="IU173"/>
  <c r="IQ173"/>
  <c r="IP173"/>
  <c r="IN173"/>
  <c r="IL173"/>
  <c r="IM173" s="1"/>
  <c r="IK173"/>
  <c r="II173"/>
  <c r="IJ173" s="1"/>
  <c r="IH173"/>
  <c r="IG173" s="1"/>
  <c r="IF173"/>
  <c r="IE173"/>
  <c r="ID173"/>
  <c r="IC173"/>
  <c r="IB173"/>
  <c r="HZ173"/>
  <c r="IA173" s="1"/>
  <c r="HX173"/>
  <c r="HV173"/>
  <c r="HW173" s="1"/>
  <c r="HU173"/>
  <c r="HT173"/>
  <c r="HR173"/>
  <c r="HS173" s="1"/>
  <c r="HQ173"/>
  <c r="HP173"/>
  <c r="HO173"/>
  <c r="HN173"/>
  <c r="HM173" s="1"/>
  <c r="HL173"/>
  <c r="HK173"/>
  <c r="HJ173"/>
  <c r="HI173"/>
  <c r="HH173"/>
  <c r="HF173"/>
  <c r="HG173" s="1"/>
  <c r="HE173"/>
  <c r="HC173"/>
  <c r="HD173" s="1"/>
  <c r="HB173"/>
  <c r="HA173" s="1"/>
  <c r="GZ173"/>
  <c r="GY173"/>
  <c r="HY173" s="1"/>
  <c r="GX173"/>
  <c r="GW173"/>
  <c r="GS173"/>
  <c r="GR173"/>
  <c r="GP173"/>
  <c r="GN173"/>
  <c r="GM173"/>
  <c r="GL173" s="1"/>
  <c r="GK173"/>
  <c r="GJ173"/>
  <c r="GH173"/>
  <c r="GG173"/>
  <c r="GE173"/>
  <c r="GD173"/>
  <c r="GB173"/>
  <c r="FZ173"/>
  <c r="FX173"/>
  <c r="FW173"/>
  <c r="FV173"/>
  <c r="FT173"/>
  <c r="FS173"/>
  <c r="FR173"/>
  <c r="FQ173"/>
  <c r="FP173"/>
  <c r="FN173"/>
  <c r="FK173"/>
  <c r="FL173" s="1"/>
  <c r="FJ173"/>
  <c r="FH173"/>
  <c r="FG173"/>
  <c r="FE173"/>
  <c r="FD173"/>
  <c r="FB173"/>
  <c r="FA173"/>
  <c r="EZ173"/>
  <c r="EY173"/>
  <c r="EU173"/>
  <c r="ET173"/>
  <c r="ER173"/>
  <c r="EP173"/>
  <c r="EO173"/>
  <c r="EM173"/>
  <c r="EN173" s="1"/>
  <c r="EL173"/>
  <c r="EK173" s="1"/>
  <c r="EJ173"/>
  <c r="EI173"/>
  <c r="EG173"/>
  <c r="EH173" s="1"/>
  <c r="EF173"/>
  <c r="ED173"/>
  <c r="EB173"/>
  <c r="DZ173"/>
  <c r="EA173" s="1"/>
  <c r="DY173"/>
  <c r="DX173"/>
  <c r="DV173"/>
  <c r="DW173" s="1"/>
  <c r="DU173"/>
  <c r="DT173"/>
  <c r="DS173"/>
  <c r="DR173"/>
  <c r="DP173"/>
  <c r="DO173"/>
  <c r="DM173"/>
  <c r="DN173" s="1"/>
  <c r="DJ173"/>
  <c r="DK173" s="1"/>
  <c r="DG173"/>
  <c r="DH173" s="1"/>
  <c r="DF173"/>
  <c r="DD173"/>
  <c r="DC173"/>
  <c r="DB173"/>
  <c r="DA173"/>
  <c r="BV173"/>
  <c r="CE174"/>
  <c r="BF173"/>
  <c r="BH173"/>
  <c r="BG173" s="1"/>
  <c r="BI173"/>
  <c r="BK173"/>
  <c r="BJ173" s="1"/>
  <c r="BL173"/>
  <c r="BN173"/>
  <c r="BM173" s="1"/>
  <c r="BO173"/>
  <c r="BQ173"/>
  <c r="BP173" s="1"/>
  <c r="BR173"/>
  <c r="BT173"/>
  <c r="BS173" s="1"/>
  <c r="BU173"/>
  <c r="BW173"/>
  <c r="BX173"/>
  <c r="BZ173"/>
  <c r="BY173" s="1"/>
  <c r="CA173"/>
  <c r="CB173"/>
  <c r="CD173"/>
  <c r="CC173" s="1"/>
  <c r="CF173"/>
  <c r="CG173" s="1"/>
  <c r="CH173"/>
  <c r="CI173"/>
  <c r="CK173"/>
  <c r="CL173"/>
  <c r="CN173"/>
  <c r="CO173"/>
  <c r="CQ173"/>
  <c r="CP173" s="1"/>
  <c r="CR173"/>
  <c r="CS173" s="1"/>
  <c r="CT173"/>
  <c r="CV173"/>
  <c r="CW173"/>
  <c r="BE173"/>
  <c r="BD173"/>
  <c r="BC173"/>
  <c r="BC172"/>
  <c r="KP149"/>
  <c r="KO149"/>
  <c r="KN149"/>
  <c r="KL149"/>
  <c r="KK149" s="1"/>
  <c r="KJ149"/>
  <c r="KI149"/>
  <c r="KH149"/>
  <c r="KG149"/>
  <c r="KF149"/>
  <c r="KE149" s="1"/>
  <c r="KD149"/>
  <c r="KC149"/>
  <c r="KB149" s="1"/>
  <c r="KA149"/>
  <c r="JZ149"/>
  <c r="JY149" s="1"/>
  <c r="JX149"/>
  <c r="JV149"/>
  <c r="JU149" s="1"/>
  <c r="JT149"/>
  <c r="JS149"/>
  <c r="JR149"/>
  <c r="JQ149" s="1"/>
  <c r="JP149"/>
  <c r="JO149"/>
  <c r="JN149"/>
  <c r="JM149"/>
  <c r="JL149"/>
  <c r="JJ149"/>
  <c r="JK149" s="1"/>
  <c r="JI149"/>
  <c r="JG149"/>
  <c r="JH149" s="1"/>
  <c r="JF149"/>
  <c r="JE149" s="1"/>
  <c r="JD149"/>
  <c r="JC149"/>
  <c r="JW149" s="1"/>
  <c r="JB149"/>
  <c r="JA149"/>
  <c r="IZ149"/>
  <c r="IX149"/>
  <c r="IY149" s="1"/>
  <c r="IW149"/>
  <c r="IU149"/>
  <c r="IV149" s="1"/>
  <c r="IR149"/>
  <c r="IQ149"/>
  <c r="IP149"/>
  <c r="IN149"/>
  <c r="IL149"/>
  <c r="IM149" s="1"/>
  <c r="IK149"/>
  <c r="II149"/>
  <c r="IJ149" s="1"/>
  <c r="IH149"/>
  <c r="IG149" s="1"/>
  <c r="IF149"/>
  <c r="IE149"/>
  <c r="ID149"/>
  <c r="IC149"/>
  <c r="IB149"/>
  <c r="HZ149"/>
  <c r="IA149" s="1"/>
  <c r="HX149"/>
  <c r="HV149"/>
  <c r="HW149" s="1"/>
  <c r="HU149"/>
  <c r="HT149"/>
  <c r="HR149"/>
  <c r="HS149" s="1"/>
  <c r="HQ149"/>
  <c r="HP149"/>
  <c r="HO149"/>
  <c r="HN149"/>
  <c r="HM149" s="1"/>
  <c r="HL149"/>
  <c r="HK149"/>
  <c r="HJ149"/>
  <c r="HI149"/>
  <c r="HH149"/>
  <c r="HF149"/>
  <c r="HG149" s="1"/>
  <c r="HE149"/>
  <c r="HC149"/>
  <c r="HD149" s="1"/>
  <c r="HB149"/>
  <c r="HA149" s="1"/>
  <c r="GZ149"/>
  <c r="GY149"/>
  <c r="HY149" s="1"/>
  <c r="GX149"/>
  <c r="GW149"/>
  <c r="GT149"/>
  <c r="GS149"/>
  <c r="GR149"/>
  <c r="GP149"/>
  <c r="GN149"/>
  <c r="GO149" s="1"/>
  <c r="GM149"/>
  <c r="GK149"/>
  <c r="GL149" s="1"/>
  <c r="GJ149"/>
  <c r="GI149" s="1"/>
  <c r="GH149"/>
  <c r="GG149"/>
  <c r="GF149"/>
  <c r="GE149"/>
  <c r="GD149"/>
  <c r="GB149"/>
  <c r="GC149" s="1"/>
  <c r="FZ149"/>
  <c r="FX149"/>
  <c r="FY149" s="1"/>
  <c r="FW149"/>
  <c r="FV149"/>
  <c r="FT149"/>
  <c r="FU149" s="1"/>
  <c r="FS149"/>
  <c r="FR149"/>
  <c r="FQ149"/>
  <c r="FP149"/>
  <c r="FO149" s="1"/>
  <c r="FN149"/>
  <c r="FM149"/>
  <c r="FL149"/>
  <c r="FK149"/>
  <c r="FJ149"/>
  <c r="FH149"/>
  <c r="FI149" s="1"/>
  <c r="FG149"/>
  <c r="FE149"/>
  <c r="FF149" s="1"/>
  <c r="FD149"/>
  <c r="FC149" s="1"/>
  <c r="FB149"/>
  <c r="FA149"/>
  <c r="GA149" s="1"/>
  <c r="EZ149"/>
  <c r="EY149"/>
  <c r="EV149"/>
  <c r="EU149"/>
  <c r="ET149"/>
  <c r="ER149"/>
  <c r="EP149"/>
  <c r="EQ149" s="1"/>
  <c r="EO149"/>
  <c r="EM149"/>
  <c r="EN149" s="1"/>
  <c r="EL149"/>
  <c r="EK149" s="1"/>
  <c r="EJ149"/>
  <c r="EI149"/>
  <c r="EH149"/>
  <c r="EG149"/>
  <c r="EF149"/>
  <c r="ED149"/>
  <c r="EE149" s="1"/>
  <c r="EB149"/>
  <c r="DZ149"/>
  <c r="EA149" s="1"/>
  <c r="DY149"/>
  <c r="DX149"/>
  <c r="DV149"/>
  <c r="DW149" s="1"/>
  <c r="DU149"/>
  <c r="DT149"/>
  <c r="DS149"/>
  <c r="DR149"/>
  <c r="DQ149" s="1"/>
  <c r="DP149"/>
  <c r="DO149"/>
  <c r="DN149"/>
  <c r="DM149"/>
  <c r="DL149"/>
  <c r="DJ149"/>
  <c r="DK149" s="1"/>
  <c r="DI149"/>
  <c r="DG149"/>
  <c r="DH149" s="1"/>
  <c r="DF149"/>
  <c r="DE149" s="1"/>
  <c r="DD149"/>
  <c r="DC149"/>
  <c r="EC149" s="1"/>
  <c r="DB149"/>
  <c r="DA149"/>
  <c r="CP150"/>
  <c r="BV149"/>
  <c r="BJ149"/>
  <c r="CF149"/>
  <c r="CH149"/>
  <c r="CI149"/>
  <c r="CK149"/>
  <c r="CJ149" s="1"/>
  <c r="CL149"/>
  <c r="CN149"/>
  <c r="CO149"/>
  <c r="CQ149"/>
  <c r="CP149" s="1"/>
  <c r="CR149"/>
  <c r="CS149" s="1"/>
  <c r="CT149"/>
  <c r="CV149"/>
  <c r="CW149"/>
  <c r="CX149"/>
  <c r="BR149"/>
  <c r="BT149"/>
  <c r="BS149" s="1"/>
  <c r="BU149"/>
  <c r="BW149"/>
  <c r="BX149"/>
  <c r="BZ149"/>
  <c r="BY149" s="1"/>
  <c r="CA149"/>
  <c r="CB149"/>
  <c r="CD149"/>
  <c r="CC149" s="1"/>
  <c r="BF149"/>
  <c r="BH149"/>
  <c r="BI149"/>
  <c r="BK149"/>
  <c r="BL149"/>
  <c r="BN149"/>
  <c r="BO149"/>
  <c r="BQ149"/>
  <c r="BP149" s="1"/>
  <c r="BE149"/>
  <c r="BD149"/>
  <c r="BC149"/>
  <c r="BC148"/>
  <c r="BC130"/>
  <c r="KO130"/>
  <c r="KN130"/>
  <c r="KL130"/>
  <c r="KK130" s="1"/>
  <c r="KJ130"/>
  <c r="KI130"/>
  <c r="KH130"/>
  <c r="KG130"/>
  <c r="KF130"/>
  <c r="KD130"/>
  <c r="KC130"/>
  <c r="KA130"/>
  <c r="JZ130"/>
  <c r="JX130"/>
  <c r="JV130"/>
  <c r="JT130"/>
  <c r="JS130"/>
  <c r="JR130"/>
  <c r="JP130"/>
  <c r="JO130"/>
  <c r="JN130"/>
  <c r="JM130"/>
  <c r="JL130"/>
  <c r="JJ130"/>
  <c r="JI130"/>
  <c r="JG130"/>
  <c r="JF130"/>
  <c r="JD130"/>
  <c r="JC130"/>
  <c r="JA130"/>
  <c r="IZ130"/>
  <c r="IY130" s="1"/>
  <c r="IX130"/>
  <c r="IW130"/>
  <c r="IU130"/>
  <c r="IQ130"/>
  <c r="IP130"/>
  <c r="IN130"/>
  <c r="IL130"/>
  <c r="IK130"/>
  <c r="II130"/>
  <c r="IH130"/>
  <c r="IF130"/>
  <c r="IE130"/>
  <c r="IC130"/>
  <c r="IB130"/>
  <c r="HZ130"/>
  <c r="HX130"/>
  <c r="HV130"/>
  <c r="HU130"/>
  <c r="HT130"/>
  <c r="HS130" s="1"/>
  <c r="HR130"/>
  <c r="HQ130"/>
  <c r="HP130"/>
  <c r="HO130"/>
  <c r="HN130"/>
  <c r="HL130"/>
  <c r="HK130"/>
  <c r="HJ130" s="1"/>
  <c r="HI130"/>
  <c r="HH130"/>
  <c r="HF130"/>
  <c r="HE130"/>
  <c r="HC130"/>
  <c r="HB130"/>
  <c r="GZ130"/>
  <c r="GY130"/>
  <c r="GW130"/>
  <c r="GS130"/>
  <c r="GR130"/>
  <c r="GP130"/>
  <c r="GN130"/>
  <c r="GM130"/>
  <c r="GL130" s="1"/>
  <c r="GK130"/>
  <c r="GJ130"/>
  <c r="GH130"/>
  <c r="GG130"/>
  <c r="GF130"/>
  <c r="GE130"/>
  <c r="GD130"/>
  <c r="GC130" s="1"/>
  <c r="GB130"/>
  <c r="FZ130"/>
  <c r="FX130"/>
  <c r="FW130"/>
  <c r="FV130"/>
  <c r="FT130"/>
  <c r="FS130"/>
  <c r="FR130"/>
  <c r="FQ130"/>
  <c r="FP130"/>
  <c r="FO130" s="1"/>
  <c r="FN130"/>
  <c r="FM130"/>
  <c r="FK130"/>
  <c r="FJ130"/>
  <c r="FH130"/>
  <c r="FG130"/>
  <c r="FF130"/>
  <c r="FE130"/>
  <c r="FD130"/>
  <c r="FC130" s="1"/>
  <c r="FB130"/>
  <c r="FA130"/>
  <c r="EY130"/>
  <c r="EU130"/>
  <c r="ET130"/>
  <c r="ER130"/>
  <c r="EQ130" s="1"/>
  <c r="EP130"/>
  <c r="EO130"/>
  <c r="EN130"/>
  <c r="EM130"/>
  <c r="EL130"/>
  <c r="EK130" s="1"/>
  <c r="EJ130"/>
  <c r="EI130"/>
  <c r="EG130"/>
  <c r="EF130"/>
  <c r="ED130"/>
  <c r="EB130"/>
  <c r="DZ130"/>
  <c r="DY130"/>
  <c r="DX130"/>
  <c r="DV130"/>
  <c r="DU130"/>
  <c r="DT130"/>
  <c r="DS130"/>
  <c r="DR130"/>
  <c r="DP130"/>
  <c r="DO130"/>
  <c r="DN130"/>
  <c r="DM130"/>
  <c r="DL130"/>
  <c r="DK130" s="1"/>
  <c r="DJ130"/>
  <c r="DI130"/>
  <c r="DG130"/>
  <c r="DF130"/>
  <c r="DD130"/>
  <c r="DC130"/>
  <c r="DA130"/>
  <c r="CW130"/>
  <c r="BV130"/>
  <c r="BF130"/>
  <c r="BH130"/>
  <c r="BI130"/>
  <c r="BK130"/>
  <c r="BJ130" s="1"/>
  <c r="BL130"/>
  <c r="BN130"/>
  <c r="BO130"/>
  <c r="BQ130"/>
  <c r="BP130" s="1"/>
  <c r="BR130"/>
  <c r="BT130"/>
  <c r="BU130"/>
  <c r="BW130"/>
  <c r="BX130"/>
  <c r="BZ130"/>
  <c r="CA130"/>
  <c r="CB130"/>
  <c r="CD130"/>
  <c r="CF130"/>
  <c r="CH130"/>
  <c r="CI130"/>
  <c r="CK130"/>
  <c r="CL130"/>
  <c r="CN130"/>
  <c r="CO130"/>
  <c r="CQ130"/>
  <c r="CR130"/>
  <c r="CT130"/>
  <c r="CV130"/>
  <c r="BE130"/>
  <c r="EY80"/>
  <c r="BC80"/>
  <c r="EE58" l="1"/>
  <c r="ES58"/>
  <c r="BY58"/>
  <c r="BS58"/>
  <c r="BP58"/>
  <c r="BM58"/>
  <c r="CE58"/>
  <c r="DB58"/>
  <c r="DQ58"/>
  <c r="EA58"/>
  <c r="EQ58"/>
  <c r="GA58"/>
  <c r="FC58"/>
  <c r="FF58"/>
  <c r="FI58"/>
  <c r="FU58"/>
  <c r="GI58"/>
  <c r="GL58"/>
  <c r="GX58"/>
  <c r="HD58"/>
  <c r="HG58"/>
  <c r="HM58"/>
  <c r="HS58"/>
  <c r="IO58"/>
  <c r="IJ58"/>
  <c r="IM58"/>
  <c r="JW58"/>
  <c r="IY58"/>
  <c r="JB58"/>
  <c r="JU58"/>
  <c r="JY58"/>
  <c r="KE58"/>
  <c r="CG58"/>
  <c r="CU58"/>
  <c r="GC58"/>
  <c r="GQ58"/>
  <c r="DW130"/>
  <c r="JE130"/>
  <c r="JK130"/>
  <c r="JU130"/>
  <c r="KB130"/>
  <c r="JW130"/>
  <c r="HA130"/>
  <c r="HY130"/>
  <c r="IJ130"/>
  <c r="GI130"/>
  <c r="GO130"/>
  <c r="GX130"/>
  <c r="GA130"/>
  <c r="JB130"/>
  <c r="EC130"/>
  <c r="DB130"/>
  <c r="DH130"/>
  <c r="DQ130"/>
  <c r="EA130"/>
  <c r="EH130"/>
  <c r="EZ130"/>
  <c r="FI130"/>
  <c r="FY130"/>
  <c r="IA130"/>
  <c r="HG130"/>
  <c r="IG130"/>
  <c r="IV130"/>
  <c r="JQ130"/>
  <c r="DE130"/>
  <c r="EE130"/>
  <c r="FL130"/>
  <c r="FU130"/>
  <c r="HD130"/>
  <c r="HM130"/>
  <c r="HW130"/>
  <c r="ID130"/>
  <c r="IM130"/>
  <c r="JH130"/>
  <c r="JY130"/>
  <c r="KE130"/>
  <c r="CM173"/>
  <c r="BG58"/>
  <c r="BG219"/>
  <c r="CJ173"/>
  <c r="EC173"/>
  <c r="FF173"/>
  <c r="GC173"/>
  <c r="JW173"/>
  <c r="KH173"/>
  <c r="EE173"/>
  <c r="GF173"/>
  <c r="JB173"/>
  <c r="JB218"/>
  <c r="HY219"/>
  <c r="GA218"/>
  <c r="EC218"/>
  <c r="CE173"/>
  <c r="GI173"/>
  <c r="JE173"/>
  <c r="KE173"/>
  <c r="BM149"/>
  <c r="BG149"/>
  <c r="EQ173"/>
  <c r="FU173"/>
  <c r="JQ173"/>
  <c r="DQ173"/>
  <c r="GA173"/>
  <c r="CM149"/>
  <c r="CG149"/>
  <c r="DE173"/>
  <c r="FI173"/>
  <c r="FO173"/>
  <c r="FY173"/>
  <c r="GO173"/>
  <c r="JK173"/>
  <c r="JU173"/>
  <c r="KK173"/>
  <c r="IY173"/>
  <c r="FC173"/>
  <c r="CC130"/>
  <c r="BS130"/>
  <c r="BM130"/>
  <c r="BG130"/>
  <c r="CE149"/>
  <c r="KO81"/>
  <c r="KN81"/>
  <c r="KL81"/>
  <c r="KK81" s="1"/>
  <c r="KJ81"/>
  <c r="KI81"/>
  <c r="KH81"/>
  <c r="KG81"/>
  <c r="KF81"/>
  <c r="KE81" s="1"/>
  <c r="KD81"/>
  <c r="KC81"/>
  <c r="KB81"/>
  <c r="KA81"/>
  <c r="JZ81"/>
  <c r="JY81" s="1"/>
  <c r="JX81"/>
  <c r="JV81"/>
  <c r="JU81" s="1"/>
  <c r="JT81"/>
  <c r="JS81"/>
  <c r="JR81"/>
  <c r="JQ81" s="1"/>
  <c r="JP81"/>
  <c r="JO81"/>
  <c r="JN81"/>
  <c r="JM81"/>
  <c r="JL81"/>
  <c r="JK81" s="1"/>
  <c r="JJ81"/>
  <c r="JI81"/>
  <c r="JH81"/>
  <c r="JG81"/>
  <c r="JF81"/>
  <c r="JE81" s="1"/>
  <c r="JD81"/>
  <c r="JC81"/>
  <c r="JB81"/>
  <c r="JA81"/>
  <c r="IZ81"/>
  <c r="IY81" s="1"/>
  <c r="IX81"/>
  <c r="IW81"/>
  <c r="JW81" s="1"/>
  <c r="IV81"/>
  <c r="IU81"/>
  <c r="KO80"/>
  <c r="KN80"/>
  <c r="KL80"/>
  <c r="KK80"/>
  <c r="KJ80"/>
  <c r="KI80"/>
  <c r="KH80" s="1"/>
  <c r="KG80"/>
  <c r="KF80"/>
  <c r="KE80"/>
  <c r="KD80"/>
  <c r="KC80"/>
  <c r="KB80" s="1"/>
  <c r="KA80"/>
  <c r="JZ80"/>
  <c r="JY80"/>
  <c r="JX80"/>
  <c r="JV80"/>
  <c r="JU80"/>
  <c r="JT80"/>
  <c r="JS80"/>
  <c r="JR80"/>
  <c r="JQ80"/>
  <c r="JP80"/>
  <c r="JO80"/>
  <c r="JN80"/>
  <c r="JM80"/>
  <c r="JL80"/>
  <c r="JK80"/>
  <c r="JJ80"/>
  <c r="JI80"/>
  <c r="JH80" s="1"/>
  <c r="JG80"/>
  <c r="JF80"/>
  <c r="JE80"/>
  <c r="JD80"/>
  <c r="JC80"/>
  <c r="JW80" s="1"/>
  <c r="JA80"/>
  <c r="IZ80"/>
  <c r="IY80"/>
  <c r="IX80"/>
  <c r="IW80"/>
  <c r="IV80" s="1"/>
  <c r="IU80"/>
  <c r="KO79"/>
  <c r="KN79"/>
  <c r="KL79"/>
  <c r="KK79" s="1"/>
  <c r="KJ79"/>
  <c r="KI79"/>
  <c r="KH79"/>
  <c r="KG79"/>
  <c r="KF79"/>
  <c r="KE79" s="1"/>
  <c r="KD79"/>
  <c r="KC79"/>
  <c r="KB79"/>
  <c r="KA79"/>
  <c r="JZ79"/>
  <c r="JY79" s="1"/>
  <c r="JX79"/>
  <c r="JV79"/>
  <c r="JU79" s="1"/>
  <c r="JT79"/>
  <c r="JS79"/>
  <c r="JR79"/>
  <c r="JP79"/>
  <c r="JO79"/>
  <c r="JN79"/>
  <c r="JM79"/>
  <c r="JL79"/>
  <c r="JK79" s="1"/>
  <c r="JJ79"/>
  <c r="JI79"/>
  <c r="JH79"/>
  <c r="JG79"/>
  <c r="JF79"/>
  <c r="JE79" s="1"/>
  <c r="JD79"/>
  <c r="JC79"/>
  <c r="JB79"/>
  <c r="JA79"/>
  <c r="IZ79"/>
  <c r="IY79" s="1"/>
  <c r="IX79"/>
  <c r="IW79"/>
  <c r="IV79"/>
  <c r="IU79"/>
  <c r="KP78"/>
  <c r="KO78"/>
  <c r="KN78"/>
  <c r="KL78"/>
  <c r="KK78"/>
  <c r="KJ78"/>
  <c r="KI78"/>
  <c r="KH78" s="1"/>
  <c r="KG78"/>
  <c r="KF78"/>
  <c r="KE78"/>
  <c r="KD78"/>
  <c r="KC78"/>
  <c r="KB78" s="1"/>
  <c r="KA78"/>
  <c r="JZ78"/>
  <c r="JY78"/>
  <c r="JX78"/>
  <c r="JV78"/>
  <c r="JU78"/>
  <c r="JT78"/>
  <c r="JS78"/>
  <c r="JR78"/>
  <c r="JQ78"/>
  <c r="JP78"/>
  <c r="JO78"/>
  <c r="JN78"/>
  <c r="JM78"/>
  <c r="JL78"/>
  <c r="JK78"/>
  <c r="JJ78"/>
  <c r="JI78"/>
  <c r="JH78" s="1"/>
  <c r="JG78"/>
  <c r="JF78"/>
  <c r="JE78"/>
  <c r="JD78"/>
  <c r="JC78"/>
  <c r="JB78" s="1"/>
  <c r="JA78"/>
  <c r="IZ78"/>
  <c r="IY78"/>
  <c r="IX78"/>
  <c r="IW78"/>
  <c r="IV78" s="1"/>
  <c r="IU78"/>
  <c r="IQ81"/>
  <c r="IP81"/>
  <c r="IN81"/>
  <c r="IL81"/>
  <c r="IM81" s="1"/>
  <c r="IK81"/>
  <c r="II81"/>
  <c r="IJ81" s="1"/>
  <c r="IH81"/>
  <c r="IG81" s="1"/>
  <c r="IF81"/>
  <c r="IE81"/>
  <c r="ID81"/>
  <c r="IC81"/>
  <c r="IB81"/>
  <c r="HZ81"/>
  <c r="IA81" s="1"/>
  <c r="HX81"/>
  <c r="HV81"/>
  <c r="HW81" s="1"/>
  <c r="HU81"/>
  <c r="HT81"/>
  <c r="HR81"/>
  <c r="HS81" s="1"/>
  <c r="HQ81"/>
  <c r="HP81"/>
  <c r="HO81"/>
  <c r="HN81"/>
  <c r="HM81" s="1"/>
  <c r="HL81"/>
  <c r="HK81"/>
  <c r="HJ81"/>
  <c r="HI81"/>
  <c r="HH81"/>
  <c r="HF81"/>
  <c r="HG81" s="1"/>
  <c r="HE81"/>
  <c r="HD81" s="1"/>
  <c r="HC81"/>
  <c r="HB81"/>
  <c r="HA81" s="1"/>
  <c r="GZ81"/>
  <c r="GY81"/>
  <c r="HY81" s="1"/>
  <c r="GX81"/>
  <c r="GW81"/>
  <c r="IQ80"/>
  <c r="IP80"/>
  <c r="IN80"/>
  <c r="IM80"/>
  <c r="IL80"/>
  <c r="IK80"/>
  <c r="II80"/>
  <c r="IJ80" s="1"/>
  <c r="IH80"/>
  <c r="IG80" s="1"/>
  <c r="IF80"/>
  <c r="IE80"/>
  <c r="ID80" s="1"/>
  <c r="IC80"/>
  <c r="IB80"/>
  <c r="IA80"/>
  <c r="HZ80"/>
  <c r="HX80"/>
  <c r="HW80"/>
  <c r="HV80"/>
  <c r="HU80"/>
  <c r="HT80"/>
  <c r="HS80"/>
  <c r="HR80"/>
  <c r="HQ80"/>
  <c r="HP80"/>
  <c r="HO80"/>
  <c r="HN80"/>
  <c r="HL80"/>
  <c r="HM80" s="1"/>
  <c r="HK80"/>
  <c r="HJ80" s="1"/>
  <c r="HI80"/>
  <c r="HH80"/>
  <c r="HG80"/>
  <c r="HF80"/>
  <c r="HE80"/>
  <c r="HC80"/>
  <c r="HD80" s="1"/>
  <c r="HB80"/>
  <c r="HA80" s="1"/>
  <c r="GZ80"/>
  <c r="GY80"/>
  <c r="GX80" s="1"/>
  <c r="GW80"/>
  <c r="IQ79"/>
  <c r="IP79"/>
  <c r="IN79"/>
  <c r="IM79" s="1"/>
  <c r="IL79"/>
  <c r="IK79"/>
  <c r="IJ79"/>
  <c r="II79"/>
  <c r="IH79"/>
  <c r="IF79"/>
  <c r="IG79" s="1"/>
  <c r="IE79"/>
  <c r="ID79" s="1"/>
  <c r="IC79"/>
  <c r="IB79"/>
  <c r="IA79" s="1"/>
  <c r="HZ79"/>
  <c r="HX79"/>
  <c r="HW79" s="1"/>
  <c r="HV79"/>
  <c r="HU79"/>
  <c r="HT79"/>
  <c r="HR79"/>
  <c r="HQ79"/>
  <c r="HP79"/>
  <c r="HO79"/>
  <c r="HN79"/>
  <c r="HL79"/>
  <c r="HK79"/>
  <c r="HJ79" s="1"/>
  <c r="HI79"/>
  <c r="HH79"/>
  <c r="HG79" s="1"/>
  <c r="HF79"/>
  <c r="HE79"/>
  <c r="HD79"/>
  <c r="HC79"/>
  <c r="HB79"/>
  <c r="GZ79"/>
  <c r="HA79" s="1"/>
  <c r="GY79"/>
  <c r="GX79" s="1"/>
  <c r="GW79"/>
  <c r="IR78"/>
  <c r="IQ78"/>
  <c r="IP78"/>
  <c r="IN78"/>
  <c r="IM78" s="1"/>
  <c r="IL78"/>
  <c r="IK78"/>
  <c r="IJ78" s="1"/>
  <c r="II78"/>
  <c r="IH78"/>
  <c r="IG78"/>
  <c r="IF78"/>
  <c r="IE78"/>
  <c r="IC78"/>
  <c r="ID78" s="1"/>
  <c r="IB78"/>
  <c r="IA78" s="1"/>
  <c r="HZ78"/>
  <c r="HX78"/>
  <c r="HW78" s="1"/>
  <c r="HV78"/>
  <c r="HU78"/>
  <c r="HT78"/>
  <c r="HS78" s="1"/>
  <c r="HR78"/>
  <c r="HQ78"/>
  <c r="HP78"/>
  <c r="HO78"/>
  <c r="HN78"/>
  <c r="HM78"/>
  <c r="HL78"/>
  <c r="HK78"/>
  <c r="HI78"/>
  <c r="HJ78" s="1"/>
  <c r="HH78"/>
  <c r="HG78" s="1"/>
  <c r="HF78"/>
  <c r="HE78"/>
  <c r="HD78" s="1"/>
  <c r="HC78"/>
  <c r="HB78"/>
  <c r="HA78"/>
  <c r="GZ78"/>
  <c r="GY78"/>
  <c r="GW78"/>
  <c r="GX78" s="1"/>
  <c r="GS81"/>
  <c r="GR81"/>
  <c r="GP81"/>
  <c r="GN81"/>
  <c r="GO81" s="1"/>
  <c r="GM81"/>
  <c r="GK81"/>
  <c r="GL81" s="1"/>
  <c r="GJ81"/>
  <c r="GI81" s="1"/>
  <c r="GH81"/>
  <c r="GG81"/>
  <c r="GF81"/>
  <c r="GE81"/>
  <c r="GD81"/>
  <c r="GB81"/>
  <c r="GC81" s="1"/>
  <c r="FZ81"/>
  <c r="FX81"/>
  <c r="FY81" s="1"/>
  <c r="FW81"/>
  <c r="FV81"/>
  <c r="FT81"/>
  <c r="FU81" s="1"/>
  <c r="FS81"/>
  <c r="FR81"/>
  <c r="FQ81"/>
  <c r="FP81"/>
  <c r="FO81" s="1"/>
  <c r="FN81"/>
  <c r="FM81"/>
  <c r="FL81"/>
  <c r="FK81"/>
  <c r="FJ81"/>
  <c r="FH81"/>
  <c r="FI81" s="1"/>
  <c r="FG81"/>
  <c r="FF81" s="1"/>
  <c r="FE81"/>
  <c r="FD81"/>
  <c r="FC81" s="1"/>
  <c r="FB81"/>
  <c r="FA81"/>
  <c r="GA81" s="1"/>
  <c r="EZ81"/>
  <c r="EY81"/>
  <c r="GS80"/>
  <c r="GR80"/>
  <c r="GP80"/>
  <c r="GO80"/>
  <c r="GN80"/>
  <c r="GM80"/>
  <c r="GK80"/>
  <c r="GL80" s="1"/>
  <c r="GJ80"/>
  <c r="GI80" s="1"/>
  <c r="GH80"/>
  <c r="GG80"/>
  <c r="GF80" s="1"/>
  <c r="GE80"/>
  <c r="GD80"/>
  <c r="GC80"/>
  <c r="GB80"/>
  <c r="FZ80"/>
  <c r="FY80"/>
  <c r="FX80"/>
  <c r="FW80"/>
  <c r="FV80"/>
  <c r="FU80"/>
  <c r="FT80"/>
  <c r="FS80"/>
  <c r="FR80"/>
  <c r="FQ80"/>
  <c r="FP80"/>
  <c r="FN80"/>
  <c r="FO80" s="1"/>
  <c r="FM80"/>
  <c r="FL80" s="1"/>
  <c r="FK80"/>
  <c r="FJ80"/>
  <c r="FI80"/>
  <c r="FH80"/>
  <c r="FG80"/>
  <c r="FE80"/>
  <c r="FF80" s="1"/>
  <c r="FD80"/>
  <c r="FB80"/>
  <c r="FC80" s="1"/>
  <c r="FA80"/>
  <c r="EZ80" s="1"/>
  <c r="GS79"/>
  <c r="GR79"/>
  <c r="GP79"/>
  <c r="GO79" s="1"/>
  <c r="GN79"/>
  <c r="GM79"/>
  <c r="GL79"/>
  <c r="GK79"/>
  <c r="GJ79"/>
  <c r="GH79"/>
  <c r="GI79" s="1"/>
  <c r="GG79"/>
  <c r="GE79"/>
  <c r="GF79" s="1"/>
  <c r="GD79"/>
  <c r="GC79" s="1"/>
  <c r="GB79"/>
  <c r="FZ79"/>
  <c r="FY79" s="1"/>
  <c r="FX79"/>
  <c r="FW79"/>
  <c r="FV79"/>
  <c r="FT79"/>
  <c r="FS79"/>
  <c r="FR79"/>
  <c r="FQ79"/>
  <c r="FP79"/>
  <c r="FN79"/>
  <c r="FM79"/>
  <c r="FK79"/>
  <c r="FL79" s="1"/>
  <c r="FJ79"/>
  <c r="FI79" s="1"/>
  <c r="FH79"/>
  <c r="FG79"/>
  <c r="FF79"/>
  <c r="FE79"/>
  <c r="FD79"/>
  <c r="FB79"/>
  <c r="FC79" s="1"/>
  <c r="FA79"/>
  <c r="EY79"/>
  <c r="EZ79" s="1"/>
  <c r="GT78"/>
  <c r="GS78"/>
  <c r="GR78"/>
  <c r="GP78"/>
  <c r="GO78" s="1"/>
  <c r="GN78"/>
  <c r="GM78"/>
  <c r="GL78" s="1"/>
  <c r="GK78"/>
  <c r="GJ78"/>
  <c r="GI78"/>
  <c r="GH78"/>
  <c r="GG78"/>
  <c r="GE78"/>
  <c r="GF78" s="1"/>
  <c r="GD78"/>
  <c r="GC78" s="1"/>
  <c r="GB78"/>
  <c r="FZ78"/>
  <c r="FY78" s="1"/>
  <c r="FX78"/>
  <c r="FW78"/>
  <c r="FV78"/>
  <c r="FU78" s="1"/>
  <c r="FT78"/>
  <c r="FS78"/>
  <c r="FR78"/>
  <c r="FQ78"/>
  <c r="FP78"/>
  <c r="FO78"/>
  <c r="FN78"/>
  <c r="FM78"/>
  <c r="FK78"/>
  <c r="FL78" s="1"/>
  <c r="FJ78"/>
  <c r="FI78" s="1"/>
  <c r="FH78"/>
  <c r="FG78"/>
  <c r="FF78" s="1"/>
  <c r="FE78"/>
  <c r="FD78"/>
  <c r="FC78"/>
  <c r="FB78"/>
  <c r="FA78"/>
  <c r="EY78"/>
  <c r="EZ78" s="1"/>
  <c r="EU81"/>
  <c r="ET81"/>
  <c r="ER81"/>
  <c r="EQ81" s="1"/>
  <c r="EP81"/>
  <c r="EO81"/>
  <c r="EN81"/>
  <c r="EM81"/>
  <c r="EL81"/>
  <c r="EK81" s="1"/>
  <c r="EJ81"/>
  <c r="EI81"/>
  <c r="EH81"/>
  <c r="EG81"/>
  <c r="EF81"/>
  <c r="EE81" s="1"/>
  <c r="ED81"/>
  <c r="EB81"/>
  <c r="EA81" s="1"/>
  <c r="DZ81"/>
  <c r="DY81"/>
  <c r="DX81"/>
  <c r="DW81" s="1"/>
  <c r="DV81"/>
  <c r="DU81"/>
  <c r="DT81"/>
  <c r="DS81"/>
  <c r="DR81"/>
  <c r="DQ81" s="1"/>
  <c r="DP81"/>
  <c r="DO81"/>
  <c r="DN81"/>
  <c r="DM81"/>
  <c r="DL81"/>
  <c r="DK81" s="1"/>
  <c r="DJ81"/>
  <c r="DI81"/>
  <c r="DH81"/>
  <c r="DG81"/>
  <c r="DF81"/>
  <c r="DE81" s="1"/>
  <c r="DD81"/>
  <c r="DC81"/>
  <c r="EC81" s="1"/>
  <c r="DB81"/>
  <c r="DA81"/>
  <c r="EU80"/>
  <c r="ET80"/>
  <c r="ER80"/>
  <c r="EQ80"/>
  <c r="EP80"/>
  <c r="EO80"/>
  <c r="EN80" s="1"/>
  <c r="EM80"/>
  <c r="EL80"/>
  <c r="EK80"/>
  <c r="EJ80"/>
  <c r="EI80"/>
  <c r="EH80" s="1"/>
  <c r="EG80"/>
  <c r="EF80"/>
  <c r="EE80"/>
  <c r="ED80"/>
  <c r="EB80"/>
  <c r="EA80"/>
  <c r="DZ80"/>
  <c r="DY80"/>
  <c r="DX80"/>
  <c r="DW80"/>
  <c r="DV80"/>
  <c r="DU80"/>
  <c r="DT80"/>
  <c r="DS80"/>
  <c r="DR80"/>
  <c r="DQ80"/>
  <c r="DP80"/>
  <c r="DO80"/>
  <c r="DN80" s="1"/>
  <c r="DM80"/>
  <c r="DL80"/>
  <c r="DK80"/>
  <c r="DJ80"/>
  <c r="DI80"/>
  <c r="EC80" s="1"/>
  <c r="DG80"/>
  <c r="DF80"/>
  <c r="DE80"/>
  <c r="DD80"/>
  <c r="DC80"/>
  <c r="DB80" s="1"/>
  <c r="DA80"/>
  <c r="EU79"/>
  <c r="ET79"/>
  <c r="ER79"/>
  <c r="EQ79" s="1"/>
  <c r="EP79"/>
  <c r="EO79"/>
  <c r="EN79"/>
  <c r="EM79"/>
  <c r="EL79"/>
  <c r="EK79" s="1"/>
  <c r="EJ79"/>
  <c r="EI79"/>
  <c r="EH79"/>
  <c r="EG79"/>
  <c r="EF79"/>
  <c r="EE79" s="1"/>
  <c r="ED79"/>
  <c r="EB79"/>
  <c r="EA79" s="1"/>
  <c r="DZ79"/>
  <c r="DY79"/>
  <c r="DX79"/>
  <c r="DV79"/>
  <c r="DU79"/>
  <c r="DT79"/>
  <c r="DS79"/>
  <c r="DR79"/>
  <c r="DQ79" s="1"/>
  <c r="DP79"/>
  <c r="DO79"/>
  <c r="DN79"/>
  <c r="DM79"/>
  <c r="DL79"/>
  <c r="DK79" s="1"/>
  <c r="DJ79"/>
  <c r="DI79"/>
  <c r="DH79"/>
  <c r="DG79"/>
  <c r="DF79"/>
  <c r="DE79" s="1"/>
  <c r="DD79"/>
  <c r="DC79"/>
  <c r="DB79"/>
  <c r="DA79"/>
  <c r="EV78"/>
  <c r="EU78"/>
  <c r="ET78"/>
  <c r="ER78"/>
  <c r="EQ78"/>
  <c r="EP78"/>
  <c r="EO78"/>
  <c r="EN78" s="1"/>
  <c r="EM78"/>
  <c r="EL78"/>
  <c r="EK78"/>
  <c r="EJ78"/>
  <c r="EI78"/>
  <c r="EH78" s="1"/>
  <c r="EG78"/>
  <c r="EF78"/>
  <c r="EE78"/>
  <c r="ED78"/>
  <c r="EB78"/>
  <c r="EA78"/>
  <c r="DZ78"/>
  <c r="DY78"/>
  <c r="DX78"/>
  <c r="DW78"/>
  <c r="DV78"/>
  <c r="DU78"/>
  <c r="DT78"/>
  <c r="DS78"/>
  <c r="DR78"/>
  <c r="DQ78"/>
  <c r="DP78"/>
  <c r="DO78"/>
  <c r="DN78" s="1"/>
  <c r="DM78"/>
  <c r="DL78"/>
  <c r="DK78"/>
  <c r="DJ78"/>
  <c r="DI78"/>
  <c r="DH78" s="1"/>
  <c r="DG78"/>
  <c r="DF78"/>
  <c r="DE78"/>
  <c r="DD78"/>
  <c r="DC78"/>
  <c r="DB78" s="1"/>
  <c r="DA78"/>
  <c r="CS80"/>
  <c r="CS81"/>
  <c r="CP80"/>
  <c r="CP81"/>
  <c r="CM80"/>
  <c r="CM81"/>
  <c r="CJ80"/>
  <c r="CG80"/>
  <c r="CG81"/>
  <c r="CE80"/>
  <c r="CE81"/>
  <c r="CC80"/>
  <c r="CC81"/>
  <c r="BY80"/>
  <c r="BY81"/>
  <c r="BV80"/>
  <c r="BV81"/>
  <c r="BS80"/>
  <c r="BS81"/>
  <c r="BP80"/>
  <c r="BP81"/>
  <c r="BM80"/>
  <c r="BM81"/>
  <c r="BJ80"/>
  <c r="BJ81"/>
  <c r="BG80"/>
  <c r="BG81"/>
  <c r="BD80"/>
  <c r="BD81"/>
  <c r="BF80"/>
  <c r="BH80"/>
  <c r="BI80"/>
  <c r="BK80"/>
  <c r="BL80"/>
  <c r="BN80"/>
  <c r="BO80"/>
  <c r="BQ80"/>
  <c r="BR80"/>
  <c r="BT80"/>
  <c r="BU80"/>
  <c r="BW80"/>
  <c r="BX80"/>
  <c r="BZ80"/>
  <c r="CA80"/>
  <c r="CB80"/>
  <c r="CD80"/>
  <c r="CF80"/>
  <c r="CH80"/>
  <c r="CI80"/>
  <c r="CK80"/>
  <c r="CL80"/>
  <c r="CN80"/>
  <c r="CO80"/>
  <c r="CQ80"/>
  <c r="CR80"/>
  <c r="CT80"/>
  <c r="CV80"/>
  <c r="CW80"/>
  <c r="BF81"/>
  <c r="BH81"/>
  <c r="BI81"/>
  <c r="BK81"/>
  <c r="BL81"/>
  <c r="BN81"/>
  <c r="BO81"/>
  <c r="BQ81"/>
  <c r="BR81"/>
  <c r="BT81"/>
  <c r="BU81"/>
  <c r="BW81"/>
  <c r="BX81"/>
  <c r="BZ81"/>
  <c r="CA81"/>
  <c r="CB81"/>
  <c r="CD81"/>
  <c r="CF81"/>
  <c r="CH81"/>
  <c r="CI81"/>
  <c r="CK81"/>
  <c r="CU81" s="1"/>
  <c r="CL81"/>
  <c r="CN81"/>
  <c r="CO81"/>
  <c r="CQ81"/>
  <c r="CR81"/>
  <c r="CT81"/>
  <c r="CV81"/>
  <c r="CW81"/>
  <c r="BE80"/>
  <c r="BE81"/>
  <c r="KO57"/>
  <c r="KO227" s="1"/>
  <c r="KN57"/>
  <c r="KN227" s="1"/>
  <c r="KL57"/>
  <c r="KK57" s="1"/>
  <c r="KJ57"/>
  <c r="KJ227" s="1"/>
  <c r="KI57"/>
  <c r="KI227" s="1"/>
  <c r="KG57"/>
  <c r="KG227" s="1"/>
  <c r="KF57"/>
  <c r="KD57"/>
  <c r="KD227" s="1"/>
  <c r="KC57"/>
  <c r="KC227" s="1"/>
  <c r="KB227" s="1"/>
  <c r="KB57"/>
  <c r="KA57"/>
  <c r="KA227" s="1"/>
  <c r="JZ57"/>
  <c r="JX57"/>
  <c r="JX227" s="1"/>
  <c r="JV57"/>
  <c r="JU57" s="1"/>
  <c r="JT57"/>
  <c r="JT227" s="1"/>
  <c r="JS57"/>
  <c r="JS227" s="1"/>
  <c r="JR57"/>
  <c r="JP57"/>
  <c r="JP227" s="1"/>
  <c r="JO57"/>
  <c r="JO227" s="1"/>
  <c r="JN57"/>
  <c r="JM57"/>
  <c r="JM227" s="1"/>
  <c r="JL57"/>
  <c r="JK57" s="1"/>
  <c r="JJ57"/>
  <c r="JJ227" s="1"/>
  <c r="JI57"/>
  <c r="JI227" s="1"/>
  <c r="JG57"/>
  <c r="JG227" s="1"/>
  <c r="JH227" s="1"/>
  <c r="JF57"/>
  <c r="JD57"/>
  <c r="JD227" s="1"/>
  <c r="JC57"/>
  <c r="JC227" s="1"/>
  <c r="JB57"/>
  <c r="JA57"/>
  <c r="JA227" s="1"/>
  <c r="JB227" s="1"/>
  <c r="IZ57"/>
  <c r="IX57"/>
  <c r="IX227" s="1"/>
  <c r="IW57"/>
  <c r="JW57" s="1"/>
  <c r="IU57"/>
  <c r="IU227" s="1"/>
  <c r="KO56"/>
  <c r="KN56"/>
  <c r="KL56"/>
  <c r="KK56"/>
  <c r="KJ56"/>
  <c r="KI56"/>
  <c r="KH56" s="1"/>
  <c r="KG56"/>
  <c r="KF56"/>
  <c r="KE56"/>
  <c r="KD56"/>
  <c r="KC56"/>
  <c r="KB56" s="1"/>
  <c r="KA56"/>
  <c r="JZ56"/>
  <c r="JY56"/>
  <c r="JX56"/>
  <c r="JV56"/>
  <c r="JU56"/>
  <c r="JT56"/>
  <c r="JS56"/>
  <c r="JR56"/>
  <c r="JQ56"/>
  <c r="JP56"/>
  <c r="JO56"/>
  <c r="JN56"/>
  <c r="JM56"/>
  <c r="JL56"/>
  <c r="JK56"/>
  <c r="JJ56"/>
  <c r="JI56"/>
  <c r="JH56" s="1"/>
  <c r="JG56"/>
  <c r="JF56"/>
  <c r="JE56"/>
  <c r="JD56"/>
  <c r="JC56"/>
  <c r="JB56" s="1"/>
  <c r="JA56"/>
  <c r="IZ56"/>
  <c r="IY56"/>
  <c r="IX56"/>
  <c r="IW56"/>
  <c r="IV56" s="1"/>
  <c r="IU56"/>
  <c r="KO55"/>
  <c r="KN55"/>
  <c r="KL55"/>
  <c r="KJ55"/>
  <c r="KI55"/>
  <c r="KH55"/>
  <c r="KG55"/>
  <c r="KF55"/>
  <c r="KE55" s="1"/>
  <c r="KD55"/>
  <c r="KC55"/>
  <c r="KB55" s="1"/>
  <c r="KA55"/>
  <c r="JZ55"/>
  <c r="JX55"/>
  <c r="JV55"/>
  <c r="JT55"/>
  <c r="JS55"/>
  <c r="JR55"/>
  <c r="JP55"/>
  <c r="JO55"/>
  <c r="JN55"/>
  <c r="JM55"/>
  <c r="JL55"/>
  <c r="JJ55"/>
  <c r="JI55"/>
  <c r="JH55"/>
  <c r="JG55"/>
  <c r="JF55"/>
  <c r="JE55" s="1"/>
  <c r="JD55"/>
  <c r="JC55"/>
  <c r="JB55" s="1"/>
  <c r="JA55"/>
  <c r="IZ55"/>
  <c r="IX55"/>
  <c r="IW55"/>
  <c r="IU55"/>
  <c r="IV55" s="1"/>
  <c r="KP54"/>
  <c r="KO54"/>
  <c r="KN54"/>
  <c r="KL54"/>
  <c r="KK54" s="1"/>
  <c r="KJ54"/>
  <c r="KI54"/>
  <c r="KG54"/>
  <c r="KF54"/>
  <c r="KE54"/>
  <c r="KD54"/>
  <c r="KC54"/>
  <c r="KB54" s="1"/>
  <c r="KA54"/>
  <c r="JZ54"/>
  <c r="KM54" s="1"/>
  <c r="JX54"/>
  <c r="JV54"/>
  <c r="JU54"/>
  <c r="JT54"/>
  <c r="JS54"/>
  <c r="JR54"/>
  <c r="JQ54"/>
  <c r="JP54"/>
  <c r="JO54"/>
  <c r="JN54"/>
  <c r="JM54"/>
  <c r="JL54"/>
  <c r="JK54"/>
  <c r="JJ54"/>
  <c r="JI54"/>
  <c r="JH54" s="1"/>
  <c r="JG54"/>
  <c r="JF54"/>
  <c r="JE54" s="1"/>
  <c r="JD54"/>
  <c r="JC54"/>
  <c r="JA54"/>
  <c r="IZ54"/>
  <c r="IY54"/>
  <c r="IX54"/>
  <c r="IW54"/>
  <c r="JW54" s="1"/>
  <c r="KQ54" s="1"/>
  <c r="IU54"/>
  <c r="IQ57"/>
  <c r="IQ227" s="1"/>
  <c r="IP57"/>
  <c r="IP227" s="1"/>
  <c r="IN57"/>
  <c r="IL57"/>
  <c r="IL227" s="1"/>
  <c r="IK57"/>
  <c r="IK227" s="1"/>
  <c r="IJ227" s="1"/>
  <c r="II57"/>
  <c r="II227" s="1"/>
  <c r="IH57"/>
  <c r="IF57"/>
  <c r="IF227" s="1"/>
  <c r="IE57"/>
  <c r="IE227" s="1"/>
  <c r="ID227" s="1"/>
  <c r="ID57"/>
  <c r="IC57"/>
  <c r="IC227" s="1"/>
  <c r="IB57"/>
  <c r="IB227" s="1"/>
  <c r="HZ57"/>
  <c r="HZ227" s="1"/>
  <c r="HX57"/>
  <c r="HV57"/>
  <c r="HV227" s="1"/>
  <c r="HU57"/>
  <c r="HU227" s="1"/>
  <c r="HT57"/>
  <c r="HR57"/>
  <c r="HR227" s="1"/>
  <c r="HQ57"/>
  <c r="HQ227" s="1"/>
  <c r="HP57"/>
  <c r="HO57"/>
  <c r="HO227" s="1"/>
  <c r="HN57"/>
  <c r="HM57" s="1"/>
  <c r="HL57"/>
  <c r="HL227" s="1"/>
  <c r="HK57"/>
  <c r="HK227" s="1"/>
  <c r="HI57"/>
  <c r="HI227" s="1"/>
  <c r="HH57"/>
  <c r="HF57"/>
  <c r="HF227" s="1"/>
  <c r="HE57"/>
  <c r="HE227" s="1"/>
  <c r="HD57"/>
  <c r="HC57"/>
  <c r="HC227" s="1"/>
  <c r="HB57"/>
  <c r="HA57" s="1"/>
  <c r="GZ57"/>
  <c r="GZ227" s="1"/>
  <c r="GY57"/>
  <c r="HY57" s="1"/>
  <c r="GW57"/>
  <c r="GW227" s="1"/>
  <c r="IQ56"/>
  <c r="IP56"/>
  <c r="IN56"/>
  <c r="IM56"/>
  <c r="IL56"/>
  <c r="IK56"/>
  <c r="IJ56" s="1"/>
  <c r="II56"/>
  <c r="IH56"/>
  <c r="IG56"/>
  <c r="IF56"/>
  <c r="IE56"/>
  <c r="ID56" s="1"/>
  <c r="IC56"/>
  <c r="IB56"/>
  <c r="IA56"/>
  <c r="HZ56"/>
  <c r="HX56"/>
  <c r="HW56"/>
  <c r="HV56"/>
  <c r="HU56"/>
  <c r="HT56"/>
  <c r="HS56"/>
  <c r="HR56"/>
  <c r="HQ56"/>
  <c r="HP56"/>
  <c r="HO56"/>
  <c r="HN56"/>
  <c r="HM56"/>
  <c r="HL56"/>
  <c r="HK56"/>
  <c r="HJ56" s="1"/>
  <c r="HI56"/>
  <c r="HH56"/>
  <c r="HG56"/>
  <c r="HF56"/>
  <c r="HE56"/>
  <c r="HD56" s="1"/>
  <c r="HC56"/>
  <c r="HB56"/>
  <c r="HA56"/>
  <c r="GZ56"/>
  <c r="GY56"/>
  <c r="GX56" s="1"/>
  <c r="GW56"/>
  <c r="IQ55"/>
  <c r="IP55"/>
  <c r="IN55"/>
  <c r="IL55"/>
  <c r="IK55"/>
  <c r="IJ55"/>
  <c r="II55"/>
  <c r="IH55"/>
  <c r="IG55" s="1"/>
  <c r="IF55"/>
  <c r="IE55"/>
  <c r="ID55" s="1"/>
  <c r="IC55"/>
  <c r="IB55"/>
  <c r="HZ55"/>
  <c r="HX55"/>
  <c r="HV55"/>
  <c r="HU55"/>
  <c r="HT55"/>
  <c r="HR55"/>
  <c r="HQ55"/>
  <c r="HP55"/>
  <c r="HO55"/>
  <c r="HN55"/>
  <c r="HL55"/>
  <c r="HK55"/>
  <c r="HJ55"/>
  <c r="HI55"/>
  <c r="HH55"/>
  <c r="HG55" s="1"/>
  <c r="HF55"/>
  <c r="HE55"/>
  <c r="HD55" s="1"/>
  <c r="HC55"/>
  <c r="HB55"/>
  <c r="GZ55"/>
  <c r="GY55"/>
  <c r="GW55"/>
  <c r="GX55" s="1"/>
  <c r="IR54"/>
  <c r="IQ54"/>
  <c r="IP54"/>
  <c r="IN54"/>
  <c r="IM54" s="1"/>
  <c r="IL54"/>
  <c r="IK54"/>
  <c r="II54"/>
  <c r="IH54"/>
  <c r="IG54"/>
  <c r="IF54"/>
  <c r="IE54"/>
  <c r="ID54" s="1"/>
  <c r="IC54"/>
  <c r="IB54"/>
  <c r="IO54" s="1"/>
  <c r="HZ54"/>
  <c r="HX54"/>
  <c r="HW54"/>
  <c r="HV54"/>
  <c r="HU54"/>
  <c r="HT54"/>
  <c r="HS54"/>
  <c r="HR54"/>
  <c r="HQ54"/>
  <c r="HP54"/>
  <c r="HO54"/>
  <c r="HN54"/>
  <c r="HM54"/>
  <c r="HL54"/>
  <c r="HK54"/>
  <c r="HJ54" s="1"/>
  <c r="HI54"/>
  <c r="HH54"/>
  <c r="HG54" s="1"/>
  <c r="HF54"/>
  <c r="HE54"/>
  <c r="HC54"/>
  <c r="HB54"/>
  <c r="HA54"/>
  <c r="GZ54"/>
  <c r="GY54"/>
  <c r="HY54" s="1"/>
  <c r="IS54" s="1"/>
  <c r="GW54"/>
  <c r="GS57"/>
  <c r="GS227" s="1"/>
  <c r="GR57"/>
  <c r="GR227" s="1"/>
  <c r="GP57"/>
  <c r="GP227" s="1"/>
  <c r="GO227" s="1"/>
  <c r="GN57"/>
  <c r="GN227" s="1"/>
  <c r="GM57"/>
  <c r="GK57"/>
  <c r="GK227" s="1"/>
  <c r="GJ57"/>
  <c r="GH57"/>
  <c r="GH227" s="1"/>
  <c r="GG57"/>
  <c r="GE57"/>
  <c r="GE227" s="1"/>
  <c r="GD57"/>
  <c r="GC57"/>
  <c r="GB57"/>
  <c r="GB227" s="1"/>
  <c r="FZ57"/>
  <c r="FZ227" s="1"/>
  <c r="FX57"/>
  <c r="FX227" s="1"/>
  <c r="FW57"/>
  <c r="FW227" s="1"/>
  <c r="FV57"/>
  <c r="FV227" s="1"/>
  <c r="FT57"/>
  <c r="FT227" s="1"/>
  <c r="FU227" s="1"/>
  <c r="FS57"/>
  <c r="FS227" s="1"/>
  <c r="FR57"/>
  <c r="FQ57"/>
  <c r="FQ227" s="1"/>
  <c r="FP57"/>
  <c r="FP227" s="1"/>
  <c r="FN57"/>
  <c r="FM57"/>
  <c r="FL57" s="1"/>
  <c r="FK57"/>
  <c r="FK227" s="1"/>
  <c r="FJ57"/>
  <c r="FJ227" s="1"/>
  <c r="FH57"/>
  <c r="FH227" s="1"/>
  <c r="FG57"/>
  <c r="FE57"/>
  <c r="FE227" s="1"/>
  <c r="FD57"/>
  <c r="FD227" s="1"/>
  <c r="FB57"/>
  <c r="FC57" s="1"/>
  <c r="FA57"/>
  <c r="EY57"/>
  <c r="EY227" s="1"/>
  <c r="GS56"/>
  <c r="GR56"/>
  <c r="GP56"/>
  <c r="GO56" s="1"/>
  <c r="GN56"/>
  <c r="GM56"/>
  <c r="GL56"/>
  <c r="GK56"/>
  <c r="GJ56"/>
  <c r="GI56" s="1"/>
  <c r="GH56"/>
  <c r="GG56"/>
  <c r="GF56"/>
  <c r="GE56"/>
  <c r="GD56"/>
  <c r="GC56" s="1"/>
  <c r="GB56"/>
  <c r="FZ56"/>
  <c r="FY56" s="1"/>
  <c r="FX56"/>
  <c r="FW56"/>
  <c r="FV56"/>
  <c r="FU56" s="1"/>
  <c r="FT56"/>
  <c r="FS56"/>
  <c r="FR56"/>
  <c r="FQ56"/>
  <c r="FP56"/>
  <c r="FO56" s="1"/>
  <c r="FN56"/>
  <c r="FM56"/>
  <c r="FL56"/>
  <c r="FK56"/>
  <c r="FJ56"/>
  <c r="FI56" s="1"/>
  <c r="FH56"/>
  <c r="FG56"/>
  <c r="FF56"/>
  <c r="FE56"/>
  <c r="FD56"/>
  <c r="FC56" s="1"/>
  <c r="FB56"/>
  <c r="FA56"/>
  <c r="GA56" s="1"/>
  <c r="EZ56"/>
  <c r="EY56"/>
  <c r="GS55"/>
  <c r="GR55"/>
  <c r="GP55"/>
  <c r="GO55" s="1"/>
  <c r="GN55"/>
  <c r="GM55"/>
  <c r="GK55"/>
  <c r="GJ55"/>
  <c r="GI55"/>
  <c r="GH55"/>
  <c r="GG55"/>
  <c r="GF55" s="1"/>
  <c r="GE55"/>
  <c r="GD55"/>
  <c r="GQ55" s="1"/>
  <c r="GB55"/>
  <c r="FZ55"/>
  <c r="FY55"/>
  <c r="FX55"/>
  <c r="FW55"/>
  <c r="FV55"/>
  <c r="FT55"/>
  <c r="FU55" s="1"/>
  <c r="FS55"/>
  <c r="FR55"/>
  <c r="FQ55"/>
  <c r="FP55"/>
  <c r="FO55" s="1"/>
  <c r="FN55"/>
  <c r="FM55"/>
  <c r="FK55"/>
  <c r="FJ55"/>
  <c r="FI55"/>
  <c r="FH55"/>
  <c r="FG55"/>
  <c r="FF55" s="1"/>
  <c r="FE55"/>
  <c r="FD55"/>
  <c r="FC55" s="1"/>
  <c r="FB55"/>
  <c r="FA55"/>
  <c r="EY55"/>
  <c r="GT54"/>
  <c r="GS54"/>
  <c r="GR54"/>
  <c r="GP54"/>
  <c r="GO54" s="1"/>
  <c r="GN54"/>
  <c r="GM54"/>
  <c r="GL54" s="1"/>
  <c r="GK54"/>
  <c r="GJ54"/>
  <c r="GH54"/>
  <c r="GG54"/>
  <c r="GF54"/>
  <c r="GE54"/>
  <c r="GD54"/>
  <c r="GB54"/>
  <c r="FZ54"/>
  <c r="FY54" s="1"/>
  <c r="FX54"/>
  <c r="FW54"/>
  <c r="FV54"/>
  <c r="FT54"/>
  <c r="FS54"/>
  <c r="FR54"/>
  <c r="FQ54"/>
  <c r="FP54"/>
  <c r="FO54" s="1"/>
  <c r="FN54"/>
  <c r="FM54"/>
  <c r="FL54" s="1"/>
  <c r="FK54"/>
  <c r="FJ54"/>
  <c r="FH54"/>
  <c r="FG54"/>
  <c r="FF54"/>
  <c r="FE54"/>
  <c r="FD54"/>
  <c r="FC54" s="1"/>
  <c r="FB54"/>
  <c r="FA54"/>
  <c r="GA54" s="1"/>
  <c r="EY54"/>
  <c r="EU57"/>
  <c r="EU227" s="1"/>
  <c r="ET57"/>
  <c r="ET227" s="1"/>
  <c r="ER57"/>
  <c r="ER227" s="1"/>
  <c r="EQ227" s="1"/>
  <c r="EP57"/>
  <c r="EP227" s="1"/>
  <c r="EO57"/>
  <c r="EM57"/>
  <c r="EM227" s="1"/>
  <c r="EL57"/>
  <c r="EL227" s="1"/>
  <c r="EK57"/>
  <c r="EJ57"/>
  <c r="EJ227" s="1"/>
  <c r="EI57"/>
  <c r="EH57" s="1"/>
  <c r="EG57"/>
  <c r="EG227" s="1"/>
  <c r="EF57"/>
  <c r="ES57" s="1"/>
  <c r="ES227" s="1"/>
  <c r="ED57"/>
  <c r="ED227" s="1"/>
  <c r="EB57"/>
  <c r="EB227" s="1"/>
  <c r="EA227" s="1"/>
  <c r="EA57"/>
  <c r="DZ57"/>
  <c r="DZ227" s="1"/>
  <c r="DY57"/>
  <c r="DY227" s="1"/>
  <c r="DX57"/>
  <c r="DX227" s="1"/>
  <c r="DW57"/>
  <c r="DV57"/>
  <c r="DV227" s="1"/>
  <c r="DU57"/>
  <c r="DU227" s="1"/>
  <c r="DT57"/>
  <c r="DS57"/>
  <c r="DS227" s="1"/>
  <c r="DR57"/>
  <c r="DR227" s="1"/>
  <c r="DQ227" s="1"/>
  <c r="DQ57"/>
  <c r="DP57"/>
  <c r="DP227" s="1"/>
  <c r="DO57"/>
  <c r="DN57" s="1"/>
  <c r="DM57"/>
  <c r="DM227" s="1"/>
  <c r="DL57"/>
  <c r="DL227" s="1"/>
  <c r="DJ57"/>
  <c r="DJ227" s="1"/>
  <c r="DK227" s="1"/>
  <c r="DI57"/>
  <c r="DG57"/>
  <c r="DG227" s="1"/>
  <c r="DF57"/>
  <c r="DF227" s="1"/>
  <c r="DE57"/>
  <c r="DD57"/>
  <c r="DD227" s="1"/>
  <c r="DE227" s="1"/>
  <c r="DC57"/>
  <c r="DB57" s="1"/>
  <c r="DA57"/>
  <c r="DA227" s="1"/>
  <c r="EU56"/>
  <c r="ET56"/>
  <c r="ER56"/>
  <c r="EQ56" s="1"/>
  <c r="EP56"/>
  <c r="EO56"/>
  <c r="EN56"/>
  <c r="EM56"/>
  <c r="EL56"/>
  <c r="EK56" s="1"/>
  <c r="EJ56"/>
  <c r="EI56"/>
  <c r="EH56"/>
  <c r="EG56"/>
  <c r="EF56"/>
  <c r="EE56" s="1"/>
  <c r="ED56"/>
  <c r="EB56"/>
  <c r="EA56" s="1"/>
  <c r="DZ56"/>
  <c r="DY56"/>
  <c r="DX56"/>
  <c r="DW56" s="1"/>
  <c r="DV56"/>
  <c r="DU56"/>
  <c r="DT56"/>
  <c r="DS56"/>
  <c r="DR56"/>
  <c r="DQ56" s="1"/>
  <c r="DP56"/>
  <c r="DO56"/>
  <c r="DN56"/>
  <c r="DM56"/>
  <c r="DL56"/>
  <c r="DK56" s="1"/>
  <c r="DJ56"/>
  <c r="DI56"/>
  <c r="DH56"/>
  <c r="DG56"/>
  <c r="DF56"/>
  <c r="DE56" s="1"/>
  <c r="DD56"/>
  <c r="DC56"/>
  <c r="EC56" s="1"/>
  <c r="DB56"/>
  <c r="DA56"/>
  <c r="EU55"/>
  <c r="ET55"/>
  <c r="ER55"/>
  <c r="EQ55"/>
  <c r="EP55"/>
  <c r="EO55"/>
  <c r="EN55" s="1"/>
  <c r="EM55"/>
  <c r="EL55"/>
  <c r="EK55" s="1"/>
  <c r="EJ55"/>
  <c r="EI55"/>
  <c r="EG55"/>
  <c r="EF55"/>
  <c r="EE55"/>
  <c r="ED55"/>
  <c r="EB55"/>
  <c r="EA55" s="1"/>
  <c r="DZ55"/>
  <c r="DY55"/>
  <c r="DX55"/>
  <c r="DV55"/>
  <c r="DU55"/>
  <c r="DT55"/>
  <c r="DS55"/>
  <c r="DR55"/>
  <c r="DQ55"/>
  <c r="DP55"/>
  <c r="DO55"/>
  <c r="DN55" s="1"/>
  <c r="DM55"/>
  <c r="DL55"/>
  <c r="DK55" s="1"/>
  <c r="DJ55"/>
  <c r="DI55"/>
  <c r="DG55"/>
  <c r="DF55"/>
  <c r="DE55"/>
  <c r="DD55"/>
  <c r="DC55"/>
  <c r="DA55"/>
  <c r="EV54"/>
  <c r="EU54"/>
  <c r="ET54"/>
  <c r="ER54"/>
  <c r="EP54"/>
  <c r="EO54"/>
  <c r="EN54"/>
  <c r="EM54"/>
  <c r="EL54"/>
  <c r="EK54" s="1"/>
  <c r="EJ54"/>
  <c r="EI54"/>
  <c r="EH54" s="1"/>
  <c r="EG54"/>
  <c r="EF54"/>
  <c r="ED54"/>
  <c r="EB54"/>
  <c r="DZ54"/>
  <c r="DY54"/>
  <c r="DX54"/>
  <c r="DW54" s="1"/>
  <c r="DV54"/>
  <c r="DU54"/>
  <c r="DT54"/>
  <c r="DS54"/>
  <c r="DR54"/>
  <c r="DP54"/>
  <c r="DO54"/>
  <c r="DN54"/>
  <c r="DM54"/>
  <c r="DL54"/>
  <c r="DK54" s="1"/>
  <c r="DJ54"/>
  <c r="DI54"/>
  <c r="DH54" s="1"/>
  <c r="DG54"/>
  <c r="DF54"/>
  <c r="DD54"/>
  <c r="DC54"/>
  <c r="DA54"/>
  <c r="DB54" s="1"/>
  <c r="BC54"/>
  <c r="BE54"/>
  <c r="BD54" s="1"/>
  <c r="BF54"/>
  <c r="BG54"/>
  <c r="BH54"/>
  <c r="BI54"/>
  <c r="BK54"/>
  <c r="BL54"/>
  <c r="BN54"/>
  <c r="BM54" s="1"/>
  <c r="BO54"/>
  <c r="BQ54"/>
  <c r="BP54" s="1"/>
  <c r="BR54"/>
  <c r="BS54"/>
  <c r="BT54"/>
  <c r="BU54"/>
  <c r="BV54"/>
  <c r="BW54"/>
  <c r="BX54"/>
  <c r="BY54"/>
  <c r="BZ54"/>
  <c r="CA54"/>
  <c r="CB54"/>
  <c r="CC54"/>
  <c r="CD54"/>
  <c r="CE54"/>
  <c r="CF54"/>
  <c r="CG54"/>
  <c r="CH54"/>
  <c r="CI54"/>
  <c r="CK54"/>
  <c r="CL54"/>
  <c r="CN54"/>
  <c r="CM54" s="1"/>
  <c r="CO54"/>
  <c r="CQ54"/>
  <c r="CP54" s="1"/>
  <c r="CR54"/>
  <c r="CS54"/>
  <c r="CT54"/>
  <c r="CV54"/>
  <c r="CW54"/>
  <c r="BC55"/>
  <c r="BD55"/>
  <c r="BE55"/>
  <c r="BF55"/>
  <c r="BH55"/>
  <c r="BI55"/>
  <c r="BK55"/>
  <c r="BJ55" s="1"/>
  <c r="BL55"/>
  <c r="BN55"/>
  <c r="BM55" s="1"/>
  <c r="BO55"/>
  <c r="BP55"/>
  <c r="BQ55"/>
  <c r="BR55"/>
  <c r="BT55"/>
  <c r="BU55"/>
  <c r="BV55"/>
  <c r="BW55"/>
  <c r="BX55"/>
  <c r="BZ55"/>
  <c r="BY55" s="1"/>
  <c r="CA55"/>
  <c r="CB55"/>
  <c r="CD55"/>
  <c r="CF55"/>
  <c r="CH55"/>
  <c r="CI55"/>
  <c r="CK55"/>
  <c r="CJ55" s="1"/>
  <c r="CL55"/>
  <c r="CN55"/>
  <c r="CM55" s="1"/>
  <c r="CO55"/>
  <c r="CP55"/>
  <c r="CQ55"/>
  <c r="CR55"/>
  <c r="CT55"/>
  <c r="CV55"/>
  <c r="CW55"/>
  <c r="BC56"/>
  <c r="BE56"/>
  <c r="BD56" s="1"/>
  <c r="BF56"/>
  <c r="BG56"/>
  <c r="BH56"/>
  <c r="BI56"/>
  <c r="BK56"/>
  <c r="BJ56" s="1"/>
  <c r="BL56"/>
  <c r="BM56"/>
  <c r="BN56"/>
  <c r="BO56"/>
  <c r="BQ56"/>
  <c r="BP56" s="1"/>
  <c r="BR56"/>
  <c r="BS56"/>
  <c r="BT56"/>
  <c r="BU56"/>
  <c r="BV56"/>
  <c r="BW56"/>
  <c r="BX56"/>
  <c r="BY56"/>
  <c r="BZ56"/>
  <c r="CA56"/>
  <c r="CB56"/>
  <c r="CC56"/>
  <c r="CD56"/>
  <c r="CF56"/>
  <c r="CG56"/>
  <c r="CH56"/>
  <c r="CI56"/>
  <c r="CK56"/>
  <c r="CJ56" s="1"/>
  <c r="CL56"/>
  <c r="CM56"/>
  <c r="CN56"/>
  <c r="CO56"/>
  <c r="CQ56"/>
  <c r="CP56" s="1"/>
  <c r="CR56"/>
  <c r="CS56"/>
  <c r="CT56"/>
  <c r="CV56"/>
  <c r="CW56"/>
  <c r="BC57"/>
  <c r="BC227" s="1"/>
  <c r="BE57"/>
  <c r="BF57"/>
  <c r="BF227" s="1"/>
  <c r="BH57"/>
  <c r="BI57"/>
  <c r="BI227" s="1"/>
  <c r="BK57"/>
  <c r="BK227" s="1"/>
  <c r="BJ227" s="1"/>
  <c r="BL57"/>
  <c r="BL227" s="1"/>
  <c r="BN57"/>
  <c r="BM57" s="1"/>
  <c r="BO57"/>
  <c r="BO227" s="1"/>
  <c r="BP57"/>
  <c r="BQ57"/>
  <c r="BQ227" s="1"/>
  <c r="BP227" s="1"/>
  <c r="BR57"/>
  <c r="BR227" s="1"/>
  <c r="BT57"/>
  <c r="BU57"/>
  <c r="BU227" s="1"/>
  <c r="BV57"/>
  <c r="BW57"/>
  <c r="BW227" s="1"/>
  <c r="BX57"/>
  <c r="BX227" s="1"/>
  <c r="BZ57"/>
  <c r="BY57" s="1"/>
  <c r="CA57"/>
  <c r="CA227" s="1"/>
  <c r="CB57"/>
  <c r="CB227" s="1"/>
  <c r="CD57"/>
  <c r="CF57"/>
  <c r="CF227" s="1"/>
  <c r="CH57"/>
  <c r="CI57"/>
  <c r="CI227" s="1"/>
  <c r="CK57"/>
  <c r="CK227" s="1"/>
  <c r="CJ227" s="1"/>
  <c r="CL57"/>
  <c r="CL227" s="1"/>
  <c r="CN57"/>
  <c r="CO57"/>
  <c r="CO227" s="1"/>
  <c r="CP57"/>
  <c r="CQ57"/>
  <c r="CQ227" s="1"/>
  <c r="CP227" s="1"/>
  <c r="CR57"/>
  <c r="CR227" s="1"/>
  <c r="CT57"/>
  <c r="CV57"/>
  <c r="CV227" s="1"/>
  <c r="CW57"/>
  <c r="CW227" s="1"/>
  <c r="KO31"/>
  <c r="KN31"/>
  <c r="KL31"/>
  <c r="KK31" s="1"/>
  <c r="KJ31"/>
  <c r="KI31"/>
  <c r="KH31"/>
  <c r="KG31"/>
  <c r="KF31"/>
  <c r="KE31" s="1"/>
  <c r="KD31"/>
  <c r="KC31"/>
  <c r="KB31"/>
  <c r="KA31"/>
  <c r="JZ31"/>
  <c r="JY31" s="1"/>
  <c r="JX31"/>
  <c r="JV31"/>
  <c r="JU31" s="1"/>
  <c r="JT31"/>
  <c r="JS31"/>
  <c r="JR31"/>
  <c r="JQ31" s="1"/>
  <c r="JP31"/>
  <c r="JO31"/>
  <c r="JN31"/>
  <c r="JM31"/>
  <c r="JL31"/>
  <c r="JK31" s="1"/>
  <c r="JJ31"/>
  <c r="JI31"/>
  <c r="JH31"/>
  <c r="JG31"/>
  <c r="JF31"/>
  <c r="JE31" s="1"/>
  <c r="JD31"/>
  <c r="JC31"/>
  <c r="JB31"/>
  <c r="JA31"/>
  <c r="IZ31"/>
  <c r="JW31" s="1"/>
  <c r="IX31"/>
  <c r="IW31"/>
  <c r="IV31"/>
  <c r="IU31"/>
  <c r="KP30"/>
  <c r="KO30"/>
  <c r="KN30"/>
  <c r="KL30"/>
  <c r="KK30"/>
  <c r="KJ30"/>
  <c r="KI30"/>
  <c r="KH30" s="1"/>
  <c r="KG30"/>
  <c r="KF30"/>
  <c r="KE30"/>
  <c r="KD30"/>
  <c r="KC30"/>
  <c r="KB30" s="1"/>
  <c r="KA30"/>
  <c r="JZ30"/>
  <c r="JY30"/>
  <c r="JX30"/>
  <c r="JV30"/>
  <c r="JU30"/>
  <c r="JT30"/>
  <c r="JS30"/>
  <c r="JR30"/>
  <c r="JQ30"/>
  <c r="JP30"/>
  <c r="JO30"/>
  <c r="JN30"/>
  <c r="JM30"/>
  <c r="JL30"/>
  <c r="JK30"/>
  <c r="JJ30"/>
  <c r="JI30"/>
  <c r="JH30" s="1"/>
  <c r="JG30"/>
  <c r="JF30"/>
  <c r="JE30"/>
  <c r="JD30"/>
  <c r="JC30"/>
  <c r="JB30" s="1"/>
  <c r="JA30"/>
  <c r="IZ30"/>
  <c r="IY30"/>
  <c r="IX30"/>
  <c r="IW30"/>
  <c r="IV30" s="1"/>
  <c r="IU30"/>
  <c r="KO29"/>
  <c r="KN29"/>
  <c r="KL29"/>
  <c r="KK29" s="1"/>
  <c r="KJ29"/>
  <c r="KI29"/>
  <c r="KH29"/>
  <c r="KG29"/>
  <c r="KF29"/>
  <c r="KE29" s="1"/>
  <c r="KD29"/>
  <c r="KC29"/>
  <c r="KB29"/>
  <c r="KA29"/>
  <c r="JZ29"/>
  <c r="JY29" s="1"/>
  <c r="JX29"/>
  <c r="JV29"/>
  <c r="JU29" s="1"/>
  <c r="JT29"/>
  <c r="JS29"/>
  <c r="JR29"/>
  <c r="JQ29" s="1"/>
  <c r="JP29"/>
  <c r="JO29"/>
  <c r="JN29"/>
  <c r="JM29"/>
  <c r="JL29"/>
  <c r="JK29" s="1"/>
  <c r="JJ29"/>
  <c r="JI29"/>
  <c r="JH29"/>
  <c r="JG29"/>
  <c r="JF29"/>
  <c r="JE29" s="1"/>
  <c r="JD29"/>
  <c r="JC29"/>
  <c r="JB29"/>
  <c r="JA29"/>
  <c r="IZ29"/>
  <c r="IY29" s="1"/>
  <c r="IX29"/>
  <c r="IW29"/>
  <c r="JW29" s="1"/>
  <c r="IV29"/>
  <c r="IU29"/>
  <c r="KO28"/>
  <c r="KN28"/>
  <c r="KL28"/>
  <c r="KK28"/>
  <c r="KJ28"/>
  <c r="KI28"/>
  <c r="KH28" s="1"/>
  <c r="KG28"/>
  <c r="KF28"/>
  <c r="KE28"/>
  <c r="KD28"/>
  <c r="KC28"/>
  <c r="KB28" s="1"/>
  <c r="KA28"/>
  <c r="JZ28"/>
  <c r="JY28"/>
  <c r="JX28"/>
  <c r="JV28"/>
  <c r="JU28"/>
  <c r="JT28"/>
  <c r="JS28"/>
  <c r="JR28"/>
  <c r="JP28"/>
  <c r="JQ28" s="1"/>
  <c r="JO28"/>
  <c r="JN28"/>
  <c r="JM28"/>
  <c r="JL28"/>
  <c r="JK28" s="1"/>
  <c r="JJ28"/>
  <c r="JI28"/>
  <c r="JH28" s="1"/>
  <c r="JG28"/>
  <c r="JF28"/>
  <c r="JE28"/>
  <c r="JD28"/>
  <c r="JC28"/>
  <c r="JB28" s="1"/>
  <c r="JA28"/>
  <c r="IZ28"/>
  <c r="IY28"/>
  <c r="IX28"/>
  <c r="IW28"/>
  <c r="IV28" s="1"/>
  <c r="IU28"/>
  <c r="KP27"/>
  <c r="KO27"/>
  <c r="KN27"/>
  <c r="KL27"/>
  <c r="KK27" s="1"/>
  <c r="KJ27"/>
  <c r="KI27"/>
  <c r="KH27"/>
  <c r="KG27"/>
  <c r="KF27"/>
  <c r="KE27" s="1"/>
  <c r="KD27"/>
  <c r="KC27"/>
  <c r="KB27"/>
  <c r="KA27"/>
  <c r="JZ27"/>
  <c r="JY27" s="1"/>
  <c r="JX27"/>
  <c r="JV27"/>
  <c r="JU27" s="1"/>
  <c r="JT27"/>
  <c r="JS27"/>
  <c r="JR27"/>
  <c r="JQ27" s="1"/>
  <c r="JP27"/>
  <c r="JO27"/>
  <c r="JN27"/>
  <c r="JM27"/>
  <c r="JL27"/>
  <c r="JK27" s="1"/>
  <c r="JJ27"/>
  <c r="JI27"/>
  <c r="JH27"/>
  <c r="JG27"/>
  <c r="JF27"/>
  <c r="JE27" s="1"/>
  <c r="JD27"/>
  <c r="JC27"/>
  <c r="JB27"/>
  <c r="JA27"/>
  <c r="IZ27"/>
  <c r="IY27" s="1"/>
  <c r="IX27"/>
  <c r="IW27"/>
  <c r="JW27" s="1"/>
  <c r="IV27"/>
  <c r="IU27"/>
  <c r="IQ31"/>
  <c r="IP31"/>
  <c r="IN31"/>
  <c r="IL31"/>
  <c r="IM31" s="1"/>
  <c r="IK31"/>
  <c r="II31"/>
  <c r="IJ31" s="1"/>
  <c r="IH31"/>
  <c r="IG31" s="1"/>
  <c r="IF31"/>
  <c r="IE31"/>
  <c r="ID31"/>
  <c r="IC31"/>
  <c r="IB31"/>
  <c r="HZ31"/>
  <c r="IA31" s="1"/>
  <c r="HX31"/>
  <c r="HV31"/>
  <c r="HW31" s="1"/>
  <c r="HU31"/>
  <c r="HT31"/>
  <c r="HR31"/>
  <c r="HS31" s="1"/>
  <c r="HQ31"/>
  <c r="HP31"/>
  <c r="HO31"/>
  <c r="HN31"/>
  <c r="HM31" s="1"/>
  <c r="HL31"/>
  <c r="HK31"/>
  <c r="HJ31"/>
  <c r="HI31"/>
  <c r="HH31"/>
  <c r="HF31"/>
  <c r="HG31" s="1"/>
  <c r="HE31"/>
  <c r="HD31" s="1"/>
  <c r="HC31"/>
  <c r="HB31"/>
  <c r="HA31" s="1"/>
  <c r="GZ31"/>
  <c r="GY31"/>
  <c r="HY31" s="1"/>
  <c r="GX31"/>
  <c r="GW31"/>
  <c r="IR30"/>
  <c r="IQ30"/>
  <c r="IP30"/>
  <c r="IN30"/>
  <c r="IM30"/>
  <c r="IL30"/>
  <c r="IK30"/>
  <c r="II30"/>
  <c r="IJ30" s="1"/>
  <c r="IH30"/>
  <c r="IG30" s="1"/>
  <c r="IF30"/>
  <c r="IE30"/>
  <c r="ID30" s="1"/>
  <c r="IC30"/>
  <c r="IB30"/>
  <c r="IA30"/>
  <c r="HZ30"/>
  <c r="HX30"/>
  <c r="HW30"/>
  <c r="HV30"/>
  <c r="HU30"/>
  <c r="HT30"/>
  <c r="HS30"/>
  <c r="HR30"/>
  <c r="HQ30"/>
  <c r="HP30"/>
  <c r="HO30"/>
  <c r="HN30"/>
  <c r="HM30" s="1"/>
  <c r="HL30"/>
  <c r="HK30"/>
  <c r="HJ30" s="1"/>
  <c r="HI30"/>
  <c r="HH30"/>
  <c r="HG30"/>
  <c r="HF30"/>
  <c r="HE30"/>
  <c r="HC30"/>
  <c r="HD30" s="1"/>
  <c r="HB30"/>
  <c r="HA30" s="1"/>
  <c r="GZ30"/>
  <c r="GY30"/>
  <c r="GX30" s="1"/>
  <c r="GW30"/>
  <c r="IQ29"/>
  <c r="IP29"/>
  <c r="IN29"/>
  <c r="IM29" s="1"/>
  <c r="IL29"/>
  <c r="IK29"/>
  <c r="IJ29"/>
  <c r="II29"/>
  <c r="IH29"/>
  <c r="IF29"/>
  <c r="IG29" s="1"/>
  <c r="IE29"/>
  <c r="ID29" s="1"/>
  <c r="IC29"/>
  <c r="IB29"/>
  <c r="IA29" s="1"/>
  <c r="HZ29"/>
  <c r="HX29"/>
  <c r="HW29" s="1"/>
  <c r="HV29"/>
  <c r="HU29"/>
  <c r="HT29"/>
  <c r="HS29" s="1"/>
  <c r="HR29"/>
  <c r="HQ29"/>
  <c r="HP29"/>
  <c r="HO29"/>
  <c r="HN29"/>
  <c r="HL29"/>
  <c r="HM29" s="1"/>
  <c r="HK29"/>
  <c r="HI29"/>
  <c r="HJ29" s="1"/>
  <c r="HH29"/>
  <c r="HG29" s="1"/>
  <c r="HF29"/>
  <c r="HE29"/>
  <c r="HY29" s="1"/>
  <c r="HD29"/>
  <c r="HC29"/>
  <c r="HB29"/>
  <c r="GZ29"/>
  <c r="HA29" s="1"/>
  <c r="GY29"/>
  <c r="GW29"/>
  <c r="GX29" s="1"/>
  <c r="IQ28"/>
  <c r="IP28"/>
  <c r="IN28"/>
  <c r="IM28" s="1"/>
  <c r="IL28"/>
  <c r="IK28"/>
  <c r="IJ28" s="1"/>
  <c r="II28"/>
  <c r="IH28"/>
  <c r="IG28"/>
  <c r="IF28"/>
  <c r="IE28"/>
  <c r="IC28"/>
  <c r="ID28" s="1"/>
  <c r="IB28"/>
  <c r="IA28" s="1"/>
  <c r="HZ28"/>
  <c r="HX28"/>
  <c r="HW28" s="1"/>
  <c r="HV28"/>
  <c r="HU28"/>
  <c r="HT28"/>
  <c r="HR28"/>
  <c r="HQ28"/>
  <c r="HP28"/>
  <c r="HO28"/>
  <c r="HN28"/>
  <c r="HM28" s="1"/>
  <c r="HL28"/>
  <c r="HK28"/>
  <c r="HI28"/>
  <c r="HJ28" s="1"/>
  <c r="HH28"/>
  <c r="HG28" s="1"/>
  <c r="HF28"/>
  <c r="HE28"/>
  <c r="HD28" s="1"/>
  <c r="HC28"/>
  <c r="HB28"/>
  <c r="HA28"/>
  <c r="GZ28"/>
  <c r="GY28"/>
  <c r="GW28"/>
  <c r="GX28" s="1"/>
  <c r="IR27"/>
  <c r="IQ27"/>
  <c r="IP27"/>
  <c r="IN27"/>
  <c r="IL27"/>
  <c r="IM27" s="1"/>
  <c r="IK27"/>
  <c r="IJ27" s="1"/>
  <c r="II27"/>
  <c r="IH27"/>
  <c r="IG27" s="1"/>
  <c r="IF27"/>
  <c r="IE27"/>
  <c r="ID27"/>
  <c r="IC27"/>
  <c r="IB27"/>
  <c r="HZ27"/>
  <c r="IA27" s="1"/>
  <c r="HX27"/>
  <c r="HV27"/>
  <c r="HW27" s="1"/>
  <c r="HU27"/>
  <c r="HT27"/>
  <c r="HR27"/>
  <c r="HS27" s="1"/>
  <c r="HQ27"/>
  <c r="HP27"/>
  <c r="HO27"/>
  <c r="HN27"/>
  <c r="HM27" s="1"/>
  <c r="HL27"/>
  <c r="HK27"/>
  <c r="HJ27"/>
  <c r="HI27"/>
  <c r="HH27"/>
  <c r="HF27"/>
  <c r="HG27" s="1"/>
  <c r="HE27"/>
  <c r="HD27" s="1"/>
  <c r="HC27"/>
  <c r="HB27"/>
  <c r="HA27" s="1"/>
  <c r="GZ27"/>
  <c r="GY27"/>
  <c r="HY27" s="1"/>
  <c r="GX27"/>
  <c r="GW27"/>
  <c r="GS31"/>
  <c r="GR31"/>
  <c r="GP31"/>
  <c r="GO31"/>
  <c r="GN31"/>
  <c r="GM31"/>
  <c r="GK31"/>
  <c r="GL31" s="1"/>
  <c r="GJ31"/>
  <c r="GI31" s="1"/>
  <c r="GH31"/>
  <c r="GG31"/>
  <c r="GF31" s="1"/>
  <c r="GE31"/>
  <c r="GD31"/>
  <c r="GC31"/>
  <c r="GB31"/>
  <c r="FZ31"/>
  <c r="FY31"/>
  <c r="FX31"/>
  <c r="FW31"/>
  <c r="FV31"/>
  <c r="FU31"/>
  <c r="FT31"/>
  <c r="FS31"/>
  <c r="FR31"/>
  <c r="FQ31"/>
  <c r="FP31"/>
  <c r="FO31"/>
  <c r="FN31"/>
  <c r="FM31"/>
  <c r="FL31" s="1"/>
  <c r="FK31"/>
  <c r="FJ31"/>
  <c r="FI31"/>
  <c r="FH31"/>
  <c r="FG31"/>
  <c r="FF31" s="1"/>
  <c r="FE31"/>
  <c r="FD31"/>
  <c r="FC31"/>
  <c r="FB31"/>
  <c r="FA31"/>
  <c r="GA31" s="1"/>
  <c r="EY31"/>
  <c r="GT30"/>
  <c r="GS30"/>
  <c r="GR30"/>
  <c r="GP30"/>
  <c r="GO30" s="1"/>
  <c r="GN30"/>
  <c r="GM30"/>
  <c r="GL30"/>
  <c r="GK30"/>
  <c r="GJ30"/>
  <c r="GI30" s="1"/>
  <c r="GH30"/>
  <c r="GG30"/>
  <c r="GF30"/>
  <c r="GE30"/>
  <c r="GD30"/>
  <c r="GC30" s="1"/>
  <c r="GB30"/>
  <c r="FZ30"/>
  <c r="FY30" s="1"/>
  <c r="FX30"/>
  <c r="FW30"/>
  <c r="FV30"/>
  <c r="FU30" s="1"/>
  <c r="FT30"/>
  <c r="FS30"/>
  <c r="FR30"/>
  <c r="FQ30"/>
  <c r="FP30"/>
  <c r="FO30" s="1"/>
  <c r="FN30"/>
  <c r="FM30"/>
  <c r="FL30"/>
  <c r="FK30"/>
  <c r="FJ30"/>
  <c r="FI30" s="1"/>
  <c r="FH30"/>
  <c r="FG30"/>
  <c r="FF30"/>
  <c r="FE30"/>
  <c r="FD30"/>
  <c r="FC30" s="1"/>
  <c r="FB30"/>
  <c r="FA30"/>
  <c r="GA30" s="1"/>
  <c r="EZ30"/>
  <c r="EY30"/>
  <c r="GS29"/>
  <c r="GR29"/>
  <c r="GP29"/>
  <c r="GO29"/>
  <c r="GN29"/>
  <c r="GM29"/>
  <c r="GL29" s="1"/>
  <c r="GK29"/>
  <c r="GJ29"/>
  <c r="GI29"/>
  <c r="GH29"/>
  <c r="GG29"/>
  <c r="GF29" s="1"/>
  <c r="GE29"/>
  <c r="GD29"/>
  <c r="GC29"/>
  <c r="GB29"/>
  <c r="FZ29"/>
  <c r="FY29"/>
  <c r="FX29"/>
  <c r="FW29"/>
  <c r="FV29"/>
  <c r="FU29"/>
  <c r="FT29"/>
  <c r="FS29"/>
  <c r="FR29"/>
  <c r="FQ29"/>
  <c r="FP29"/>
  <c r="FO29"/>
  <c r="FN29"/>
  <c r="FM29"/>
  <c r="FL29" s="1"/>
  <c r="FK29"/>
  <c r="FJ29"/>
  <c r="FI29"/>
  <c r="FH29"/>
  <c r="FG29"/>
  <c r="GA29" s="1"/>
  <c r="FE29"/>
  <c r="FD29"/>
  <c r="FC29"/>
  <c r="FB29"/>
  <c r="FA29"/>
  <c r="EZ29" s="1"/>
  <c r="EY29"/>
  <c r="GS28"/>
  <c r="GR28"/>
  <c r="GP28"/>
  <c r="GO28" s="1"/>
  <c r="GN28"/>
  <c r="GM28"/>
  <c r="GL28"/>
  <c r="GK28"/>
  <c r="GJ28"/>
  <c r="GI28" s="1"/>
  <c r="GH28"/>
  <c r="GG28"/>
  <c r="GF28"/>
  <c r="GE28"/>
  <c r="GD28"/>
  <c r="GC28" s="1"/>
  <c r="GB28"/>
  <c r="FZ28"/>
  <c r="FY28" s="1"/>
  <c r="FX28"/>
  <c r="FW28"/>
  <c r="FV28"/>
  <c r="FT28"/>
  <c r="FS28"/>
  <c r="FR28"/>
  <c r="FQ28"/>
  <c r="FP28"/>
  <c r="FO28" s="1"/>
  <c r="FN28"/>
  <c r="FM28"/>
  <c r="FL28"/>
  <c r="FK28"/>
  <c r="FJ28"/>
  <c r="FI28" s="1"/>
  <c r="FH28"/>
  <c r="FG28"/>
  <c r="FF28"/>
  <c r="FE28"/>
  <c r="FD28"/>
  <c r="FC28" s="1"/>
  <c r="FB28"/>
  <c r="FA28"/>
  <c r="EZ28"/>
  <c r="EY28"/>
  <c r="GT27"/>
  <c r="GS27"/>
  <c r="GR27"/>
  <c r="GP27"/>
  <c r="GO27"/>
  <c r="GN27"/>
  <c r="GM27"/>
  <c r="GL27" s="1"/>
  <c r="GK27"/>
  <c r="GJ27"/>
  <c r="GI27"/>
  <c r="GH27"/>
  <c r="GG27"/>
  <c r="GF27" s="1"/>
  <c r="GE27"/>
  <c r="GD27"/>
  <c r="GC27"/>
  <c r="GB27"/>
  <c r="FZ27"/>
  <c r="FY27"/>
  <c r="FX27"/>
  <c r="FW27"/>
  <c r="FV27"/>
  <c r="FU27"/>
  <c r="FT27"/>
  <c r="FS27"/>
  <c r="FR27"/>
  <c r="FQ27"/>
  <c r="FP27"/>
  <c r="FO27"/>
  <c r="FN27"/>
  <c r="FM27"/>
  <c r="FL27" s="1"/>
  <c r="FK27"/>
  <c r="FJ27"/>
  <c r="FI27"/>
  <c r="FH27"/>
  <c r="FG27"/>
  <c r="FF27" s="1"/>
  <c r="FE27"/>
  <c r="FD27"/>
  <c r="FC27"/>
  <c r="FB27"/>
  <c r="FA27"/>
  <c r="GA27" s="1"/>
  <c r="EY27"/>
  <c r="EU31"/>
  <c r="ET31"/>
  <c r="ER31"/>
  <c r="EQ31"/>
  <c r="EP31"/>
  <c r="EO31"/>
  <c r="EN31" s="1"/>
  <c r="EM31"/>
  <c r="EL31"/>
  <c r="EK31"/>
  <c r="EJ31"/>
  <c r="EI31"/>
  <c r="EH31" s="1"/>
  <c r="EG31"/>
  <c r="EF31"/>
  <c r="EE31"/>
  <c r="ED31"/>
  <c r="EB31"/>
  <c r="EA31"/>
  <c r="DZ31"/>
  <c r="DY31"/>
  <c r="DX31"/>
  <c r="DW31"/>
  <c r="DV31"/>
  <c r="DU31"/>
  <c r="DT31"/>
  <c r="DS31"/>
  <c r="DR31"/>
  <c r="DQ31"/>
  <c r="DP31"/>
  <c r="DO31"/>
  <c r="DN31" s="1"/>
  <c r="DM31"/>
  <c r="DL31"/>
  <c r="DK31"/>
  <c r="DJ31"/>
  <c r="DI31"/>
  <c r="DH31" s="1"/>
  <c r="DG31"/>
  <c r="DF31"/>
  <c r="DE31"/>
  <c r="DD31"/>
  <c r="DC31"/>
  <c r="DB31" s="1"/>
  <c r="DA31"/>
  <c r="EV30"/>
  <c r="EU30"/>
  <c r="ET30"/>
  <c r="ER30"/>
  <c r="EQ30" s="1"/>
  <c r="EP30"/>
  <c r="EO30"/>
  <c r="EN30"/>
  <c r="EM30"/>
  <c r="EL30"/>
  <c r="EK30" s="1"/>
  <c r="EJ30"/>
  <c r="EI30"/>
  <c r="EH30"/>
  <c r="EG30"/>
  <c r="EF30"/>
  <c r="EE30" s="1"/>
  <c r="ED30"/>
  <c r="EB30"/>
  <c r="EA30" s="1"/>
  <c r="DZ30"/>
  <c r="DY30"/>
  <c r="DX30"/>
  <c r="DW30" s="1"/>
  <c r="DV30"/>
  <c r="DU30"/>
  <c r="DT30"/>
  <c r="DS30"/>
  <c r="DR30"/>
  <c r="DQ30" s="1"/>
  <c r="DP30"/>
  <c r="DO30"/>
  <c r="DN30"/>
  <c r="DM30"/>
  <c r="DL30"/>
  <c r="DK30" s="1"/>
  <c r="DJ30"/>
  <c r="DI30"/>
  <c r="DH30"/>
  <c r="DG30"/>
  <c r="DF30"/>
  <c r="DE30" s="1"/>
  <c r="DD30"/>
  <c r="DC30"/>
  <c r="EC30" s="1"/>
  <c r="DB30"/>
  <c r="DA30"/>
  <c r="EU29"/>
  <c r="ET29"/>
  <c r="ER29"/>
  <c r="EQ29"/>
  <c r="EP29"/>
  <c r="EO29"/>
  <c r="EN29" s="1"/>
  <c r="EM29"/>
  <c r="EL29"/>
  <c r="EK29"/>
  <c r="EJ29"/>
  <c r="EI29"/>
  <c r="EH29" s="1"/>
  <c r="EG29"/>
  <c r="EF29"/>
  <c r="EE29"/>
  <c r="ED29"/>
  <c r="EB29"/>
  <c r="EA29"/>
  <c r="DZ29"/>
  <c r="DY29"/>
  <c r="DX29"/>
  <c r="DW29"/>
  <c r="DV29"/>
  <c r="DU29"/>
  <c r="DT29"/>
  <c r="DS29"/>
  <c r="DR29"/>
  <c r="DQ29"/>
  <c r="DP29"/>
  <c r="DO29"/>
  <c r="DN29" s="1"/>
  <c r="DM29"/>
  <c r="DL29"/>
  <c r="DK29"/>
  <c r="DJ29"/>
  <c r="DI29"/>
  <c r="DH29" s="1"/>
  <c r="DG29"/>
  <c r="DF29"/>
  <c r="DE29"/>
  <c r="DD29"/>
  <c r="DC29"/>
  <c r="DB29" s="1"/>
  <c r="DA29"/>
  <c r="EU28"/>
  <c r="ET28"/>
  <c r="ER28"/>
  <c r="EQ28" s="1"/>
  <c r="EP28"/>
  <c r="EO28"/>
  <c r="EN28"/>
  <c r="EM28"/>
  <c r="EL28"/>
  <c r="EK28" s="1"/>
  <c r="EJ28"/>
  <c r="EI28"/>
  <c r="EH28"/>
  <c r="EG28"/>
  <c r="EF28"/>
  <c r="EE28" s="1"/>
  <c r="ED28"/>
  <c r="EB28"/>
  <c r="EA28" s="1"/>
  <c r="DZ28"/>
  <c r="DY28"/>
  <c r="DX28"/>
  <c r="DV28"/>
  <c r="DU28"/>
  <c r="DT28"/>
  <c r="DS28"/>
  <c r="DR28"/>
  <c r="DQ28" s="1"/>
  <c r="DP28"/>
  <c r="DO28"/>
  <c r="DN28"/>
  <c r="DM28"/>
  <c r="DL28"/>
  <c r="DK28" s="1"/>
  <c r="DJ28"/>
  <c r="DI28"/>
  <c r="DH28"/>
  <c r="DG28"/>
  <c r="DF28"/>
  <c r="DE28" s="1"/>
  <c r="DD28"/>
  <c r="DC28"/>
  <c r="DB28"/>
  <c r="DA28"/>
  <c r="EV27"/>
  <c r="EU27"/>
  <c r="ET27"/>
  <c r="ER27"/>
  <c r="EQ27"/>
  <c r="EP27"/>
  <c r="EO27"/>
  <c r="EN27" s="1"/>
  <c r="EM27"/>
  <c r="EL27"/>
  <c r="EK27"/>
  <c r="EJ27"/>
  <c r="EI27"/>
  <c r="EH27" s="1"/>
  <c r="EG27"/>
  <c r="EF27"/>
  <c r="EE27"/>
  <c r="ED27"/>
  <c r="EB27"/>
  <c r="EA27"/>
  <c r="DZ27"/>
  <c r="DY27"/>
  <c r="DX27"/>
  <c r="DW27"/>
  <c r="DV27"/>
  <c r="DU27"/>
  <c r="DT27"/>
  <c r="DS27"/>
  <c r="DR27"/>
  <c r="DQ27"/>
  <c r="DP27"/>
  <c r="DO27"/>
  <c r="DN27" s="1"/>
  <c r="DM27"/>
  <c r="DL27"/>
  <c r="DK27"/>
  <c r="DJ27"/>
  <c r="DI27"/>
  <c r="DH27" s="1"/>
  <c r="DG27"/>
  <c r="DF27"/>
  <c r="DE27"/>
  <c r="DD27"/>
  <c r="DC27"/>
  <c r="DB27" s="1"/>
  <c r="DA27"/>
  <c r="JW222"/>
  <c r="JW221"/>
  <c r="JW220"/>
  <c r="JW217"/>
  <c r="JW214"/>
  <c r="JW213"/>
  <c r="JW212"/>
  <c r="JW211"/>
  <c r="JW210"/>
  <c r="JW209"/>
  <c r="JW208"/>
  <c r="JW207"/>
  <c r="JW206"/>
  <c r="JW205"/>
  <c r="JW204"/>
  <c r="JW203"/>
  <c r="JW202"/>
  <c r="JW201"/>
  <c r="JW200"/>
  <c r="JW199"/>
  <c r="JW198"/>
  <c r="JW197"/>
  <c r="JW196"/>
  <c r="JW195"/>
  <c r="JW194"/>
  <c r="JW193"/>
  <c r="JW192"/>
  <c r="JW191"/>
  <c r="JW190"/>
  <c r="JW189"/>
  <c r="JW188"/>
  <c r="JW187"/>
  <c r="JW186"/>
  <c r="JW185"/>
  <c r="JW184"/>
  <c r="JW183"/>
  <c r="JW182"/>
  <c r="JW181"/>
  <c r="JW180"/>
  <c r="JW179"/>
  <c r="JW178"/>
  <c r="JW177"/>
  <c r="JW176"/>
  <c r="JW175"/>
  <c r="JW169"/>
  <c r="JW168"/>
  <c r="JW167"/>
  <c r="JW166"/>
  <c r="JW165"/>
  <c r="JW164"/>
  <c r="JW163"/>
  <c r="JW162"/>
  <c r="JW161"/>
  <c r="JW160"/>
  <c r="JW159"/>
  <c r="JW158"/>
  <c r="JW157"/>
  <c r="JW156"/>
  <c r="JW155"/>
  <c r="JW154"/>
  <c r="JW153"/>
  <c r="JW152"/>
  <c r="JW151"/>
  <c r="JW145"/>
  <c r="JW144"/>
  <c r="JW143"/>
  <c r="JW142"/>
  <c r="JW141"/>
  <c r="JW140"/>
  <c r="JW139"/>
  <c r="JW138"/>
  <c r="JW137"/>
  <c r="JW136"/>
  <c r="JW135"/>
  <c r="JW134"/>
  <c r="JW126"/>
  <c r="JW125"/>
  <c r="JW124"/>
  <c r="JW123"/>
  <c r="JW122"/>
  <c r="JW121"/>
  <c r="JW104"/>
  <c r="JW103"/>
  <c r="JW102"/>
  <c r="JW101"/>
  <c r="JW100"/>
  <c r="JW99"/>
  <c r="JW98"/>
  <c r="JW97"/>
  <c r="JW86"/>
  <c r="JW85"/>
  <c r="JW84"/>
  <c r="JW82"/>
  <c r="JW77"/>
  <c r="JW76"/>
  <c r="JW75"/>
  <c r="JW74"/>
  <c r="JW73"/>
  <c r="JW72"/>
  <c r="JW71"/>
  <c r="JW70"/>
  <c r="JW69"/>
  <c r="JW68"/>
  <c r="JW67"/>
  <c r="JW66"/>
  <c r="JW65"/>
  <c r="JW64"/>
  <c r="JW63"/>
  <c r="JW62"/>
  <c r="JW61"/>
  <c r="JW60"/>
  <c r="JW47"/>
  <c r="JW46"/>
  <c r="JW45"/>
  <c r="JW44"/>
  <c r="JW43"/>
  <c r="JW42"/>
  <c r="JW41"/>
  <c r="JW40"/>
  <c r="JW39"/>
  <c r="JW38"/>
  <c r="JW37"/>
  <c r="JW36"/>
  <c r="JW35"/>
  <c r="JW34"/>
  <c r="JW33"/>
  <c r="JW25"/>
  <c r="JW24"/>
  <c r="JW23"/>
  <c r="JW22"/>
  <c r="JW21"/>
  <c r="JW19"/>
  <c r="JW18"/>
  <c r="JW17"/>
  <c r="JW16"/>
  <c r="JW15"/>
  <c r="JW14"/>
  <c r="JW13"/>
  <c r="JW12"/>
  <c r="JW11"/>
  <c r="JW10"/>
  <c r="JW9"/>
  <c r="JW8"/>
  <c r="JW7"/>
  <c r="JW6"/>
  <c r="HY222"/>
  <c r="HY221"/>
  <c r="HY220"/>
  <c r="HY217"/>
  <c r="HY214"/>
  <c r="HY213"/>
  <c r="HY212"/>
  <c r="HY211"/>
  <c r="HY210"/>
  <c r="HY209"/>
  <c r="HY208"/>
  <c r="HY207"/>
  <c r="HY206"/>
  <c r="HY205"/>
  <c r="HY204"/>
  <c r="HY203"/>
  <c r="HY202"/>
  <c r="HY201"/>
  <c r="HY200"/>
  <c r="HY199"/>
  <c r="HY198"/>
  <c r="HY197"/>
  <c r="HY196"/>
  <c r="HY195"/>
  <c r="HY194"/>
  <c r="HY193"/>
  <c r="HY192"/>
  <c r="HY191"/>
  <c r="HY190"/>
  <c r="HY189"/>
  <c r="HY188"/>
  <c r="HY187"/>
  <c r="HY186"/>
  <c r="HY185"/>
  <c r="HY184"/>
  <c r="HY183"/>
  <c r="HY182"/>
  <c r="HY181"/>
  <c r="HY180"/>
  <c r="HY179"/>
  <c r="HY178"/>
  <c r="HY177"/>
  <c r="HY176"/>
  <c r="HY175"/>
  <c r="HY169"/>
  <c r="HY168"/>
  <c r="HY167"/>
  <c r="HY166"/>
  <c r="HY165"/>
  <c r="HY164"/>
  <c r="HY163"/>
  <c r="HY162"/>
  <c r="HY161"/>
  <c r="HY160"/>
  <c r="HY159"/>
  <c r="HY158"/>
  <c r="HY157"/>
  <c r="HY156"/>
  <c r="HY155"/>
  <c r="HY154"/>
  <c r="HY153"/>
  <c r="HY152"/>
  <c r="HY151"/>
  <c r="HY145"/>
  <c r="HY144"/>
  <c r="HY143"/>
  <c r="HY142"/>
  <c r="HY141"/>
  <c r="HY140"/>
  <c r="HY139"/>
  <c r="HY138"/>
  <c r="HY137"/>
  <c r="HY136"/>
  <c r="HY135"/>
  <c r="HY134"/>
  <c r="HY126"/>
  <c r="HY125"/>
  <c r="HY124"/>
  <c r="HY123"/>
  <c r="HY122"/>
  <c r="HY121"/>
  <c r="HY104"/>
  <c r="HY103"/>
  <c r="HY102"/>
  <c r="HY101"/>
  <c r="HY100"/>
  <c r="HY99"/>
  <c r="HY98"/>
  <c r="HY97"/>
  <c r="HY85"/>
  <c r="HY84"/>
  <c r="HY82"/>
  <c r="HY77"/>
  <c r="HY76"/>
  <c r="HY75"/>
  <c r="HY74"/>
  <c r="HY73"/>
  <c r="HY72"/>
  <c r="HY71"/>
  <c r="HY70"/>
  <c r="HY69"/>
  <c r="HY68"/>
  <c r="HY67"/>
  <c r="HY66"/>
  <c r="HY65"/>
  <c r="HY64"/>
  <c r="HY63"/>
  <c r="HY62"/>
  <c r="HY61"/>
  <c r="HY60"/>
  <c r="HY47"/>
  <c r="HY46"/>
  <c r="HY45"/>
  <c r="HY44"/>
  <c r="HY43"/>
  <c r="HY42"/>
  <c r="HY41"/>
  <c r="HY40"/>
  <c r="HY39"/>
  <c r="HY38"/>
  <c r="HY37"/>
  <c r="HY36"/>
  <c r="HY35"/>
  <c r="HY34"/>
  <c r="HY33"/>
  <c r="HY25"/>
  <c r="HY24"/>
  <c r="HY23"/>
  <c r="HY22"/>
  <c r="HY21"/>
  <c r="HY19"/>
  <c r="HY18"/>
  <c r="HY17"/>
  <c r="HY16"/>
  <c r="HY15"/>
  <c r="HY14"/>
  <c r="HY13"/>
  <c r="HY12"/>
  <c r="HY11"/>
  <c r="HY9"/>
  <c r="HY8"/>
  <c r="HY7"/>
  <c r="HY6"/>
  <c r="GA222"/>
  <c r="GA221"/>
  <c r="GA220"/>
  <c r="GA217"/>
  <c r="GA214"/>
  <c r="GA213"/>
  <c r="GA212"/>
  <c r="GA211"/>
  <c r="GA210"/>
  <c r="GA209"/>
  <c r="GA208"/>
  <c r="GA207"/>
  <c r="GA206"/>
  <c r="GA205"/>
  <c r="GA204"/>
  <c r="GA203"/>
  <c r="GA202"/>
  <c r="GA201"/>
  <c r="GA200"/>
  <c r="GA199"/>
  <c r="GA198"/>
  <c r="GA197"/>
  <c r="GA196"/>
  <c r="GA195"/>
  <c r="GA194"/>
  <c r="GA193"/>
  <c r="GA192"/>
  <c r="GA191"/>
  <c r="GA190"/>
  <c r="GA189"/>
  <c r="GA188"/>
  <c r="GA187"/>
  <c r="GA186"/>
  <c r="GA185"/>
  <c r="GA184"/>
  <c r="GA183"/>
  <c r="GA182"/>
  <c r="GA181"/>
  <c r="GA180"/>
  <c r="GA179"/>
  <c r="GA178"/>
  <c r="GA177"/>
  <c r="GA176"/>
  <c r="GA175"/>
  <c r="GA169"/>
  <c r="GA168"/>
  <c r="GA167"/>
  <c r="GA166"/>
  <c r="GA165"/>
  <c r="GA164"/>
  <c r="GA163"/>
  <c r="GA162"/>
  <c r="GA161"/>
  <c r="GA160"/>
  <c r="GA159"/>
  <c r="GA158"/>
  <c r="GA157"/>
  <c r="GA156"/>
  <c r="GA155"/>
  <c r="GA154"/>
  <c r="GA153"/>
  <c r="GA152"/>
  <c r="GA151"/>
  <c r="GA145"/>
  <c r="GA144"/>
  <c r="GA143"/>
  <c r="GA142"/>
  <c r="GA141"/>
  <c r="GA140"/>
  <c r="GA139"/>
  <c r="GA138"/>
  <c r="GA137"/>
  <c r="GA136"/>
  <c r="GA135"/>
  <c r="GA134"/>
  <c r="GA126"/>
  <c r="GA125"/>
  <c r="GA124"/>
  <c r="GA123"/>
  <c r="GA122"/>
  <c r="GA121"/>
  <c r="GA104"/>
  <c r="GA103"/>
  <c r="GA102"/>
  <c r="GA101"/>
  <c r="GA100"/>
  <c r="GA99"/>
  <c r="GA86"/>
  <c r="GA85"/>
  <c r="GA84"/>
  <c r="GA82"/>
  <c r="GA77"/>
  <c r="GA76"/>
  <c r="GA75"/>
  <c r="GA74"/>
  <c r="GA73"/>
  <c r="GA72"/>
  <c r="GA71"/>
  <c r="GA70"/>
  <c r="GA69"/>
  <c r="GA68"/>
  <c r="GA67"/>
  <c r="GA66"/>
  <c r="GA65"/>
  <c r="GA64"/>
  <c r="GA63"/>
  <c r="GA62"/>
  <c r="GA61"/>
  <c r="GA60"/>
  <c r="GA47"/>
  <c r="GA46"/>
  <c r="GA45"/>
  <c r="GA44"/>
  <c r="GA43"/>
  <c r="GA42"/>
  <c r="GA41"/>
  <c r="GA40"/>
  <c r="GA39"/>
  <c r="GA38"/>
  <c r="GA37"/>
  <c r="GA36"/>
  <c r="GA35"/>
  <c r="GA34"/>
  <c r="GA33"/>
  <c r="GA25"/>
  <c r="GA24"/>
  <c r="GA23"/>
  <c r="GA22"/>
  <c r="GA21"/>
  <c r="GA19"/>
  <c r="GA18"/>
  <c r="GA17"/>
  <c r="GA16"/>
  <c r="GA15"/>
  <c r="GA14"/>
  <c r="GA13"/>
  <c r="GA12"/>
  <c r="GA11"/>
  <c r="GA10"/>
  <c r="GA9"/>
  <c r="GA8"/>
  <c r="GA7"/>
  <c r="GA6"/>
  <c r="EC222"/>
  <c r="EC221"/>
  <c r="EC220"/>
  <c r="EC217"/>
  <c r="EC214"/>
  <c r="EC213"/>
  <c r="EC212"/>
  <c r="EC211"/>
  <c r="EC210"/>
  <c r="EC209"/>
  <c r="EC208"/>
  <c r="EC207"/>
  <c r="EC206"/>
  <c r="EC205"/>
  <c r="EC204"/>
  <c r="EC203"/>
  <c r="EC202"/>
  <c r="EC201"/>
  <c r="EC200"/>
  <c r="EC199"/>
  <c r="EC198"/>
  <c r="EC197"/>
  <c r="EC196"/>
  <c r="EC195"/>
  <c r="EC194"/>
  <c r="EC193"/>
  <c r="EC192"/>
  <c r="EC191"/>
  <c r="EC190"/>
  <c r="EC189"/>
  <c r="EC188"/>
  <c r="EC187"/>
  <c r="EC186"/>
  <c r="EC185"/>
  <c r="EC184"/>
  <c r="EC183"/>
  <c r="EC182"/>
  <c r="EC181"/>
  <c r="EC180"/>
  <c r="EC179"/>
  <c r="EC178"/>
  <c r="EC177"/>
  <c r="EC176"/>
  <c r="EC175"/>
  <c r="EC169"/>
  <c r="EC168"/>
  <c r="EC167"/>
  <c r="EC166"/>
  <c r="EC165"/>
  <c r="EC164"/>
  <c r="EC163"/>
  <c r="EC162"/>
  <c r="EC161"/>
  <c r="EC160"/>
  <c r="EC159"/>
  <c r="EC158"/>
  <c r="EC157"/>
  <c r="EC156"/>
  <c r="EC155"/>
  <c r="EC154"/>
  <c r="EC153"/>
  <c r="EC152"/>
  <c r="EC151"/>
  <c r="EC145"/>
  <c r="EC144"/>
  <c r="EC143"/>
  <c r="EC142"/>
  <c r="EC141"/>
  <c r="EC140"/>
  <c r="EC139"/>
  <c r="EC138"/>
  <c r="EC137"/>
  <c r="EC136"/>
  <c r="EC135"/>
  <c r="EC134"/>
  <c r="EC126"/>
  <c r="EC125"/>
  <c r="EC124"/>
  <c r="EC123"/>
  <c r="EC122"/>
  <c r="EC121"/>
  <c r="EC104"/>
  <c r="EC103"/>
  <c r="EC102"/>
  <c r="EC101"/>
  <c r="EC100"/>
  <c r="EC99"/>
  <c r="EC98"/>
  <c r="EC97"/>
  <c r="EC96"/>
  <c r="EC95"/>
  <c r="EC87"/>
  <c r="EC86"/>
  <c r="EC85"/>
  <c r="EC84"/>
  <c r="EC82"/>
  <c r="EC77"/>
  <c r="EC76"/>
  <c r="EC75"/>
  <c r="EC74"/>
  <c r="EC73"/>
  <c r="EC72"/>
  <c r="EC71"/>
  <c r="EC70"/>
  <c r="EC69"/>
  <c r="EC68"/>
  <c r="EC67"/>
  <c r="EC66"/>
  <c r="EC65"/>
  <c r="EC64"/>
  <c r="EC63"/>
  <c r="EC62"/>
  <c r="EC61"/>
  <c r="EC60"/>
  <c r="EC47"/>
  <c r="EC46"/>
  <c r="EC45"/>
  <c r="EC44"/>
  <c r="EC43"/>
  <c r="EC42"/>
  <c r="EC41"/>
  <c r="EC40"/>
  <c r="EC39"/>
  <c r="EC38"/>
  <c r="EC37"/>
  <c r="EC36"/>
  <c r="EC35"/>
  <c r="EC34"/>
  <c r="EC33"/>
  <c r="EC25"/>
  <c r="EC24"/>
  <c r="EC23"/>
  <c r="EC22"/>
  <c r="EC21"/>
  <c r="EC19"/>
  <c r="EC18"/>
  <c r="EC17"/>
  <c r="EC16"/>
  <c r="EC15"/>
  <c r="EC14"/>
  <c r="EC13"/>
  <c r="EC12"/>
  <c r="EC11"/>
  <c r="EC10"/>
  <c r="EC9"/>
  <c r="EC8"/>
  <c r="EC7"/>
  <c r="EC6"/>
  <c r="CE189"/>
  <c r="CE190"/>
  <c r="CE191"/>
  <c r="CE192"/>
  <c r="CE193"/>
  <c r="CE194"/>
  <c r="CE195"/>
  <c r="CE196"/>
  <c r="CE197"/>
  <c r="CE198"/>
  <c r="CE199"/>
  <c r="CE200"/>
  <c r="CE201"/>
  <c r="CE202"/>
  <c r="CE203"/>
  <c r="CE204"/>
  <c r="CE205"/>
  <c r="CE206"/>
  <c r="CE207"/>
  <c r="CE208"/>
  <c r="CE209"/>
  <c r="CE210"/>
  <c r="CE211"/>
  <c r="CE212"/>
  <c r="CE213"/>
  <c r="CE214"/>
  <c r="CE220"/>
  <c r="CE221"/>
  <c r="CE222"/>
  <c r="CE159"/>
  <c r="CE181"/>
  <c r="CE182"/>
  <c r="CE183"/>
  <c r="CE184"/>
  <c r="CE185"/>
  <c r="CE186"/>
  <c r="CE187"/>
  <c r="CE188"/>
  <c r="CE180"/>
  <c r="CE168"/>
  <c r="CE169"/>
  <c r="CE175"/>
  <c r="CE176"/>
  <c r="CE177"/>
  <c r="CE178"/>
  <c r="CE179"/>
  <c r="CE167"/>
  <c r="CE143"/>
  <c r="CE144"/>
  <c r="CE145"/>
  <c r="CE151"/>
  <c r="CE152"/>
  <c r="CE153"/>
  <c r="CE154"/>
  <c r="CE155"/>
  <c r="CE156"/>
  <c r="CE157"/>
  <c r="CE158"/>
  <c r="CE160"/>
  <c r="CE161"/>
  <c r="CE162"/>
  <c r="CE163"/>
  <c r="CE164"/>
  <c r="CE165"/>
  <c r="CE166"/>
  <c r="CE142"/>
  <c r="CE33"/>
  <c r="CE34"/>
  <c r="CE35"/>
  <c r="CE36"/>
  <c r="CE37"/>
  <c r="CE38"/>
  <c r="CE39"/>
  <c r="CE40"/>
  <c r="CE41"/>
  <c r="CE42"/>
  <c r="CE43"/>
  <c r="CE44"/>
  <c r="CE45"/>
  <c r="CE46"/>
  <c r="CE47"/>
  <c r="CE60"/>
  <c r="CE61"/>
  <c r="CE62"/>
  <c r="CE63"/>
  <c r="CE64"/>
  <c r="CE65"/>
  <c r="CE66"/>
  <c r="CE67"/>
  <c r="CE68"/>
  <c r="CE69"/>
  <c r="CE70"/>
  <c r="CE71"/>
  <c r="CE72"/>
  <c r="CE73"/>
  <c r="CE74"/>
  <c r="CE75"/>
  <c r="CE76"/>
  <c r="CE77"/>
  <c r="CE82"/>
  <c r="CE84"/>
  <c r="CE85"/>
  <c r="CE86"/>
  <c r="CE87"/>
  <c r="CE96"/>
  <c r="CE97"/>
  <c r="CE98"/>
  <c r="CE99"/>
  <c r="CE100"/>
  <c r="CE101"/>
  <c r="CE102"/>
  <c r="CE103"/>
  <c r="CE104"/>
  <c r="CE119"/>
  <c r="CE120"/>
  <c r="CE121"/>
  <c r="CE122"/>
  <c r="CE123"/>
  <c r="CE124"/>
  <c r="CE125"/>
  <c r="CE126"/>
  <c r="CE134"/>
  <c r="CE135"/>
  <c r="CE136"/>
  <c r="CE137"/>
  <c r="CE138"/>
  <c r="CE139"/>
  <c r="CE140"/>
  <c r="CE141"/>
  <c r="CE8"/>
  <c r="CE9"/>
  <c r="CE10"/>
  <c r="CE11"/>
  <c r="CE12"/>
  <c r="CE13"/>
  <c r="CE14"/>
  <c r="CE15"/>
  <c r="CE16"/>
  <c r="CE17"/>
  <c r="CE18"/>
  <c r="CE19"/>
  <c r="CE21"/>
  <c r="CE22"/>
  <c r="CE23"/>
  <c r="CE24"/>
  <c r="CE25"/>
  <c r="CE29"/>
  <c r="CE7"/>
  <c r="CE6"/>
  <c r="CJ29"/>
  <c r="BV29"/>
  <c r="BV30"/>
  <c r="BJ29"/>
  <c r="BG31"/>
  <c r="BG32"/>
  <c r="BG33"/>
  <c r="BG34"/>
  <c r="BG35"/>
  <c r="BH29"/>
  <c r="BG29" s="1"/>
  <c r="BI29"/>
  <c r="BK29"/>
  <c r="BL29"/>
  <c r="BN29"/>
  <c r="BM29" s="1"/>
  <c r="BO29"/>
  <c r="BQ29"/>
  <c r="BP29" s="1"/>
  <c r="BR29"/>
  <c r="BT29"/>
  <c r="BS29" s="1"/>
  <c r="BU29"/>
  <c r="BW29"/>
  <c r="BX29"/>
  <c r="BZ29"/>
  <c r="BY29" s="1"/>
  <c r="CA29"/>
  <c r="CB29"/>
  <c r="CD29"/>
  <c r="CC29" s="1"/>
  <c r="CF29"/>
  <c r="CH29"/>
  <c r="CG29" s="1"/>
  <c r="CI29"/>
  <c r="CK29"/>
  <c r="CL29"/>
  <c r="CN29"/>
  <c r="CM29" s="1"/>
  <c r="CO29"/>
  <c r="CQ29"/>
  <c r="CP29" s="1"/>
  <c r="CR29"/>
  <c r="CT29"/>
  <c r="CS29" s="1"/>
  <c r="CV29"/>
  <c r="CW29"/>
  <c r="BH30"/>
  <c r="BI30"/>
  <c r="BK30"/>
  <c r="BJ30" s="1"/>
  <c r="BL30"/>
  <c r="BN30"/>
  <c r="BM30" s="1"/>
  <c r="BO30"/>
  <c r="BQ30"/>
  <c r="BP30" s="1"/>
  <c r="BR30"/>
  <c r="BT30"/>
  <c r="BS30" s="1"/>
  <c r="BU30"/>
  <c r="BW30"/>
  <c r="BX30"/>
  <c r="BZ30"/>
  <c r="BY30" s="1"/>
  <c r="CA30"/>
  <c r="CB30"/>
  <c r="CD30"/>
  <c r="CC30" s="1"/>
  <c r="CF30"/>
  <c r="CG30" s="1"/>
  <c r="CH30"/>
  <c r="CI30"/>
  <c r="CK30"/>
  <c r="CJ30" s="1"/>
  <c r="CL30"/>
  <c r="CN30"/>
  <c r="CM30" s="1"/>
  <c r="CO30"/>
  <c r="CQ30"/>
  <c r="CP30" s="1"/>
  <c r="CR30"/>
  <c r="CS30" s="1"/>
  <c r="CT30"/>
  <c r="CV30"/>
  <c r="CW30"/>
  <c r="BF30"/>
  <c r="BF29"/>
  <c r="BE30"/>
  <c r="BC30"/>
  <c r="BE29"/>
  <c r="BC29"/>
  <c r="BI28"/>
  <c r="BK28"/>
  <c r="BJ28" s="1"/>
  <c r="BL28"/>
  <c r="BN28"/>
  <c r="BM28" s="1"/>
  <c r="BO28"/>
  <c r="BP28"/>
  <c r="BQ28"/>
  <c r="BR28"/>
  <c r="BT28"/>
  <c r="BS28" s="1"/>
  <c r="BU28"/>
  <c r="BV28"/>
  <c r="BW28"/>
  <c r="BX28"/>
  <c r="BZ28"/>
  <c r="CA28"/>
  <c r="CB28"/>
  <c r="CD28"/>
  <c r="CC28" s="1"/>
  <c r="CF28"/>
  <c r="CH28"/>
  <c r="CI28"/>
  <c r="CJ28"/>
  <c r="CK28"/>
  <c r="CL28"/>
  <c r="CN28"/>
  <c r="CM28" s="1"/>
  <c r="CO28"/>
  <c r="CQ28"/>
  <c r="CP28" s="1"/>
  <c r="CR28"/>
  <c r="CT28"/>
  <c r="CS28" s="1"/>
  <c r="CV28"/>
  <c r="CW28"/>
  <c r="BD29"/>
  <c r="BD30"/>
  <c r="BE28"/>
  <c r="BD28"/>
  <c r="CJ81" l="1"/>
  <c r="DW227"/>
  <c r="FI227"/>
  <c r="FY227"/>
  <c r="HD227"/>
  <c r="IA227"/>
  <c r="EK227"/>
  <c r="CS57"/>
  <c r="CT227"/>
  <c r="CS227" s="1"/>
  <c r="CG57"/>
  <c r="CU57"/>
  <c r="CH227"/>
  <c r="CG227" s="1"/>
  <c r="CG55"/>
  <c r="CU55"/>
  <c r="EE54"/>
  <c r="ES54"/>
  <c r="FF57"/>
  <c r="FG227"/>
  <c r="FF227" s="1"/>
  <c r="GQ57"/>
  <c r="GQ227" s="1"/>
  <c r="GD227"/>
  <c r="GF57"/>
  <c r="GG227"/>
  <c r="GF227" s="1"/>
  <c r="GL57"/>
  <c r="GM227"/>
  <c r="GL227" s="1"/>
  <c r="IA55"/>
  <c r="IO55"/>
  <c r="IG57"/>
  <c r="IH227"/>
  <c r="IG227" s="1"/>
  <c r="JY55"/>
  <c r="KM55"/>
  <c r="KE57"/>
  <c r="KF227"/>
  <c r="KE227" s="1"/>
  <c r="CJ57"/>
  <c r="CC57"/>
  <c r="BS57"/>
  <c r="BJ57"/>
  <c r="BG57"/>
  <c r="BD57"/>
  <c r="CS55"/>
  <c r="CC55"/>
  <c r="BS55"/>
  <c r="BG55"/>
  <c r="CJ54"/>
  <c r="CU54"/>
  <c r="BJ54"/>
  <c r="EC54"/>
  <c r="EW54" s="1"/>
  <c r="DE54"/>
  <c r="DQ54"/>
  <c r="EA54"/>
  <c r="EQ54"/>
  <c r="DH55"/>
  <c r="DW55"/>
  <c r="ES55"/>
  <c r="EH55"/>
  <c r="EC57"/>
  <c r="DK57"/>
  <c r="EE57"/>
  <c r="EN57"/>
  <c r="EQ57"/>
  <c r="EZ54"/>
  <c r="FI54"/>
  <c r="FU54"/>
  <c r="GI54"/>
  <c r="FL55"/>
  <c r="GC55"/>
  <c r="GL55"/>
  <c r="EZ57"/>
  <c r="FI57"/>
  <c r="FO57"/>
  <c r="FU57"/>
  <c r="FY57"/>
  <c r="GC227"/>
  <c r="GI57"/>
  <c r="GO57"/>
  <c r="HD54"/>
  <c r="IA54"/>
  <c r="IJ54"/>
  <c r="HA55"/>
  <c r="HM55"/>
  <c r="HW55"/>
  <c r="IM55"/>
  <c r="GX57"/>
  <c r="HG57"/>
  <c r="HJ57"/>
  <c r="HS57"/>
  <c r="IJ57"/>
  <c r="JB54"/>
  <c r="JY54"/>
  <c r="KH54"/>
  <c r="IY55"/>
  <c r="JK55"/>
  <c r="JU55"/>
  <c r="KK55"/>
  <c r="IV57"/>
  <c r="JE57"/>
  <c r="JH57"/>
  <c r="JQ57"/>
  <c r="KH57"/>
  <c r="JR227"/>
  <c r="JQ227" s="1"/>
  <c r="KL227"/>
  <c r="KK227" s="1"/>
  <c r="HN227"/>
  <c r="HM227" s="1"/>
  <c r="GJ227"/>
  <c r="GI227" s="1"/>
  <c r="HB227"/>
  <c r="HA227" s="1"/>
  <c r="GY227"/>
  <c r="GX227" s="1"/>
  <c r="FN227"/>
  <c r="EO227"/>
  <c r="EN227" s="1"/>
  <c r="FM227"/>
  <c r="FL227" s="1"/>
  <c r="FB227"/>
  <c r="FC227" s="1"/>
  <c r="EI227"/>
  <c r="EH227" s="1"/>
  <c r="BN227"/>
  <c r="BM227" s="1"/>
  <c r="BZ227"/>
  <c r="BY227" s="1"/>
  <c r="CM57"/>
  <c r="CN227"/>
  <c r="CM227" s="1"/>
  <c r="GC54"/>
  <c r="GQ54"/>
  <c r="HW57"/>
  <c r="HX227"/>
  <c r="HW227" s="1"/>
  <c r="IA57"/>
  <c r="IO57"/>
  <c r="IO227" s="1"/>
  <c r="IM57"/>
  <c r="IN227"/>
  <c r="IM227" s="1"/>
  <c r="IY57"/>
  <c r="IZ227"/>
  <c r="IY227" s="1"/>
  <c r="JY57"/>
  <c r="KM57"/>
  <c r="KM227" s="1"/>
  <c r="JZ227"/>
  <c r="JY227" s="1"/>
  <c r="GU54"/>
  <c r="FO227"/>
  <c r="HJ227"/>
  <c r="KH227"/>
  <c r="IW227"/>
  <c r="EF227"/>
  <c r="EE227" s="1"/>
  <c r="HT227"/>
  <c r="HS227" s="1"/>
  <c r="HH227"/>
  <c r="HG227" s="1"/>
  <c r="DC227"/>
  <c r="FA227"/>
  <c r="JV227"/>
  <c r="JU227" s="1"/>
  <c r="JL227"/>
  <c r="JK227" s="1"/>
  <c r="JF227"/>
  <c r="JE227" s="1"/>
  <c r="BE227"/>
  <c r="DI227"/>
  <c r="DH227" s="1"/>
  <c r="DO227"/>
  <c r="DN227" s="1"/>
  <c r="BH227"/>
  <c r="BG227" s="1"/>
  <c r="BT227"/>
  <c r="BS227" s="1"/>
  <c r="CD227"/>
  <c r="CC227" s="1"/>
  <c r="JW227"/>
  <c r="IV227"/>
  <c r="HY227"/>
  <c r="BD227"/>
  <c r="GA227"/>
  <c r="EZ227"/>
  <c r="EC28"/>
  <c r="DW28"/>
  <c r="GA28"/>
  <c r="FU28"/>
  <c r="HS55"/>
  <c r="JW79"/>
  <c r="EZ55"/>
  <c r="HY55"/>
  <c r="JQ55"/>
  <c r="DW79"/>
  <c r="GA79"/>
  <c r="HY79"/>
  <c r="FO79"/>
  <c r="HM79"/>
  <c r="HS28"/>
  <c r="DB55"/>
  <c r="JW55"/>
  <c r="EC79"/>
  <c r="FU79"/>
  <c r="HS79"/>
  <c r="JQ79"/>
  <c r="JW78"/>
  <c r="JB80"/>
  <c r="HY78"/>
  <c r="HY80"/>
  <c r="GA78"/>
  <c r="GA80"/>
  <c r="EC78"/>
  <c r="DH80"/>
  <c r="JW56"/>
  <c r="IV54"/>
  <c r="HY56"/>
  <c r="GX54"/>
  <c r="GA55"/>
  <c r="GA57"/>
  <c r="CE56"/>
  <c r="EC55"/>
  <c r="CE55"/>
  <c r="DH57"/>
  <c r="CE57"/>
  <c r="JW28"/>
  <c r="JW30"/>
  <c r="IY31"/>
  <c r="HY28"/>
  <c r="HY30"/>
  <c r="EZ27"/>
  <c r="FF29"/>
  <c r="EZ31"/>
  <c r="EC27"/>
  <c r="EC31"/>
  <c r="EC29"/>
  <c r="CE30"/>
  <c r="CE28"/>
  <c r="BG30"/>
  <c r="CG28"/>
  <c r="BY28"/>
  <c r="KP46"/>
  <c r="IR46"/>
  <c r="GT46"/>
  <c r="EV46"/>
  <c r="CX46"/>
  <c r="CS46"/>
  <c r="CP46"/>
  <c r="CM46"/>
  <c r="CJ46"/>
  <c r="CG46"/>
  <c r="CC46"/>
  <c r="BY46"/>
  <c r="BS46"/>
  <c r="BP46"/>
  <c r="BM46"/>
  <c r="BJ46"/>
  <c r="BG46"/>
  <c r="BD46"/>
  <c r="KP45"/>
  <c r="KP56" s="1"/>
  <c r="IR45"/>
  <c r="IR56" s="1"/>
  <c r="GT45"/>
  <c r="GT56" s="1"/>
  <c r="EV45"/>
  <c r="EV56" s="1"/>
  <c r="CX45"/>
  <c r="CX56" s="1"/>
  <c r="CS45"/>
  <c r="CP45"/>
  <c r="CM45"/>
  <c r="CJ45"/>
  <c r="CG45"/>
  <c r="CC45"/>
  <c r="BY45"/>
  <c r="BS45"/>
  <c r="BP45"/>
  <c r="BM45"/>
  <c r="BJ45"/>
  <c r="BG45"/>
  <c r="BD45"/>
  <c r="KP44"/>
  <c r="IR44"/>
  <c r="GT44"/>
  <c r="EV44"/>
  <c r="CX44"/>
  <c r="CS44"/>
  <c r="CP44"/>
  <c r="CM44"/>
  <c r="CJ44"/>
  <c r="CG44"/>
  <c r="CC44"/>
  <c r="BY44"/>
  <c r="BS44"/>
  <c r="BP44"/>
  <c r="BM44"/>
  <c r="BJ44"/>
  <c r="BG44"/>
  <c r="BD44"/>
  <c r="KP43"/>
  <c r="IR43"/>
  <c r="GT43"/>
  <c r="EV43"/>
  <c r="CX43"/>
  <c r="CS43"/>
  <c r="CP43"/>
  <c r="CM43"/>
  <c r="CJ43"/>
  <c r="CG43"/>
  <c r="CC43"/>
  <c r="BY43"/>
  <c r="BS43"/>
  <c r="BP43"/>
  <c r="BM43"/>
  <c r="BJ43"/>
  <c r="BG43"/>
  <c r="BD43"/>
  <c r="KP41"/>
  <c r="IR41"/>
  <c r="GT41"/>
  <c r="EV41"/>
  <c r="CX41"/>
  <c r="CS41"/>
  <c r="CP41"/>
  <c r="CM41"/>
  <c r="CJ41"/>
  <c r="CG41"/>
  <c r="CC41"/>
  <c r="BY41"/>
  <c r="BS41"/>
  <c r="BP41"/>
  <c r="BM41"/>
  <c r="BJ41"/>
  <c r="BG41"/>
  <c r="BD41"/>
  <c r="KP40"/>
  <c r="IR40"/>
  <c r="GT40"/>
  <c r="EV40"/>
  <c r="CX40"/>
  <c r="CS40"/>
  <c r="CP40"/>
  <c r="CM40"/>
  <c r="CJ40"/>
  <c r="CG40"/>
  <c r="CC40"/>
  <c r="BY40"/>
  <c r="BS40"/>
  <c r="BP40"/>
  <c r="BM40"/>
  <c r="BJ40"/>
  <c r="BG40"/>
  <c r="BD40"/>
  <c r="KP39"/>
  <c r="IR39"/>
  <c r="GT39"/>
  <c r="EV39"/>
  <c r="CX39"/>
  <c r="CS39"/>
  <c r="CP39"/>
  <c r="CM39"/>
  <c r="CJ39"/>
  <c r="CG39"/>
  <c r="CC39"/>
  <c r="BY39"/>
  <c r="BS39"/>
  <c r="BP39"/>
  <c r="BM39"/>
  <c r="BJ39"/>
  <c r="BG39"/>
  <c r="BD39"/>
  <c r="KP38"/>
  <c r="IR38"/>
  <c r="GT38"/>
  <c r="EV38"/>
  <c r="CX38"/>
  <c r="CS38"/>
  <c r="CP38"/>
  <c r="CM38"/>
  <c r="CJ38"/>
  <c r="CH38"/>
  <c r="CG38"/>
  <c r="CF38"/>
  <c r="CC38"/>
  <c r="BY38"/>
  <c r="BS38"/>
  <c r="BP38"/>
  <c r="BM38"/>
  <c r="BJ38"/>
  <c r="BG38"/>
  <c r="BD38"/>
  <c r="KP37"/>
  <c r="IR37"/>
  <c r="GT37"/>
  <c r="EV37"/>
  <c r="CX37"/>
  <c r="KP36"/>
  <c r="IR36"/>
  <c r="GT36"/>
  <c r="EV36"/>
  <c r="CX36"/>
  <c r="KP35"/>
  <c r="IR35"/>
  <c r="GT35"/>
  <c r="EV35"/>
  <c r="CX35"/>
  <c r="CS35"/>
  <c r="CP35"/>
  <c r="CM35"/>
  <c r="CJ35"/>
  <c r="CG35"/>
  <c r="CC35"/>
  <c r="BY35"/>
  <c r="BS35"/>
  <c r="BP35"/>
  <c r="BM35"/>
  <c r="BJ35"/>
  <c r="BD35"/>
  <c r="KP34"/>
  <c r="IR34"/>
  <c r="GT34"/>
  <c r="EV34"/>
  <c r="CX34"/>
  <c r="CM34"/>
  <c r="CJ34"/>
  <c r="CG34"/>
  <c r="CC34"/>
  <c r="BY34"/>
  <c r="BS34"/>
  <c r="BP34"/>
  <c r="BM34"/>
  <c r="BJ34"/>
  <c r="BD34"/>
  <c r="CS33"/>
  <c r="CP33"/>
  <c r="CM33"/>
  <c r="CJ33"/>
  <c r="CG33"/>
  <c r="CC33"/>
  <c r="BY33"/>
  <c r="BS33"/>
  <c r="BP33"/>
  <c r="BM33"/>
  <c r="BJ33"/>
  <c r="BD33"/>
  <c r="CY34" l="1"/>
  <c r="CX54"/>
  <c r="CY54" s="1"/>
  <c r="EC227"/>
  <c r="DB227"/>
  <c r="CE227"/>
  <c r="KP71"/>
  <c r="IR71"/>
  <c r="GT71"/>
  <c r="EV71"/>
  <c r="CX71"/>
  <c r="CS71"/>
  <c r="CP71"/>
  <c r="CM71"/>
  <c r="CJ71"/>
  <c r="CC71"/>
  <c r="BY71"/>
  <c r="BP71"/>
  <c r="BM71"/>
  <c r="BJ71"/>
  <c r="BD71"/>
  <c r="KP70"/>
  <c r="IR70"/>
  <c r="GT70"/>
  <c r="EV70"/>
  <c r="CX70"/>
  <c r="BM70"/>
  <c r="BJ70"/>
  <c r="KP69"/>
  <c r="IR69"/>
  <c r="GT69"/>
  <c r="EV69"/>
  <c r="CX69"/>
  <c r="BM69"/>
  <c r="BJ69"/>
  <c r="KP68"/>
  <c r="IR68"/>
  <c r="GT68"/>
  <c r="EV68"/>
  <c r="CX68"/>
  <c r="CS68"/>
  <c r="CP68"/>
  <c r="CM68"/>
  <c r="CJ68"/>
  <c r="CG68"/>
  <c r="CC68"/>
  <c r="BY68"/>
  <c r="BS68"/>
  <c r="BP68"/>
  <c r="BM68"/>
  <c r="BJ68"/>
  <c r="BG68"/>
  <c r="BD68"/>
  <c r="KP67"/>
  <c r="IR67"/>
  <c r="GT67"/>
  <c r="EV67"/>
  <c r="CX67"/>
  <c r="BM67"/>
  <c r="BJ67"/>
  <c r="KP66"/>
  <c r="IR66"/>
  <c r="GT66"/>
  <c r="EV66"/>
  <c r="CX66"/>
  <c r="BM66"/>
  <c r="BJ66"/>
  <c r="KP65"/>
  <c r="IR65"/>
  <c r="GT65"/>
  <c r="EV65"/>
  <c r="CX65"/>
  <c r="CY65" s="1"/>
  <c r="BM65"/>
  <c r="BJ65"/>
  <c r="KP64"/>
  <c r="IR64"/>
  <c r="GT64"/>
  <c r="EV64"/>
  <c r="CX64"/>
  <c r="BM64"/>
  <c r="BJ64"/>
  <c r="KP63"/>
  <c r="IR63"/>
  <c r="GT63"/>
  <c r="EV63"/>
  <c r="CX63"/>
  <c r="BM63"/>
  <c r="BJ63"/>
  <c r="KP62"/>
  <c r="IR62"/>
  <c r="GT62"/>
  <c r="EV62"/>
  <c r="CX62"/>
  <c r="CS62"/>
  <c r="CP62"/>
  <c r="CM62"/>
  <c r="CJ62"/>
  <c r="CC62"/>
  <c r="BY62"/>
  <c r="BS62"/>
  <c r="BP62"/>
  <c r="BM62"/>
  <c r="BJ62"/>
  <c r="BG62"/>
  <c r="BD62"/>
  <c r="JF61"/>
  <c r="KP61" s="1"/>
  <c r="IR61"/>
  <c r="HH61"/>
  <c r="FJ61"/>
  <c r="EV61"/>
  <c r="DU61"/>
  <c r="DL61"/>
  <c r="CX61"/>
  <c r="CS61"/>
  <c r="CP61"/>
  <c r="CM61"/>
  <c r="CJ61"/>
  <c r="CG61"/>
  <c r="CC61"/>
  <c r="BY61"/>
  <c r="BS61"/>
  <c r="BP61"/>
  <c r="BM61"/>
  <c r="BJ61"/>
  <c r="BD61"/>
  <c r="CS60"/>
  <c r="CP60"/>
  <c r="CM60"/>
  <c r="CJ60"/>
  <c r="CG60"/>
  <c r="CC60"/>
  <c r="BY60"/>
  <c r="BS60"/>
  <c r="BP60"/>
  <c r="BM60"/>
  <c r="BJ60"/>
  <c r="BG60"/>
  <c r="BD60"/>
  <c r="KP76"/>
  <c r="IR76"/>
  <c r="GT76"/>
  <c r="EV76"/>
  <c r="CX76"/>
  <c r="CS76"/>
  <c r="CP76"/>
  <c r="CM76"/>
  <c r="CJ76"/>
  <c r="CG76"/>
  <c r="CC76"/>
  <c r="BY76"/>
  <c r="BS76"/>
  <c r="BP76"/>
  <c r="BM76"/>
  <c r="BJ76"/>
  <c r="BG76"/>
  <c r="BD76"/>
  <c r="KP75"/>
  <c r="IR75"/>
  <c r="GT75"/>
  <c r="EV75"/>
  <c r="CX75"/>
  <c r="CS75"/>
  <c r="CP75"/>
  <c r="CM75"/>
  <c r="CJ75"/>
  <c r="CG75"/>
  <c r="CC75"/>
  <c r="BY75"/>
  <c r="BS75"/>
  <c r="BP75"/>
  <c r="BM75"/>
  <c r="BJ75"/>
  <c r="BG75"/>
  <c r="BD75"/>
  <c r="KP74"/>
  <c r="IR74"/>
  <c r="GT74"/>
  <c r="EV74"/>
  <c r="CX74"/>
  <c r="CS74"/>
  <c r="CP74"/>
  <c r="CM74"/>
  <c r="CJ74"/>
  <c r="CG74"/>
  <c r="CC74"/>
  <c r="BY74"/>
  <c r="BS74"/>
  <c r="BP74"/>
  <c r="BM74"/>
  <c r="BJ74"/>
  <c r="BG74"/>
  <c r="BD74"/>
  <c r="KP73"/>
  <c r="IR73"/>
  <c r="GT73"/>
  <c r="EV73"/>
  <c r="CX73"/>
  <c r="CS73"/>
  <c r="CP73"/>
  <c r="CM73"/>
  <c r="CJ73"/>
  <c r="CG73"/>
  <c r="CC73"/>
  <c r="BY73"/>
  <c r="BS73"/>
  <c r="BP73"/>
  <c r="BM73"/>
  <c r="BJ73"/>
  <c r="BG73"/>
  <c r="BD73"/>
  <c r="EV79" l="1"/>
  <c r="IR79"/>
  <c r="IR80"/>
  <c r="IR81"/>
  <c r="KP79"/>
  <c r="EV80"/>
  <c r="EV81"/>
  <c r="CX80"/>
  <c r="KP80"/>
  <c r="CX81"/>
  <c r="CY81" s="1"/>
  <c r="KP81"/>
  <c r="GT79"/>
  <c r="GT80"/>
  <c r="GT81"/>
  <c r="GT61"/>
  <c r="ER193" l="1"/>
  <c r="F194"/>
  <c r="I194"/>
  <c r="L194"/>
  <c r="O194"/>
  <c r="R194"/>
  <c r="U194"/>
  <c r="AA194"/>
  <c r="AE194"/>
  <c r="AG194"/>
  <c r="AU194"/>
  <c r="AW194"/>
  <c r="AZ194"/>
  <c r="BD194"/>
  <c r="BG194"/>
  <c r="BJ194"/>
  <c r="BM194"/>
  <c r="BP194"/>
  <c r="BS194"/>
  <c r="BY194"/>
  <c r="CC194"/>
  <c r="CG194"/>
  <c r="CJ194"/>
  <c r="CM194"/>
  <c r="CP194"/>
  <c r="CS194"/>
  <c r="KP173"/>
  <c r="ER167"/>
  <c r="CX179"/>
  <c r="CY179" s="1"/>
  <c r="CX182"/>
  <c r="ER181"/>
  <c r="KP213"/>
  <c r="IR213"/>
  <c r="GT213"/>
  <c r="EV213"/>
  <c r="CX213"/>
  <c r="CS213"/>
  <c r="CP213"/>
  <c r="CM213"/>
  <c r="CJ213"/>
  <c r="CG213"/>
  <c r="CC213"/>
  <c r="BY213"/>
  <c r="BS213"/>
  <c r="BP213"/>
  <c r="BM213"/>
  <c r="BJ213"/>
  <c r="BG213"/>
  <c r="BD213"/>
  <c r="KP212"/>
  <c r="IR212"/>
  <c r="GT212"/>
  <c r="EV212"/>
  <c r="CX212"/>
  <c r="CS212"/>
  <c r="CP212"/>
  <c r="CM212"/>
  <c r="CJ212"/>
  <c r="CG212"/>
  <c r="CC212"/>
  <c r="BY212"/>
  <c r="BS212"/>
  <c r="BP212"/>
  <c r="BM212"/>
  <c r="BJ212"/>
  <c r="BG212"/>
  <c r="BD212"/>
  <c r="KP211"/>
  <c r="IR211"/>
  <c r="GT211"/>
  <c r="EV211"/>
  <c r="CX211"/>
  <c r="CS211"/>
  <c r="CP211"/>
  <c r="CM211"/>
  <c r="CJ211"/>
  <c r="CG211"/>
  <c r="CC211"/>
  <c r="BY211"/>
  <c r="BS211"/>
  <c r="BP211"/>
  <c r="BM211"/>
  <c r="BJ211"/>
  <c r="BG211"/>
  <c r="BD211"/>
  <c r="KP210"/>
  <c r="IR210"/>
  <c r="GT210"/>
  <c r="EV210"/>
  <c r="CX210"/>
  <c r="CS210"/>
  <c r="CP210"/>
  <c r="CM210"/>
  <c r="CJ210"/>
  <c r="CC210"/>
  <c r="BY210"/>
  <c r="BS210"/>
  <c r="BP210"/>
  <c r="BM210"/>
  <c r="BJ210"/>
  <c r="BG210"/>
  <c r="BD210"/>
  <c r="KP209"/>
  <c r="IR209"/>
  <c r="GT209"/>
  <c r="EV209"/>
  <c r="CX209"/>
  <c r="CS209"/>
  <c r="CP209"/>
  <c r="CM209"/>
  <c r="CJ209"/>
  <c r="CC209"/>
  <c r="BY209"/>
  <c r="BP209"/>
  <c r="BM209"/>
  <c r="BJ209"/>
  <c r="BG209"/>
  <c r="BD209"/>
  <c r="KP207"/>
  <c r="IR207"/>
  <c r="EV207"/>
  <c r="CX207"/>
  <c r="CS207"/>
  <c r="CP207"/>
  <c r="CM207"/>
  <c r="CJ207"/>
  <c r="CG207"/>
  <c r="CC207"/>
  <c r="BY207"/>
  <c r="BS207"/>
  <c r="BP207"/>
  <c r="BM207"/>
  <c r="BJ207"/>
  <c r="BG207"/>
  <c r="BD207"/>
  <c r="KP206"/>
  <c r="IR206"/>
  <c r="EV206"/>
  <c r="CX206"/>
  <c r="CS206"/>
  <c r="CP206"/>
  <c r="CM206"/>
  <c r="CJ206"/>
  <c r="CG206"/>
  <c r="CC206"/>
  <c r="BY206"/>
  <c r="BS206"/>
  <c r="BP206"/>
  <c r="BM206"/>
  <c r="BJ206"/>
  <c r="BG206"/>
  <c r="BD206"/>
  <c r="KP205"/>
  <c r="IR205"/>
  <c r="EV205"/>
  <c r="CX205"/>
  <c r="CS205"/>
  <c r="CP205"/>
  <c r="CM205"/>
  <c r="CJ205"/>
  <c r="CG205"/>
  <c r="CC205"/>
  <c r="BS205"/>
  <c r="BP205"/>
  <c r="BM205"/>
  <c r="BJ205"/>
  <c r="BG205"/>
  <c r="BD205"/>
  <c r="KP204"/>
  <c r="IR204"/>
  <c r="EV204"/>
  <c r="CX204"/>
  <c r="CS204"/>
  <c r="CP204"/>
  <c r="CM204"/>
  <c r="CJ204"/>
  <c r="CG204"/>
  <c r="CC204"/>
  <c r="BY204"/>
  <c r="BS204"/>
  <c r="BP204"/>
  <c r="BM204"/>
  <c r="BJ204"/>
  <c r="BG204"/>
  <c r="BD204"/>
  <c r="KP203"/>
  <c r="IR203"/>
  <c r="EV203"/>
  <c r="CX203"/>
  <c r="CS203"/>
  <c r="CP203"/>
  <c r="CM203"/>
  <c r="CJ203"/>
  <c r="CG203"/>
  <c r="CC203"/>
  <c r="BY203"/>
  <c r="BS203"/>
  <c r="BP203"/>
  <c r="BM203"/>
  <c r="BJ203"/>
  <c r="BG203"/>
  <c r="BD203"/>
  <c r="KP202"/>
  <c r="IR202"/>
  <c r="EV202"/>
  <c r="CX202"/>
  <c r="CS202"/>
  <c r="CP202"/>
  <c r="CM202"/>
  <c r="CJ202"/>
  <c r="CG202"/>
  <c r="CC202"/>
  <c r="BY202"/>
  <c r="BS202"/>
  <c r="BP202"/>
  <c r="BM202"/>
  <c r="BJ202"/>
  <c r="BG202"/>
  <c r="BD202"/>
  <c r="KP201"/>
  <c r="IR201"/>
  <c r="EV201"/>
  <c r="CX201"/>
  <c r="KP200"/>
  <c r="IR200"/>
  <c r="GT200"/>
  <c r="EV200"/>
  <c r="CX200"/>
  <c r="CS200"/>
  <c r="CP200"/>
  <c r="CM200"/>
  <c r="CJ200"/>
  <c r="CG200"/>
  <c r="CC200"/>
  <c r="BY200"/>
  <c r="BS200"/>
  <c r="BP200"/>
  <c r="BM200"/>
  <c r="BJ200"/>
  <c r="BG200"/>
  <c r="BD200"/>
  <c r="KP199"/>
  <c r="IR199"/>
  <c r="GT199"/>
  <c r="EV199"/>
  <c r="CX199"/>
  <c r="CS199"/>
  <c r="CP199"/>
  <c r="CM199"/>
  <c r="CJ199"/>
  <c r="CG199"/>
  <c r="CC199"/>
  <c r="BY199"/>
  <c r="BS199"/>
  <c r="BP199"/>
  <c r="BM199"/>
  <c r="BJ199"/>
  <c r="BG199"/>
  <c r="BD199"/>
  <c r="KP197"/>
  <c r="GT197"/>
  <c r="EV197"/>
  <c r="CX197"/>
  <c r="CS197"/>
  <c r="CP197"/>
  <c r="CM197"/>
  <c r="CJ197"/>
  <c r="CG197"/>
  <c r="CC197"/>
  <c r="BY197"/>
  <c r="BS197"/>
  <c r="BP197"/>
  <c r="BM197"/>
  <c r="BJ197"/>
  <c r="BG197"/>
  <c r="BD197"/>
  <c r="EV196"/>
  <c r="CX196"/>
  <c r="CS196"/>
  <c r="CP196"/>
  <c r="CM196"/>
  <c r="CJ196"/>
  <c r="CG196"/>
  <c r="CC196"/>
  <c r="BY196"/>
  <c r="BS196"/>
  <c r="BP196"/>
  <c r="BM196"/>
  <c r="BJ196"/>
  <c r="BG196"/>
  <c r="BD196"/>
  <c r="EV195"/>
  <c r="CX195"/>
  <c r="CS195"/>
  <c r="CP195"/>
  <c r="CM195"/>
  <c r="CJ195"/>
  <c r="CG195"/>
  <c r="CC195"/>
  <c r="BY195"/>
  <c r="BS195"/>
  <c r="BP195"/>
  <c r="BM195"/>
  <c r="BJ195"/>
  <c r="BG195"/>
  <c r="BD195"/>
  <c r="EV192"/>
  <c r="CX192"/>
  <c r="KP191"/>
  <c r="GT191"/>
  <c r="EV191"/>
  <c r="CX191"/>
  <c r="CS191"/>
  <c r="CP191"/>
  <c r="CM191"/>
  <c r="CJ191"/>
  <c r="CG191"/>
  <c r="CC191"/>
  <c r="BY191"/>
  <c r="BS191"/>
  <c r="BP191"/>
  <c r="BM191"/>
  <c r="BJ191"/>
  <c r="BG191"/>
  <c r="BD191"/>
  <c r="KI190"/>
  <c r="KG190"/>
  <c r="JZ190"/>
  <c r="JX190"/>
  <c r="IK190"/>
  <c r="II190"/>
  <c r="IB190"/>
  <c r="HZ190"/>
  <c r="GM190"/>
  <c r="GK190"/>
  <c r="GD190"/>
  <c r="GB190"/>
  <c r="EO190"/>
  <c r="EM190"/>
  <c r="EF190"/>
  <c r="ED190"/>
  <c r="CS190"/>
  <c r="CQ190"/>
  <c r="CO190"/>
  <c r="CM190"/>
  <c r="CJ190"/>
  <c r="CH190"/>
  <c r="CX190" s="1"/>
  <c r="CF190"/>
  <c r="CC190"/>
  <c r="BY190"/>
  <c r="BS190"/>
  <c r="BP190"/>
  <c r="BM190"/>
  <c r="BJ190"/>
  <c r="BG190"/>
  <c r="BD190"/>
  <c r="KP189"/>
  <c r="IR189"/>
  <c r="GT189"/>
  <c r="EV189"/>
  <c r="CX189"/>
  <c r="CS189"/>
  <c r="CP189"/>
  <c r="CM189"/>
  <c r="CJ189"/>
  <c r="CG189"/>
  <c r="CC189"/>
  <c r="BY189"/>
  <c r="BS189"/>
  <c r="BP189"/>
  <c r="BM189"/>
  <c r="BJ189"/>
  <c r="BG189"/>
  <c r="BD189"/>
  <c r="KP187"/>
  <c r="EV187"/>
  <c r="CX187"/>
  <c r="CS187"/>
  <c r="CP187"/>
  <c r="CM187"/>
  <c r="CJ187"/>
  <c r="CG187"/>
  <c r="CC187"/>
  <c r="BY187"/>
  <c r="BS187"/>
  <c r="BP187"/>
  <c r="BM187"/>
  <c r="BJ187"/>
  <c r="BG187"/>
  <c r="BD187"/>
  <c r="EV186"/>
  <c r="CX186"/>
  <c r="CS186"/>
  <c r="CP186"/>
  <c r="CM186"/>
  <c r="CJ186"/>
  <c r="CG186"/>
  <c r="CC186"/>
  <c r="BY186"/>
  <c r="BS186"/>
  <c r="BP186"/>
  <c r="BM186"/>
  <c r="BJ186"/>
  <c r="BG186"/>
  <c r="BD186"/>
  <c r="EV185"/>
  <c r="CX185"/>
  <c r="CS185"/>
  <c r="CP185"/>
  <c r="CM185"/>
  <c r="CJ185"/>
  <c r="CG185"/>
  <c r="CC185"/>
  <c r="BY185"/>
  <c r="BS185"/>
  <c r="BP185"/>
  <c r="BM185"/>
  <c r="BJ185"/>
  <c r="BG185"/>
  <c r="BD185"/>
  <c r="EV184"/>
  <c r="CX184"/>
  <c r="CS184"/>
  <c r="CP184"/>
  <c r="CM184"/>
  <c r="CJ184"/>
  <c r="CG184"/>
  <c r="CC184"/>
  <c r="BY184"/>
  <c r="BS184"/>
  <c r="BP184"/>
  <c r="BM184"/>
  <c r="BJ184"/>
  <c r="BG184"/>
  <c r="BD184"/>
  <c r="EV183"/>
  <c r="CX183"/>
  <c r="CS183"/>
  <c r="CP183"/>
  <c r="CM183"/>
  <c r="CJ183"/>
  <c r="CG183"/>
  <c r="CC183"/>
  <c r="BY183"/>
  <c r="BS183"/>
  <c r="BP183"/>
  <c r="BM183"/>
  <c r="BJ183"/>
  <c r="BG183"/>
  <c r="BD183"/>
  <c r="CS182"/>
  <c r="CP182"/>
  <c r="CM182"/>
  <c r="CJ182"/>
  <c r="CG182"/>
  <c r="CC182"/>
  <c r="BY182"/>
  <c r="BS182"/>
  <c r="BP182"/>
  <c r="BM182"/>
  <c r="BJ182"/>
  <c r="BG182"/>
  <c r="BD182"/>
  <c r="EV179"/>
  <c r="CS179"/>
  <c r="CP179"/>
  <c r="CM179"/>
  <c r="CJ179"/>
  <c r="CC179"/>
  <c r="BY179"/>
  <c r="BS179"/>
  <c r="BP179"/>
  <c r="BM179"/>
  <c r="BJ179"/>
  <c r="BG179"/>
  <c r="BD179"/>
  <c r="KP178"/>
  <c r="GT178"/>
  <c r="EV178"/>
  <c r="CS178"/>
  <c r="CQ178"/>
  <c r="CX178" s="1"/>
  <c r="CO178"/>
  <c r="CM178"/>
  <c r="CJ178"/>
  <c r="CF178"/>
  <c r="CG178" s="1"/>
  <c r="CC178"/>
  <c r="BP178"/>
  <c r="BM178"/>
  <c r="BJ178"/>
  <c r="BD178"/>
  <c r="KP177"/>
  <c r="IR177"/>
  <c r="GT177"/>
  <c r="EV177"/>
  <c r="CX177"/>
  <c r="CS177"/>
  <c r="CP177"/>
  <c r="CM177"/>
  <c r="CJ177"/>
  <c r="CG177"/>
  <c r="CC177"/>
  <c r="BY177"/>
  <c r="BS177"/>
  <c r="BP177"/>
  <c r="BM177"/>
  <c r="BJ177"/>
  <c r="BD177"/>
  <c r="CS176"/>
  <c r="CP176"/>
  <c r="CM176"/>
  <c r="CJ176"/>
  <c r="CG176"/>
  <c r="CC176"/>
  <c r="BY176"/>
  <c r="BS176"/>
  <c r="BP176"/>
  <c r="BM176"/>
  <c r="BJ176"/>
  <c r="BG176"/>
  <c r="BD176"/>
  <c r="IR168"/>
  <c r="GT168"/>
  <c r="EV168"/>
  <c r="CX168"/>
  <c r="CS168"/>
  <c r="CP168"/>
  <c r="CM168"/>
  <c r="CJ168"/>
  <c r="CG168"/>
  <c r="CC168"/>
  <c r="BY168"/>
  <c r="BS168"/>
  <c r="BP168"/>
  <c r="BM168"/>
  <c r="BJ168"/>
  <c r="BG168"/>
  <c r="BD168"/>
  <c r="EV166"/>
  <c r="CX166"/>
  <c r="CS166"/>
  <c r="CP166"/>
  <c r="CM166"/>
  <c r="CJ166"/>
  <c r="CG166"/>
  <c r="CC166"/>
  <c r="BY166"/>
  <c r="BS166"/>
  <c r="BP166"/>
  <c r="BM166"/>
  <c r="BJ166"/>
  <c r="BG166"/>
  <c r="BD166"/>
  <c r="KP165"/>
  <c r="IR165"/>
  <c r="GT165"/>
  <c r="EV165"/>
  <c r="CX165"/>
  <c r="CS165"/>
  <c r="CP165"/>
  <c r="CM165"/>
  <c r="CJ165"/>
  <c r="CG165"/>
  <c r="CC165"/>
  <c r="BY165"/>
  <c r="BS165"/>
  <c r="BP165"/>
  <c r="BM165"/>
  <c r="BJ165"/>
  <c r="BG165"/>
  <c r="BD165"/>
  <c r="KP164"/>
  <c r="IR164"/>
  <c r="GT164"/>
  <c r="EV164"/>
  <c r="CX164"/>
  <c r="CS164"/>
  <c r="CP164"/>
  <c r="CM164"/>
  <c r="CJ164"/>
  <c r="CG164"/>
  <c r="CC164"/>
  <c r="BY164"/>
  <c r="BS164"/>
  <c r="BP164"/>
  <c r="BM164"/>
  <c r="BJ164"/>
  <c r="BG164"/>
  <c r="BD164"/>
  <c r="KP162"/>
  <c r="IR162"/>
  <c r="GT162"/>
  <c r="EV162"/>
  <c r="CX162"/>
  <c r="CS162"/>
  <c r="CP162"/>
  <c r="CM162"/>
  <c r="CJ162"/>
  <c r="CG162"/>
  <c r="CC162"/>
  <c r="BY162"/>
  <c r="BS162"/>
  <c r="BP162"/>
  <c r="BM162"/>
  <c r="BJ162"/>
  <c r="BG162"/>
  <c r="BD162"/>
  <c r="KP161"/>
  <c r="IR161"/>
  <c r="GT161"/>
  <c r="EV161"/>
  <c r="CX161"/>
  <c r="CS161"/>
  <c r="CP161"/>
  <c r="CM161"/>
  <c r="CJ161"/>
  <c r="CG161"/>
  <c r="CC161"/>
  <c r="BY161"/>
  <c r="BS161"/>
  <c r="BP161"/>
  <c r="BM161"/>
  <c r="BJ161"/>
  <c r="BG161"/>
  <c r="BD161"/>
  <c r="KP160"/>
  <c r="IR160"/>
  <c r="GT160"/>
  <c r="EV160"/>
  <c r="CX160"/>
  <c r="CS160"/>
  <c r="CP160"/>
  <c r="CM160"/>
  <c r="CJ160"/>
  <c r="CG160"/>
  <c r="CC160"/>
  <c r="BY160"/>
  <c r="BS160"/>
  <c r="BP160"/>
  <c r="BM160"/>
  <c r="BJ160"/>
  <c r="BG160"/>
  <c r="BD160"/>
  <c r="KP159"/>
  <c r="IR159"/>
  <c r="GT159"/>
  <c r="EV159"/>
  <c r="CX159"/>
  <c r="CS159"/>
  <c r="CP159"/>
  <c r="CM159"/>
  <c r="CJ159"/>
  <c r="CG159"/>
  <c r="CC159"/>
  <c r="BY159"/>
  <c r="BS159"/>
  <c r="BP159"/>
  <c r="BM159"/>
  <c r="BJ159"/>
  <c r="BG159"/>
  <c r="BD159"/>
  <c r="KP157"/>
  <c r="IR157"/>
  <c r="GT157"/>
  <c r="EV157"/>
  <c r="CX157"/>
  <c r="CS157"/>
  <c r="CP157"/>
  <c r="CM157"/>
  <c r="CJ157"/>
  <c r="CG157"/>
  <c r="CC157"/>
  <c r="BY157"/>
  <c r="BS157"/>
  <c r="BP157"/>
  <c r="BM157"/>
  <c r="BJ157"/>
  <c r="BG157"/>
  <c r="BD157"/>
  <c r="KP156"/>
  <c r="IR156"/>
  <c r="GT156"/>
  <c r="EV156"/>
  <c r="CX156"/>
  <c r="CS156"/>
  <c r="CP156"/>
  <c r="CM156"/>
  <c r="CJ156"/>
  <c r="CG156"/>
  <c r="CC156"/>
  <c r="BY156"/>
  <c r="BS156"/>
  <c r="BP156"/>
  <c r="BM156"/>
  <c r="BJ156"/>
  <c r="BG156"/>
  <c r="BD156"/>
  <c r="KP155"/>
  <c r="IR155"/>
  <c r="GT155"/>
  <c r="EV155"/>
  <c r="CX155"/>
  <c r="CS155"/>
  <c r="CP155"/>
  <c r="CM155"/>
  <c r="CJ155"/>
  <c r="CG155"/>
  <c r="CC155"/>
  <c r="BY155"/>
  <c r="BS155"/>
  <c r="BP155"/>
  <c r="BM155"/>
  <c r="BJ155"/>
  <c r="BG155"/>
  <c r="BD155"/>
  <c r="KP154"/>
  <c r="IR154"/>
  <c r="GT154"/>
  <c r="EV154"/>
  <c r="CX154"/>
  <c r="CS154"/>
  <c r="CP154"/>
  <c r="CM154"/>
  <c r="CJ154"/>
  <c r="CG154"/>
  <c r="CC154"/>
  <c r="BY154"/>
  <c r="BS154"/>
  <c r="BP154"/>
  <c r="BM154"/>
  <c r="BJ154"/>
  <c r="BG154"/>
  <c r="BD154"/>
  <c r="CS153"/>
  <c r="CP153"/>
  <c r="CM153"/>
  <c r="CJ153"/>
  <c r="CG153"/>
  <c r="CC153"/>
  <c r="BY153"/>
  <c r="BS153"/>
  <c r="BP153"/>
  <c r="BM153"/>
  <c r="BJ153"/>
  <c r="BG153"/>
  <c r="BD153"/>
  <c r="EV218" l="1"/>
  <c r="KP219"/>
  <c r="IR218"/>
  <c r="CX219"/>
  <c r="EV219"/>
  <c r="IR219"/>
  <c r="GT219"/>
  <c r="GT173"/>
  <c r="CX173"/>
  <c r="CX218"/>
  <c r="BA194"/>
  <c r="GT190"/>
  <c r="KP190"/>
  <c r="EV190"/>
  <c r="CP178"/>
  <c r="CG190"/>
  <c r="CP190"/>
  <c r="IR190"/>
  <c r="EV173"/>
  <c r="KP218" l="1"/>
  <c r="GT218"/>
  <c r="IR173"/>
  <c r="KP14"/>
  <c r="IR14"/>
  <c r="GT14"/>
  <c r="EV14"/>
  <c r="CX14"/>
  <c r="CS14"/>
  <c r="CP14"/>
  <c r="CM14"/>
  <c r="CJ14"/>
  <c r="CG14"/>
  <c r="CC14"/>
  <c r="BY14"/>
  <c r="BS14"/>
  <c r="BP14"/>
  <c r="BM14"/>
  <c r="BJ14"/>
  <c r="BG14"/>
  <c r="BD14"/>
  <c r="CX13"/>
  <c r="CX30" s="1"/>
  <c r="KP10"/>
  <c r="IR10"/>
  <c r="GT10"/>
  <c r="EV10"/>
  <c r="CX10"/>
  <c r="KP9"/>
  <c r="IR9"/>
  <c r="GT9"/>
  <c r="EV9"/>
  <c r="CX9"/>
  <c r="CU9"/>
  <c r="CS9"/>
  <c r="CP9"/>
  <c r="CM9"/>
  <c r="CJ9"/>
  <c r="CC9"/>
  <c r="BY9"/>
  <c r="BS9"/>
  <c r="BP9"/>
  <c r="BM9"/>
  <c r="BJ9"/>
  <c r="BG9"/>
  <c r="BD9"/>
  <c r="KP8"/>
  <c r="IR8"/>
  <c r="GT8"/>
  <c r="EV8"/>
  <c r="CX8"/>
  <c r="CU8"/>
  <c r="CS8"/>
  <c r="CP8"/>
  <c r="CM8"/>
  <c r="CJ8"/>
  <c r="CG8"/>
  <c r="CC8"/>
  <c r="BY8"/>
  <c r="BS8"/>
  <c r="BJ8"/>
  <c r="BD8"/>
  <c r="KP7"/>
  <c r="IR7"/>
  <c r="GT7"/>
  <c r="EV7"/>
  <c r="CX7"/>
  <c r="CU7"/>
  <c r="CS7"/>
  <c r="CP7"/>
  <c r="CM7"/>
  <c r="CJ7"/>
  <c r="CG7"/>
  <c r="CC7"/>
  <c r="BY7"/>
  <c r="BM7"/>
  <c r="BD7"/>
  <c r="CU6"/>
  <c r="KP19"/>
  <c r="IR19"/>
  <c r="GT19"/>
  <c r="EV19"/>
  <c r="CX19"/>
  <c r="CS19"/>
  <c r="CP19"/>
  <c r="CM19"/>
  <c r="CJ19"/>
  <c r="CG19"/>
  <c r="CC19"/>
  <c r="BY19"/>
  <c r="BS19"/>
  <c r="BP19"/>
  <c r="BM19"/>
  <c r="BJ19"/>
  <c r="BG19"/>
  <c r="BD19"/>
  <c r="KP18"/>
  <c r="IR18"/>
  <c r="GT18"/>
  <c r="EV18"/>
  <c r="CX18"/>
  <c r="CS18"/>
  <c r="CP18"/>
  <c r="CM18"/>
  <c r="CJ18"/>
  <c r="CG18"/>
  <c r="CC18"/>
  <c r="BY18"/>
  <c r="BS18"/>
  <c r="BP18"/>
  <c r="BM18"/>
  <c r="BJ18"/>
  <c r="BG18"/>
  <c r="BD18"/>
  <c r="KP17"/>
  <c r="IR17"/>
  <c r="GT17"/>
  <c r="EV17"/>
  <c r="CX17"/>
  <c r="CS17"/>
  <c r="CP17"/>
  <c r="CM17"/>
  <c r="CJ17"/>
  <c r="CG17"/>
  <c r="CC17"/>
  <c r="BS17"/>
  <c r="BJ17"/>
  <c r="BD17"/>
  <c r="KP16"/>
  <c r="IR16"/>
  <c r="GT16"/>
  <c r="EV16"/>
  <c r="CX16"/>
  <c r="CS16"/>
  <c r="CJ16"/>
  <c r="CG16"/>
  <c r="CC16"/>
  <c r="BY16"/>
  <c r="BS16"/>
  <c r="BP16"/>
  <c r="BJ16"/>
  <c r="BD16"/>
  <c r="KP25"/>
  <c r="IR25"/>
  <c r="GT25"/>
  <c r="EV25"/>
  <c r="CX25"/>
  <c r="CS25"/>
  <c r="CP25"/>
  <c r="CM25"/>
  <c r="CJ25"/>
  <c r="CG25"/>
  <c r="CC25"/>
  <c r="BY25"/>
  <c r="BS25"/>
  <c r="BP25"/>
  <c r="BM25"/>
  <c r="BJ25"/>
  <c r="BG25"/>
  <c r="BD25"/>
  <c r="KI23"/>
  <c r="JZ23"/>
  <c r="IK23"/>
  <c r="IB23"/>
  <c r="GM23"/>
  <c r="GD23"/>
  <c r="EO23"/>
  <c r="EV23" s="1"/>
  <c r="EF23"/>
  <c r="CX23"/>
  <c r="CS23"/>
  <c r="CQ23"/>
  <c r="CP23"/>
  <c r="CM23"/>
  <c r="CJ23"/>
  <c r="CH23"/>
  <c r="CG23"/>
  <c r="CC23"/>
  <c r="BY23"/>
  <c r="BS23"/>
  <c r="BP23"/>
  <c r="BM23"/>
  <c r="BJ23"/>
  <c r="BG23"/>
  <c r="BD23"/>
  <c r="KP22"/>
  <c r="IR22"/>
  <c r="GT22"/>
  <c r="EV22"/>
  <c r="CX22"/>
  <c r="CS22"/>
  <c r="CP22"/>
  <c r="CM22"/>
  <c r="CJ22"/>
  <c r="CG22"/>
  <c r="CC22"/>
  <c r="BY22"/>
  <c r="BS22"/>
  <c r="BP22"/>
  <c r="BM22"/>
  <c r="BG22"/>
  <c r="BD22"/>
  <c r="KP21"/>
  <c r="IR21"/>
  <c r="GT21"/>
  <c r="EV21"/>
  <c r="CX21"/>
  <c r="CS21"/>
  <c r="CP21"/>
  <c r="CM21"/>
  <c r="CJ21"/>
  <c r="CG21"/>
  <c r="CC21"/>
  <c r="BY21"/>
  <c r="BS21"/>
  <c r="BP21"/>
  <c r="BM21"/>
  <c r="BJ21"/>
  <c r="BG21"/>
  <c r="BD21"/>
  <c r="EV31" l="1"/>
  <c r="EV28"/>
  <c r="IR28"/>
  <c r="CX29"/>
  <c r="GT31"/>
  <c r="KP31"/>
  <c r="GT28"/>
  <c r="KP28"/>
  <c r="EV29"/>
  <c r="IR31"/>
  <c r="CX28"/>
  <c r="IR23"/>
  <c r="IR29" s="1"/>
  <c r="KP23"/>
  <c r="KP29" s="1"/>
  <c r="GT23"/>
  <c r="GT29" s="1"/>
  <c r="KP120" l="1"/>
  <c r="IR120"/>
  <c r="GT120"/>
  <c r="EV120"/>
  <c r="CX120"/>
  <c r="CS120"/>
  <c r="CP120"/>
  <c r="CM120"/>
  <c r="CJ120"/>
  <c r="CG120"/>
  <c r="CC120"/>
  <c r="BY120"/>
  <c r="BS120"/>
  <c r="BP120"/>
  <c r="BM120"/>
  <c r="BJ120"/>
  <c r="BG120"/>
  <c r="BD120"/>
  <c r="KP119"/>
  <c r="IR119"/>
  <c r="GT119"/>
  <c r="EV119"/>
  <c r="CX119"/>
  <c r="CS119"/>
  <c r="CP119"/>
  <c r="CM119"/>
  <c r="CJ119"/>
  <c r="CG119"/>
  <c r="CC119"/>
  <c r="BY119"/>
  <c r="BS119"/>
  <c r="BP119"/>
  <c r="BM119"/>
  <c r="BJ119"/>
  <c r="BG119"/>
  <c r="BD119"/>
  <c r="KP118"/>
  <c r="IR118"/>
  <c r="GT118"/>
  <c r="EV118"/>
  <c r="CX118"/>
  <c r="CS118"/>
  <c r="CP118"/>
  <c r="CM118"/>
  <c r="CJ118"/>
  <c r="CG118"/>
  <c r="CC118"/>
  <c r="BS118"/>
  <c r="BP118"/>
  <c r="BM118"/>
  <c r="BJ118"/>
  <c r="BG118"/>
  <c r="BD118"/>
  <c r="KP117"/>
  <c r="IR117"/>
  <c r="GT117"/>
  <c r="EV117"/>
  <c r="CS117"/>
  <c r="CP117"/>
  <c r="CM117"/>
  <c r="CJ117"/>
  <c r="CG117"/>
  <c r="CC117"/>
  <c r="BY117"/>
  <c r="BS117"/>
  <c r="BJ117"/>
  <c r="BG117"/>
  <c r="KP130"/>
  <c r="IR130"/>
  <c r="GT130"/>
  <c r="EV130"/>
  <c r="CX130"/>
  <c r="CX116" l="1"/>
  <c r="KP103" l="1"/>
  <c r="IR103"/>
  <c r="GT103"/>
  <c r="EV103"/>
  <c r="CX103"/>
  <c r="CS103"/>
  <c r="CP103"/>
  <c r="CM103"/>
  <c r="CJ103"/>
  <c r="CG103"/>
  <c r="CC103"/>
  <c r="BY103"/>
  <c r="BS103"/>
  <c r="BP103"/>
  <c r="BM103"/>
  <c r="BJ103"/>
  <c r="BG103"/>
  <c r="BD103"/>
  <c r="KP102"/>
  <c r="IR102"/>
  <c r="GT102"/>
  <c r="EV102"/>
  <c r="CX102"/>
  <c r="CS102"/>
  <c r="CP102"/>
  <c r="CM102"/>
  <c r="CJ102"/>
  <c r="CG102"/>
  <c r="CC102"/>
  <c r="BY102"/>
  <c r="BS102"/>
  <c r="BP102"/>
  <c r="BM102"/>
  <c r="BJ102"/>
  <c r="BG102"/>
  <c r="BD102"/>
  <c r="KP101"/>
  <c r="IR101"/>
  <c r="GT101"/>
  <c r="EV101"/>
  <c r="CX101"/>
  <c r="CS101"/>
  <c r="CP101"/>
  <c r="CM101"/>
  <c r="CJ101"/>
  <c r="CG101"/>
  <c r="CC101"/>
  <c r="BY101"/>
  <c r="BS101"/>
  <c r="BP101"/>
  <c r="BJ101"/>
  <c r="BG101"/>
  <c r="BD101"/>
  <c r="KP100"/>
  <c r="IR100"/>
  <c r="GT100"/>
  <c r="EV100"/>
  <c r="CX100"/>
  <c r="CS100"/>
  <c r="CP100"/>
  <c r="CM100"/>
  <c r="CJ100"/>
  <c r="CG100"/>
  <c r="BS100"/>
  <c r="BM100"/>
  <c r="BJ100"/>
  <c r="BD100"/>
  <c r="KP98"/>
  <c r="IR98"/>
  <c r="GT98"/>
  <c r="EV98"/>
  <c r="CX98"/>
  <c r="CS98"/>
  <c r="CP98"/>
  <c r="CM98"/>
  <c r="CJ98"/>
  <c r="CG98"/>
  <c r="CC98"/>
  <c r="BY98"/>
  <c r="BS98"/>
  <c r="BP98"/>
  <c r="BM98"/>
  <c r="BJ98"/>
  <c r="BG98"/>
  <c r="BD98"/>
  <c r="KP97"/>
  <c r="IR97"/>
  <c r="GT97"/>
  <c r="EV97"/>
  <c r="CX97"/>
  <c r="CS97"/>
  <c r="CP97"/>
  <c r="CM97"/>
  <c r="CJ97"/>
  <c r="CG97"/>
  <c r="CC97"/>
  <c r="BY97"/>
  <c r="BS97"/>
  <c r="BP97"/>
  <c r="BM97"/>
  <c r="BJ97"/>
  <c r="BG97"/>
  <c r="BD97"/>
  <c r="KP96"/>
  <c r="IR96"/>
  <c r="GT96"/>
  <c r="EV96"/>
  <c r="CX96"/>
  <c r="CS96"/>
  <c r="CP96"/>
  <c r="CM96"/>
  <c r="CJ96"/>
  <c r="CG96"/>
  <c r="CC96"/>
  <c r="BY96"/>
  <c r="BS96"/>
  <c r="BP96"/>
  <c r="BM96"/>
  <c r="BJ96"/>
  <c r="BG96"/>
  <c r="BD96"/>
  <c r="KP95"/>
  <c r="IR95"/>
  <c r="GT95"/>
  <c r="EV95"/>
  <c r="CS95"/>
  <c r="CP95"/>
  <c r="CM95"/>
  <c r="CJ95"/>
  <c r="CG95"/>
  <c r="CX95"/>
  <c r="CC95"/>
  <c r="BY95"/>
  <c r="BS95"/>
  <c r="BP95"/>
  <c r="BM95"/>
  <c r="BJ95"/>
  <c r="BG95"/>
  <c r="BD95"/>
  <c r="KP88"/>
  <c r="IR88"/>
  <c r="GT88"/>
  <c r="EV88"/>
  <c r="CX88"/>
  <c r="CS88"/>
  <c r="CP88"/>
  <c r="CM88"/>
  <c r="CJ88"/>
  <c r="CG88"/>
  <c r="CC88"/>
  <c r="BY88"/>
  <c r="BS88"/>
  <c r="BP88"/>
  <c r="BM88"/>
  <c r="BJ88"/>
  <c r="BG88"/>
  <c r="BD88"/>
  <c r="KP87"/>
  <c r="IR87"/>
  <c r="GT87"/>
  <c r="EV87"/>
  <c r="CX87"/>
  <c r="CS87"/>
  <c r="CM87"/>
  <c r="CJ87"/>
  <c r="CC87"/>
  <c r="BY87"/>
  <c r="BS87"/>
  <c r="BP87"/>
  <c r="BM87"/>
  <c r="BJ87"/>
  <c r="BG87"/>
  <c r="BD87"/>
  <c r="KP86"/>
  <c r="IR86"/>
  <c r="GT86"/>
  <c r="EV86"/>
  <c r="CX86"/>
  <c r="CS86"/>
  <c r="CP86"/>
  <c r="CM86"/>
  <c r="CJ86"/>
  <c r="CG86"/>
  <c r="CC86"/>
  <c r="BY86"/>
  <c r="BS86"/>
  <c r="BP86"/>
  <c r="BM86"/>
  <c r="BJ86"/>
  <c r="BG86"/>
  <c r="BD86"/>
  <c r="KP85"/>
  <c r="IR85"/>
  <c r="GT85"/>
  <c r="EV85"/>
  <c r="CX85"/>
  <c r="CS85"/>
  <c r="CP85"/>
  <c r="CM85"/>
  <c r="CJ85"/>
  <c r="CC85"/>
  <c r="BY85"/>
  <c r="BS85"/>
  <c r="BP85"/>
  <c r="BM85"/>
  <c r="BJ85"/>
  <c r="BD85"/>
  <c r="CX89" l="1"/>
  <c r="BK146" l="1"/>
  <c r="KP144"/>
  <c r="IR144"/>
  <c r="GT144"/>
  <c r="EV144"/>
  <c r="CX144"/>
  <c r="CS144"/>
  <c r="CP144"/>
  <c r="CM144"/>
  <c r="CJ144"/>
  <c r="CG144"/>
  <c r="CC144"/>
  <c r="BY144"/>
  <c r="BS144"/>
  <c r="BP144"/>
  <c r="BM144"/>
  <c r="BJ144"/>
  <c r="BG144"/>
  <c r="BD144"/>
  <c r="KP143"/>
  <c r="IR143"/>
  <c r="GT143"/>
  <c r="EV143"/>
  <c r="CX143"/>
  <c r="CS143"/>
  <c r="CP143"/>
  <c r="CM143"/>
  <c r="CJ143"/>
  <c r="CG143"/>
  <c r="CC143"/>
  <c r="BY143"/>
  <c r="BS143"/>
  <c r="BP143"/>
  <c r="BM143"/>
  <c r="BJ143"/>
  <c r="BG143"/>
  <c r="BD143"/>
  <c r="KP141"/>
  <c r="JQ141"/>
  <c r="IY141"/>
  <c r="IR141"/>
  <c r="HS141"/>
  <c r="HA141"/>
  <c r="GT141"/>
  <c r="FU141"/>
  <c r="FC141"/>
  <c r="EV141"/>
  <c r="DW141"/>
  <c r="DK141"/>
  <c r="DE141"/>
  <c r="CX141"/>
  <c r="CS141"/>
  <c r="BP141"/>
  <c r="BM141"/>
  <c r="BG141"/>
  <c r="BD141"/>
  <c r="KP140"/>
  <c r="IR140"/>
  <c r="GT140"/>
  <c r="EV140"/>
  <c r="CX140"/>
  <c r="CS140"/>
  <c r="CP140"/>
  <c r="CM140"/>
  <c r="CJ140"/>
  <c r="CG140"/>
  <c r="CC140"/>
  <c r="BY140"/>
  <c r="BS140"/>
  <c r="BP140"/>
  <c r="BM140"/>
  <c r="BJ140"/>
  <c r="BG140"/>
  <c r="BD140"/>
  <c r="KP138"/>
  <c r="IR138"/>
  <c r="GT138"/>
  <c r="EV138"/>
  <c r="CX138"/>
  <c r="CS138"/>
  <c r="CP138"/>
  <c r="CM138"/>
  <c r="CJ138"/>
  <c r="CG138"/>
  <c r="CC138"/>
  <c r="BY138"/>
  <c r="BS138"/>
  <c r="BP138"/>
  <c r="BM138"/>
  <c r="BJ138"/>
  <c r="BG138"/>
  <c r="BD138"/>
  <c r="KP137"/>
  <c r="IR137"/>
  <c r="GT137"/>
  <c r="EV137"/>
  <c r="CX137"/>
  <c r="CS137"/>
  <c r="CP137"/>
  <c r="CM137"/>
  <c r="CJ137"/>
  <c r="CG137"/>
  <c r="CC137"/>
  <c r="BY137"/>
  <c r="BS137"/>
  <c r="BP137"/>
  <c r="BM137"/>
  <c r="BJ137"/>
  <c r="BG137"/>
  <c r="BD137"/>
  <c r="KP136"/>
  <c r="IR136"/>
  <c r="GT136"/>
  <c r="EV136"/>
  <c r="CX136"/>
  <c r="CS136"/>
  <c r="CP136"/>
  <c r="CM136"/>
  <c r="CJ136"/>
  <c r="CG136"/>
  <c r="CC136"/>
  <c r="BY136"/>
  <c r="BS136"/>
  <c r="BP136"/>
  <c r="BM136"/>
  <c r="BJ136"/>
  <c r="BG136"/>
  <c r="BD136"/>
  <c r="JL135"/>
  <c r="KP135" s="1"/>
  <c r="HN135"/>
  <c r="IR135" s="1"/>
  <c r="GT135"/>
  <c r="EV135"/>
  <c r="CX135"/>
  <c r="CS135"/>
  <c r="CP135"/>
  <c r="CM135"/>
  <c r="CJ135"/>
  <c r="CG135"/>
  <c r="CC135"/>
  <c r="BY135"/>
  <c r="BS135"/>
  <c r="BP135"/>
  <c r="BM135"/>
  <c r="BJ135"/>
  <c r="BG135"/>
  <c r="BD135"/>
  <c r="CX139" l="1"/>
  <c r="BU31" l="1"/>
  <c r="KO217" l="1"/>
  <c r="KN217"/>
  <c r="KL217"/>
  <c r="KJ217"/>
  <c r="KI217"/>
  <c r="KG217"/>
  <c r="KF217"/>
  <c r="KD217"/>
  <c r="KC217"/>
  <c r="KA217"/>
  <c r="JZ217"/>
  <c r="JX217"/>
  <c r="JV217"/>
  <c r="JT217"/>
  <c r="JS217"/>
  <c r="JR217"/>
  <c r="JP217"/>
  <c r="JO217"/>
  <c r="JN217"/>
  <c r="JM217"/>
  <c r="JL217"/>
  <c r="JJ217"/>
  <c r="JI217"/>
  <c r="JG217"/>
  <c r="JF217"/>
  <c r="JD217"/>
  <c r="JC217"/>
  <c r="JA217"/>
  <c r="IZ217"/>
  <c r="IX217"/>
  <c r="IW217"/>
  <c r="IU217"/>
  <c r="KO216"/>
  <c r="KN216"/>
  <c r="KL216"/>
  <c r="KJ216"/>
  <c r="KF216"/>
  <c r="KD216"/>
  <c r="KC216"/>
  <c r="KA216"/>
  <c r="JV216"/>
  <c r="JT216"/>
  <c r="JS216"/>
  <c r="JR216"/>
  <c r="JP216"/>
  <c r="JO216"/>
  <c r="JN216"/>
  <c r="JM216"/>
  <c r="JL216"/>
  <c r="JJ216"/>
  <c r="JI216"/>
  <c r="JG216"/>
  <c r="JF216"/>
  <c r="JD216"/>
  <c r="JC216"/>
  <c r="JA216"/>
  <c r="IZ216"/>
  <c r="IX216"/>
  <c r="IW216"/>
  <c r="IU216"/>
  <c r="KO215"/>
  <c r="KN215"/>
  <c r="KL215"/>
  <c r="KJ215"/>
  <c r="KI215"/>
  <c r="KG215"/>
  <c r="KF215"/>
  <c r="KD215"/>
  <c r="KC215"/>
  <c r="KA215"/>
  <c r="JZ215"/>
  <c r="JX215"/>
  <c r="JV215"/>
  <c r="JT215"/>
  <c r="JS215"/>
  <c r="JR215"/>
  <c r="JP215"/>
  <c r="JO215"/>
  <c r="JN215"/>
  <c r="JM215"/>
  <c r="JL215"/>
  <c r="JJ215"/>
  <c r="JI215"/>
  <c r="JG215"/>
  <c r="JF215"/>
  <c r="JD215"/>
  <c r="JC215"/>
  <c r="JA215"/>
  <c r="IZ215"/>
  <c r="IX215"/>
  <c r="IW215"/>
  <c r="IU215"/>
  <c r="KO214"/>
  <c r="KN214"/>
  <c r="KL214"/>
  <c r="KJ214"/>
  <c r="KI214"/>
  <c r="KG214"/>
  <c r="KF214"/>
  <c r="KD214"/>
  <c r="KC214"/>
  <c r="KA214"/>
  <c r="JZ214"/>
  <c r="JX214"/>
  <c r="JV214"/>
  <c r="JT214"/>
  <c r="JS214"/>
  <c r="JR214"/>
  <c r="JP214"/>
  <c r="JO214"/>
  <c r="JN214"/>
  <c r="JM214"/>
  <c r="JL214"/>
  <c r="JJ214"/>
  <c r="JI214"/>
  <c r="JG214"/>
  <c r="JF214"/>
  <c r="JD214"/>
  <c r="JC214"/>
  <c r="JA214"/>
  <c r="IZ214"/>
  <c r="IX214"/>
  <c r="IW214"/>
  <c r="IU214"/>
  <c r="KO208"/>
  <c r="KN208"/>
  <c r="KL208"/>
  <c r="KJ208"/>
  <c r="KI208"/>
  <c r="KG208"/>
  <c r="KF208"/>
  <c r="KD208"/>
  <c r="KC208"/>
  <c r="KA208"/>
  <c r="JZ208"/>
  <c r="JX208"/>
  <c r="JV208"/>
  <c r="JT208"/>
  <c r="JS208"/>
  <c r="JR208"/>
  <c r="JP208"/>
  <c r="JO208"/>
  <c r="JN208"/>
  <c r="JM208"/>
  <c r="JL208"/>
  <c r="JJ208"/>
  <c r="JI208"/>
  <c r="JG208"/>
  <c r="JF208"/>
  <c r="JD208"/>
  <c r="JC208"/>
  <c r="JA208"/>
  <c r="IZ208"/>
  <c r="IX208"/>
  <c r="IW208"/>
  <c r="IU208"/>
  <c r="KP208"/>
  <c r="KO198"/>
  <c r="KN198"/>
  <c r="KL198"/>
  <c r="KJ198"/>
  <c r="KF198"/>
  <c r="KD198"/>
  <c r="KC198"/>
  <c r="KA198"/>
  <c r="JV198"/>
  <c r="JT198"/>
  <c r="JS198"/>
  <c r="JR198"/>
  <c r="JP198"/>
  <c r="JO198"/>
  <c r="JN198"/>
  <c r="JM198"/>
  <c r="JL198"/>
  <c r="JJ198"/>
  <c r="JI198"/>
  <c r="JG198"/>
  <c r="JF198"/>
  <c r="JD198"/>
  <c r="JC198"/>
  <c r="JA198"/>
  <c r="IZ198"/>
  <c r="IX198"/>
  <c r="IW198"/>
  <c r="IU198"/>
  <c r="KI216"/>
  <c r="KG216"/>
  <c r="JZ216"/>
  <c r="JX216"/>
  <c r="KO188"/>
  <c r="KN188"/>
  <c r="KL188"/>
  <c r="KL220" s="1"/>
  <c r="KJ188"/>
  <c r="KI188"/>
  <c r="KG188"/>
  <c r="KF188"/>
  <c r="KD188"/>
  <c r="KC188"/>
  <c r="KA188"/>
  <c r="JZ188"/>
  <c r="JX188"/>
  <c r="JV188"/>
  <c r="JT188"/>
  <c r="JS188"/>
  <c r="JS220" s="1"/>
  <c r="JR188"/>
  <c r="JP188"/>
  <c r="JO188"/>
  <c r="JN188"/>
  <c r="JN220" s="1"/>
  <c r="JM188"/>
  <c r="JL188"/>
  <c r="JJ188"/>
  <c r="JI188"/>
  <c r="JI220" s="1"/>
  <c r="JG188"/>
  <c r="JF188"/>
  <c r="JD188"/>
  <c r="JC188"/>
  <c r="JC220" s="1"/>
  <c r="JA188"/>
  <c r="IZ188"/>
  <c r="IX188"/>
  <c r="IW188"/>
  <c r="IW220" s="1"/>
  <c r="IU188"/>
  <c r="KP217"/>
  <c r="KP215"/>
  <c r="KO174"/>
  <c r="KN174"/>
  <c r="KL174"/>
  <c r="KJ174"/>
  <c r="KI174"/>
  <c r="KG174"/>
  <c r="KF174"/>
  <c r="KD174"/>
  <c r="KC174"/>
  <c r="KA174"/>
  <c r="JZ174"/>
  <c r="JX174"/>
  <c r="JV174"/>
  <c r="JW174" s="1"/>
  <c r="JT174"/>
  <c r="JS174"/>
  <c r="JR174"/>
  <c r="JP174"/>
  <c r="JO174"/>
  <c r="JN174"/>
  <c r="JM174"/>
  <c r="JL174"/>
  <c r="JJ174"/>
  <c r="JI174"/>
  <c r="JG174"/>
  <c r="JF174"/>
  <c r="JD174"/>
  <c r="JC174"/>
  <c r="JA174"/>
  <c r="IZ174"/>
  <c r="IX174"/>
  <c r="IW174"/>
  <c r="IU174"/>
  <c r="KO172"/>
  <c r="KN172"/>
  <c r="KL172"/>
  <c r="KJ172"/>
  <c r="KI172"/>
  <c r="KG172"/>
  <c r="KF172"/>
  <c r="KD172"/>
  <c r="KC172"/>
  <c r="KA172"/>
  <c r="JZ172"/>
  <c r="JX172"/>
  <c r="JV172"/>
  <c r="JT172"/>
  <c r="JS172"/>
  <c r="JR172"/>
  <c r="JP172"/>
  <c r="JO172"/>
  <c r="JN172"/>
  <c r="JM172"/>
  <c r="JL172"/>
  <c r="JJ172"/>
  <c r="JI172"/>
  <c r="JG172"/>
  <c r="JF172"/>
  <c r="JD172"/>
  <c r="JC172"/>
  <c r="JA172"/>
  <c r="IZ172"/>
  <c r="IX172"/>
  <c r="IW172"/>
  <c r="IU172"/>
  <c r="KO171"/>
  <c r="KN171"/>
  <c r="KL171"/>
  <c r="KJ171"/>
  <c r="KI171"/>
  <c r="KG171"/>
  <c r="KF171"/>
  <c r="KD171"/>
  <c r="KC171"/>
  <c r="KA171"/>
  <c r="JZ171"/>
  <c r="JX171"/>
  <c r="JV171"/>
  <c r="JW171" s="1"/>
  <c r="JT171"/>
  <c r="JS171"/>
  <c r="JR171"/>
  <c r="JP171"/>
  <c r="JO171"/>
  <c r="JN171"/>
  <c r="JM171"/>
  <c r="JL171"/>
  <c r="JJ171"/>
  <c r="JI171"/>
  <c r="JG171"/>
  <c r="JF171"/>
  <c r="JD171"/>
  <c r="JC171"/>
  <c r="JA171"/>
  <c r="IZ171"/>
  <c r="IX171"/>
  <c r="IW171"/>
  <c r="IU171"/>
  <c r="KO170"/>
  <c r="KN170"/>
  <c r="KL170"/>
  <c r="KJ170"/>
  <c r="KI170"/>
  <c r="KG170"/>
  <c r="KF170"/>
  <c r="KD170"/>
  <c r="KC170"/>
  <c r="KA170"/>
  <c r="JZ170"/>
  <c r="JX170"/>
  <c r="JV170"/>
  <c r="JW170" s="1"/>
  <c r="JT170"/>
  <c r="JS170"/>
  <c r="JR170"/>
  <c r="JP170"/>
  <c r="JO170"/>
  <c r="JN170"/>
  <c r="JM170"/>
  <c r="JL170"/>
  <c r="JJ170"/>
  <c r="JI170"/>
  <c r="JG170"/>
  <c r="JF170"/>
  <c r="JD170"/>
  <c r="JC170"/>
  <c r="JA170"/>
  <c r="IZ170"/>
  <c r="IX170"/>
  <c r="IW170"/>
  <c r="IU170"/>
  <c r="KO169"/>
  <c r="KN169"/>
  <c r="KL169"/>
  <c r="KJ169"/>
  <c r="KI169"/>
  <c r="KG169"/>
  <c r="KF169"/>
  <c r="KD169"/>
  <c r="KC169"/>
  <c r="KA169"/>
  <c r="JZ169"/>
  <c r="JX169"/>
  <c r="JV169"/>
  <c r="JT169"/>
  <c r="JS169"/>
  <c r="JR169"/>
  <c r="JP169"/>
  <c r="JO169"/>
  <c r="JN169"/>
  <c r="JM169"/>
  <c r="JL169"/>
  <c r="JJ169"/>
  <c r="JI169"/>
  <c r="JG169"/>
  <c r="JF169"/>
  <c r="JD169"/>
  <c r="JC169"/>
  <c r="JA169"/>
  <c r="IZ169"/>
  <c r="IX169"/>
  <c r="IW169"/>
  <c r="IU169"/>
  <c r="KP169"/>
  <c r="KO163"/>
  <c r="KN163"/>
  <c r="KL163"/>
  <c r="KJ163"/>
  <c r="KI163"/>
  <c r="KG163"/>
  <c r="KF163"/>
  <c r="KD163"/>
  <c r="KC163"/>
  <c r="KA163"/>
  <c r="JZ163"/>
  <c r="JX163"/>
  <c r="JV163"/>
  <c r="JT163"/>
  <c r="JS163"/>
  <c r="JR163"/>
  <c r="JP163"/>
  <c r="JO163"/>
  <c r="JN163"/>
  <c r="JM163"/>
  <c r="JL163"/>
  <c r="JJ163"/>
  <c r="JI163"/>
  <c r="JG163"/>
  <c r="JF163"/>
  <c r="JD163"/>
  <c r="JC163"/>
  <c r="JA163"/>
  <c r="IZ163"/>
  <c r="IX163"/>
  <c r="IW163"/>
  <c r="IU163"/>
  <c r="KO158"/>
  <c r="KO175" s="1"/>
  <c r="KN158"/>
  <c r="KL158"/>
  <c r="KJ158"/>
  <c r="KI158"/>
  <c r="KI175" s="1"/>
  <c r="KG158"/>
  <c r="KF158"/>
  <c r="KD158"/>
  <c r="KC158"/>
  <c r="KC175" s="1"/>
  <c r="KA158"/>
  <c r="JZ158"/>
  <c r="JX158"/>
  <c r="JV158"/>
  <c r="JV175" s="1"/>
  <c r="JT158"/>
  <c r="JS158"/>
  <c r="JR158"/>
  <c r="JP158"/>
  <c r="JP175" s="1"/>
  <c r="JO158"/>
  <c r="JN158"/>
  <c r="JM158"/>
  <c r="JL158"/>
  <c r="JL175" s="1"/>
  <c r="JJ158"/>
  <c r="JI158"/>
  <c r="JG158"/>
  <c r="JF158"/>
  <c r="JF175" s="1"/>
  <c r="JD158"/>
  <c r="JC158"/>
  <c r="JA158"/>
  <c r="IZ158"/>
  <c r="IZ175" s="1"/>
  <c r="IX158"/>
  <c r="IW158"/>
  <c r="IU158"/>
  <c r="KP174"/>
  <c r="KP172"/>
  <c r="KP171"/>
  <c r="KP170"/>
  <c r="KO150"/>
  <c r="KN150"/>
  <c r="KL150"/>
  <c r="KJ150"/>
  <c r="KI150"/>
  <c r="KG150"/>
  <c r="KF150"/>
  <c r="KD150"/>
  <c r="KC150"/>
  <c r="KA150"/>
  <c r="JZ150"/>
  <c r="JX150"/>
  <c r="JV150"/>
  <c r="JW150" s="1"/>
  <c r="JT150"/>
  <c r="JS150"/>
  <c r="JR150"/>
  <c r="JP150"/>
  <c r="JO150"/>
  <c r="JN150"/>
  <c r="JM150"/>
  <c r="JL150"/>
  <c r="JJ150"/>
  <c r="JI150"/>
  <c r="JG150"/>
  <c r="JF150"/>
  <c r="JD150"/>
  <c r="JC150"/>
  <c r="JA150"/>
  <c r="IZ150"/>
  <c r="IX150"/>
  <c r="IW150"/>
  <c r="IU150"/>
  <c r="KO148"/>
  <c r="KN148"/>
  <c r="KL148"/>
  <c r="KJ148"/>
  <c r="KI148"/>
  <c r="KG148"/>
  <c r="KF148"/>
  <c r="KD148"/>
  <c r="KC148"/>
  <c r="KA148"/>
  <c r="JZ148"/>
  <c r="JX148"/>
  <c r="JV148"/>
  <c r="JT148"/>
  <c r="JS148"/>
  <c r="JR148"/>
  <c r="JP148"/>
  <c r="JO148"/>
  <c r="JN148"/>
  <c r="JM148"/>
  <c r="JL148"/>
  <c r="JJ148"/>
  <c r="JI148"/>
  <c r="JG148"/>
  <c r="JF148"/>
  <c r="JD148"/>
  <c r="JC148"/>
  <c r="JA148"/>
  <c r="IZ148"/>
  <c r="IX148"/>
  <c r="IW148"/>
  <c r="IU148"/>
  <c r="KO147"/>
  <c r="KN147"/>
  <c r="KL147"/>
  <c r="KJ147"/>
  <c r="KI147"/>
  <c r="KG147"/>
  <c r="KF147"/>
  <c r="KD147"/>
  <c r="KC147"/>
  <c r="KA147"/>
  <c r="JZ147"/>
  <c r="JX147"/>
  <c r="JV147"/>
  <c r="JW147" s="1"/>
  <c r="JT147"/>
  <c r="JS147"/>
  <c r="JR147"/>
  <c r="JP147"/>
  <c r="JO147"/>
  <c r="JN147"/>
  <c r="JM147"/>
  <c r="JL147"/>
  <c r="JJ147"/>
  <c r="JI147"/>
  <c r="JG147"/>
  <c r="JF147"/>
  <c r="JD147"/>
  <c r="JC147"/>
  <c r="JA147"/>
  <c r="IZ147"/>
  <c r="IX147"/>
  <c r="IW147"/>
  <c r="IU147"/>
  <c r="KO146"/>
  <c r="KN146"/>
  <c r="KL146"/>
  <c r="KJ146"/>
  <c r="KI146"/>
  <c r="KG146"/>
  <c r="KF146"/>
  <c r="KD146"/>
  <c r="KC146"/>
  <c r="KA146"/>
  <c r="JZ146"/>
  <c r="JX146"/>
  <c r="JV146"/>
  <c r="JW146" s="1"/>
  <c r="JT146"/>
  <c r="JS146"/>
  <c r="JR146"/>
  <c r="JP146"/>
  <c r="JO146"/>
  <c r="JN146"/>
  <c r="JM146"/>
  <c r="JJ146"/>
  <c r="JI146"/>
  <c r="JG146"/>
  <c r="JF146"/>
  <c r="JD146"/>
  <c r="JC146"/>
  <c r="JA146"/>
  <c r="IZ146"/>
  <c r="IX146"/>
  <c r="IW146"/>
  <c r="IU146"/>
  <c r="KO145"/>
  <c r="KN145"/>
  <c r="KL145"/>
  <c r="KJ145"/>
  <c r="KI145"/>
  <c r="KG145"/>
  <c r="KF145"/>
  <c r="KD145"/>
  <c r="KC145"/>
  <c r="KA145"/>
  <c r="JZ145"/>
  <c r="JX145"/>
  <c r="JV145"/>
  <c r="JT145"/>
  <c r="JS145"/>
  <c r="JR145"/>
  <c r="JP145"/>
  <c r="JO145"/>
  <c r="JN145"/>
  <c r="JM145"/>
  <c r="JL145"/>
  <c r="JJ145"/>
  <c r="JI145"/>
  <c r="JG145"/>
  <c r="JF145"/>
  <c r="JD145"/>
  <c r="JC145"/>
  <c r="JA145"/>
  <c r="IZ145"/>
  <c r="IX145"/>
  <c r="IW145"/>
  <c r="IU145"/>
  <c r="KP145"/>
  <c r="KO139"/>
  <c r="KN139"/>
  <c r="KN151" s="1"/>
  <c r="KN152" s="1"/>
  <c r="KL139"/>
  <c r="KJ139"/>
  <c r="KI139"/>
  <c r="KG139"/>
  <c r="KG151" s="1"/>
  <c r="KG152" s="1"/>
  <c r="KF139"/>
  <c r="KD139"/>
  <c r="KC139"/>
  <c r="KA139"/>
  <c r="KA151" s="1"/>
  <c r="KA152" s="1"/>
  <c r="JZ139"/>
  <c r="JX139"/>
  <c r="JV139"/>
  <c r="JT139"/>
  <c r="JT151" s="1"/>
  <c r="JT152" s="1"/>
  <c r="JS139"/>
  <c r="JR139"/>
  <c r="JP139"/>
  <c r="JO139"/>
  <c r="JO151" s="1"/>
  <c r="JO152" s="1"/>
  <c r="JN139"/>
  <c r="JM139"/>
  <c r="JJ139"/>
  <c r="JJ151" s="1"/>
  <c r="JJ152" s="1"/>
  <c r="JI139"/>
  <c r="JI151" s="1"/>
  <c r="JI152" s="1"/>
  <c r="JG139"/>
  <c r="JG151" s="1"/>
  <c r="JG152" s="1"/>
  <c r="JF139"/>
  <c r="JF151" s="1"/>
  <c r="JF152" s="1"/>
  <c r="JD139"/>
  <c r="JD151" s="1"/>
  <c r="JD152" s="1"/>
  <c r="JC139"/>
  <c r="JC151" s="1"/>
  <c r="JC152" s="1"/>
  <c r="JA139"/>
  <c r="JA151" s="1"/>
  <c r="JA152" s="1"/>
  <c r="IZ139"/>
  <c r="IZ151" s="1"/>
  <c r="IZ152" s="1"/>
  <c r="IX139"/>
  <c r="IX151" s="1"/>
  <c r="IX152" s="1"/>
  <c r="IW139"/>
  <c r="IW151" s="1"/>
  <c r="IU139"/>
  <c r="IU151" s="1"/>
  <c r="IU152" s="1"/>
  <c r="KP150"/>
  <c r="KP148"/>
  <c r="KP147"/>
  <c r="KP146"/>
  <c r="JL146"/>
  <c r="KO131"/>
  <c r="KN131"/>
  <c r="KL131"/>
  <c r="KJ131"/>
  <c r="KI131"/>
  <c r="KG131"/>
  <c r="KF131"/>
  <c r="KD131"/>
  <c r="KC131"/>
  <c r="KA131"/>
  <c r="JZ131"/>
  <c r="JX131"/>
  <c r="JV131"/>
  <c r="JT131"/>
  <c r="JS131"/>
  <c r="JR131"/>
  <c r="JP131"/>
  <c r="JO131"/>
  <c r="JN131"/>
  <c r="JM131"/>
  <c r="JL131"/>
  <c r="JJ131"/>
  <c r="JI131"/>
  <c r="JG131"/>
  <c r="JF131"/>
  <c r="JD131"/>
  <c r="JC131"/>
  <c r="JA131"/>
  <c r="IZ131"/>
  <c r="IX131"/>
  <c r="IW131"/>
  <c r="JW131" s="1"/>
  <c r="IU131"/>
  <c r="KO128"/>
  <c r="KN128"/>
  <c r="KL128"/>
  <c r="KJ128"/>
  <c r="KI128"/>
  <c r="KG128"/>
  <c r="KF128"/>
  <c r="KD128"/>
  <c r="KC128"/>
  <c r="KA128"/>
  <c r="JZ128"/>
  <c r="JX128"/>
  <c r="JV128"/>
  <c r="JT128"/>
  <c r="JS128"/>
  <c r="JR128"/>
  <c r="JP128"/>
  <c r="JO128"/>
  <c r="JN128"/>
  <c r="JM128"/>
  <c r="JL128"/>
  <c r="JJ128"/>
  <c r="JI128"/>
  <c r="JG128"/>
  <c r="JF128"/>
  <c r="JD128"/>
  <c r="JC128"/>
  <c r="JA128"/>
  <c r="IZ128"/>
  <c r="IX128"/>
  <c r="IW128"/>
  <c r="IU128"/>
  <c r="KO127"/>
  <c r="KN127"/>
  <c r="KL127"/>
  <c r="KJ127"/>
  <c r="KI127"/>
  <c r="KG127"/>
  <c r="KF127"/>
  <c r="KD127"/>
  <c r="KC127"/>
  <c r="KA127"/>
  <c r="JZ127"/>
  <c r="JX127"/>
  <c r="JV127"/>
  <c r="JT127"/>
  <c r="JS127"/>
  <c r="JR127"/>
  <c r="JP127"/>
  <c r="JO127"/>
  <c r="JN127"/>
  <c r="JM127"/>
  <c r="JL127"/>
  <c r="JJ127"/>
  <c r="JI127"/>
  <c r="JG127"/>
  <c r="JF127"/>
  <c r="JD127"/>
  <c r="JC127"/>
  <c r="JA127"/>
  <c r="IZ127"/>
  <c r="IX127"/>
  <c r="IW127"/>
  <c r="IU127"/>
  <c r="KO126"/>
  <c r="KN126"/>
  <c r="KL126"/>
  <c r="KJ126"/>
  <c r="KI126"/>
  <c r="KG126"/>
  <c r="KF126"/>
  <c r="KD126"/>
  <c r="KC126"/>
  <c r="KA126"/>
  <c r="JZ126"/>
  <c r="JX126"/>
  <c r="JV126"/>
  <c r="JT126"/>
  <c r="JS126"/>
  <c r="JR126"/>
  <c r="JP126"/>
  <c r="JO126"/>
  <c r="JN126"/>
  <c r="JM126"/>
  <c r="JL126"/>
  <c r="JJ126"/>
  <c r="JI126"/>
  <c r="JG126"/>
  <c r="JF126"/>
  <c r="JD126"/>
  <c r="JC126"/>
  <c r="JA126"/>
  <c r="IZ126"/>
  <c r="IX126"/>
  <c r="IW126"/>
  <c r="IU126"/>
  <c r="KP125"/>
  <c r="KP131" s="1"/>
  <c r="KP124"/>
  <c r="KP123"/>
  <c r="KP128" s="1"/>
  <c r="KP122"/>
  <c r="KP127" s="1"/>
  <c r="KO121"/>
  <c r="KN121"/>
  <c r="KL121"/>
  <c r="KJ121"/>
  <c r="KI121"/>
  <c r="KG121"/>
  <c r="KF121"/>
  <c r="KD121"/>
  <c r="KC121"/>
  <c r="KA121"/>
  <c r="JZ121"/>
  <c r="JX121"/>
  <c r="JV121"/>
  <c r="JT121"/>
  <c r="JS121"/>
  <c r="JR121"/>
  <c r="JP121"/>
  <c r="JO121"/>
  <c r="JN121"/>
  <c r="JM121"/>
  <c r="JL121"/>
  <c r="JJ121"/>
  <c r="JI121"/>
  <c r="JG121"/>
  <c r="JF121"/>
  <c r="JD121"/>
  <c r="JC121"/>
  <c r="JA121"/>
  <c r="IZ121"/>
  <c r="IX121"/>
  <c r="IW121"/>
  <c r="IU121"/>
  <c r="KP121"/>
  <c r="KO116"/>
  <c r="KN116"/>
  <c r="KL116"/>
  <c r="KL132" s="1"/>
  <c r="KJ116"/>
  <c r="KI116"/>
  <c r="KG116"/>
  <c r="KF116"/>
  <c r="KF132" s="1"/>
  <c r="KD116"/>
  <c r="KC116"/>
  <c r="KA116"/>
  <c r="JZ116"/>
  <c r="JX116"/>
  <c r="JV116"/>
  <c r="JT116"/>
  <c r="JS116"/>
  <c r="JS132" s="1"/>
  <c r="JR116"/>
  <c r="JP116"/>
  <c r="JO116"/>
  <c r="JN116"/>
  <c r="JN132" s="1"/>
  <c r="JM116"/>
  <c r="JL116"/>
  <c r="JJ116"/>
  <c r="JI116"/>
  <c r="JI132" s="1"/>
  <c r="JG116"/>
  <c r="JF116"/>
  <c r="JD116"/>
  <c r="JC116"/>
  <c r="JC132" s="1"/>
  <c r="JA116"/>
  <c r="IZ116"/>
  <c r="IX116"/>
  <c r="IW116"/>
  <c r="IU116"/>
  <c r="KO108"/>
  <c r="KN108"/>
  <c r="KL108"/>
  <c r="KJ108"/>
  <c r="KI108"/>
  <c r="KG108"/>
  <c r="KF108"/>
  <c r="KD108"/>
  <c r="KC108"/>
  <c r="KA108"/>
  <c r="JZ108"/>
  <c r="KM108" s="1"/>
  <c r="KM228" s="1"/>
  <c r="JX108"/>
  <c r="JV108"/>
  <c r="JT108"/>
  <c r="JS108"/>
  <c r="JR108"/>
  <c r="JP108"/>
  <c r="JO108"/>
  <c r="JN108"/>
  <c r="JN227" s="1"/>
  <c r="JM108"/>
  <c r="JL108"/>
  <c r="JJ108"/>
  <c r="JI108"/>
  <c r="JG108"/>
  <c r="JF108"/>
  <c r="JD108"/>
  <c r="JC108"/>
  <c r="JA108"/>
  <c r="IZ108"/>
  <c r="IX108"/>
  <c r="IW108"/>
  <c r="IU108"/>
  <c r="KO107"/>
  <c r="KN107"/>
  <c r="KL107"/>
  <c r="KJ107"/>
  <c r="KI107"/>
  <c r="KG107"/>
  <c r="KF107"/>
  <c r="KD107"/>
  <c r="KC107"/>
  <c r="KA107"/>
  <c r="JZ107"/>
  <c r="KM107" s="1"/>
  <c r="KM226" s="1"/>
  <c r="JX107"/>
  <c r="JV107"/>
  <c r="JT107"/>
  <c r="JS107"/>
  <c r="JR107"/>
  <c r="JP107"/>
  <c r="JO107"/>
  <c r="JN107"/>
  <c r="JM107"/>
  <c r="JL107"/>
  <c r="JJ107"/>
  <c r="JI107"/>
  <c r="JG107"/>
  <c r="JF107"/>
  <c r="JD107"/>
  <c r="JC107"/>
  <c r="JA107"/>
  <c r="IZ107"/>
  <c r="IX107"/>
  <c r="IW107"/>
  <c r="IU107"/>
  <c r="KO106"/>
  <c r="KN106"/>
  <c r="KL106"/>
  <c r="KJ106"/>
  <c r="KI106"/>
  <c r="KG106"/>
  <c r="KF106"/>
  <c r="KD106"/>
  <c r="KC106"/>
  <c r="KA106"/>
  <c r="JZ106"/>
  <c r="KM106" s="1"/>
  <c r="KM225" s="1"/>
  <c r="JX106"/>
  <c r="JV106"/>
  <c r="JT106"/>
  <c r="JS106"/>
  <c r="JR106"/>
  <c r="JP106"/>
  <c r="JO106"/>
  <c r="JN106"/>
  <c r="JM106"/>
  <c r="JL106"/>
  <c r="JJ106"/>
  <c r="JI106"/>
  <c r="JG106"/>
  <c r="JF106"/>
  <c r="JD106"/>
  <c r="JC106"/>
  <c r="JA106"/>
  <c r="IZ106"/>
  <c r="IX106"/>
  <c r="IW106"/>
  <c r="IU106"/>
  <c r="KO105"/>
  <c r="KN105"/>
  <c r="KL105"/>
  <c r="KJ105"/>
  <c r="KI105"/>
  <c r="KG105"/>
  <c r="KF105"/>
  <c r="KD105"/>
  <c r="KC105"/>
  <c r="KA105"/>
  <c r="JZ105"/>
  <c r="KM105" s="1"/>
  <c r="KM224" s="1"/>
  <c r="JX105"/>
  <c r="JV105"/>
  <c r="JT105"/>
  <c r="JS105"/>
  <c r="JR105"/>
  <c r="JP105"/>
  <c r="JO105"/>
  <c r="JN105"/>
  <c r="JM105"/>
  <c r="JL105"/>
  <c r="JJ105"/>
  <c r="JI105"/>
  <c r="JG105"/>
  <c r="JF105"/>
  <c r="JD105"/>
  <c r="JC105"/>
  <c r="JA105"/>
  <c r="IZ105"/>
  <c r="IX105"/>
  <c r="IW105"/>
  <c r="IU105"/>
  <c r="KO104"/>
  <c r="KN104"/>
  <c r="KL104"/>
  <c r="KJ104"/>
  <c r="KI104"/>
  <c r="KG104"/>
  <c r="KF104"/>
  <c r="KD104"/>
  <c r="KC104"/>
  <c r="KA104"/>
  <c r="JZ104"/>
  <c r="JX104"/>
  <c r="JV104"/>
  <c r="JT104"/>
  <c r="JS104"/>
  <c r="JR104"/>
  <c r="JP104"/>
  <c r="JO104"/>
  <c r="JN104"/>
  <c r="JM104"/>
  <c r="JL104"/>
  <c r="JJ104"/>
  <c r="JI104"/>
  <c r="JG104"/>
  <c r="JF104"/>
  <c r="JD104"/>
  <c r="JC104"/>
  <c r="JA104"/>
  <c r="IZ104"/>
  <c r="IX104"/>
  <c r="IW104"/>
  <c r="IU104"/>
  <c r="KP104"/>
  <c r="KO99"/>
  <c r="KN99"/>
  <c r="KL99"/>
  <c r="KJ99"/>
  <c r="KI99"/>
  <c r="KG99"/>
  <c r="KF99"/>
  <c r="KD99"/>
  <c r="KC99"/>
  <c r="KA99"/>
  <c r="JZ99"/>
  <c r="JX99"/>
  <c r="JV99"/>
  <c r="JT99"/>
  <c r="JS99"/>
  <c r="JR99"/>
  <c r="JP99"/>
  <c r="JO99"/>
  <c r="JN99"/>
  <c r="JM99"/>
  <c r="JL99"/>
  <c r="JJ99"/>
  <c r="JI99"/>
  <c r="JG99"/>
  <c r="JF99"/>
  <c r="JD99"/>
  <c r="JC99"/>
  <c r="JA99"/>
  <c r="IZ99"/>
  <c r="IX99"/>
  <c r="IW99"/>
  <c r="IU99"/>
  <c r="KP99"/>
  <c r="KO94"/>
  <c r="KN94"/>
  <c r="KL94"/>
  <c r="KJ94"/>
  <c r="KI94"/>
  <c r="KG94"/>
  <c r="KF94"/>
  <c r="KD94"/>
  <c r="KC94"/>
  <c r="KA94"/>
  <c r="JZ94"/>
  <c r="JX94"/>
  <c r="JV94"/>
  <c r="JT94"/>
  <c r="JS94"/>
  <c r="JR94"/>
  <c r="JP94"/>
  <c r="JO94"/>
  <c r="JN94"/>
  <c r="JM94"/>
  <c r="JL94"/>
  <c r="JJ94"/>
  <c r="JI94"/>
  <c r="JG94"/>
  <c r="JF94"/>
  <c r="JD94"/>
  <c r="JC94"/>
  <c r="JA94"/>
  <c r="IZ94"/>
  <c r="IX94"/>
  <c r="IW94"/>
  <c r="IU94"/>
  <c r="KO89"/>
  <c r="KN89"/>
  <c r="KL89"/>
  <c r="KJ89"/>
  <c r="KI89"/>
  <c r="KG89"/>
  <c r="KF89"/>
  <c r="KD89"/>
  <c r="KC89"/>
  <c r="KA89"/>
  <c r="JZ89"/>
  <c r="JX89"/>
  <c r="JV89"/>
  <c r="JT89"/>
  <c r="JS89"/>
  <c r="JR89"/>
  <c r="JP89"/>
  <c r="JO89"/>
  <c r="JN89"/>
  <c r="JM89"/>
  <c r="JL89"/>
  <c r="JJ89"/>
  <c r="JI89"/>
  <c r="JG89"/>
  <c r="JF89"/>
  <c r="JD89"/>
  <c r="JC89"/>
  <c r="JA89"/>
  <c r="IZ89"/>
  <c r="IX89"/>
  <c r="IW89"/>
  <c r="IU89"/>
  <c r="KP108"/>
  <c r="KP107"/>
  <c r="KP106"/>
  <c r="KP105"/>
  <c r="KO77"/>
  <c r="KN77"/>
  <c r="KL77"/>
  <c r="KJ77"/>
  <c r="KI77"/>
  <c r="KG77"/>
  <c r="KF77"/>
  <c r="KD77"/>
  <c r="KC77"/>
  <c r="KA77"/>
  <c r="JZ77"/>
  <c r="JX77"/>
  <c r="JV77"/>
  <c r="JT77"/>
  <c r="JS77"/>
  <c r="JR77"/>
  <c r="JP77"/>
  <c r="JO77"/>
  <c r="JN77"/>
  <c r="JM77"/>
  <c r="JL77"/>
  <c r="JJ77"/>
  <c r="JI77"/>
  <c r="JG77"/>
  <c r="JF77"/>
  <c r="JD77"/>
  <c r="JC77"/>
  <c r="JA77"/>
  <c r="IZ77"/>
  <c r="IX77"/>
  <c r="IW77"/>
  <c r="IU77"/>
  <c r="KO72"/>
  <c r="KO82" s="1"/>
  <c r="KN72"/>
  <c r="KN82" s="1"/>
  <c r="KL72"/>
  <c r="KL82" s="1"/>
  <c r="KJ72"/>
  <c r="KJ82" s="1"/>
  <c r="KI72"/>
  <c r="KI82" s="1"/>
  <c r="KG72"/>
  <c r="KG82" s="1"/>
  <c r="KF72"/>
  <c r="KF82" s="1"/>
  <c r="KD72"/>
  <c r="KD82" s="1"/>
  <c r="KC72"/>
  <c r="KC82" s="1"/>
  <c r="KA72"/>
  <c r="KA82" s="1"/>
  <c r="JZ72"/>
  <c r="JX72"/>
  <c r="JX82" s="1"/>
  <c r="JV72"/>
  <c r="JV82" s="1"/>
  <c r="JT72"/>
  <c r="JT82" s="1"/>
  <c r="JS72"/>
  <c r="JS82" s="1"/>
  <c r="JR72"/>
  <c r="JR82" s="1"/>
  <c r="JP72"/>
  <c r="JP82" s="1"/>
  <c r="JO72"/>
  <c r="JO82" s="1"/>
  <c r="JN72"/>
  <c r="JN82" s="1"/>
  <c r="JM72"/>
  <c r="JM82" s="1"/>
  <c r="JL72"/>
  <c r="JL82" s="1"/>
  <c r="JJ72"/>
  <c r="JJ82" s="1"/>
  <c r="JI72"/>
  <c r="JI82" s="1"/>
  <c r="JG72"/>
  <c r="JG82" s="1"/>
  <c r="JF72"/>
  <c r="JF82" s="1"/>
  <c r="JD72"/>
  <c r="JD82" s="1"/>
  <c r="JC72"/>
  <c r="JC82" s="1"/>
  <c r="JA72"/>
  <c r="JA82" s="1"/>
  <c r="IZ72"/>
  <c r="IZ82" s="1"/>
  <c r="IX72"/>
  <c r="IX82" s="1"/>
  <c r="IW72"/>
  <c r="IW82" s="1"/>
  <c r="IU72"/>
  <c r="IU82" s="1"/>
  <c r="KO53"/>
  <c r="KN53"/>
  <c r="KL53"/>
  <c r="KJ53"/>
  <c r="KI53"/>
  <c r="KG53"/>
  <c r="KF53"/>
  <c r="KD53"/>
  <c r="KC53"/>
  <c r="KA53"/>
  <c r="JZ53"/>
  <c r="KM53" s="1"/>
  <c r="JX53"/>
  <c r="JV53"/>
  <c r="JT53"/>
  <c r="JS53"/>
  <c r="JR53"/>
  <c r="JP53"/>
  <c r="JO53"/>
  <c r="JN53"/>
  <c r="JM53"/>
  <c r="JL53"/>
  <c r="JJ53"/>
  <c r="JI53"/>
  <c r="JG53"/>
  <c r="JF53"/>
  <c r="JD53"/>
  <c r="JC53"/>
  <c r="JA53"/>
  <c r="IZ53"/>
  <c r="IX53"/>
  <c r="IW53"/>
  <c r="IU53"/>
  <c r="KP58"/>
  <c r="KQ58" s="1"/>
  <c r="KP57"/>
  <c r="KP55"/>
  <c r="KQ55" s="1"/>
  <c r="KO47"/>
  <c r="KN47"/>
  <c r="KL47"/>
  <c r="KJ47"/>
  <c r="KI47"/>
  <c r="KG47"/>
  <c r="KF47"/>
  <c r="KD47"/>
  <c r="KC47"/>
  <c r="KA47"/>
  <c r="JZ47"/>
  <c r="JX47"/>
  <c r="JV47"/>
  <c r="JT47"/>
  <c r="JS47"/>
  <c r="JR47"/>
  <c r="JP47"/>
  <c r="JO47"/>
  <c r="JN47"/>
  <c r="JM47"/>
  <c r="JL47"/>
  <c r="JJ47"/>
  <c r="JI47"/>
  <c r="JG47"/>
  <c r="JF47"/>
  <c r="JD47"/>
  <c r="JC47"/>
  <c r="JA47"/>
  <c r="IZ47"/>
  <c r="IX47"/>
  <c r="IW47"/>
  <c r="IU47"/>
  <c r="KO42"/>
  <c r="KN42"/>
  <c r="KL42"/>
  <c r="KJ42"/>
  <c r="KJ59" s="1"/>
  <c r="KI42"/>
  <c r="KG42"/>
  <c r="KF42"/>
  <c r="KD42"/>
  <c r="KD59" s="1"/>
  <c r="KC42"/>
  <c r="KA42"/>
  <c r="JZ42"/>
  <c r="JX42"/>
  <c r="JV42"/>
  <c r="JT42"/>
  <c r="JS42"/>
  <c r="JR42"/>
  <c r="JR59" s="1"/>
  <c r="JP42"/>
  <c r="JO42"/>
  <c r="JN42"/>
  <c r="JM42"/>
  <c r="JM59" s="1"/>
  <c r="JL42"/>
  <c r="JJ42"/>
  <c r="JI42"/>
  <c r="JG42"/>
  <c r="JG59" s="1"/>
  <c r="JF42"/>
  <c r="JD42"/>
  <c r="JC42"/>
  <c r="JA42"/>
  <c r="JA59" s="1"/>
  <c r="IZ42"/>
  <c r="IX42"/>
  <c r="IW42"/>
  <c r="IU42"/>
  <c r="IU59" s="1"/>
  <c r="KO26"/>
  <c r="KN26"/>
  <c r="KL26"/>
  <c r="KJ26"/>
  <c r="KG26"/>
  <c r="KF26"/>
  <c r="KD26"/>
  <c r="KC26"/>
  <c r="KA26"/>
  <c r="JX26"/>
  <c r="JV26"/>
  <c r="JW26" s="1"/>
  <c r="JT26"/>
  <c r="JS26"/>
  <c r="JR26"/>
  <c r="JP26"/>
  <c r="JO26"/>
  <c r="JN26"/>
  <c r="JM26"/>
  <c r="JL26"/>
  <c r="JJ26"/>
  <c r="JI26"/>
  <c r="JG26"/>
  <c r="JF26"/>
  <c r="JD26"/>
  <c r="JC26"/>
  <c r="JA26"/>
  <c r="IZ26"/>
  <c r="IX26"/>
  <c r="IW26"/>
  <c r="IU26"/>
  <c r="KO20"/>
  <c r="KN20"/>
  <c r="KL20"/>
  <c r="KJ20"/>
  <c r="KI20"/>
  <c r="KG20"/>
  <c r="KF20"/>
  <c r="KD20"/>
  <c r="KC20"/>
  <c r="KA20"/>
  <c r="JZ20"/>
  <c r="JX20"/>
  <c r="JV20"/>
  <c r="JW20" s="1"/>
  <c r="JT20"/>
  <c r="JS20"/>
  <c r="JR20"/>
  <c r="JP20"/>
  <c r="JO20"/>
  <c r="JN20"/>
  <c r="JM20"/>
  <c r="JL20"/>
  <c r="JJ20"/>
  <c r="JI20"/>
  <c r="JG20"/>
  <c r="JF20"/>
  <c r="JD20"/>
  <c r="JC20"/>
  <c r="JA20"/>
  <c r="IZ20"/>
  <c r="IX20"/>
  <c r="IW20"/>
  <c r="IU20"/>
  <c r="KP20"/>
  <c r="KO15"/>
  <c r="KN15"/>
  <c r="KL15"/>
  <c r="KJ15"/>
  <c r="KI15"/>
  <c r="KG15"/>
  <c r="KF15"/>
  <c r="KD15"/>
  <c r="KC15"/>
  <c r="KA15"/>
  <c r="JZ15"/>
  <c r="JX15"/>
  <c r="JV15"/>
  <c r="JT15"/>
  <c r="JS15"/>
  <c r="JR15"/>
  <c r="JR32" s="1"/>
  <c r="JP15"/>
  <c r="JO15"/>
  <c r="JN15"/>
  <c r="JM15"/>
  <c r="JM32" s="1"/>
  <c r="JL15"/>
  <c r="JJ15"/>
  <c r="JI15"/>
  <c r="JG15"/>
  <c r="JG32" s="1"/>
  <c r="JF15"/>
  <c r="JD15"/>
  <c r="JC15"/>
  <c r="JA15"/>
  <c r="JA32" s="1"/>
  <c r="IZ15"/>
  <c r="IX15"/>
  <c r="IW15"/>
  <c r="IU15"/>
  <c r="IU32" s="1"/>
  <c r="D60" i="38"/>
  <c r="D59"/>
  <c r="D58"/>
  <c r="D57"/>
  <c r="D56"/>
  <c r="D55"/>
  <c r="D54"/>
  <c r="D53"/>
  <c r="D52"/>
  <c r="D51"/>
  <c r="D50"/>
  <c r="D49"/>
  <c r="D48"/>
  <c r="D47"/>
  <c r="D45"/>
  <c r="D44"/>
  <c r="D43"/>
  <c r="D42"/>
  <c r="D41"/>
  <c r="D40"/>
  <c r="D39"/>
  <c r="D38"/>
  <c r="D37"/>
  <c r="D36"/>
  <c r="D34"/>
  <c r="D33"/>
  <c r="D31"/>
  <c r="D30"/>
  <c r="D29"/>
  <c r="D28"/>
  <c r="D27"/>
  <c r="D26"/>
  <c r="D25"/>
  <c r="D24"/>
  <c r="D23"/>
  <c r="D22"/>
  <c r="D21"/>
  <c r="D20"/>
  <c r="D19"/>
  <c r="D18"/>
  <c r="D17"/>
  <c r="D15"/>
  <c r="D14"/>
  <c r="D13"/>
  <c r="D12"/>
  <c r="AD17" i="26"/>
  <c r="AD16"/>
  <c r="AC17"/>
  <c r="AC16"/>
  <c r="AD15"/>
  <c r="AC15"/>
  <c r="AB17"/>
  <c r="AB16"/>
  <c r="AB15"/>
  <c r="AA17"/>
  <c r="AA16"/>
  <c r="Z17"/>
  <c r="Z16"/>
  <c r="Y17"/>
  <c r="Y16"/>
  <c r="X17"/>
  <c r="X16"/>
  <c r="W17"/>
  <c r="W16"/>
  <c r="V17"/>
  <c r="T17"/>
  <c r="T16"/>
  <c r="S17"/>
  <c r="O17"/>
  <c r="O16"/>
  <c r="Q17"/>
  <c r="Q16"/>
  <c r="S16"/>
  <c r="R17"/>
  <c r="R16"/>
  <c r="P17"/>
  <c r="P16"/>
  <c r="N17"/>
  <c r="N16"/>
  <c r="M17"/>
  <c r="M16"/>
  <c r="L17"/>
  <c r="L16"/>
  <c r="K17"/>
  <c r="K16"/>
  <c r="J17"/>
  <c r="J16"/>
  <c r="I17"/>
  <c r="I16"/>
  <c r="H17"/>
  <c r="H16"/>
  <c r="G17"/>
  <c r="G16"/>
  <c r="F17"/>
  <c r="F16"/>
  <c r="E17"/>
  <c r="E16"/>
  <c r="D17"/>
  <c r="D16"/>
  <c r="AB149" i="2"/>
  <c r="AB148"/>
  <c r="AA149"/>
  <c r="AA148"/>
  <c r="Z149"/>
  <c r="Z148"/>
  <c r="Y149"/>
  <c r="Y148"/>
  <c r="X149"/>
  <c r="X148"/>
  <c r="W149"/>
  <c r="W148"/>
  <c r="V149"/>
  <c r="V148"/>
  <c r="U149"/>
  <c r="U148"/>
  <c r="T149"/>
  <c r="T148"/>
  <c r="S149"/>
  <c r="S148"/>
  <c r="R149"/>
  <c r="R148"/>
  <c r="Q149"/>
  <c r="Q148"/>
  <c r="P149"/>
  <c r="P148"/>
  <c r="O149"/>
  <c r="O148"/>
  <c r="N149"/>
  <c r="N148"/>
  <c r="M149"/>
  <c r="M148"/>
  <c r="L149"/>
  <c r="L148"/>
  <c r="K149"/>
  <c r="K148"/>
  <c r="J149"/>
  <c r="J148"/>
  <c r="I149"/>
  <c r="I148"/>
  <c r="H149"/>
  <c r="H148"/>
  <c r="G149"/>
  <c r="G148"/>
  <c r="F149"/>
  <c r="F148"/>
  <c r="E149"/>
  <c r="E148"/>
  <c r="KP227" i="1" l="1"/>
  <c r="KQ227" s="1"/>
  <c r="KQ57"/>
  <c r="JW53"/>
  <c r="JW107"/>
  <c r="JW108"/>
  <c r="JW105"/>
  <c r="JW106"/>
  <c r="JW127"/>
  <c r="IW132"/>
  <c r="JW172"/>
  <c r="JW215"/>
  <c r="JW216"/>
  <c r="JW148"/>
  <c r="JW128"/>
  <c r="JX59"/>
  <c r="JX32"/>
  <c r="JX83" s="1"/>
  <c r="IW32"/>
  <c r="JC32"/>
  <c r="JI32"/>
  <c r="JN32"/>
  <c r="JS32"/>
  <c r="KF32"/>
  <c r="KL32"/>
  <c r="IW59"/>
  <c r="JC59"/>
  <c r="JI59"/>
  <c r="JN59"/>
  <c r="JS59"/>
  <c r="JZ59"/>
  <c r="KF59"/>
  <c r="KL59"/>
  <c r="IX109"/>
  <c r="JD109"/>
  <c r="JD133" s="1"/>
  <c r="JJ109"/>
  <c r="JO109"/>
  <c r="JT109"/>
  <c r="KA109"/>
  <c r="KG109"/>
  <c r="KN109"/>
  <c r="IU132"/>
  <c r="JA132"/>
  <c r="JG132"/>
  <c r="JM132"/>
  <c r="JR132"/>
  <c r="JX132"/>
  <c r="KD132"/>
  <c r="KJ132"/>
  <c r="JN151"/>
  <c r="JN152" s="1"/>
  <c r="JS151"/>
  <c r="JS152" s="1"/>
  <c r="JZ151"/>
  <c r="JZ152" s="1"/>
  <c r="KF151"/>
  <c r="KF152" s="1"/>
  <c r="KL151"/>
  <c r="KL152" s="1"/>
  <c r="IX175"/>
  <c r="JD175"/>
  <c r="JJ175"/>
  <c r="JO175"/>
  <c r="JT175"/>
  <c r="KA175"/>
  <c r="KG175"/>
  <c r="KN175"/>
  <c r="KA220"/>
  <c r="IZ59"/>
  <c r="JF59"/>
  <c r="JL59"/>
  <c r="JP59"/>
  <c r="JV59"/>
  <c r="JW59" s="1"/>
  <c r="KC59"/>
  <c r="KI59"/>
  <c r="KO59"/>
  <c r="KD32"/>
  <c r="IX132"/>
  <c r="JD132"/>
  <c r="JJ132"/>
  <c r="JO132"/>
  <c r="JT132"/>
  <c r="KA132"/>
  <c r="KA133" s="1"/>
  <c r="KG132"/>
  <c r="KG133" s="1"/>
  <c r="KN132"/>
  <c r="JP151"/>
  <c r="JP152" s="1"/>
  <c r="JV151"/>
  <c r="JV152" s="1"/>
  <c r="KC151"/>
  <c r="KC152" s="1"/>
  <c r="KI151"/>
  <c r="KI152" s="1"/>
  <c r="KO151"/>
  <c r="KO152" s="1"/>
  <c r="IU220"/>
  <c r="IU221" s="1"/>
  <c r="JA220"/>
  <c r="JG220"/>
  <c r="JM220"/>
  <c r="JR220"/>
  <c r="JR221" s="1"/>
  <c r="KJ220"/>
  <c r="KD220"/>
  <c r="KF220"/>
  <c r="IU175"/>
  <c r="JA175"/>
  <c r="JG175"/>
  <c r="JM175"/>
  <c r="JR175"/>
  <c r="JX175"/>
  <c r="KD175"/>
  <c r="KJ175"/>
  <c r="IX59"/>
  <c r="JD59"/>
  <c r="JJ59"/>
  <c r="JO59"/>
  <c r="JT59"/>
  <c r="KA59"/>
  <c r="KG59"/>
  <c r="KN59"/>
  <c r="KP47"/>
  <c r="KP53"/>
  <c r="KP77"/>
  <c r="IU109"/>
  <c r="IU133" s="1"/>
  <c r="JA109"/>
  <c r="JG109"/>
  <c r="JM109"/>
  <c r="JR109"/>
  <c r="JR133" s="1"/>
  <c r="JX109"/>
  <c r="KD109"/>
  <c r="KJ109"/>
  <c r="IW175"/>
  <c r="IW221" s="1"/>
  <c r="JC175"/>
  <c r="JC221" s="1"/>
  <c r="JI175"/>
  <c r="JI221" s="1"/>
  <c r="JN175"/>
  <c r="JN221" s="1"/>
  <c r="JS175"/>
  <c r="JS221" s="1"/>
  <c r="KF175"/>
  <c r="KL175"/>
  <c r="KL221" s="1"/>
  <c r="IX220"/>
  <c r="IX221" s="1"/>
  <c r="JD220"/>
  <c r="JJ220"/>
  <c r="JO220"/>
  <c r="JO221" s="1"/>
  <c r="JT220"/>
  <c r="JT221" s="1"/>
  <c r="KN220"/>
  <c r="KN221" s="1"/>
  <c r="IU83"/>
  <c r="JA83"/>
  <c r="JG83"/>
  <c r="JM83"/>
  <c r="JR83"/>
  <c r="KD83"/>
  <c r="KP126"/>
  <c r="KP163"/>
  <c r="IZ220"/>
  <c r="IZ221" s="1"/>
  <c r="JF220"/>
  <c r="JF221" s="1"/>
  <c r="JL220"/>
  <c r="JL221" s="1"/>
  <c r="JP220"/>
  <c r="JP221" s="1"/>
  <c r="JV220"/>
  <c r="JV221" s="1"/>
  <c r="KC220"/>
  <c r="KC221" s="1"/>
  <c r="KO220"/>
  <c r="KO221" s="1"/>
  <c r="KP214"/>
  <c r="IX32"/>
  <c r="JD32"/>
  <c r="JJ32"/>
  <c r="JJ83" s="1"/>
  <c r="JO32"/>
  <c r="JO83" s="1"/>
  <c r="JT32"/>
  <c r="KN32"/>
  <c r="IZ32"/>
  <c r="JF32"/>
  <c r="JF83" s="1"/>
  <c r="JL32"/>
  <c r="JP32"/>
  <c r="JV32"/>
  <c r="JW32" s="1"/>
  <c r="KC32"/>
  <c r="KC83" s="1"/>
  <c r="KO32"/>
  <c r="KA32"/>
  <c r="KG32"/>
  <c r="KG83" s="1"/>
  <c r="KJ32"/>
  <c r="KJ83" s="1"/>
  <c r="KP15"/>
  <c r="IZ132"/>
  <c r="JF132"/>
  <c r="JL132"/>
  <c r="JP132"/>
  <c r="JV132"/>
  <c r="KC132"/>
  <c r="KI132"/>
  <c r="KO132"/>
  <c r="IZ109"/>
  <c r="JF109"/>
  <c r="JL109"/>
  <c r="JL133" s="1"/>
  <c r="JP109"/>
  <c r="JV109"/>
  <c r="KC109"/>
  <c r="KI109"/>
  <c r="KO109"/>
  <c r="IW109"/>
  <c r="JC109"/>
  <c r="JC133" s="1"/>
  <c r="JI109"/>
  <c r="JI133" s="1"/>
  <c r="JN109"/>
  <c r="JN133" s="1"/>
  <c r="JS109"/>
  <c r="JS133" s="1"/>
  <c r="KF109"/>
  <c r="KF133" s="1"/>
  <c r="KL109"/>
  <c r="KL133" s="1"/>
  <c r="AC148" i="2"/>
  <c r="JM151" i="1"/>
  <c r="JM152" s="1"/>
  <c r="JR151"/>
  <c r="JR152" s="1"/>
  <c r="JX151"/>
  <c r="JX152" s="1"/>
  <c r="KD151"/>
  <c r="KD152" s="1"/>
  <c r="KJ151"/>
  <c r="KJ152" s="1"/>
  <c r="KP26"/>
  <c r="JZ26"/>
  <c r="JZ32" s="1"/>
  <c r="JZ109"/>
  <c r="KN133"/>
  <c r="KI26"/>
  <c r="KI32" s="1"/>
  <c r="KP72"/>
  <c r="JZ82"/>
  <c r="KP94"/>
  <c r="JA133"/>
  <c r="IW152"/>
  <c r="KP42"/>
  <c r="KP89"/>
  <c r="KP116"/>
  <c r="JZ132"/>
  <c r="KP139"/>
  <c r="KP151" s="1"/>
  <c r="KP152" s="1"/>
  <c r="JL139"/>
  <c r="KI198"/>
  <c r="KI220" s="1"/>
  <c r="KI221" s="1"/>
  <c r="KP158"/>
  <c r="JZ175"/>
  <c r="JX198"/>
  <c r="JX220" s="1"/>
  <c r="KP188"/>
  <c r="KP198"/>
  <c r="JZ198"/>
  <c r="KG198"/>
  <c r="KG220" s="1"/>
  <c r="AE17" i="26"/>
  <c r="AC149" i="2"/>
  <c r="D18" i="26"/>
  <c r="JM223" i="1"/>
  <c r="JN223"/>
  <c r="JO223"/>
  <c r="J188" i="25"/>
  <c r="J317" i="17"/>
  <c r="J145" i="25"/>
  <c r="J146"/>
  <c r="J102"/>
  <c r="J103"/>
  <c r="J59"/>
  <c r="J60"/>
  <c r="J146" i="24"/>
  <c r="J274" i="17"/>
  <c r="J275"/>
  <c r="J102" i="24"/>
  <c r="J103"/>
  <c r="J59"/>
  <c r="J102" i="23"/>
  <c r="J231" i="17"/>
  <c r="J232"/>
  <c r="JN226" i="1"/>
  <c r="JO228"/>
  <c r="J59" i="23"/>
  <c r="J60"/>
  <c r="J145" i="22"/>
  <c r="J188" i="17"/>
  <c r="J189"/>
  <c r="J102" i="22"/>
  <c r="J103"/>
  <c r="J60"/>
  <c r="J188" i="21"/>
  <c r="J145" i="17"/>
  <c r="J146"/>
  <c r="J145" i="21"/>
  <c r="J146"/>
  <c r="J102"/>
  <c r="J103"/>
  <c r="J59"/>
  <c r="J60"/>
  <c r="J102" i="20"/>
  <c r="J102" i="17"/>
  <c r="J103"/>
  <c r="J59" i="20"/>
  <c r="J60"/>
  <c r="J145" i="19"/>
  <c r="J59" i="17"/>
  <c r="J60"/>
  <c r="J16" i="19"/>
  <c r="J102"/>
  <c r="J103"/>
  <c r="J59"/>
  <c r="J60"/>
  <c r="J145" i="18"/>
  <c r="J16" i="17"/>
  <c r="J17"/>
  <c r="J16" i="18"/>
  <c r="J102"/>
  <c r="J103"/>
  <c r="J59"/>
  <c r="J60"/>
  <c r="KM59" i="1" l="1"/>
  <c r="KQ59" s="1"/>
  <c r="KQ53"/>
  <c r="KM109"/>
  <c r="JZ133"/>
  <c r="IW133"/>
  <c r="JW109"/>
  <c r="JT133"/>
  <c r="IX133"/>
  <c r="JG133"/>
  <c r="JW132"/>
  <c r="JO133"/>
  <c r="KP82"/>
  <c r="JT83"/>
  <c r="IX83"/>
  <c r="JV83"/>
  <c r="IZ83"/>
  <c r="KJ133"/>
  <c r="JM133"/>
  <c r="KD133"/>
  <c r="JJ133"/>
  <c r="KL83"/>
  <c r="JI83"/>
  <c r="KN83"/>
  <c r="JJ221"/>
  <c r="JX133"/>
  <c r="JC83"/>
  <c r="KG221"/>
  <c r="KJ221"/>
  <c r="KD221"/>
  <c r="KA221"/>
  <c r="KO83"/>
  <c r="JS83"/>
  <c r="IW83"/>
  <c r="KO133"/>
  <c r="JP133"/>
  <c r="JP83"/>
  <c r="JA221"/>
  <c r="KF83"/>
  <c r="JV133"/>
  <c r="IZ133"/>
  <c r="JD221"/>
  <c r="JN83"/>
  <c r="KI83"/>
  <c r="KI133"/>
  <c r="JL83"/>
  <c r="KC133"/>
  <c r="JF133"/>
  <c r="JZ83"/>
  <c r="JG221"/>
  <c r="JM221"/>
  <c r="KF221"/>
  <c r="KP132"/>
  <c r="KP59"/>
  <c r="JX221"/>
  <c r="KP109"/>
  <c r="JZ220"/>
  <c r="JZ221" s="1"/>
  <c r="KP175"/>
  <c r="KA83"/>
  <c r="JD83"/>
  <c r="KP32"/>
  <c r="KP216"/>
  <c r="JL151"/>
  <c r="KP220"/>
  <c r="J59" i="22"/>
  <c r="J103" i="23"/>
  <c r="JM225" i="1"/>
  <c r="J146" i="22"/>
  <c r="JM228" i="1"/>
  <c r="J318" i="17"/>
  <c r="J358" s="1"/>
  <c r="JO225" i="1"/>
  <c r="JN224"/>
  <c r="JN228"/>
  <c r="JM226"/>
  <c r="JO224"/>
  <c r="JO226"/>
  <c r="JN225"/>
  <c r="JM224"/>
  <c r="J17" i="19"/>
  <c r="J146"/>
  <c r="J17" i="21"/>
  <c r="J189"/>
  <c r="J60" i="24"/>
  <c r="J17"/>
  <c r="J16"/>
  <c r="J145"/>
  <c r="J357" i="17"/>
  <c r="J17" i="18"/>
  <c r="J146"/>
  <c r="J103" i="20"/>
  <c r="J189" i="25"/>
  <c r="J16" i="21"/>
  <c r="HO223" i="1"/>
  <c r="HP223"/>
  <c r="HQ223"/>
  <c r="HO214"/>
  <c r="I188" i="25" s="1"/>
  <c r="HP214" i="1"/>
  <c r="HQ214"/>
  <c r="I189" i="25" s="1"/>
  <c r="HO215" i="1"/>
  <c r="HP215"/>
  <c r="HQ215"/>
  <c r="HO216"/>
  <c r="I317" i="17" s="1"/>
  <c r="HP216" i="1"/>
  <c r="HQ216"/>
  <c r="I318" i="17" s="1"/>
  <c r="HO217" i="1"/>
  <c r="HP217"/>
  <c r="HQ217"/>
  <c r="HO208"/>
  <c r="I145" i="25" s="1"/>
  <c r="HP208" i="1"/>
  <c r="HQ208"/>
  <c r="I146" i="25" s="1"/>
  <c r="HO198" i="1"/>
  <c r="I102" i="25" s="1"/>
  <c r="HP198" i="1"/>
  <c r="HQ198"/>
  <c r="I103" i="25" s="1"/>
  <c r="HO188" i="1"/>
  <c r="I59" i="25" s="1"/>
  <c r="HP188" i="1"/>
  <c r="HQ188"/>
  <c r="I60" i="25" s="1"/>
  <c r="HO169" i="1"/>
  <c r="I145" i="24" s="1"/>
  <c r="HP169" i="1"/>
  <c r="HQ169"/>
  <c r="I146" i="24" s="1"/>
  <c r="HO170" i="1"/>
  <c r="HP170"/>
  <c r="HQ170"/>
  <c r="HO171"/>
  <c r="I274" i="17" s="1"/>
  <c r="HP171" i="1"/>
  <c r="HQ171"/>
  <c r="I275" i="17" s="1"/>
  <c r="HO172" i="1"/>
  <c r="HP172"/>
  <c r="HQ172"/>
  <c r="HO174"/>
  <c r="HP174"/>
  <c r="HQ174"/>
  <c r="HO163"/>
  <c r="I102" i="24" s="1"/>
  <c r="HP163" i="1"/>
  <c r="HQ163"/>
  <c r="I103" i="24" s="1"/>
  <c r="HO158" i="1"/>
  <c r="I59" i="24" s="1"/>
  <c r="HP158" i="1"/>
  <c r="HQ158"/>
  <c r="I60" i="24" s="1"/>
  <c r="HO145" i="1"/>
  <c r="I102" i="23" s="1"/>
  <c r="HP145" i="1"/>
  <c r="HQ145"/>
  <c r="I103" i="23" s="1"/>
  <c r="HO146" i="1"/>
  <c r="HP146"/>
  <c r="HQ146"/>
  <c r="HO147"/>
  <c r="I231" i="17" s="1"/>
  <c r="HP147" i="1"/>
  <c r="HQ147"/>
  <c r="I232" i="17" s="1"/>
  <c r="HO148" i="1"/>
  <c r="HP148"/>
  <c r="HQ148"/>
  <c r="HO150"/>
  <c r="HP150"/>
  <c r="HQ150"/>
  <c r="HO139"/>
  <c r="I59" i="23" s="1"/>
  <c r="HP139" i="1"/>
  <c r="HQ139"/>
  <c r="I60" i="23" s="1"/>
  <c r="HO126" i="1"/>
  <c r="I145" i="22" s="1"/>
  <c r="HP126" i="1"/>
  <c r="HQ126"/>
  <c r="I146" i="22" s="1"/>
  <c r="HO127" i="1"/>
  <c r="HP127"/>
  <c r="HQ127"/>
  <c r="HO128"/>
  <c r="I188" i="17" s="1"/>
  <c r="HP128" i="1"/>
  <c r="HQ128"/>
  <c r="I189" i="17" s="1"/>
  <c r="HO131" i="1"/>
  <c r="HP131"/>
  <c r="HQ131"/>
  <c r="HO121"/>
  <c r="I102" i="22" s="1"/>
  <c r="HP121" i="1"/>
  <c r="HQ121"/>
  <c r="I103" i="22" s="1"/>
  <c r="HO116" i="1"/>
  <c r="HP116"/>
  <c r="HQ116"/>
  <c r="I60" i="22" s="1"/>
  <c r="HO104" i="1"/>
  <c r="I188" i="21" s="1"/>
  <c r="HP104" i="1"/>
  <c r="HQ104"/>
  <c r="I189" i="21" s="1"/>
  <c r="HO105" i="1"/>
  <c r="HP105"/>
  <c r="HQ105"/>
  <c r="HO106"/>
  <c r="I145" i="17" s="1"/>
  <c r="HP106" i="1"/>
  <c r="HQ106"/>
  <c r="I146" i="17" s="1"/>
  <c r="HO107" i="1"/>
  <c r="HP107"/>
  <c r="HQ107"/>
  <c r="HO108"/>
  <c r="HP108"/>
  <c r="HP227" s="1"/>
  <c r="HQ108"/>
  <c r="HO99"/>
  <c r="I145" i="21" s="1"/>
  <c r="HP99" i="1"/>
  <c r="HQ99"/>
  <c r="I146" i="21" s="1"/>
  <c r="HO94" i="1"/>
  <c r="I102" i="21" s="1"/>
  <c r="HP94" i="1"/>
  <c r="HQ94"/>
  <c r="I103" i="21" s="1"/>
  <c r="HO89" i="1"/>
  <c r="HP89"/>
  <c r="HQ89"/>
  <c r="I60" i="21" s="1"/>
  <c r="HO77" i="1"/>
  <c r="I102" i="20" s="1"/>
  <c r="HP77" i="1"/>
  <c r="HQ77"/>
  <c r="I103" i="20" s="1"/>
  <c r="I102" i="17"/>
  <c r="I103"/>
  <c r="HO72" i="1"/>
  <c r="I59" i="20" s="1"/>
  <c r="HP72" i="1"/>
  <c r="HQ72"/>
  <c r="I60" i="20" s="1"/>
  <c r="HO53" i="1"/>
  <c r="I145" i="19" s="1"/>
  <c r="HP53" i="1"/>
  <c r="HQ53"/>
  <c r="I146" i="19" s="1"/>
  <c r="I59" i="17"/>
  <c r="I60"/>
  <c r="HO47" i="1"/>
  <c r="I102" i="19" s="1"/>
  <c r="HP47" i="1"/>
  <c r="HQ47"/>
  <c r="I103" i="19" s="1"/>
  <c r="HO42" i="1"/>
  <c r="HP42"/>
  <c r="HQ42"/>
  <c r="I60" i="19" s="1"/>
  <c r="I16" i="17"/>
  <c r="I17"/>
  <c r="HO26" i="1"/>
  <c r="I145" i="18" s="1"/>
  <c r="HP26" i="1"/>
  <c r="HQ26"/>
  <c r="I146" i="18" s="1"/>
  <c r="HO20" i="1"/>
  <c r="HP20"/>
  <c r="HQ20"/>
  <c r="I103" i="18" s="1"/>
  <c r="HO15" i="1"/>
  <c r="I59" i="18" s="1"/>
  <c r="HP15" i="1"/>
  <c r="HQ15"/>
  <c r="I60" i="18" s="1"/>
  <c r="FQ223" i="1"/>
  <c r="FR223"/>
  <c r="FS223"/>
  <c r="FQ214"/>
  <c r="H188" i="25" s="1"/>
  <c r="FR214" i="1"/>
  <c r="FS214"/>
  <c r="FQ215"/>
  <c r="FR215"/>
  <c r="FS215"/>
  <c r="FQ216"/>
  <c r="H317" i="17" s="1"/>
  <c r="FR216" i="1"/>
  <c r="FS216"/>
  <c r="H318" i="17" s="1"/>
  <c r="FQ217" i="1"/>
  <c r="FR217"/>
  <c r="FS217"/>
  <c r="FQ208"/>
  <c r="H145" i="25" s="1"/>
  <c r="FR208" i="1"/>
  <c r="FS208"/>
  <c r="H146" i="25" s="1"/>
  <c r="FQ198" i="1"/>
  <c r="H102" i="25" s="1"/>
  <c r="FR198" i="1"/>
  <c r="FS198"/>
  <c r="H103" i="25" s="1"/>
  <c r="FQ188" i="1"/>
  <c r="H59" i="25" s="1"/>
  <c r="FR188" i="1"/>
  <c r="FS188"/>
  <c r="H60" i="25" s="1"/>
  <c r="FQ169" i="1"/>
  <c r="H145" i="24" s="1"/>
  <c r="FR169" i="1"/>
  <c r="FS169"/>
  <c r="H146" i="24" s="1"/>
  <c r="FQ170" i="1"/>
  <c r="FR170"/>
  <c r="FS170"/>
  <c r="FQ171"/>
  <c r="H274" i="17" s="1"/>
  <c r="FR171" i="1"/>
  <c r="FS171"/>
  <c r="H275" i="17" s="1"/>
  <c r="FQ172" i="1"/>
  <c r="FR172"/>
  <c r="FS172"/>
  <c r="FQ174"/>
  <c r="FR174"/>
  <c r="FS174"/>
  <c r="FQ163"/>
  <c r="H102" i="24" s="1"/>
  <c r="FR163" i="1"/>
  <c r="FS163"/>
  <c r="H103" i="24" s="1"/>
  <c r="FQ158" i="1"/>
  <c r="FR158"/>
  <c r="FS158"/>
  <c r="H60" i="24" s="1"/>
  <c r="FQ145" i="1"/>
  <c r="H102" i="23" s="1"/>
  <c r="FR145" i="1"/>
  <c r="FS145"/>
  <c r="H103" i="23" s="1"/>
  <c r="FQ146" i="1"/>
  <c r="FR146"/>
  <c r="FS146"/>
  <c r="FQ147"/>
  <c r="H231" i="17" s="1"/>
  <c r="FR147" i="1"/>
  <c r="FS147"/>
  <c r="H232" i="17" s="1"/>
  <c r="FQ148" i="1"/>
  <c r="FR148"/>
  <c r="FS148"/>
  <c r="FQ150"/>
  <c r="FR150"/>
  <c r="FS150"/>
  <c r="FQ139"/>
  <c r="FR139"/>
  <c r="FS139"/>
  <c r="FQ126"/>
  <c r="H145" i="22" s="1"/>
  <c r="FR126" i="1"/>
  <c r="FS126"/>
  <c r="H146" i="22" s="1"/>
  <c r="FQ127" i="1"/>
  <c r="FR127"/>
  <c r="FS127"/>
  <c r="FQ128"/>
  <c r="H188" i="17" s="1"/>
  <c r="FR128" i="1"/>
  <c r="FS128"/>
  <c r="H189" i="17" s="1"/>
  <c r="FQ131" i="1"/>
  <c r="FR131"/>
  <c r="FS131"/>
  <c r="FQ121"/>
  <c r="H102" i="22" s="1"/>
  <c r="FR121" i="1"/>
  <c r="FS121"/>
  <c r="H103" i="22" s="1"/>
  <c r="FQ116" i="1"/>
  <c r="FR116"/>
  <c r="FS116"/>
  <c r="H60" i="22" s="1"/>
  <c r="FQ104" i="1"/>
  <c r="H188" i="21" s="1"/>
  <c r="FR104" i="1"/>
  <c r="FS104"/>
  <c r="H189" i="21" s="1"/>
  <c r="FQ105" i="1"/>
  <c r="FR105"/>
  <c r="FS105"/>
  <c r="FQ106"/>
  <c r="H145" i="17" s="1"/>
  <c r="FR106" i="1"/>
  <c r="FS106"/>
  <c r="H146" i="17" s="1"/>
  <c r="FQ107" i="1"/>
  <c r="FR107"/>
  <c r="FS107"/>
  <c r="FQ108"/>
  <c r="FR108"/>
  <c r="FR227" s="1"/>
  <c r="FS108"/>
  <c r="FQ99"/>
  <c r="H145" i="21" s="1"/>
  <c r="FR99" i="1"/>
  <c r="FS99"/>
  <c r="H146" i="21" s="1"/>
  <c r="FQ94" i="1"/>
  <c r="H102" i="21" s="1"/>
  <c r="FR94" i="1"/>
  <c r="FS94"/>
  <c r="H103" i="21" s="1"/>
  <c r="FQ89" i="1"/>
  <c r="H59" i="21" s="1"/>
  <c r="FR89" i="1"/>
  <c r="FS89"/>
  <c r="H60" i="21" s="1"/>
  <c r="FQ77" i="1"/>
  <c r="H102" i="20" s="1"/>
  <c r="FR77" i="1"/>
  <c r="FS77"/>
  <c r="H103" i="20" s="1"/>
  <c r="H102" i="17"/>
  <c r="H103"/>
  <c r="FQ72" i="1"/>
  <c r="H59" i="20" s="1"/>
  <c r="FR72" i="1"/>
  <c r="FR82" s="1"/>
  <c r="FS72"/>
  <c r="H60" i="20" s="1"/>
  <c r="FQ53" i="1"/>
  <c r="H145" i="19" s="1"/>
  <c r="FR53" i="1"/>
  <c r="FS53"/>
  <c r="H146" i="19" s="1"/>
  <c r="H59" i="17"/>
  <c r="H60"/>
  <c r="FQ47" i="1"/>
  <c r="H102" i="19" s="1"/>
  <c r="FR47" i="1"/>
  <c r="FS47"/>
  <c r="H103" i="19" s="1"/>
  <c r="FQ42" i="1"/>
  <c r="H59" i="19" s="1"/>
  <c r="FR42" i="1"/>
  <c r="FS42"/>
  <c r="FQ26"/>
  <c r="H145" i="18" s="1"/>
  <c r="FR26" i="1"/>
  <c r="FS26"/>
  <c r="H146" i="18" s="1"/>
  <c r="H16" i="17"/>
  <c r="H17"/>
  <c r="FQ20" i="1"/>
  <c r="H102" i="18" s="1"/>
  <c r="FR20" i="1"/>
  <c r="FS20"/>
  <c r="H103" i="18" s="1"/>
  <c r="FQ15" i="1"/>
  <c r="FR15"/>
  <c r="FS15"/>
  <c r="H60" i="18" s="1"/>
  <c r="DS223" i="1"/>
  <c r="DT223"/>
  <c r="DU223"/>
  <c r="DS214"/>
  <c r="G188" i="25" s="1"/>
  <c r="DT214" i="1"/>
  <c r="DU214"/>
  <c r="DS215"/>
  <c r="DT215"/>
  <c r="DU215"/>
  <c r="DS216"/>
  <c r="G317" i="17" s="1"/>
  <c r="DT216" i="1"/>
  <c r="DU216"/>
  <c r="G318" i="17" s="1"/>
  <c r="DS217" i="1"/>
  <c r="DT217"/>
  <c r="DU217"/>
  <c r="DS208"/>
  <c r="G145" i="25" s="1"/>
  <c r="DT208" i="1"/>
  <c r="DU208"/>
  <c r="G146" i="25" s="1"/>
  <c r="DS198" i="1"/>
  <c r="G102" i="25" s="1"/>
  <c r="DT198" i="1"/>
  <c r="DU198"/>
  <c r="G103" i="25" s="1"/>
  <c r="DS188" i="1"/>
  <c r="G59" i="25" s="1"/>
  <c r="DT188" i="1"/>
  <c r="DU188"/>
  <c r="G60" i="25" s="1"/>
  <c r="DS169" i="1"/>
  <c r="G145" i="24" s="1"/>
  <c r="DT169" i="1"/>
  <c r="DU169"/>
  <c r="G146" i="24" s="1"/>
  <c r="DS170" i="1"/>
  <c r="DT170"/>
  <c r="DU170"/>
  <c r="DS171"/>
  <c r="G274" i="17" s="1"/>
  <c r="DT171" i="1"/>
  <c r="DU171"/>
  <c r="G275" i="17" s="1"/>
  <c r="DS172" i="1"/>
  <c r="DT172"/>
  <c r="DU172"/>
  <c r="DS174"/>
  <c r="DT174"/>
  <c r="DU174"/>
  <c r="DS163"/>
  <c r="G102" i="24" s="1"/>
  <c r="DT163" i="1"/>
  <c r="DU163"/>
  <c r="G103" i="24" s="1"/>
  <c r="DS158" i="1"/>
  <c r="DT158"/>
  <c r="DU158"/>
  <c r="G60" i="24" s="1"/>
  <c r="DS145" i="1"/>
  <c r="G102" i="23" s="1"/>
  <c r="DT145" i="1"/>
  <c r="DU145"/>
  <c r="G103" i="23" s="1"/>
  <c r="DS146" i="1"/>
  <c r="DT146"/>
  <c r="DU146"/>
  <c r="DS147"/>
  <c r="G231" i="17" s="1"/>
  <c r="DT147" i="1"/>
  <c r="DU147"/>
  <c r="G232" i="17" s="1"/>
  <c r="DS148" i="1"/>
  <c r="DT148"/>
  <c r="DU148"/>
  <c r="DS150"/>
  <c r="DT150"/>
  <c r="DU150"/>
  <c r="DS139"/>
  <c r="DT139"/>
  <c r="DU139"/>
  <c r="G60" i="23" s="1"/>
  <c r="DS126" i="1"/>
  <c r="G145" i="22" s="1"/>
  <c r="DT126" i="1"/>
  <c r="DU126"/>
  <c r="G146" i="22" s="1"/>
  <c r="DS127" i="1"/>
  <c r="DT127"/>
  <c r="DU127"/>
  <c r="DS128"/>
  <c r="G188" i="17" s="1"/>
  <c r="DT128" i="1"/>
  <c r="DU128"/>
  <c r="G189" i="17" s="1"/>
  <c r="DS131" i="1"/>
  <c r="DT131"/>
  <c r="DU131"/>
  <c r="DS121"/>
  <c r="G102" i="22" s="1"/>
  <c r="DT121" i="1"/>
  <c r="DU121"/>
  <c r="G103" i="22" s="1"/>
  <c r="DS116" i="1"/>
  <c r="DT116"/>
  <c r="DU116"/>
  <c r="G60" i="22" s="1"/>
  <c r="DS104" i="1"/>
  <c r="G188" i="21" s="1"/>
  <c r="DT104" i="1"/>
  <c r="DU104"/>
  <c r="G189" i="21" s="1"/>
  <c r="DS105" i="1"/>
  <c r="DT105"/>
  <c r="DU105"/>
  <c r="DS106"/>
  <c r="G145" i="17" s="1"/>
  <c r="DT106" i="1"/>
  <c r="DU106"/>
  <c r="G146" i="17" s="1"/>
  <c r="DS107" i="1"/>
  <c r="DT107"/>
  <c r="DU107"/>
  <c r="DS108"/>
  <c r="DT108"/>
  <c r="DT227" s="1"/>
  <c r="DU108"/>
  <c r="DS99"/>
  <c r="G145" i="21" s="1"/>
  <c r="DT99" i="1"/>
  <c r="DU99"/>
  <c r="G146" i="21" s="1"/>
  <c r="DS94" i="1"/>
  <c r="G102" i="21" s="1"/>
  <c r="DT94" i="1"/>
  <c r="DU94"/>
  <c r="G103" i="21" s="1"/>
  <c r="DS89" i="1"/>
  <c r="G59" i="21" s="1"/>
  <c r="DT89" i="1"/>
  <c r="DU89"/>
  <c r="G60" i="21" s="1"/>
  <c r="DS77" i="1"/>
  <c r="G102" i="20" s="1"/>
  <c r="DT77" i="1"/>
  <c r="DU77"/>
  <c r="G103" i="20" s="1"/>
  <c r="G102" i="17"/>
  <c r="G103"/>
  <c r="DS72" i="1"/>
  <c r="DT72"/>
  <c r="DU72"/>
  <c r="G60" i="20" s="1"/>
  <c r="DS53" i="1"/>
  <c r="G145" i="19" s="1"/>
  <c r="DT53" i="1"/>
  <c r="DU53"/>
  <c r="G146" i="19" s="1"/>
  <c r="G59" i="17"/>
  <c r="G60"/>
  <c r="DS47" i="1"/>
  <c r="G102" i="19" s="1"/>
  <c r="DT47" i="1"/>
  <c r="DU47"/>
  <c r="G103" i="19" s="1"/>
  <c r="DS42" i="1"/>
  <c r="G59" i="19" s="1"/>
  <c r="DT42" i="1"/>
  <c r="DU42"/>
  <c r="G60" i="19" s="1"/>
  <c r="DS26" i="1"/>
  <c r="G145" i="18" s="1"/>
  <c r="DT26" i="1"/>
  <c r="DU26"/>
  <c r="G146" i="18" s="1"/>
  <c r="G16" i="17"/>
  <c r="G17"/>
  <c r="DS20" i="1"/>
  <c r="G102" i="18" s="1"/>
  <c r="DT20" i="1"/>
  <c r="DU20"/>
  <c r="G103" i="18" s="1"/>
  <c r="DS15" i="1"/>
  <c r="DT15"/>
  <c r="DU15"/>
  <c r="G60" i="18" s="1"/>
  <c r="W127" i="1"/>
  <c r="X127"/>
  <c r="Y127"/>
  <c r="W128"/>
  <c r="E188" i="17" s="1"/>
  <c r="X128" i="1"/>
  <c r="Y128"/>
  <c r="E189" i="17" s="1"/>
  <c r="W129" i="1"/>
  <c r="X129"/>
  <c r="Y129"/>
  <c r="W131"/>
  <c r="X131"/>
  <c r="Y131"/>
  <c r="W106"/>
  <c r="E145" i="17" s="1"/>
  <c r="W105" i="1"/>
  <c r="X105"/>
  <c r="Y105"/>
  <c r="X106"/>
  <c r="Y106"/>
  <c r="E146" i="17" s="1"/>
  <c r="W107" i="1"/>
  <c r="X107"/>
  <c r="Y107"/>
  <c r="W108"/>
  <c r="X108"/>
  <c r="Y108"/>
  <c r="W78"/>
  <c r="X78"/>
  <c r="Y78"/>
  <c r="W79"/>
  <c r="E102" i="17" s="1"/>
  <c r="X79" i="1"/>
  <c r="Y79"/>
  <c r="E103" i="17" s="1"/>
  <c r="W80" i="1"/>
  <c r="X80"/>
  <c r="Y80"/>
  <c r="W81"/>
  <c r="X81"/>
  <c r="Y81"/>
  <c r="W54"/>
  <c r="X54"/>
  <c r="Y54"/>
  <c r="W55"/>
  <c r="E59" i="17" s="1"/>
  <c r="X55" i="1"/>
  <c r="Y55"/>
  <c r="E60" i="17" s="1"/>
  <c r="W56" i="1"/>
  <c r="X56"/>
  <c r="Y56"/>
  <c r="W58"/>
  <c r="X58"/>
  <c r="Y58"/>
  <c r="BU223"/>
  <c r="BV223"/>
  <c r="BW223"/>
  <c r="BU214"/>
  <c r="BV214"/>
  <c r="W41" i="36" s="1"/>
  <c r="BW214" i="1"/>
  <c r="BU215"/>
  <c r="V42" i="36" s="1"/>
  <c r="BV215" i="1"/>
  <c r="W42" i="36" s="1"/>
  <c r="BW215" i="1"/>
  <c r="X42" i="36" s="1"/>
  <c r="BU216" i="1"/>
  <c r="BV216"/>
  <c r="W43" i="36" s="1"/>
  <c r="BW216" i="1"/>
  <c r="BU217"/>
  <c r="V44" i="36" s="1"/>
  <c r="W44"/>
  <c r="BW217" i="1"/>
  <c r="X44" i="36" s="1"/>
  <c r="V45"/>
  <c r="W45"/>
  <c r="X45"/>
  <c r="BU208" i="1"/>
  <c r="BV208"/>
  <c r="W35" i="36" s="1"/>
  <c r="BW208" i="1"/>
  <c r="BU198"/>
  <c r="BV198"/>
  <c r="W25" i="36" s="1"/>
  <c r="BW198" i="1"/>
  <c r="BU188"/>
  <c r="BV188"/>
  <c r="W16" i="36" s="1"/>
  <c r="BW188" i="1"/>
  <c r="BU169"/>
  <c r="BV169"/>
  <c r="W21" i="35" s="1"/>
  <c r="BW169" i="1"/>
  <c r="BU170"/>
  <c r="V22" i="35" s="1"/>
  <c r="BV170" i="1"/>
  <c r="W22" i="35" s="1"/>
  <c r="BW170" i="1"/>
  <c r="X22" i="35" s="1"/>
  <c r="BU171" i="1"/>
  <c r="BV171"/>
  <c r="W23" i="35" s="1"/>
  <c r="BW171" i="1"/>
  <c r="BU172"/>
  <c r="V24" i="35" s="1"/>
  <c r="BV172" i="1"/>
  <c r="W24" i="35" s="1"/>
  <c r="BW172" i="1"/>
  <c r="X24" i="35" s="1"/>
  <c r="BU174" i="1"/>
  <c r="V25" i="35" s="1"/>
  <c r="BV174" i="1"/>
  <c r="W25" i="35" s="1"/>
  <c r="BW174" i="1"/>
  <c r="X25" i="35" s="1"/>
  <c r="BU163" i="1"/>
  <c r="BV163"/>
  <c r="W16" i="35" s="1"/>
  <c r="BW163" i="1"/>
  <c r="BU158"/>
  <c r="BV158"/>
  <c r="W11" i="35" s="1"/>
  <c r="BW158" i="1"/>
  <c r="BU145"/>
  <c r="BV145"/>
  <c r="W16" i="34" s="1"/>
  <c r="BW145" i="1"/>
  <c r="BU146"/>
  <c r="V17" i="34" s="1"/>
  <c r="BV146" i="1"/>
  <c r="W17" i="34" s="1"/>
  <c r="BW146" i="1"/>
  <c r="X17" i="34" s="1"/>
  <c r="BU147" i="1"/>
  <c r="BV147"/>
  <c r="W18" i="34" s="1"/>
  <c r="BW147" i="1"/>
  <c r="BU148"/>
  <c r="V19" i="34" s="1"/>
  <c r="BV148" i="1"/>
  <c r="W19" i="34" s="1"/>
  <c r="BW148" i="1"/>
  <c r="X19" i="34" s="1"/>
  <c r="BU150" i="1"/>
  <c r="V20" i="34" s="1"/>
  <c r="BV150" i="1"/>
  <c r="W20" i="34" s="1"/>
  <c r="BW150" i="1"/>
  <c r="X20" i="34" s="1"/>
  <c r="BU139" i="1"/>
  <c r="BV139"/>
  <c r="W11" i="34" s="1"/>
  <c r="BW139" i="1"/>
  <c r="BU126"/>
  <c r="BV126"/>
  <c r="W21" i="33" s="1"/>
  <c r="BW126" i="1"/>
  <c r="BU127"/>
  <c r="V22" i="33" s="1"/>
  <c r="BV127" i="1"/>
  <c r="W22" i="33" s="1"/>
  <c r="BW127" i="1"/>
  <c r="X22" i="33" s="1"/>
  <c r="BU128" i="1"/>
  <c r="BV128"/>
  <c r="W23" i="33" s="1"/>
  <c r="BW128" i="1"/>
  <c r="V24" i="33"/>
  <c r="W24"/>
  <c r="X24"/>
  <c r="BU131" i="1"/>
  <c r="V25" i="33" s="1"/>
  <c r="BV131" i="1"/>
  <c r="W25" i="33" s="1"/>
  <c r="BW131" i="1"/>
  <c r="X25" i="33" s="1"/>
  <c r="BU121" i="1"/>
  <c r="BV121"/>
  <c r="W16" i="33" s="1"/>
  <c r="BW121" i="1"/>
  <c r="BU116"/>
  <c r="BV116"/>
  <c r="W11" i="33" s="1"/>
  <c r="BW116" i="1"/>
  <c r="BU104"/>
  <c r="BV104"/>
  <c r="W26" i="32" s="1"/>
  <c r="BW104" i="1"/>
  <c r="BU105"/>
  <c r="V27" i="32" s="1"/>
  <c r="BV105" i="1"/>
  <c r="W27" i="32" s="1"/>
  <c r="BW105" i="1"/>
  <c r="X27" i="32" s="1"/>
  <c r="BU106" i="1"/>
  <c r="BV106"/>
  <c r="W28" i="32" s="1"/>
  <c r="BW106" i="1"/>
  <c r="BU107"/>
  <c r="V29" i="32" s="1"/>
  <c r="BV107" i="1"/>
  <c r="W29" i="32" s="1"/>
  <c r="BW107" i="1"/>
  <c r="X29" i="32" s="1"/>
  <c r="BU108" i="1"/>
  <c r="V30" i="32" s="1"/>
  <c r="BV108" i="1"/>
  <c r="BW108"/>
  <c r="X30" i="32" s="1"/>
  <c r="BU99" i="1"/>
  <c r="BV99"/>
  <c r="W21" i="32" s="1"/>
  <c r="BW99" i="1"/>
  <c r="BU94"/>
  <c r="BV94"/>
  <c r="W16" i="32" s="1"/>
  <c r="BW94" i="1"/>
  <c r="BU89"/>
  <c r="BV89"/>
  <c r="W11" i="32" s="1"/>
  <c r="BW89" i="1"/>
  <c r="BU77"/>
  <c r="BV77"/>
  <c r="W16" i="31" s="1"/>
  <c r="BW77" i="1"/>
  <c r="BU78"/>
  <c r="V17" i="31" s="1"/>
  <c r="BV78" i="1"/>
  <c r="W17" i="31" s="1"/>
  <c r="BW78" i="1"/>
  <c r="X17" i="31" s="1"/>
  <c r="BU79" i="1"/>
  <c r="BV79"/>
  <c r="W18" i="31" s="1"/>
  <c r="BW79" i="1"/>
  <c r="V19" i="31"/>
  <c r="W19"/>
  <c r="X19"/>
  <c r="V20"/>
  <c r="W20"/>
  <c r="X20"/>
  <c r="BU72" i="1"/>
  <c r="BV72"/>
  <c r="W11" i="31" s="1"/>
  <c r="BW72" i="1"/>
  <c r="BU53"/>
  <c r="BV53"/>
  <c r="W24" i="29" s="1"/>
  <c r="BW53" i="1"/>
  <c r="V25" i="29"/>
  <c r="W25"/>
  <c r="X25"/>
  <c r="W26"/>
  <c r="V27"/>
  <c r="W27"/>
  <c r="X27"/>
  <c r="V28"/>
  <c r="W28"/>
  <c r="X28"/>
  <c r="BU47" i="1"/>
  <c r="BV47"/>
  <c r="W18" i="29" s="1"/>
  <c r="BW47" i="1"/>
  <c r="BU42"/>
  <c r="BV42"/>
  <c r="W13" i="29" s="1"/>
  <c r="BW42" i="1"/>
  <c r="BU26"/>
  <c r="BV26"/>
  <c r="BW26"/>
  <c r="BU27"/>
  <c r="V22" i="28" s="1"/>
  <c r="BV27" i="1"/>
  <c r="W22" i="28" s="1"/>
  <c r="BW27" i="1"/>
  <c r="X22" i="28" s="1"/>
  <c r="W23"/>
  <c r="V24"/>
  <c r="W24"/>
  <c r="X24"/>
  <c r="V25"/>
  <c r="BV31" i="1"/>
  <c r="W25" i="28" s="1"/>
  <c r="BW31" i="1"/>
  <c r="X25" i="28" s="1"/>
  <c r="BU20" i="1"/>
  <c r="BV20"/>
  <c r="W16" i="28" s="1"/>
  <c r="BW20" i="1"/>
  <c r="BU15"/>
  <c r="BV15"/>
  <c r="W11" i="28" s="1"/>
  <c r="BW15" i="1"/>
  <c r="W223"/>
  <c r="X223"/>
  <c r="Y223"/>
  <c r="W214"/>
  <c r="E188" i="25" s="1"/>
  <c r="X214" i="1"/>
  <c r="Y214"/>
  <c r="E189" i="25" s="1"/>
  <c r="W215" i="1"/>
  <c r="X215"/>
  <c r="Y215"/>
  <c r="W216"/>
  <c r="E317" i="17" s="1"/>
  <c r="X216" i="1"/>
  <c r="Y216"/>
  <c r="E318" i="17" s="1"/>
  <c r="W217" i="1"/>
  <c r="X217"/>
  <c r="Y217"/>
  <c r="W219"/>
  <c r="X219"/>
  <c r="Y219"/>
  <c r="W208"/>
  <c r="E145" i="25" s="1"/>
  <c r="X208" i="1"/>
  <c r="Y208"/>
  <c r="E146" i="25" s="1"/>
  <c r="W198" i="1"/>
  <c r="E102" i="25" s="1"/>
  <c r="X198" i="1"/>
  <c r="Y198"/>
  <c r="E103" i="25" s="1"/>
  <c r="W188" i="1"/>
  <c r="E59" i="25" s="1"/>
  <c r="X188" i="1"/>
  <c r="Y188"/>
  <c r="E60" i="25" s="1"/>
  <c r="W169" i="1"/>
  <c r="E145" i="24" s="1"/>
  <c r="X169" i="1"/>
  <c r="Y169"/>
  <c r="E146" i="24" s="1"/>
  <c r="W170" i="1"/>
  <c r="X170"/>
  <c r="Y170"/>
  <c r="W171"/>
  <c r="E274" i="17" s="1"/>
  <c r="X171" i="1"/>
  <c r="Y171"/>
  <c r="E275" i="17" s="1"/>
  <c r="W172" i="1"/>
  <c r="X172"/>
  <c r="Y172"/>
  <c r="W174"/>
  <c r="X174"/>
  <c r="Y174"/>
  <c r="W163"/>
  <c r="E102" i="24" s="1"/>
  <c r="X163" i="1"/>
  <c r="Y163"/>
  <c r="E103" i="24" s="1"/>
  <c r="W158" i="1"/>
  <c r="E59" i="24" s="1"/>
  <c r="X158" i="1"/>
  <c r="Y158"/>
  <c r="E60" i="24" s="1"/>
  <c r="W146" i="1"/>
  <c r="X146"/>
  <c r="Y146"/>
  <c r="W147"/>
  <c r="E231" i="17" s="1"/>
  <c r="X147" i="1"/>
  <c r="Y147"/>
  <c r="E232" i="17" s="1"/>
  <c r="W148" i="1"/>
  <c r="X148"/>
  <c r="Y148"/>
  <c r="W150"/>
  <c r="X150"/>
  <c r="Y150"/>
  <c r="W145"/>
  <c r="E102" i="23" s="1"/>
  <c r="X145" i="1"/>
  <c r="Y145"/>
  <c r="E103" i="23" s="1"/>
  <c r="W139" i="1"/>
  <c r="E59" i="23" s="1"/>
  <c r="X139" i="1"/>
  <c r="Y139"/>
  <c r="E60" i="23" s="1"/>
  <c r="W126" i="1"/>
  <c r="E145" i="22" s="1"/>
  <c r="X126" i="1"/>
  <c r="Y126"/>
  <c r="E146" i="22" s="1"/>
  <c r="Z126" i="1"/>
  <c r="W121"/>
  <c r="E102" i="22" s="1"/>
  <c r="X121" i="1"/>
  <c r="Y121"/>
  <c r="E103" i="22" s="1"/>
  <c r="W116" i="1"/>
  <c r="E59" i="22" s="1"/>
  <c r="X116" i="1"/>
  <c r="Y116"/>
  <c r="E60" i="22" s="1"/>
  <c r="W104" i="1"/>
  <c r="E188" i="21" s="1"/>
  <c r="X104" i="1"/>
  <c r="Y104"/>
  <c r="E189" i="21" s="1"/>
  <c r="W99" i="1"/>
  <c r="E145" i="21" s="1"/>
  <c r="X99" i="1"/>
  <c r="Y99"/>
  <c r="E146" i="21" s="1"/>
  <c r="W94" i="1"/>
  <c r="E102" i="21" s="1"/>
  <c r="X94" i="1"/>
  <c r="Y94"/>
  <c r="E103" i="21" s="1"/>
  <c r="W89" i="1"/>
  <c r="E59" i="21" s="1"/>
  <c r="X89" i="1"/>
  <c r="Y89"/>
  <c r="E60" i="21" s="1"/>
  <c r="W77" i="1"/>
  <c r="E102" i="20" s="1"/>
  <c r="X77" i="1"/>
  <c r="Y77"/>
  <c r="E103" i="20" s="1"/>
  <c r="W72" i="1"/>
  <c r="E59" i="20" s="1"/>
  <c r="X72" i="1"/>
  <c r="Y72"/>
  <c r="E60" i="20" s="1"/>
  <c r="W53" i="1"/>
  <c r="E145" i="19" s="1"/>
  <c r="X53" i="1"/>
  <c r="Y53"/>
  <c r="E146" i="19" s="1"/>
  <c r="W47" i="1"/>
  <c r="E102" i="19" s="1"/>
  <c r="X47" i="1"/>
  <c r="Y47"/>
  <c r="E103" i="19" s="1"/>
  <c r="W42" i="1"/>
  <c r="E59" i="19" s="1"/>
  <c r="X42" i="1"/>
  <c r="Y42"/>
  <c r="E60" i="19" s="1"/>
  <c r="W29" i="1"/>
  <c r="W28"/>
  <c r="E16" i="17" s="1"/>
  <c r="X28" i="1"/>
  <c r="Y28"/>
  <c r="E17" i="17" s="1"/>
  <c r="X29" i="1"/>
  <c r="Y29"/>
  <c r="W31"/>
  <c r="X31"/>
  <c r="Y31"/>
  <c r="W27"/>
  <c r="X27"/>
  <c r="Y27"/>
  <c r="V27"/>
  <c r="W26"/>
  <c r="E145" i="18" s="1"/>
  <c r="X26" i="1"/>
  <c r="Y26"/>
  <c r="E146" i="18" s="1"/>
  <c r="W20" i="1"/>
  <c r="E102" i="18" s="1"/>
  <c r="X20" i="1"/>
  <c r="Y20"/>
  <c r="E103" i="18" s="1"/>
  <c r="W15" i="1"/>
  <c r="E59" i="18" s="1"/>
  <c r="X15" i="1"/>
  <c r="Y15"/>
  <c r="E60" i="18" s="1"/>
  <c r="V15" i="1"/>
  <c r="IR223"/>
  <c r="IQ223"/>
  <c r="IP223"/>
  <c r="IN223"/>
  <c r="IL223"/>
  <c r="IK223"/>
  <c r="II223"/>
  <c r="IH223"/>
  <c r="IF223"/>
  <c r="IE223"/>
  <c r="IC223"/>
  <c r="IB223"/>
  <c r="HZ223"/>
  <c r="HX223"/>
  <c r="HV223"/>
  <c r="HU223"/>
  <c r="HT223"/>
  <c r="HR223"/>
  <c r="HN223"/>
  <c r="HL223"/>
  <c r="HK223"/>
  <c r="HI223"/>
  <c r="HH223"/>
  <c r="HF223"/>
  <c r="HE223"/>
  <c r="HC223"/>
  <c r="HB223"/>
  <c r="GZ223"/>
  <c r="GY223"/>
  <c r="HY223" s="1"/>
  <c r="GW223"/>
  <c r="IQ217"/>
  <c r="IP217"/>
  <c r="IN217"/>
  <c r="IL217"/>
  <c r="IK217"/>
  <c r="II217"/>
  <c r="IH217"/>
  <c r="IF217"/>
  <c r="IE217"/>
  <c r="IC217"/>
  <c r="IB217"/>
  <c r="HZ217"/>
  <c r="HX217"/>
  <c r="HV217"/>
  <c r="HU217"/>
  <c r="HT217"/>
  <c r="HR217"/>
  <c r="HN217"/>
  <c r="HL217"/>
  <c r="HK217"/>
  <c r="HI217"/>
  <c r="HH217"/>
  <c r="HF217"/>
  <c r="HE217"/>
  <c r="HC217"/>
  <c r="HB217"/>
  <c r="GZ217"/>
  <c r="GY217"/>
  <c r="GW217"/>
  <c r="IQ216"/>
  <c r="IP216"/>
  <c r="IN216"/>
  <c r="IL216"/>
  <c r="IH216"/>
  <c r="IF216"/>
  <c r="IE216"/>
  <c r="IC216"/>
  <c r="HX216"/>
  <c r="HV216"/>
  <c r="HU216"/>
  <c r="HT216"/>
  <c r="HR216"/>
  <c r="HN216"/>
  <c r="HL216"/>
  <c r="HK216"/>
  <c r="HI216"/>
  <c r="HH216"/>
  <c r="HF216"/>
  <c r="HE216"/>
  <c r="HC216"/>
  <c r="HB216"/>
  <c r="GZ216"/>
  <c r="GY216"/>
  <c r="GW216"/>
  <c r="IQ215"/>
  <c r="IP215"/>
  <c r="IN215"/>
  <c r="IL215"/>
  <c r="IK215"/>
  <c r="II215"/>
  <c r="IH215"/>
  <c r="IF215"/>
  <c r="IE215"/>
  <c r="IC215"/>
  <c r="IB215"/>
  <c r="HZ215"/>
  <c r="HX215"/>
  <c r="HV215"/>
  <c r="HU215"/>
  <c r="HT215"/>
  <c r="HR215"/>
  <c r="HN215"/>
  <c r="HL215"/>
  <c r="HK215"/>
  <c r="HI215"/>
  <c r="HH215"/>
  <c r="HF215"/>
  <c r="HE215"/>
  <c r="HC215"/>
  <c r="HB215"/>
  <c r="GZ215"/>
  <c r="GY215"/>
  <c r="GW215"/>
  <c r="IQ214"/>
  <c r="IP214"/>
  <c r="IN214"/>
  <c r="IL214"/>
  <c r="IK214"/>
  <c r="II214"/>
  <c r="IH214"/>
  <c r="IF214"/>
  <c r="IE214"/>
  <c r="IC214"/>
  <c r="IB214"/>
  <c r="HZ214"/>
  <c r="HX214"/>
  <c r="HV214"/>
  <c r="HU214"/>
  <c r="HT214"/>
  <c r="HR214"/>
  <c r="HN214"/>
  <c r="HL214"/>
  <c r="HK214"/>
  <c r="HI214"/>
  <c r="HH214"/>
  <c r="HF214"/>
  <c r="HE214"/>
  <c r="HC214"/>
  <c r="HB214"/>
  <c r="GZ214"/>
  <c r="GY214"/>
  <c r="GW214"/>
  <c r="IQ208"/>
  <c r="IP208"/>
  <c r="IN208"/>
  <c r="IL208"/>
  <c r="IK208"/>
  <c r="II208"/>
  <c r="IH208"/>
  <c r="IF208"/>
  <c r="IE208"/>
  <c r="IC208"/>
  <c r="IB208"/>
  <c r="HZ208"/>
  <c r="HX208"/>
  <c r="HV208"/>
  <c r="HU208"/>
  <c r="HT208"/>
  <c r="HR208"/>
  <c r="HN208"/>
  <c r="HL208"/>
  <c r="HK208"/>
  <c r="HI208"/>
  <c r="HH208"/>
  <c r="HF208"/>
  <c r="HE208"/>
  <c r="HC208"/>
  <c r="HB208"/>
  <c r="GZ208"/>
  <c r="GY208"/>
  <c r="GW208"/>
  <c r="IQ198"/>
  <c r="IP198"/>
  <c r="IN198"/>
  <c r="IL198"/>
  <c r="IH198"/>
  <c r="IF198"/>
  <c r="IE198"/>
  <c r="IC198"/>
  <c r="HX198"/>
  <c r="HV198"/>
  <c r="HU198"/>
  <c r="HT198"/>
  <c r="HR198"/>
  <c r="HN198"/>
  <c r="HL198"/>
  <c r="HK198"/>
  <c r="HI198"/>
  <c r="HH198"/>
  <c r="HF198"/>
  <c r="HE198"/>
  <c r="HC198"/>
  <c r="HB198"/>
  <c r="GZ198"/>
  <c r="GY198"/>
  <c r="GW198"/>
  <c r="II216"/>
  <c r="HZ198"/>
  <c r="IQ188"/>
  <c r="IP188"/>
  <c r="IN188"/>
  <c r="IL188"/>
  <c r="IK188"/>
  <c r="II188"/>
  <c r="IH188"/>
  <c r="IF188"/>
  <c r="IE188"/>
  <c r="IC188"/>
  <c r="IB188"/>
  <c r="HZ188"/>
  <c r="HX188"/>
  <c r="HV188"/>
  <c r="HU188"/>
  <c r="HT188"/>
  <c r="HR188"/>
  <c r="HN188"/>
  <c r="HL188"/>
  <c r="HK188"/>
  <c r="HI188"/>
  <c r="HH188"/>
  <c r="HF188"/>
  <c r="HE188"/>
  <c r="HC188"/>
  <c r="HB188"/>
  <c r="GZ188"/>
  <c r="GY188"/>
  <c r="GW188"/>
  <c r="IQ174"/>
  <c r="IP174"/>
  <c r="IN174"/>
  <c r="IL174"/>
  <c r="IK174"/>
  <c r="II174"/>
  <c r="IH174"/>
  <c r="IF174"/>
  <c r="IE174"/>
  <c r="IC174"/>
  <c r="IB174"/>
  <c r="HZ174"/>
  <c r="HX174"/>
  <c r="HY174" s="1"/>
  <c r="HV174"/>
  <c r="HU174"/>
  <c r="HT174"/>
  <c r="HR174"/>
  <c r="HN174"/>
  <c r="HL174"/>
  <c r="HK174"/>
  <c r="HI174"/>
  <c r="HH174"/>
  <c r="HF174"/>
  <c r="HE174"/>
  <c r="HC174"/>
  <c r="HB174"/>
  <c r="GZ174"/>
  <c r="GY174"/>
  <c r="GW174"/>
  <c r="IQ172"/>
  <c r="IP172"/>
  <c r="IN172"/>
  <c r="IL172"/>
  <c r="IK172"/>
  <c r="II172"/>
  <c r="IH172"/>
  <c r="IF172"/>
  <c r="IE172"/>
  <c r="IC172"/>
  <c r="IB172"/>
  <c r="HZ172"/>
  <c r="HX172"/>
  <c r="HV172"/>
  <c r="HU172"/>
  <c r="HT172"/>
  <c r="HR172"/>
  <c r="HN172"/>
  <c r="HL172"/>
  <c r="HK172"/>
  <c r="HI172"/>
  <c r="HH172"/>
  <c r="HF172"/>
  <c r="HE172"/>
  <c r="HC172"/>
  <c r="HB172"/>
  <c r="GZ172"/>
  <c r="GY172"/>
  <c r="GW172"/>
  <c r="IQ171"/>
  <c r="IP171"/>
  <c r="IN171"/>
  <c r="IL171"/>
  <c r="IK171"/>
  <c r="II171"/>
  <c r="IH171"/>
  <c r="IF171"/>
  <c r="IE171"/>
  <c r="IC171"/>
  <c r="IB171"/>
  <c r="HZ171"/>
  <c r="HX171"/>
  <c r="HY171" s="1"/>
  <c r="HV171"/>
  <c r="HU171"/>
  <c r="HT171"/>
  <c r="HR171"/>
  <c r="HN171"/>
  <c r="HL171"/>
  <c r="HK171"/>
  <c r="HI171"/>
  <c r="HH171"/>
  <c r="HF171"/>
  <c r="HE171"/>
  <c r="HC171"/>
  <c r="HB171"/>
  <c r="GZ171"/>
  <c r="GY171"/>
  <c r="GW171"/>
  <c r="IQ170"/>
  <c r="IP170"/>
  <c r="IN170"/>
  <c r="IL170"/>
  <c r="IK170"/>
  <c r="II170"/>
  <c r="IH170"/>
  <c r="IF170"/>
  <c r="IE170"/>
  <c r="IC170"/>
  <c r="IB170"/>
  <c r="HZ170"/>
  <c r="HX170"/>
  <c r="HY170" s="1"/>
  <c r="HV170"/>
  <c r="HU170"/>
  <c r="HT170"/>
  <c r="HR170"/>
  <c r="HN170"/>
  <c r="HL170"/>
  <c r="HK170"/>
  <c r="HI170"/>
  <c r="HH170"/>
  <c r="HF170"/>
  <c r="HE170"/>
  <c r="HC170"/>
  <c r="HB170"/>
  <c r="GZ170"/>
  <c r="GY170"/>
  <c r="GW170"/>
  <c r="IQ169"/>
  <c r="IP169"/>
  <c r="IN169"/>
  <c r="IL169"/>
  <c r="IK169"/>
  <c r="II169"/>
  <c r="IH169"/>
  <c r="IF169"/>
  <c r="IE169"/>
  <c r="IC169"/>
  <c r="IB169"/>
  <c r="HZ169"/>
  <c r="HX169"/>
  <c r="HV169"/>
  <c r="HU169"/>
  <c r="HT169"/>
  <c r="HR169"/>
  <c r="HN169"/>
  <c r="HL169"/>
  <c r="HK169"/>
  <c r="HI169"/>
  <c r="HH169"/>
  <c r="HF169"/>
  <c r="HE169"/>
  <c r="HC169"/>
  <c r="HB169"/>
  <c r="GZ169"/>
  <c r="GY169"/>
  <c r="GW169"/>
  <c r="IQ163"/>
  <c r="IP163"/>
  <c r="IN163"/>
  <c r="IL163"/>
  <c r="IK163"/>
  <c r="II163"/>
  <c r="IH163"/>
  <c r="IF163"/>
  <c r="IE163"/>
  <c r="IC163"/>
  <c r="IB163"/>
  <c r="HZ163"/>
  <c r="HX163"/>
  <c r="HV163"/>
  <c r="HU163"/>
  <c r="HT163"/>
  <c r="HR163"/>
  <c r="I104" i="24" s="1"/>
  <c r="HN163" i="1"/>
  <c r="HL163"/>
  <c r="HK163"/>
  <c r="HI163"/>
  <c r="HH163"/>
  <c r="HF163"/>
  <c r="HE163"/>
  <c r="HC163"/>
  <c r="HB163"/>
  <c r="GZ163"/>
  <c r="GY163"/>
  <c r="GW163"/>
  <c r="IR163"/>
  <c r="IQ158"/>
  <c r="IP158"/>
  <c r="IN158"/>
  <c r="IL158"/>
  <c r="IK158"/>
  <c r="II158"/>
  <c r="IH158"/>
  <c r="IF158"/>
  <c r="IE158"/>
  <c r="IC158"/>
  <c r="IB158"/>
  <c r="HZ158"/>
  <c r="HX158"/>
  <c r="HV158"/>
  <c r="HU158"/>
  <c r="HT158"/>
  <c r="HR158"/>
  <c r="HN158"/>
  <c r="HL158"/>
  <c r="HK158"/>
  <c r="HI158"/>
  <c r="HH158"/>
  <c r="HF158"/>
  <c r="HE158"/>
  <c r="HC158"/>
  <c r="HB158"/>
  <c r="GZ158"/>
  <c r="GY158"/>
  <c r="GW158"/>
  <c r="IQ150"/>
  <c r="IP150"/>
  <c r="IN150"/>
  <c r="IL150"/>
  <c r="IK150"/>
  <c r="II150"/>
  <c r="IH150"/>
  <c r="IF150"/>
  <c r="IE150"/>
  <c r="IC150"/>
  <c r="IB150"/>
  <c r="HZ150"/>
  <c r="HX150"/>
  <c r="HY150" s="1"/>
  <c r="HV150"/>
  <c r="HU150"/>
  <c r="HT150"/>
  <c r="HR150"/>
  <c r="HN150"/>
  <c r="HL150"/>
  <c r="HK150"/>
  <c r="HI150"/>
  <c r="HH150"/>
  <c r="HF150"/>
  <c r="HE150"/>
  <c r="HC150"/>
  <c r="HB150"/>
  <c r="GZ150"/>
  <c r="GY150"/>
  <c r="GW150"/>
  <c r="IQ148"/>
  <c r="IP148"/>
  <c r="IN148"/>
  <c r="IL148"/>
  <c r="IK148"/>
  <c r="II148"/>
  <c r="IH148"/>
  <c r="IF148"/>
  <c r="IE148"/>
  <c r="IC148"/>
  <c r="IB148"/>
  <c r="HZ148"/>
  <c r="HX148"/>
  <c r="HV148"/>
  <c r="HU148"/>
  <c r="HT148"/>
  <c r="HR148"/>
  <c r="HN148"/>
  <c r="HL148"/>
  <c r="HK148"/>
  <c r="HI148"/>
  <c r="HH148"/>
  <c r="HF148"/>
  <c r="HE148"/>
  <c r="HC148"/>
  <c r="HB148"/>
  <c r="GZ148"/>
  <c r="GY148"/>
  <c r="GW148"/>
  <c r="IQ147"/>
  <c r="IP147"/>
  <c r="IN147"/>
  <c r="IL147"/>
  <c r="IK147"/>
  <c r="II147"/>
  <c r="IH147"/>
  <c r="IF147"/>
  <c r="IE147"/>
  <c r="IC147"/>
  <c r="IB147"/>
  <c r="HZ147"/>
  <c r="HX147"/>
  <c r="HY147" s="1"/>
  <c r="HV147"/>
  <c r="HU147"/>
  <c r="HT147"/>
  <c r="HR147"/>
  <c r="HN147"/>
  <c r="HL147"/>
  <c r="HK147"/>
  <c r="HI147"/>
  <c r="HH147"/>
  <c r="HF147"/>
  <c r="HE147"/>
  <c r="HC147"/>
  <c r="HB147"/>
  <c r="GZ147"/>
  <c r="GY147"/>
  <c r="GW147"/>
  <c r="IQ146"/>
  <c r="IP146"/>
  <c r="IN146"/>
  <c r="IL146"/>
  <c r="IK146"/>
  <c r="II146"/>
  <c r="IH146"/>
  <c r="IF146"/>
  <c r="IE146"/>
  <c r="IC146"/>
  <c r="IB146"/>
  <c r="HZ146"/>
  <c r="HX146"/>
  <c r="HY146" s="1"/>
  <c r="HV146"/>
  <c r="HU146"/>
  <c r="HT146"/>
  <c r="HR146"/>
  <c r="HL146"/>
  <c r="HK146"/>
  <c r="HI146"/>
  <c r="HH146"/>
  <c r="HF146"/>
  <c r="HE146"/>
  <c r="HC146"/>
  <c r="HB146"/>
  <c r="GZ146"/>
  <c r="GY146"/>
  <c r="GW146"/>
  <c r="IQ145"/>
  <c r="IP145"/>
  <c r="IN145"/>
  <c r="IL145"/>
  <c r="IK145"/>
  <c r="II145"/>
  <c r="IH145"/>
  <c r="IF145"/>
  <c r="IE145"/>
  <c r="IC145"/>
  <c r="IB145"/>
  <c r="HZ145"/>
  <c r="HX145"/>
  <c r="HV145"/>
  <c r="HU145"/>
  <c r="HT145"/>
  <c r="HR145"/>
  <c r="HN145"/>
  <c r="HL145"/>
  <c r="HK145"/>
  <c r="HI145"/>
  <c r="HH145"/>
  <c r="HF145"/>
  <c r="HE145"/>
  <c r="HC145"/>
  <c r="HB145"/>
  <c r="GZ145"/>
  <c r="GY145"/>
  <c r="GW145"/>
  <c r="IQ139"/>
  <c r="IP139"/>
  <c r="IN139"/>
  <c r="IL139"/>
  <c r="IK139"/>
  <c r="II139"/>
  <c r="IH139"/>
  <c r="IF139"/>
  <c r="IE139"/>
  <c r="IC139"/>
  <c r="IB139"/>
  <c r="HZ139"/>
  <c r="HX139"/>
  <c r="HV139"/>
  <c r="HU139"/>
  <c r="HT139"/>
  <c r="HR139"/>
  <c r="HL139"/>
  <c r="HK139"/>
  <c r="HK151" s="1"/>
  <c r="HK152" s="1"/>
  <c r="HI139"/>
  <c r="HI151" s="1"/>
  <c r="HI152" s="1"/>
  <c r="HH139"/>
  <c r="HH151" s="1"/>
  <c r="HH152" s="1"/>
  <c r="HF139"/>
  <c r="HE139"/>
  <c r="HE151" s="1"/>
  <c r="HE152" s="1"/>
  <c r="HC139"/>
  <c r="HC151" s="1"/>
  <c r="HC152" s="1"/>
  <c r="HB139"/>
  <c r="HB151" s="1"/>
  <c r="HB152" s="1"/>
  <c r="GZ139"/>
  <c r="GY139"/>
  <c r="GW139"/>
  <c r="GW151" s="1"/>
  <c r="GW152" s="1"/>
  <c r="IR150"/>
  <c r="HN139"/>
  <c r="IQ131"/>
  <c r="IP131"/>
  <c r="IN131"/>
  <c r="IL131"/>
  <c r="IK131"/>
  <c r="II131"/>
  <c r="IH131"/>
  <c r="IF131"/>
  <c r="IE131"/>
  <c r="IC131"/>
  <c r="IB131"/>
  <c r="HZ131"/>
  <c r="HX131"/>
  <c r="HV131"/>
  <c r="HU131"/>
  <c r="HT131"/>
  <c r="HR131"/>
  <c r="HN131"/>
  <c r="HL131"/>
  <c r="HK131"/>
  <c r="HI131"/>
  <c r="HH131"/>
  <c r="HF131"/>
  <c r="HE131"/>
  <c r="HC131"/>
  <c r="HB131"/>
  <c r="GZ131"/>
  <c r="GY131"/>
  <c r="HY131" s="1"/>
  <c r="GW131"/>
  <c r="IQ128"/>
  <c r="IP128"/>
  <c r="IN128"/>
  <c r="IL128"/>
  <c r="IK128"/>
  <c r="II128"/>
  <c r="IH128"/>
  <c r="IF128"/>
  <c r="IE128"/>
  <c r="IC128"/>
  <c r="IB128"/>
  <c r="HZ128"/>
  <c r="HX128"/>
  <c r="HY128" s="1"/>
  <c r="HV128"/>
  <c r="HU128"/>
  <c r="HT128"/>
  <c r="HR128"/>
  <c r="HN128"/>
  <c r="HL128"/>
  <c r="HK128"/>
  <c r="HI128"/>
  <c r="HH128"/>
  <c r="HF128"/>
  <c r="HE128"/>
  <c r="HC128"/>
  <c r="HB128"/>
  <c r="GZ128"/>
  <c r="GY128"/>
  <c r="GW128"/>
  <c r="IQ127"/>
  <c r="IP127"/>
  <c r="IN127"/>
  <c r="IL127"/>
  <c r="IK127"/>
  <c r="II127"/>
  <c r="IH127"/>
  <c r="IF127"/>
  <c r="IE127"/>
  <c r="IC127"/>
  <c r="IB127"/>
  <c r="HZ127"/>
  <c r="HX127"/>
  <c r="HV127"/>
  <c r="HU127"/>
  <c r="HT127"/>
  <c r="HR127"/>
  <c r="HN127"/>
  <c r="HL127"/>
  <c r="HK127"/>
  <c r="HI127"/>
  <c r="HH127"/>
  <c r="HF127"/>
  <c r="HE127"/>
  <c r="HC127"/>
  <c r="HB127"/>
  <c r="GZ127"/>
  <c r="GY127"/>
  <c r="GW127"/>
  <c r="IQ126"/>
  <c r="IP126"/>
  <c r="IN126"/>
  <c r="IL126"/>
  <c r="IK126"/>
  <c r="II126"/>
  <c r="IH126"/>
  <c r="IF126"/>
  <c r="IE126"/>
  <c r="IC126"/>
  <c r="IB126"/>
  <c r="HZ126"/>
  <c r="HX126"/>
  <c r="HV126"/>
  <c r="HU126"/>
  <c r="HT126"/>
  <c r="HR126"/>
  <c r="HN126"/>
  <c r="HL126"/>
  <c r="HK126"/>
  <c r="HI126"/>
  <c r="HH126"/>
  <c r="HF126"/>
  <c r="HE126"/>
  <c r="HC126"/>
  <c r="HB126"/>
  <c r="GZ126"/>
  <c r="GY126"/>
  <c r="GW126"/>
  <c r="IR125"/>
  <c r="IR131" s="1"/>
  <c r="IR124"/>
  <c r="IR123"/>
  <c r="IR122"/>
  <c r="IQ121"/>
  <c r="IP121"/>
  <c r="IN121"/>
  <c r="IL121"/>
  <c r="IK121"/>
  <c r="II121"/>
  <c r="IH121"/>
  <c r="IF121"/>
  <c r="IE121"/>
  <c r="IC121"/>
  <c r="IB121"/>
  <c r="HZ121"/>
  <c r="HX121"/>
  <c r="HV121"/>
  <c r="HU121"/>
  <c r="HT121"/>
  <c r="HR121"/>
  <c r="HN121"/>
  <c r="HL121"/>
  <c r="HK121"/>
  <c r="HI121"/>
  <c r="HH121"/>
  <c r="HF121"/>
  <c r="HE121"/>
  <c r="HC121"/>
  <c r="HB121"/>
  <c r="GZ121"/>
  <c r="GY121"/>
  <c r="GW121"/>
  <c r="IQ116"/>
  <c r="IP116"/>
  <c r="IN116"/>
  <c r="IL116"/>
  <c r="IK116"/>
  <c r="II116"/>
  <c r="IH116"/>
  <c r="IF116"/>
  <c r="IE116"/>
  <c r="IC116"/>
  <c r="IB116"/>
  <c r="HZ116"/>
  <c r="HX116"/>
  <c r="HV116"/>
  <c r="HU116"/>
  <c r="HT116"/>
  <c r="HR116"/>
  <c r="HN116"/>
  <c r="HL116"/>
  <c r="HK116"/>
  <c r="HI116"/>
  <c r="HH116"/>
  <c r="HF116"/>
  <c r="HE116"/>
  <c r="HC116"/>
  <c r="HB116"/>
  <c r="GZ116"/>
  <c r="GY116"/>
  <c r="GW116"/>
  <c r="IQ108"/>
  <c r="IP108"/>
  <c r="IN108"/>
  <c r="IL108"/>
  <c r="IK108"/>
  <c r="II108"/>
  <c r="IH108"/>
  <c r="IF108"/>
  <c r="IE108"/>
  <c r="IC108"/>
  <c r="IB108"/>
  <c r="IO108" s="1"/>
  <c r="IO228" s="1"/>
  <c r="HZ108"/>
  <c r="HX108"/>
  <c r="HV108"/>
  <c r="HU108"/>
  <c r="HT108"/>
  <c r="HR108"/>
  <c r="HN108"/>
  <c r="HL108"/>
  <c r="HK108"/>
  <c r="HI108"/>
  <c r="HH108"/>
  <c r="HF108"/>
  <c r="HE108"/>
  <c r="HC108"/>
  <c r="HB108"/>
  <c r="GZ108"/>
  <c r="GY108"/>
  <c r="HY108" s="1"/>
  <c r="GW108"/>
  <c r="IQ107"/>
  <c r="IP107"/>
  <c r="IN107"/>
  <c r="IL107"/>
  <c r="IK107"/>
  <c r="II107"/>
  <c r="IH107"/>
  <c r="IF107"/>
  <c r="IE107"/>
  <c r="IC107"/>
  <c r="IB107"/>
  <c r="IO107" s="1"/>
  <c r="IO226" s="1"/>
  <c r="HZ107"/>
  <c r="HX107"/>
  <c r="HV107"/>
  <c r="HU107"/>
  <c r="HT107"/>
  <c r="HR107"/>
  <c r="HN107"/>
  <c r="HL107"/>
  <c r="HK107"/>
  <c r="HI107"/>
  <c r="HH107"/>
  <c r="HF107"/>
  <c r="HE107"/>
  <c r="HC107"/>
  <c r="HB107"/>
  <c r="GZ107"/>
  <c r="GY107"/>
  <c r="HY107" s="1"/>
  <c r="GW107"/>
  <c r="IQ106"/>
  <c r="IP106"/>
  <c r="IN106"/>
  <c r="IL106"/>
  <c r="IK106"/>
  <c r="II106"/>
  <c r="IH106"/>
  <c r="IF106"/>
  <c r="IE106"/>
  <c r="IC106"/>
  <c r="IB106"/>
  <c r="IO106" s="1"/>
  <c r="IO225" s="1"/>
  <c r="HZ106"/>
  <c r="HX106"/>
  <c r="HV106"/>
  <c r="HU106"/>
  <c r="HT106"/>
  <c r="HR106"/>
  <c r="HN106"/>
  <c r="HL106"/>
  <c r="HK106"/>
  <c r="HI106"/>
  <c r="HH106"/>
  <c r="HF106"/>
  <c r="HE106"/>
  <c r="HC106"/>
  <c r="HB106"/>
  <c r="GZ106"/>
  <c r="GY106"/>
  <c r="GW106"/>
  <c r="IQ105"/>
  <c r="IP105"/>
  <c r="IN105"/>
  <c r="IL105"/>
  <c r="IK105"/>
  <c r="II105"/>
  <c r="IH105"/>
  <c r="IF105"/>
  <c r="IE105"/>
  <c r="IC105"/>
  <c r="IB105"/>
  <c r="HZ105"/>
  <c r="HX105"/>
  <c r="HY105" s="1"/>
  <c r="HV105"/>
  <c r="HU105"/>
  <c r="HT105"/>
  <c r="HR105"/>
  <c r="HN105"/>
  <c r="HL105"/>
  <c r="HK105"/>
  <c r="HI105"/>
  <c r="HH105"/>
  <c r="HF105"/>
  <c r="HE105"/>
  <c r="HC105"/>
  <c r="HB105"/>
  <c r="GZ105"/>
  <c r="GY105"/>
  <c r="GW105"/>
  <c r="IQ104"/>
  <c r="IP104"/>
  <c r="IN104"/>
  <c r="IL104"/>
  <c r="IK104"/>
  <c r="II104"/>
  <c r="IH104"/>
  <c r="IF104"/>
  <c r="IE104"/>
  <c r="IC104"/>
  <c r="IB104"/>
  <c r="HZ104"/>
  <c r="HX104"/>
  <c r="HV104"/>
  <c r="HU104"/>
  <c r="HT104"/>
  <c r="HR104"/>
  <c r="HN104"/>
  <c r="HL104"/>
  <c r="HK104"/>
  <c r="HI104"/>
  <c r="HH104"/>
  <c r="HF104"/>
  <c r="HE104"/>
  <c r="HC104"/>
  <c r="HB104"/>
  <c r="GZ104"/>
  <c r="GY104"/>
  <c r="GW104"/>
  <c r="IQ99"/>
  <c r="IP99"/>
  <c r="IN99"/>
  <c r="IL99"/>
  <c r="IK99"/>
  <c r="II99"/>
  <c r="IH99"/>
  <c r="IF99"/>
  <c r="IE99"/>
  <c r="IC99"/>
  <c r="IB99"/>
  <c r="HZ99"/>
  <c r="HX99"/>
  <c r="HV99"/>
  <c r="HU99"/>
  <c r="HT99"/>
  <c r="HR99"/>
  <c r="HN99"/>
  <c r="HL99"/>
  <c r="HK99"/>
  <c r="HI99"/>
  <c r="HH99"/>
  <c r="HF99"/>
  <c r="HE99"/>
  <c r="HC99"/>
  <c r="HB99"/>
  <c r="GZ99"/>
  <c r="GY99"/>
  <c r="GW99"/>
  <c r="IQ94"/>
  <c r="IP94"/>
  <c r="IN94"/>
  <c r="IL94"/>
  <c r="IK94"/>
  <c r="II94"/>
  <c r="IH94"/>
  <c r="IF94"/>
  <c r="IE94"/>
  <c r="IC94"/>
  <c r="IB94"/>
  <c r="HZ94"/>
  <c r="HX94"/>
  <c r="HV94"/>
  <c r="HU94"/>
  <c r="HT94"/>
  <c r="HR94"/>
  <c r="HN94"/>
  <c r="HL94"/>
  <c r="HK94"/>
  <c r="HI94"/>
  <c r="HH94"/>
  <c r="HF94"/>
  <c r="HE94"/>
  <c r="HC94"/>
  <c r="HB94"/>
  <c r="GZ94"/>
  <c r="GY94"/>
  <c r="GW94"/>
  <c r="IQ89"/>
  <c r="IP89"/>
  <c r="IN89"/>
  <c r="IL89"/>
  <c r="IK89"/>
  <c r="II89"/>
  <c r="IH89"/>
  <c r="IF89"/>
  <c r="IE89"/>
  <c r="IC89"/>
  <c r="IB89"/>
  <c r="HZ89"/>
  <c r="HX89"/>
  <c r="HV89"/>
  <c r="HU89"/>
  <c r="HT89"/>
  <c r="HR89"/>
  <c r="HN89"/>
  <c r="HL89"/>
  <c r="HK89"/>
  <c r="HI89"/>
  <c r="HH89"/>
  <c r="HF89"/>
  <c r="HE89"/>
  <c r="HC89"/>
  <c r="HB89"/>
  <c r="GZ89"/>
  <c r="GY89"/>
  <c r="GW89"/>
  <c r="IQ77"/>
  <c r="IP77"/>
  <c r="IN77"/>
  <c r="IL77"/>
  <c r="IK77"/>
  <c r="II77"/>
  <c r="IH77"/>
  <c r="IF77"/>
  <c r="IE77"/>
  <c r="IC77"/>
  <c r="IB77"/>
  <c r="HZ77"/>
  <c r="HX77"/>
  <c r="HV77"/>
  <c r="HU77"/>
  <c r="HT77"/>
  <c r="HR77"/>
  <c r="HN77"/>
  <c r="HL77"/>
  <c r="HK77"/>
  <c r="HI77"/>
  <c r="HH77"/>
  <c r="HF77"/>
  <c r="HE77"/>
  <c r="HC77"/>
  <c r="HB77"/>
  <c r="GZ77"/>
  <c r="GY77"/>
  <c r="GW77"/>
  <c r="IQ72"/>
  <c r="IP72"/>
  <c r="IN72"/>
  <c r="IL72"/>
  <c r="IK72"/>
  <c r="II72"/>
  <c r="IH72"/>
  <c r="IF72"/>
  <c r="IE72"/>
  <c r="IC72"/>
  <c r="IB72"/>
  <c r="HZ72"/>
  <c r="HX72"/>
  <c r="HV72"/>
  <c r="HU72"/>
  <c r="HT72"/>
  <c r="HR72"/>
  <c r="HN72"/>
  <c r="HL72"/>
  <c r="HK72"/>
  <c r="HI72"/>
  <c r="HH72"/>
  <c r="HF72"/>
  <c r="HE72"/>
  <c r="HC72"/>
  <c r="HB72"/>
  <c r="GZ72"/>
  <c r="GY72"/>
  <c r="GW72"/>
  <c r="IQ53"/>
  <c r="IP53"/>
  <c r="IN53"/>
  <c r="IL53"/>
  <c r="IK53"/>
  <c r="II53"/>
  <c r="IH53"/>
  <c r="IF53"/>
  <c r="IE53"/>
  <c r="IC53"/>
  <c r="IB53"/>
  <c r="IO53" s="1"/>
  <c r="HZ53"/>
  <c r="HX53"/>
  <c r="HY53" s="1"/>
  <c r="HV53"/>
  <c r="HU53"/>
  <c r="HT53"/>
  <c r="HR53"/>
  <c r="HN53"/>
  <c r="HL53"/>
  <c r="HK53"/>
  <c r="HI53"/>
  <c r="HH53"/>
  <c r="HF53"/>
  <c r="HE53"/>
  <c r="HC53"/>
  <c r="HB53"/>
  <c r="GZ53"/>
  <c r="GY53"/>
  <c r="GW53"/>
  <c r="IR58"/>
  <c r="IS58" s="1"/>
  <c r="IR57"/>
  <c r="IR55"/>
  <c r="IS55" s="1"/>
  <c r="IQ47"/>
  <c r="IP47"/>
  <c r="IN47"/>
  <c r="IL47"/>
  <c r="IK47"/>
  <c r="II47"/>
  <c r="IH47"/>
  <c r="IF47"/>
  <c r="IE47"/>
  <c r="IC47"/>
  <c r="IB47"/>
  <c r="HZ47"/>
  <c r="HX47"/>
  <c r="HV47"/>
  <c r="HU47"/>
  <c r="HT47"/>
  <c r="HR47"/>
  <c r="HN47"/>
  <c r="HL47"/>
  <c r="HK47"/>
  <c r="HI47"/>
  <c r="HH47"/>
  <c r="HF47"/>
  <c r="HE47"/>
  <c r="HC47"/>
  <c r="HB47"/>
  <c r="GZ47"/>
  <c r="GY47"/>
  <c r="GW47"/>
  <c r="IQ42"/>
  <c r="IP42"/>
  <c r="IN42"/>
  <c r="IL42"/>
  <c r="IK42"/>
  <c r="II42"/>
  <c r="IH42"/>
  <c r="IF42"/>
  <c r="IE42"/>
  <c r="IC42"/>
  <c r="IB42"/>
  <c r="HZ42"/>
  <c r="HX42"/>
  <c r="HV42"/>
  <c r="HU42"/>
  <c r="HT42"/>
  <c r="HR42"/>
  <c r="HN42"/>
  <c r="HL42"/>
  <c r="HK42"/>
  <c r="HI42"/>
  <c r="HH42"/>
  <c r="HF42"/>
  <c r="HE42"/>
  <c r="HC42"/>
  <c r="HB42"/>
  <c r="GZ42"/>
  <c r="GY42"/>
  <c r="GW42"/>
  <c r="IQ26"/>
  <c r="IP26"/>
  <c r="IN26"/>
  <c r="IL26"/>
  <c r="II26"/>
  <c r="IH26"/>
  <c r="IF26"/>
  <c r="IE26"/>
  <c r="IC26"/>
  <c r="HZ26"/>
  <c r="HX26"/>
  <c r="HY26" s="1"/>
  <c r="HV26"/>
  <c r="HU26"/>
  <c r="HT26"/>
  <c r="HR26"/>
  <c r="HN26"/>
  <c r="HL26"/>
  <c r="HK26"/>
  <c r="HI26"/>
  <c r="HH26"/>
  <c r="HF26"/>
  <c r="HE26"/>
  <c r="HC26"/>
  <c r="HB26"/>
  <c r="GZ26"/>
  <c r="GY26"/>
  <c r="GW26"/>
  <c r="IQ20"/>
  <c r="IP20"/>
  <c r="IN20"/>
  <c r="IL20"/>
  <c r="IK20"/>
  <c r="II20"/>
  <c r="IH20"/>
  <c r="IF20"/>
  <c r="IE20"/>
  <c r="IC20"/>
  <c r="IB20"/>
  <c r="HZ20"/>
  <c r="HX20"/>
  <c r="HY20" s="1"/>
  <c r="HV20"/>
  <c r="HU20"/>
  <c r="HT20"/>
  <c r="HR20"/>
  <c r="HN20"/>
  <c r="HL20"/>
  <c r="HK20"/>
  <c r="HI20"/>
  <c r="HH20"/>
  <c r="HF20"/>
  <c r="HE20"/>
  <c r="HC20"/>
  <c r="HB20"/>
  <c r="GZ20"/>
  <c r="GY20"/>
  <c r="GW20"/>
  <c r="IQ15"/>
  <c r="IP15"/>
  <c r="IN15"/>
  <c r="IL15"/>
  <c r="IK15"/>
  <c r="II15"/>
  <c r="IH15"/>
  <c r="IF15"/>
  <c r="IE15"/>
  <c r="IC15"/>
  <c r="IB15"/>
  <c r="HZ15"/>
  <c r="HX15"/>
  <c r="HV15"/>
  <c r="HU15"/>
  <c r="HT15"/>
  <c r="HR15"/>
  <c r="HN15"/>
  <c r="HL15"/>
  <c r="HK15"/>
  <c r="HI15"/>
  <c r="HH15"/>
  <c r="HF15"/>
  <c r="HE15"/>
  <c r="HC15"/>
  <c r="HB15"/>
  <c r="GZ15"/>
  <c r="GY15"/>
  <c r="GW15"/>
  <c r="GS223"/>
  <c r="GR223"/>
  <c r="GP223"/>
  <c r="GN223"/>
  <c r="GM223"/>
  <c r="GK223"/>
  <c r="GJ223"/>
  <c r="GH223"/>
  <c r="GG223"/>
  <c r="GE223"/>
  <c r="GD223"/>
  <c r="GB223"/>
  <c r="FZ223"/>
  <c r="FX223"/>
  <c r="FW223"/>
  <c r="FV223"/>
  <c r="FT223"/>
  <c r="FP223"/>
  <c r="FN223"/>
  <c r="FM223"/>
  <c r="FK223"/>
  <c r="FJ223"/>
  <c r="FH223"/>
  <c r="FG223"/>
  <c r="FE223"/>
  <c r="FD223"/>
  <c r="FB223"/>
  <c r="FA223"/>
  <c r="EY223"/>
  <c r="GS217"/>
  <c r="GR217"/>
  <c r="GP217"/>
  <c r="GN217"/>
  <c r="GM217"/>
  <c r="GK217"/>
  <c r="GJ217"/>
  <c r="GH217"/>
  <c r="GG217"/>
  <c r="GE217"/>
  <c r="GD217"/>
  <c r="GB217"/>
  <c r="FZ217"/>
  <c r="FX217"/>
  <c r="FW217"/>
  <c r="FV217"/>
  <c r="FT217"/>
  <c r="FP217"/>
  <c r="FN217"/>
  <c r="FM217"/>
  <c r="FK217"/>
  <c r="FJ217"/>
  <c r="FH217"/>
  <c r="FG217"/>
  <c r="FE217"/>
  <c r="FD217"/>
  <c r="FB217"/>
  <c r="FA217"/>
  <c r="EY217"/>
  <c r="GS216"/>
  <c r="GR216"/>
  <c r="GP216"/>
  <c r="GN216"/>
  <c r="GJ216"/>
  <c r="GH216"/>
  <c r="GG216"/>
  <c r="GE216"/>
  <c r="FZ216"/>
  <c r="FX216"/>
  <c r="FW216"/>
  <c r="FV216"/>
  <c r="FT216"/>
  <c r="FP216"/>
  <c r="FN216"/>
  <c r="FM216"/>
  <c r="FK216"/>
  <c r="FJ216"/>
  <c r="FH216"/>
  <c r="FG216"/>
  <c r="FE216"/>
  <c r="FD216"/>
  <c r="FB216"/>
  <c r="FA216"/>
  <c r="EY216"/>
  <c r="GS215"/>
  <c r="GR215"/>
  <c r="GP215"/>
  <c r="GN215"/>
  <c r="GM215"/>
  <c r="GK215"/>
  <c r="GJ215"/>
  <c r="GH215"/>
  <c r="GG215"/>
  <c r="GE215"/>
  <c r="GD215"/>
  <c r="GB215"/>
  <c r="FZ215"/>
  <c r="FX215"/>
  <c r="FW215"/>
  <c r="FV215"/>
  <c r="FT215"/>
  <c r="FP215"/>
  <c r="FN215"/>
  <c r="FM215"/>
  <c r="FK215"/>
  <c r="FJ215"/>
  <c r="FH215"/>
  <c r="FG215"/>
  <c r="FE215"/>
  <c r="FD215"/>
  <c r="FB215"/>
  <c r="FA215"/>
  <c r="EY215"/>
  <c r="GS214"/>
  <c r="GR214"/>
  <c r="GP214"/>
  <c r="GN214"/>
  <c r="GM214"/>
  <c r="GK214"/>
  <c r="GJ214"/>
  <c r="GH214"/>
  <c r="GG214"/>
  <c r="GE214"/>
  <c r="GD214"/>
  <c r="GB214"/>
  <c r="FZ214"/>
  <c r="FX214"/>
  <c r="FW214"/>
  <c r="FV214"/>
  <c r="FT214"/>
  <c r="FP214"/>
  <c r="FN214"/>
  <c r="FM214"/>
  <c r="FK214"/>
  <c r="FJ214"/>
  <c r="FH214"/>
  <c r="FG214"/>
  <c r="FE214"/>
  <c r="FD214"/>
  <c r="FB214"/>
  <c r="FA214"/>
  <c r="EY214"/>
  <c r="GS208"/>
  <c r="GR208"/>
  <c r="GP208"/>
  <c r="GN208"/>
  <c r="GM208"/>
  <c r="GK208"/>
  <c r="GJ208"/>
  <c r="GH208"/>
  <c r="GG208"/>
  <c r="GE208"/>
  <c r="GD208"/>
  <c r="GB208"/>
  <c r="FZ208"/>
  <c r="FX208"/>
  <c r="FW208"/>
  <c r="FV208"/>
  <c r="FT208"/>
  <c r="FP208"/>
  <c r="FN208"/>
  <c r="FM208"/>
  <c r="FK208"/>
  <c r="FJ208"/>
  <c r="FH208"/>
  <c r="FG208"/>
  <c r="FE208"/>
  <c r="FD208"/>
  <c r="FB208"/>
  <c r="FA208"/>
  <c r="EY208"/>
  <c r="GS198"/>
  <c r="GR198"/>
  <c r="GP198"/>
  <c r="GN198"/>
  <c r="GJ198"/>
  <c r="GH198"/>
  <c r="GG198"/>
  <c r="GE198"/>
  <c r="FZ198"/>
  <c r="FX198"/>
  <c r="FW198"/>
  <c r="FV198"/>
  <c r="FT198"/>
  <c r="FP198"/>
  <c r="FN198"/>
  <c r="FM198"/>
  <c r="FK198"/>
  <c r="FJ198"/>
  <c r="FH198"/>
  <c r="FG198"/>
  <c r="FE198"/>
  <c r="FD198"/>
  <c r="FB198"/>
  <c r="FA198"/>
  <c r="EY198"/>
  <c r="GK216"/>
  <c r="GS188"/>
  <c r="GR188"/>
  <c r="GP188"/>
  <c r="GN188"/>
  <c r="GM188"/>
  <c r="GK188"/>
  <c r="GJ188"/>
  <c r="GH188"/>
  <c r="GG188"/>
  <c r="GE188"/>
  <c r="GD188"/>
  <c r="GB188"/>
  <c r="FZ188"/>
  <c r="FX188"/>
  <c r="FW188"/>
  <c r="FV188"/>
  <c r="FT188"/>
  <c r="FP188"/>
  <c r="FN188"/>
  <c r="FM188"/>
  <c r="FK188"/>
  <c r="FJ188"/>
  <c r="FH188"/>
  <c r="FG188"/>
  <c r="FE188"/>
  <c r="FD188"/>
  <c r="FB188"/>
  <c r="FA188"/>
  <c r="EY188"/>
  <c r="GS174"/>
  <c r="GR174"/>
  <c r="GP174"/>
  <c r="GN174"/>
  <c r="GM174"/>
  <c r="GK174"/>
  <c r="GJ174"/>
  <c r="GH174"/>
  <c r="GG174"/>
  <c r="GE174"/>
  <c r="GD174"/>
  <c r="GB174"/>
  <c r="FZ174"/>
  <c r="GA174" s="1"/>
  <c r="FX174"/>
  <c r="FW174"/>
  <c r="FV174"/>
  <c r="FT174"/>
  <c r="FP174"/>
  <c r="FN174"/>
  <c r="FM174"/>
  <c r="FK174"/>
  <c r="FJ174"/>
  <c r="FH174"/>
  <c r="FG174"/>
  <c r="FE174"/>
  <c r="FD174"/>
  <c r="FB174"/>
  <c r="FA174"/>
  <c r="EY174"/>
  <c r="GS172"/>
  <c r="GR172"/>
  <c r="GP172"/>
  <c r="GN172"/>
  <c r="GM172"/>
  <c r="GK172"/>
  <c r="GJ172"/>
  <c r="GH172"/>
  <c r="GG172"/>
  <c r="GE172"/>
  <c r="GD172"/>
  <c r="GB172"/>
  <c r="FZ172"/>
  <c r="GA172" s="1"/>
  <c r="FX172"/>
  <c r="FW172"/>
  <c r="FV172"/>
  <c r="FT172"/>
  <c r="FP172"/>
  <c r="FN172"/>
  <c r="FM172"/>
  <c r="FK172"/>
  <c r="FJ172"/>
  <c r="FH172"/>
  <c r="FG172"/>
  <c r="FE172"/>
  <c r="FD172"/>
  <c r="FB172"/>
  <c r="FA172"/>
  <c r="EY172"/>
  <c r="GS171"/>
  <c r="GR171"/>
  <c r="GP171"/>
  <c r="GN171"/>
  <c r="GM171"/>
  <c r="GK171"/>
  <c r="GJ171"/>
  <c r="GH171"/>
  <c r="GG171"/>
  <c r="GE171"/>
  <c r="GD171"/>
  <c r="GB171"/>
  <c r="FZ171"/>
  <c r="GA171" s="1"/>
  <c r="FX171"/>
  <c r="FW171"/>
  <c r="FV171"/>
  <c r="FT171"/>
  <c r="FP171"/>
  <c r="FN171"/>
  <c r="FM171"/>
  <c r="FK171"/>
  <c r="FJ171"/>
  <c r="FH171"/>
  <c r="FG171"/>
  <c r="FE171"/>
  <c r="FD171"/>
  <c r="FB171"/>
  <c r="FA171"/>
  <c r="EY171"/>
  <c r="GS170"/>
  <c r="GR170"/>
  <c r="GP170"/>
  <c r="GN170"/>
  <c r="GM170"/>
  <c r="GK170"/>
  <c r="GJ170"/>
  <c r="GH170"/>
  <c r="GG170"/>
  <c r="GE170"/>
  <c r="GD170"/>
  <c r="GB170"/>
  <c r="FZ170"/>
  <c r="GA170" s="1"/>
  <c r="FX170"/>
  <c r="FW170"/>
  <c r="FV170"/>
  <c r="FT170"/>
  <c r="FP170"/>
  <c r="FN170"/>
  <c r="FM170"/>
  <c r="FK170"/>
  <c r="FJ170"/>
  <c r="FH170"/>
  <c r="FG170"/>
  <c r="FE170"/>
  <c r="FD170"/>
  <c r="FB170"/>
  <c r="FA170"/>
  <c r="EY170"/>
  <c r="GS169"/>
  <c r="GR169"/>
  <c r="GP169"/>
  <c r="GN169"/>
  <c r="GM169"/>
  <c r="GK169"/>
  <c r="GJ169"/>
  <c r="GH169"/>
  <c r="GG169"/>
  <c r="GE169"/>
  <c r="GD169"/>
  <c r="GB169"/>
  <c r="FZ169"/>
  <c r="FX169"/>
  <c r="FW169"/>
  <c r="FV169"/>
  <c r="FT169"/>
  <c r="FP169"/>
  <c r="FN169"/>
  <c r="FM169"/>
  <c r="FK169"/>
  <c r="FJ169"/>
  <c r="FH169"/>
  <c r="FG169"/>
  <c r="FE169"/>
  <c r="FD169"/>
  <c r="FB169"/>
  <c r="FA169"/>
  <c r="EY169"/>
  <c r="GT172"/>
  <c r="GS163"/>
  <c r="GR163"/>
  <c r="GP163"/>
  <c r="GN163"/>
  <c r="GM163"/>
  <c r="GK163"/>
  <c r="GJ163"/>
  <c r="GH163"/>
  <c r="GG163"/>
  <c r="GE163"/>
  <c r="GD163"/>
  <c r="GB163"/>
  <c r="FZ163"/>
  <c r="FX163"/>
  <c r="FW163"/>
  <c r="FV163"/>
  <c r="FT163"/>
  <c r="H104" i="24" s="1"/>
  <c r="FP163" i="1"/>
  <c r="FN163"/>
  <c r="FM163"/>
  <c r="FK163"/>
  <c r="FJ163"/>
  <c r="FH163"/>
  <c r="FG163"/>
  <c r="FE163"/>
  <c r="FD163"/>
  <c r="FB163"/>
  <c r="FA163"/>
  <c r="EY163"/>
  <c r="GS158"/>
  <c r="GR158"/>
  <c r="GP158"/>
  <c r="GN158"/>
  <c r="GM158"/>
  <c r="GK158"/>
  <c r="GJ158"/>
  <c r="GH158"/>
  <c r="GG158"/>
  <c r="GE158"/>
  <c r="GD158"/>
  <c r="GB158"/>
  <c r="FZ158"/>
  <c r="FX158"/>
  <c r="FW158"/>
  <c r="FV158"/>
  <c r="FT158"/>
  <c r="FP158"/>
  <c r="FN158"/>
  <c r="FM158"/>
  <c r="FK158"/>
  <c r="FJ158"/>
  <c r="FH158"/>
  <c r="FG158"/>
  <c r="FE158"/>
  <c r="FD158"/>
  <c r="FB158"/>
  <c r="FA158"/>
  <c r="EY158"/>
  <c r="GS150"/>
  <c r="GR150"/>
  <c r="GP150"/>
  <c r="GN150"/>
  <c r="GM150"/>
  <c r="GK150"/>
  <c r="GJ150"/>
  <c r="GH150"/>
  <c r="GG150"/>
  <c r="GE150"/>
  <c r="GD150"/>
  <c r="GB150"/>
  <c r="FZ150"/>
  <c r="GA150" s="1"/>
  <c r="FX150"/>
  <c r="FW150"/>
  <c r="FV150"/>
  <c r="FT150"/>
  <c r="FP150"/>
  <c r="FN150"/>
  <c r="FM150"/>
  <c r="FK150"/>
  <c r="FJ150"/>
  <c r="FH150"/>
  <c r="FG150"/>
  <c r="FE150"/>
  <c r="FD150"/>
  <c r="FB150"/>
  <c r="FA150"/>
  <c r="EY150"/>
  <c r="GS148"/>
  <c r="GR148"/>
  <c r="GP148"/>
  <c r="GN148"/>
  <c r="GM148"/>
  <c r="GK148"/>
  <c r="GJ148"/>
  <c r="GH148"/>
  <c r="GG148"/>
  <c r="GE148"/>
  <c r="GD148"/>
  <c r="GB148"/>
  <c r="FZ148"/>
  <c r="GA148" s="1"/>
  <c r="FX148"/>
  <c r="FW148"/>
  <c r="FV148"/>
  <c r="FT148"/>
  <c r="FP148"/>
  <c r="FN148"/>
  <c r="FM148"/>
  <c r="FK148"/>
  <c r="FJ148"/>
  <c r="FH148"/>
  <c r="FG148"/>
  <c r="FE148"/>
  <c r="FD148"/>
  <c r="FB148"/>
  <c r="FA148"/>
  <c r="EY148"/>
  <c r="GS147"/>
  <c r="GR147"/>
  <c r="GP147"/>
  <c r="GN147"/>
  <c r="GM147"/>
  <c r="GK147"/>
  <c r="GJ147"/>
  <c r="GH147"/>
  <c r="GG147"/>
  <c r="GE147"/>
  <c r="GD147"/>
  <c r="GB147"/>
  <c r="FZ147"/>
  <c r="GA147" s="1"/>
  <c r="FX147"/>
  <c r="FW147"/>
  <c r="FV147"/>
  <c r="FT147"/>
  <c r="FP147"/>
  <c r="FN147"/>
  <c r="FM147"/>
  <c r="FK147"/>
  <c r="FJ147"/>
  <c r="FH147"/>
  <c r="FG147"/>
  <c r="FE147"/>
  <c r="FD147"/>
  <c r="FB147"/>
  <c r="FA147"/>
  <c r="EY147"/>
  <c r="GS146"/>
  <c r="GR146"/>
  <c r="GP146"/>
  <c r="GN146"/>
  <c r="GM146"/>
  <c r="GK146"/>
  <c r="GJ146"/>
  <c r="GH146"/>
  <c r="GG146"/>
  <c r="GE146"/>
  <c r="GD146"/>
  <c r="GB146"/>
  <c r="FZ146"/>
  <c r="GA146" s="1"/>
  <c r="FX146"/>
  <c r="FW146"/>
  <c r="FV146"/>
  <c r="FT146"/>
  <c r="FN146"/>
  <c r="FM146"/>
  <c r="FK146"/>
  <c r="FJ146"/>
  <c r="FH146"/>
  <c r="FG146"/>
  <c r="FE146"/>
  <c r="FD146"/>
  <c r="FB146"/>
  <c r="FA146"/>
  <c r="EY146"/>
  <c r="GS145"/>
  <c r="GR145"/>
  <c r="GP145"/>
  <c r="GN145"/>
  <c r="GM145"/>
  <c r="GK145"/>
  <c r="GJ145"/>
  <c r="GH145"/>
  <c r="GG145"/>
  <c r="GE145"/>
  <c r="GD145"/>
  <c r="GB145"/>
  <c r="FZ145"/>
  <c r="FX145"/>
  <c r="FW145"/>
  <c r="FV145"/>
  <c r="FT145"/>
  <c r="FP145"/>
  <c r="FN145"/>
  <c r="FM145"/>
  <c r="FK145"/>
  <c r="FJ145"/>
  <c r="FH145"/>
  <c r="FG145"/>
  <c r="FE145"/>
  <c r="FD145"/>
  <c r="FB145"/>
  <c r="FA145"/>
  <c r="EY145"/>
  <c r="GS139"/>
  <c r="GR139"/>
  <c r="GP139"/>
  <c r="GN139"/>
  <c r="GM139"/>
  <c r="GK139"/>
  <c r="GJ139"/>
  <c r="GH139"/>
  <c r="GG139"/>
  <c r="GE139"/>
  <c r="GD139"/>
  <c r="GB139"/>
  <c r="FZ139"/>
  <c r="FX139"/>
  <c r="FW139"/>
  <c r="FV139"/>
  <c r="FT139"/>
  <c r="FN139"/>
  <c r="FN151" s="1"/>
  <c r="FN152" s="1"/>
  <c r="FM139"/>
  <c r="FM151" s="1"/>
  <c r="FM152" s="1"/>
  <c r="FK139"/>
  <c r="FJ139"/>
  <c r="FJ151" s="1"/>
  <c r="FJ152" s="1"/>
  <c r="FH139"/>
  <c r="FH151" s="1"/>
  <c r="FH152" s="1"/>
  <c r="FG139"/>
  <c r="FG151" s="1"/>
  <c r="FG152" s="1"/>
  <c r="FE139"/>
  <c r="FD139"/>
  <c r="FD151" s="1"/>
  <c r="FD152" s="1"/>
  <c r="FB139"/>
  <c r="FB151" s="1"/>
  <c r="FB152" s="1"/>
  <c r="FA139"/>
  <c r="FA151" s="1"/>
  <c r="EY139"/>
  <c r="GT150"/>
  <c r="GT148"/>
  <c r="GT147"/>
  <c r="FP146"/>
  <c r="GT134"/>
  <c r="GT223" s="1"/>
  <c r="GS131"/>
  <c r="GR131"/>
  <c r="GP131"/>
  <c r="GN131"/>
  <c r="GM131"/>
  <c r="GK131"/>
  <c r="GJ131"/>
  <c r="GH131"/>
  <c r="GG131"/>
  <c r="GE131"/>
  <c r="GD131"/>
  <c r="GB131"/>
  <c r="FZ131"/>
  <c r="FX131"/>
  <c r="FW131"/>
  <c r="FV131"/>
  <c r="FT131"/>
  <c r="FP131"/>
  <c r="FN131"/>
  <c r="FM131"/>
  <c r="FK131"/>
  <c r="FJ131"/>
  <c r="FH131"/>
  <c r="FG131"/>
  <c r="FE131"/>
  <c r="FD131"/>
  <c r="FB131"/>
  <c r="FA131"/>
  <c r="GA131" s="1"/>
  <c r="EY131"/>
  <c r="GS128"/>
  <c r="GR128"/>
  <c r="GP128"/>
  <c r="GN128"/>
  <c r="GM128"/>
  <c r="GK128"/>
  <c r="GJ128"/>
  <c r="GH128"/>
  <c r="GG128"/>
  <c r="GE128"/>
  <c r="GD128"/>
  <c r="GB128"/>
  <c r="FZ128"/>
  <c r="FX128"/>
  <c r="FW128"/>
  <c r="FV128"/>
  <c r="FT128"/>
  <c r="FP128"/>
  <c r="FN128"/>
  <c r="FM128"/>
  <c r="FK128"/>
  <c r="FJ128"/>
  <c r="FH128"/>
  <c r="FG128"/>
  <c r="FE128"/>
  <c r="FD128"/>
  <c r="FB128"/>
  <c r="FA128"/>
  <c r="EY128"/>
  <c r="GS127"/>
  <c r="GR127"/>
  <c r="GP127"/>
  <c r="GN127"/>
  <c r="GM127"/>
  <c r="GK127"/>
  <c r="GJ127"/>
  <c r="GH127"/>
  <c r="GG127"/>
  <c r="GE127"/>
  <c r="GD127"/>
  <c r="GB127"/>
  <c r="FZ127"/>
  <c r="FX127"/>
  <c r="FW127"/>
  <c r="FV127"/>
  <c r="FT127"/>
  <c r="FP127"/>
  <c r="FN127"/>
  <c r="FM127"/>
  <c r="FK127"/>
  <c r="FJ127"/>
  <c r="FH127"/>
  <c r="FG127"/>
  <c r="FE127"/>
  <c r="FD127"/>
  <c r="FB127"/>
  <c r="FA127"/>
  <c r="EY127"/>
  <c r="GS126"/>
  <c r="GR126"/>
  <c r="GP126"/>
  <c r="GN126"/>
  <c r="GM126"/>
  <c r="GK126"/>
  <c r="GJ126"/>
  <c r="GH126"/>
  <c r="GG126"/>
  <c r="GE126"/>
  <c r="GD126"/>
  <c r="GB126"/>
  <c r="FZ126"/>
  <c r="FX126"/>
  <c r="FW126"/>
  <c r="FV126"/>
  <c r="FT126"/>
  <c r="FP126"/>
  <c r="FN126"/>
  <c r="FM126"/>
  <c r="FK126"/>
  <c r="FJ126"/>
  <c r="FH126"/>
  <c r="FG126"/>
  <c r="FE126"/>
  <c r="FD126"/>
  <c r="FB126"/>
  <c r="FA126"/>
  <c r="EY126"/>
  <c r="GT125"/>
  <c r="GT124"/>
  <c r="GT123"/>
  <c r="GT122"/>
  <c r="GT127" s="1"/>
  <c r="GS121"/>
  <c r="GR121"/>
  <c r="GP121"/>
  <c r="GN121"/>
  <c r="GM121"/>
  <c r="GK121"/>
  <c r="GJ121"/>
  <c r="GH121"/>
  <c r="GG121"/>
  <c r="GE121"/>
  <c r="GD121"/>
  <c r="GB121"/>
  <c r="FZ121"/>
  <c r="FX121"/>
  <c r="FW121"/>
  <c r="FV121"/>
  <c r="FT121"/>
  <c r="FP121"/>
  <c r="FN121"/>
  <c r="FM121"/>
  <c r="FK121"/>
  <c r="FJ121"/>
  <c r="FH121"/>
  <c r="FG121"/>
  <c r="FE121"/>
  <c r="FD121"/>
  <c r="FB121"/>
  <c r="FA121"/>
  <c r="EY121"/>
  <c r="GS116"/>
  <c r="GR116"/>
  <c r="GP116"/>
  <c r="GN116"/>
  <c r="GM116"/>
  <c r="GK116"/>
  <c r="GJ116"/>
  <c r="GH116"/>
  <c r="GG116"/>
  <c r="GE116"/>
  <c r="GD116"/>
  <c r="GB116"/>
  <c r="FZ116"/>
  <c r="FX116"/>
  <c r="FW116"/>
  <c r="FV116"/>
  <c r="FT116"/>
  <c r="FP116"/>
  <c r="FN116"/>
  <c r="FM116"/>
  <c r="FK116"/>
  <c r="FJ116"/>
  <c r="FH116"/>
  <c r="FG116"/>
  <c r="FE116"/>
  <c r="FD116"/>
  <c r="FB116"/>
  <c r="FA116"/>
  <c r="EY116"/>
  <c r="GS108"/>
  <c r="GR108"/>
  <c r="GP108"/>
  <c r="GN108"/>
  <c r="GM108"/>
  <c r="GK108"/>
  <c r="GJ108"/>
  <c r="GH108"/>
  <c r="GG108"/>
  <c r="GE108"/>
  <c r="GD108"/>
  <c r="GQ108" s="1"/>
  <c r="GQ228" s="1"/>
  <c r="GB108"/>
  <c r="FZ108"/>
  <c r="FX108"/>
  <c r="FW108"/>
  <c r="FV108"/>
  <c r="FT108"/>
  <c r="FP108"/>
  <c r="FN108"/>
  <c r="FM108"/>
  <c r="FK108"/>
  <c r="FJ108"/>
  <c r="FH108"/>
  <c r="FG108"/>
  <c r="FE108"/>
  <c r="FD108"/>
  <c r="FB108"/>
  <c r="FA108"/>
  <c r="GA108" s="1"/>
  <c r="EY108"/>
  <c r="GS107"/>
  <c r="GR107"/>
  <c r="GP107"/>
  <c r="GN107"/>
  <c r="GM107"/>
  <c r="GK107"/>
  <c r="GJ107"/>
  <c r="GH107"/>
  <c r="GG107"/>
  <c r="GE107"/>
  <c r="GD107"/>
  <c r="GQ107" s="1"/>
  <c r="GQ226" s="1"/>
  <c r="GB107"/>
  <c r="FZ107"/>
  <c r="FX107"/>
  <c r="FW107"/>
  <c r="FV107"/>
  <c r="FT107"/>
  <c r="FP107"/>
  <c r="FN107"/>
  <c r="FM107"/>
  <c r="FK107"/>
  <c r="FJ107"/>
  <c r="FH107"/>
  <c r="FG107"/>
  <c r="FE107"/>
  <c r="FD107"/>
  <c r="FB107"/>
  <c r="FA107"/>
  <c r="EY107"/>
  <c r="GS106"/>
  <c r="GR106"/>
  <c r="GP106"/>
  <c r="GN106"/>
  <c r="GM106"/>
  <c r="GK106"/>
  <c r="GJ106"/>
  <c r="GH106"/>
  <c r="GG106"/>
  <c r="GE106"/>
  <c r="GD106"/>
  <c r="GB106"/>
  <c r="FZ106"/>
  <c r="FX106"/>
  <c r="FW106"/>
  <c r="FV106"/>
  <c r="FT106"/>
  <c r="FP106"/>
  <c r="FN106"/>
  <c r="FM106"/>
  <c r="FK106"/>
  <c r="FJ106"/>
  <c r="FH106"/>
  <c r="FG106"/>
  <c r="FE106"/>
  <c r="FD106"/>
  <c r="FB106"/>
  <c r="FA106"/>
  <c r="EY106"/>
  <c r="GS105"/>
  <c r="GR105"/>
  <c r="GP105"/>
  <c r="GN105"/>
  <c r="GM105"/>
  <c r="GK105"/>
  <c r="GJ105"/>
  <c r="GH105"/>
  <c r="GG105"/>
  <c r="GE105"/>
  <c r="GD105"/>
  <c r="GQ105" s="1"/>
  <c r="GQ224" s="1"/>
  <c r="GB105"/>
  <c r="FZ105"/>
  <c r="FX105"/>
  <c r="FW105"/>
  <c r="FV105"/>
  <c r="FT105"/>
  <c r="FP105"/>
  <c r="FN105"/>
  <c r="FM105"/>
  <c r="FK105"/>
  <c r="FJ105"/>
  <c r="FH105"/>
  <c r="FG105"/>
  <c r="FE105"/>
  <c r="FD105"/>
  <c r="FB105"/>
  <c r="FA105"/>
  <c r="EY105"/>
  <c r="GS104"/>
  <c r="GR104"/>
  <c r="GP104"/>
  <c r="GN104"/>
  <c r="GM104"/>
  <c r="GK104"/>
  <c r="GJ104"/>
  <c r="GH104"/>
  <c r="GG104"/>
  <c r="GE104"/>
  <c r="GD104"/>
  <c r="GB104"/>
  <c r="FZ104"/>
  <c r="FX104"/>
  <c r="FW104"/>
  <c r="FV104"/>
  <c r="FT104"/>
  <c r="FP104"/>
  <c r="FN104"/>
  <c r="FM104"/>
  <c r="FK104"/>
  <c r="FJ104"/>
  <c r="FH104"/>
  <c r="FG104"/>
  <c r="FE104"/>
  <c r="FD104"/>
  <c r="FB104"/>
  <c r="FA104"/>
  <c r="EY104"/>
  <c r="GS99"/>
  <c r="GR99"/>
  <c r="GP99"/>
  <c r="GN99"/>
  <c r="GM99"/>
  <c r="GK99"/>
  <c r="GJ99"/>
  <c r="GH99"/>
  <c r="GG99"/>
  <c r="GE99"/>
  <c r="GD99"/>
  <c r="GB99"/>
  <c r="FZ99"/>
  <c r="FX99"/>
  <c r="FW99"/>
  <c r="FV99"/>
  <c r="FT99"/>
  <c r="FP99"/>
  <c r="FN99"/>
  <c r="FM99"/>
  <c r="FK99"/>
  <c r="FJ99"/>
  <c r="FH99"/>
  <c r="FG99"/>
  <c r="FE99"/>
  <c r="FD99"/>
  <c r="FB99"/>
  <c r="FA99"/>
  <c r="EY99"/>
  <c r="GS94"/>
  <c r="GR94"/>
  <c r="GP94"/>
  <c r="GN94"/>
  <c r="GM94"/>
  <c r="GK94"/>
  <c r="GJ94"/>
  <c r="GH94"/>
  <c r="GG94"/>
  <c r="GE94"/>
  <c r="GD94"/>
  <c r="GB94"/>
  <c r="FZ94"/>
  <c r="FX94"/>
  <c r="FW94"/>
  <c r="FV94"/>
  <c r="FT94"/>
  <c r="FP94"/>
  <c r="FN94"/>
  <c r="FM94"/>
  <c r="FK94"/>
  <c r="FJ94"/>
  <c r="FH94"/>
  <c r="FG94"/>
  <c r="FE94"/>
  <c r="FD94"/>
  <c r="FB94"/>
  <c r="FA94"/>
  <c r="EY94"/>
  <c r="GS89"/>
  <c r="GR89"/>
  <c r="GP89"/>
  <c r="GN89"/>
  <c r="GM89"/>
  <c r="GK89"/>
  <c r="GJ89"/>
  <c r="GH89"/>
  <c r="GG89"/>
  <c r="GE89"/>
  <c r="GD89"/>
  <c r="GB89"/>
  <c r="FZ89"/>
  <c r="FX89"/>
  <c r="FW89"/>
  <c r="FV89"/>
  <c r="FT89"/>
  <c r="FP89"/>
  <c r="FN89"/>
  <c r="FM89"/>
  <c r="FK89"/>
  <c r="FJ89"/>
  <c r="FH89"/>
  <c r="FG89"/>
  <c r="FE89"/>
  <c r="FD89"/>
  <c r="FB89"/>
  <c r="FA89"/>
  <c r="EY89"/>
  <c r="GS77"/>
  <c r="GR77"/>
  <c r="GP77"/>
  <c r="GN77"/>
  <c r="GM77"/>
  <c r="GK77"/>
  <c r="GJ77"/>
  <c r="GH77"/>
  <c r="GG77"/>
  <c r="GE77"/>
  <c r="GD77"/>
  <c r="GB77"/>
  <c r="FZ77"/>
  <c r="FX77"/>
  <c r="FW77"/>
  <c r="FV77"/>
  <c r="FT77"/>
  <c r="FP77"/>
  <c r="FN77"/>
  <c r="FM77"/>
  <c r="FK77"/>
  <c r="FJ77"/>
  <c r="FH77"/>
  <c r="FG77"/>
  <c r="FE77"/>
  <c r="FD77"/>
  <c r="FB77"/>
  <c r="FA77"/>
  <c r="EY77"/>
  <c r="GS72"/>
  <c r="GR72"/>
  <c r="GP72"/>
  <c r="GN72"/>
  <c r="GM72"/>
  <c r="GK72"/>
  <c r="GJ72"/>
  <c r="GH72"/>
  <c r="GG72"/>
  <c r="GE72"/>
  <c r="GD72"/>
  <c r="GB72"/>
  <c r="FZ72"/>
  <c r="FX72"/>
  <c r="FW72"/>
  <c r="FV72"/>
  <c r="FT72"/>
  <c r="FP72"/>
  <c r="FN72"/>
  <c r="FM72"/>
  <c r="FK72"/>
  <c r="FJ72"/>
  <c r="FH72"/>
  <c r="FG72"/>
  <c r="FE72"/>
  <c r="FD72"/>
  <c r="FB72"/>
  <c r="FA72"/>
  <c r="EY72"/>
  <c r="GS53"/>
  <c r="GR53"/>
  <c r="GP53"/>
  <c r="GN53"/>
  <c r="GM53"/>
  <c r="GK53"/>
  <c r="GJ53"/>
  <c r="GH53"/>
  <c r="GG53"/>
  <c r="GE53"/>
  <c r="GD53"/>
  <c r="GQ53" s="1"/>
  <c r="GB53"/>
  <c r="FZ53"/>
  <c r="FX53"/>
  <c r="FW53"/>
  <c r="FV53"/>
  <c r="FT53"/>
  <c r="FP53"/>
  <c r="FN53"/>
  <c r="FM53"/>
  <c r="FK53"/>
  <c r="FJ53"/>
  <c r="FH53"/>
  <c r="FG53"/>
  <c r="FE53"/>
  <c r="FD53"/>
  <c r="FB53"/>
  <c r="FA53"/>
  <c r="EY53"/>
  <c r="GT58"/>
  <c r="GU58" s="1"/>
  <c r="GT57"/>
  <c r="GT55"/>
  <c r="GU55" s="1"/>
  <c r="GS47"/>
  <c r="GR47"/>
  <c r="GP47"/>
  <c r="GN47"/>
  <c r="GM47"/>
  <c r="GK47"/>
  <c r="GJ47"/>
  <c r="GH47"/>
  <c r="GG47"/>
  <c r="GE47"/>
  <c r="GD47"/>
  <c r="GB47"/>
  <c r="FZ47"/>
  <c r="FX47"/>
  <c r="FW47"/>
  <c r="FV47"/>
  <c r="FT47"/>
  <c r="FP47"/>
  <c r="FN47"/>
  <c r="FM47"/>
  <c r="FK47"/>
  <c r="FJ47"/>
  <c r="FH47"/>
  <c r="FG47"/>
  <c r="FE47"/>
  <c r="FD47"/>
  <c r="FB47"/>
  <c r="FA47"/>
  <c r="EY47"/>
  <c r="GS42"/>
  <c r="GR42"/>
  <c r="GP42"/>
  <c r="GN42"/>
  <c r="GM42"/>
  <c r="GK42"/>
  <c r="GJ42"/>
  <c r="GH42"/>
  <c r="GG42"/>
  <c r="GE42"/>
  <c r="GD42"/>
  <c r="GB42"/>
  <c r="FZ42"/>
  <c r="FX42"/>
  <c r="FW42"/>
  <c r="FV42"/>
  <c r="FT42"/>
  <c r="FP42"/>
  <c r="FN42"/>
  <c r="FM42"/>
  <c r="FK42"/>
  <c r="FJ42"/>
  <c r="FH42"/>
  <c r="FG42"/>
  <c r="FE42"/>
  <c r="FD42"/>
  <c r="FB42"/>
  <c r="FA42"/>
  <c r="EY42"/>
  <c r="GS26"/>
  <c r="GR26"/>
  <c r="GP26"/>
  <c r="GN26"/>
  <c r="GK26"/>
  <c r="GJ26"/>
  <c r="GH26"/>
  <c r="GG26"/>
  <c r="GE26"/>
  <c r="GB26"/>
  <c r="FZ26"/>
  <c r="GA26" s="1"/>
  <c r="FX26"/>
  <c r="FW26"/>
  <c r="FV26"/>
  <c r="FT26"/>
  <c r="FP26"/>
  <c r="FN26"/>
  <c r="FM26"/>
  <c r="FK26"/>
  <c r="FJ26"/>
  <c r="FH26"/>
  <c r="FG26"/>
  <c r="FE26"/>
  <c r="FD26"/>
  <c r="FB26"/>
  <c r="FA26"/>
  <c r="EY26"/>
  <c r="GS20"/>
  <c r="GR20"/>
  <c r="GP20"/>
  <c r="GN20"/>
  <c r="GM20"/>
  <c r="GK20"/>
  <c r="GJ20"/>
  <c r="GH20"/>
  <c r="GG20"/>
  <c r="GE20"/>
  <c r="GD20"/>
  <c r="GB20"/>
  <c r="FZ20"/>
  <c r="GA20" s="1"/>
  <c r="FX20"/>
  <c r="FW20"/>
  <c r="FV20"/>
  <c r="FT20"/>
  <c r="FP20"/>
  <c r="FN20"/>
  <c r="FM20"/>
  <c r="FK20"/>
  <c r="FJ20"/>
  <c r="FH20"/>
  <c r="FG20"/>
  <c r="FE20"/>
  <c r="FD20"/>
  <c r="FB20"/>
  <c r="FA20"/>
  <c r="EY20"/>
  <c r="GS15"/>
  <c r="GR15"/>
  <c r="GP15"/>
  <c r="GN15"/>
  <c r="GM15"/>
  <c r="GK15"/>
  <c r="GJ15"/>
  <c r="GH15"/>
  <c r="GG15"/>
  <c r="GE15"/>
  <c r="GD15"/>
  <c r="GB15"/>
  <c r="FZ15"/>
  <c r="FX15"/>
  <c r="FW15"/>
  <c r="FV15"/>
  <c r="FT15"/>
  <c r="FP15"/>
  <c r="FN15"/>
  <c r="FM15"/>
  <c r="FK15"/>
  <c r="FJ15"/>
  <c r="FH15"/>
  <c r="FG15"/>
  <c r="FE15"/>
  <c r="FD15"/>
  <c r="FB15"/>
  <c r="FA15"/>
  <c r="EY15"/>
  <c r="EU223"/>
  <c r="ET223"/>
  <c r="ER223"/>
  <c r="EP223"/>
  <c r="EO223"/>
  <c r="EM223"/>
  <c r="EL223"/>
  <c r="EJ223"/>
  <c r="EI223"/>
  <c r="EG223"/>
  <c r="EF223"/>
  <c r="ED223"/>
  <c r="EB223"/>
  <c r="DZ223"/>
  <c r="DY223"/>
  <c r="DX223"/>
  <c r="DV223"/>
  <c r="DR223"/>
  <c r="DP223"/>
  <c r="DO223"/>
  <c r="DM223"/>
  <c r="DL223"/>
  <c r="DJ223"/>
  <c r="DI223"/>
  <c r="DG223"/>
  <c r="DF223"/>
  <c r="DD223"/>
  <c r="DC223"/>
  <c r="DA223"/>
  <c r="EU217"/>
  <c r="ET217"/>
  <c r="ER217"/>
  <c r="EP217"/>
  <c r="EO217"/>
  <c r="EM217"/>
  <c r="EL217"/>
  <c r="EJ217"/>
  <c r="EI217"/>
  <c r="EG217"/>
  <c r="EF217"/>
  <c r="ED217"/>
  <c r="EB217"/>
  <c r="DZ217"/>
  <c r="DY217"/>
  <c r="DX217"/>
  <c r="DV217"/>
  <c r="DR217"/>
  <c r="DP217"/>
  <c r="DO217"/>
  <c r="DM217"/>
  <c r="DL217"/>
  <c r="DJ217"/>
  <c r="DI217"/>
  <c r="DG217"/>
  <c r="DF217"/>
  <c r="DD217"/>
  <c r="DC217"/>
  <c r="DA217"/>
  <c r="EU216"/>
  <c r="ET216"/>
  <c r="ER216"/>
  <c r="EP216"/>
  <c r="EL216"/>
  <c r="EJ216"/>
  <c r="EI216"/>
  <c r="EG216"/>
  <c r="EB216"/>
  <c r="DZ216"/>
  <c r="DY216"/>
  <c r="DX216"/>
  <c r="DV216"/>
  <c r="DR216"/>
  <c r="DP216"/>
  <c r="DO216"/>
  <c r="DM216"/>
  <c r="DL216"/>
  <c r="DJ216"/>
  <c r="DI216"/>
  <c r="DG216"/>
  <c r="DF216"/>
  <c r="DD216"/>
  <c r="DC216"/>
  <c r="DA216"/>
  <c r="EU215"/>
  <c r="ET215"/>
  <c r="ER215"/>
  <c r="EP215"/>
  <c r="EO215"/>
  <c r="EM215"/>
  <c r="EL215"/>
  <c r="EJ215"/>
  <c r="EI215"/>
  <c r="EG215"/>
  <c r="EF215"/>
  <c r="ED215"/>
  <c r="EB215"/>
  <c r="DZ215"/>
  <c r="DY215"/>
  <c r="DX215"/>
  <c r="DV215"/>
  <c r="DR215"/>
  <c r="DP215"/>
  <c r="DO215"/>
  <c r="DM215"/>
  <c r="DL215"/>
  <c r="DJ215"/>
  <c r="DI215"/>
  <c r="DG215"/>
  <c r="DF215"/>
  <c r="DD215"/>
  <c r="DC215"/>
  <c r="DA215"/>
  <c r="EU214"/>
  <c r="ET214"/>
  <c r="ER214"/>
  <c r="EP214"/>
  <c r="EO214"/>
  <c r="EM214"/>
  <c r="EL214"/>
  <c r="EJ214"/>
  <c r="EI214"/>
  <c r="EG214"/>
  <c r="EF214"/>
  <c r="ED214"/>
  <c r="EB214"/>
  <c r="DZ214"/>
  <c r="DY214"/>
  <c r="DX214"/>
  <c r="DV214"/>
  <c r="DR214"/>
  <c r="DP214"/>
  <c r="DO214"/>
  <c r="DM214"/>
  <c r="DL214"/>
  <c r="DJ214"/>
  <c r="DI214"/>
  <c r="DG214"/>
  <c r="DF214"/>
  <c r="DD214"/>
  <c r="DC214"/>
  <c r="DA214"/>
  <c r="EU208"/>
  <c r="ET208"/>
  <c r="ER208"/>
  <c r="EP208"/>
  <c r="EO208"/>
  <c r="EM208"/>
  <c r="EL208"/>
  <c r="EJ208"/>
  <c r="EI208"/>
  <c r="EG208"/>
  <c r="EF208"/>
  <c r="ED208"/>
  <c r="EB208"/>
  <c r="DZ208"/>
  <c r="DY208"/>
  <c r="DX208"/>
  <c r="DV208"/>
  <c r="DR208"/>
  <c r="DP208"/>
  <c r="DO208"/>
  <c r="DM208"/>
  <c r="DL208"/>
  <c r="DJ208"/>
  <c r="DI208"/>
  <c r="DG208"/>
  <c r="DF208"/>
  <c r="DD208"/>
  <c r="DC208"/>
  <c r="DA208"/>
  <c r="EU198"/>
  <c r="ET198"/>
  <c r="ER198"/>
  <c r="EP198"/>
  <c r="EL198"/>
  <c r="EJ198"/>
  <c r="EI198"/>
  <c r="EG198"/>
  <c r="EB198"/>
  <c r="DZ198"/>
  <c r="DY198"/>
  <c r="DX198"/>
  <c r="DV198"/>
  <c r="DR198"/>
  <c r="DP198"/>
  <c r="DO198"/>
  <c r="DM198"/>
  <c r="DL198"/>
  <c r="DJ198"/>
  <c r="DI198"/>
  <c r="DG198"/>
  <c r="DF198"/>
  <c r="DD198"/>
  <c r="DC198"/>
  <c r="DA198"/>
  <c r="EO198"/>
  <c r="EM216"/>
  <c r="ED216"/>
  <c r="EU188"/>
  <c r="ET188"/>
  <c r="ER188"/>
  <c r="EP188"/>
  <c r="EO188"/>
  <c r="EM188"/>
  <c r="EL188"/>
  <c r="EJ188"/>
  <c r="EI188"/>
  <c r="EG188"/>
  <c r="EF188"/>
  <c r="ED188"/>
  <c r="EB188"/>
  <c r="DZ188"/>
  <c r="DY188"/>
  <c r="DX188"/>
  <c r="DV188"/>
  <c r="DR188"/>
  <c r="DP188"/>
  <c r="DO188"/>
  <c r="DM188"/>
  <c r="DL188"/>
  <c r="DJ188"/>
  <c r="DI188"/>
  <c r="DG188"/>
  <c r="DF188"/>
  <c r="DD188"/>
  <c r="DC188"/>
  <c r="DA188"/>
  <c r="EU174"/>
  <c r="ET174"/>
  <c r="ER174"/>
  <c r="EP174"/>
  <c r="EO174"/>
  <c r="EM174"/>
  <c r="EL174"/>
  <c r="EJ174"/>
  <c r="EI174"/>
  <c r="EG174"/>
  <c r="EF174"/>
  <c r="ED174"/>
  <c r="EB174"/>
  <c r="EC174" s="1"/>
  <c r="DZ174"/>
  <c r="DY174"/>
  <c r="DX174"/>
  <c r="DV174"/>
  <c r="DR174"/>
  <c r="DP174"/>
  <c r="DO174"/>
  <c r="DM174"/>
  <c r="DL174"/>
  <c r="DJ174"/>
  <c r="DI174"/>
  <c r="DG174"/>
  <c r="DF174"/>
  <c r="DD174"/>
  <c r="DC174"/>
  <c r="DA174"/>
  <c r="EU172"/>
  <c r="ET172"/>
  <c r="ER172"/>
  <c r="EP172"/>
  <c r="EO172"/>
  <c r="EM172"/>
  <c r="EL172"/>
  <c r="EJ172"/>
  <c r="EI172"/>
  <c r="EG172"/>
  <c r="EF172"/>
  <c r="ED172"/>
  <c r="EB172"/>
  <c r="DZ172"/>
  <c r="DY172"/>
  <c r="DX172"/>
  <c r="DV172"/>
  <c r="DR172"/>
  <c r="DP172"/>
  <c r="DO172"/>
  <c r="DM172"/>
  <c r="DL172"/>
  <c r="DJ172"/>
  <c r="DI172"/>
  <c r="DG172"/>
  <c r="DF172"/>
  <c r="DD172"/>
  <c r="DC172"/>
  <c r="DA172"/>
  <c r="EU171"/>
  <c r="ET171"/>
  <c r="ER171"/>
  <c r="EP171"/>
  <c r="EO171"/>
  <c r="EM171"/>
  <c r="EL171"/>
  <c r="EJ171"/>
  <c r="EI171"/>
  <c r="EG171"/>
  <c r="EF171"/>
  <c r="ED171"/>
  <c r="EB171"/>
  <c r="EC171" s="1"/>
  <c r="DZ171"/>
  <c r="DY171"/>
  <c r="DX171"/>
  <c r="DV171"/>
  <c r="DR171"/>
  <c r="DP171"/>
  <c r="DO171"/>
  <c r="DM171"/>
  <c r="DL171"/>
  <c r="DJ171"/>
  <c r="DI171"/>
  <c r="DG171"/>
  <c r="DF171"/>
  <c r="DD171"/>
  <c r="DC171"/>
  <c r="DA171"/>
  <c r="EU170"/>
  <c r="ET170"/>
  <c r="ER170"/>
  <c r="EP170"/>
  <c r="EO170"/>
  <c r="EM170"/>
  <c r="EL170"/>
  <c r="EJ170"/>
  <c r="EI170"/>
  <c r="EG170"/>
  <c r="EF170"/>
  <c r="ED170"/>
  <c r="EB170"/>
  <c r="EC170" s="1"/>
  <c r="DZ170"/>
  <c r="DY170"/>
  <c r="DX170"/>
  <c r="DV170"/>
  <c r="DR170"/>
  <c r="DP170"/>
  <c r="DO170"/>
  <c r="DM170"/>
  <c r="DL170"/>
  <c r="DJ170"/>
  <c r="DI170"/>
  <c r="DG170"/>
  <c r="DF170"/>
  <c r="DD170"/>
  <c r="DC170"/>
  <c r="DA170"/>
  <c r="EU169"/>
  <c r="ET169"/>
  <c r="ER169"/>
  <c r="EP169"/>
  <c r="EO169"/>
  <c r="EM169"/>
  <c r="EL169"/>
  <c r="EJ169"/>
  <c r="EI169"/>
  <c r="EG169"/>
  <c r="EF169"/>
  <c r="ED169"/>
  <c r="EB169"/>
  <c r="DZ169"/>
  <c r="DY169"/>
  <c r="DX169"/>
  <c r="DV169"/>
  <c r="DR169"/>
  <c r="DP169"/>
  <c r="DO169"/>
  <c r="DM169"/>
  <c r="DL169"/>
  <c r="DJ169"/>
  <c r="DI169"/>
  <c r="DG169"/>
  <c r="DF169"/>
  <c r="DD169"/>
  <c r="DC169"/>
  <c r="DA169"/>
  <c r="EU163"/>
  <c r="ET163"/>
  <c r="ER163"/>
  <c r="EP163"/>
  <c r="EO163"/>
  <c r="EM163"/>
  <c r="EL163"/>
  <c r="EJ163"/>
  <c r="EI163"/>
  <c r="EG163"/>
  <c r="EF163"/>
  <c r="ED163"/>
  <c r="EB163"/>
  <c r="DZ163"/>
  <c r="DY163"/>
  <c r="DX163"/>
  <c r="DV163"/>
  <c r="G104" i="24" s="1"/>
  <c r="DR163" i="1"/>
  <c r="DP163"/>
  <c r="DO163"/>
  <c r="DM163"/>
  <c r="DL163"/>
  <c r="DJ163"/>
  <c r="DI163"/>
  <c r="DG163"/>
  <c r="DF163"/>
  <c r="DD163"/>
  <c r="DC163"/>
  <c r="DA163"/>
  <c r="EU158"/>
  <c r="ET158"/>
  <c r="ER158"/>
  <c r="EP158"/>
  <c r="EO158"/>
  <c r="EM158"/>
  <c r="EL158"/>
  <c r="EJ158"/>
  <c r="EI158"/>
  <c r="EG158"/>
  <c r="EF158"/>
  <c r="ED158"/>
  <c r="EB158"/>
  <c r="DZ158"/>
  <c r="DY158"/>
  <c r="DX158"/>
  <c r="DV158"/>
  <c r="DR158"/>
  <c r="DP158"/>
  <c r="DO158"/>
  <c r="DM158"/>
  <c r="DL158"/>
  <c r="DJ158"/>
  <c r="DI158"/>
  <c r="DG158"/>
  <c r="DF158"/>
  <c r="DD158"/>
  <c r="DC158"/>
  <c r="DA158"/>
  <c r="EU150"/>
  <c r="ET150"/>
  <c r="ER150"/>
  <c r="EP150"/>
  <c r="EO150"/>
  <c r="EM150"/>
  <c r="EL150"/>
  <c r="EJ150"/>
  <c r="EI150"/>
  <c r="EG150"/>
  <c r="EF150"/>
  <c r="ED150"/>
  <c r="EB150"/>
  <c r="EC150" s="1"/>
  <c r="DZ150"/>
  <c r="DY150"/>
  <c r="DX150"/>
  <c r="DV150"/>
  <c r="DR150"/>
  <c r="DP150"/>
  <c r="DO150"/>
  <c r="DM150"/>
  <c r="DL150"/>
  <c r="DJ150"/>
  <c r="DI150"/>
  <c r="DG150"/>
  <c r="DF150"/>
  <c r="DD150"/>
  <c r="DC150"/>
  <c r="DA150"/>
  <c r="EU148"/>
  <c r="ET148"/>
  <c r="ER148"/>
  <c r="EP148"/>
  <c r="EO148"/>
  <c r="EM148"/>
  <c r="EL148"/>
  <c r="EJ148"/>
  <c r="EI148"/>
  <c r="EG148"/>
  <c r="EF148"/>
  <c r="ED148"/>
  <c r="EB148"/>
  <c r="EC148" s="1"/>
  <c r="DZ148"/>
  <c r="DY148"/>
  <c r="DX148"/>
  <c r="DV148"/>
  <c r="DR148"/>
  <c r="DP148"/>
  <c r="DO148"/>
  <c r="DM148"/>
  <c r="DL148"/>
  <c r="DJ148"/>
  <c r="DI148"/>
  <c r="DG148"/>
  <c r="DF148"/>
  <c r="DD148"/>
  <c r="DC148"/>
  <c r="DA148"/>
  <c r="EU147"/>
  <c r="ET147"/>
  <c r="ER147"/>
  <c r="EP147"/>
  <c r="EO147"/>
  <c r="EM147"/>
  <c r="EL147"/>
  <c r="EJ147"/>
  <c r="EI147"/>
  <c r="EG147"/>
  <c r="EF147"/>
  <c r="ED147"/>
  <c r="EB147"/>
  <c r="EC147" s="1"/>
  <c r="DZ147"/>
  <c r="DY147"/>
  <c r="DX147"/>
  <c r="DV147"/>
  <c r="DR147"/>
  <c r="DP147"/>
  <c r="DO147"/>
  <c r="DM147"/>
  <c r="DL147"/>
  <c r="DJ147"/>
  <c r="DI147"/>
  <c r="DG147"/>
  <c r="DF147"/>
  <c r="DD147"/>
  <c r="DC147"/>
  <c r="DA147"/>
  <c r="EU146"/>
  <c r="ET146"/>
  <c r="ER146"/>
  <c r="EP146"/>
  <c r="EO146"/>
  <c r="EM146"/>
  <c r="EL146"/>
  <c r="EJ146"/>
  <c r="EI146"/>
  <c r="EG146"/>
  <c r="EF146"/>
  <c r="ED146"/>
  <c r="EB146"/>
  <c r="EC146" s="1"/>
  <c r="DZ146"/>
  <c r="DY146"/>
  <c r="DV146"/>
  <c r="DR146"/>
  <c r="DP146"/>
  <c r="DO146"/>
  <c r="DM146"/>
  <c r="DL146"/>
  <c r="DJ146"/>
  <c r="DI146"/>
  <c r="DG146"/>
  <c r="DF146"/>
  <c r="DD146"/>
  <c r="DC146"/>
  <c r="DA146"/>
  <c r="EU145"/>
  <c r="ET145"/>
  <c r="ER145"/>
  <c r="EP145"/>
  <c r="EO145"/>
  <c r="EM145"/>
  <c r="EL145"/>
  <c r="EJ145"/>
  <c r="EI145"/>
  <c r="EG145"/>
  <c r="EF145"/>
  <c r="ED145"/>
  <c r="EB145"/>
  <c r="DZ145"/>
  <c r="DY145"/>
  <c r="DX145"/>
  <c r="DV145"/>
  <c r="DR145"/>
  <c r="DP145"/>
  <c r="DO145"/>
  <c r="DM145"/>
  <c r="DL145"/>
  <c r="DJ145"/>
  <c r="DI145"/>
  <c r="DG145"/>
  <c r="DF145"/>
  <c r="DD145"/>
  <c r="DC145"/>
  <c r="DA145"/>
  <c r="EU139"/>
  <c r="ET139"/>
  <c r="ER139"/>
  <c r="EP139"/>
  <c r="EO139"/>
  <c r="EM139"/>
  <c r="EL139"/>
  <c r="EJ139"/>
  <c r="EI139"/>
  <c r="EG139"/>
  <c r="EF139"/>
  <c r="ED139"/>
  <c r="EB139"/>
  <c r="DZ139"/>
  <c r="DY139"/>
  <c r="DV139"/>
  <c r="DV151" s="1"/>
  <c r="DV152" s="1"/>
  <c r="DR139"/>
  <c r="DP139"/>
  <c r="DP151" s="1"/>
  <c r="DP152" s="1"/>
  <c r="DO139"/>
  <c r="DO151" s="1"/>
  <c r="DO152" s="1"/>
  <c r="DM139"/>
  <c r="DM151" s="1"/>
  <c r="DM152" s="1"/>
  <c r="DL139"/>
  <c r="DL151" s="1"/>
  <c r="DL152" s="1"/>
  <c r="DJ139"/>
  <c r="DJ151" s="1"/>
  <c r="DJ152" s="1"/>
  <c r="DI139"/>
  <c r="DI151" s="1"/>
  <c r="DI152" s="1"/>
  <c r="DG139"/>
  <c r="DG151" s="1"/>
  <c r="DG152" s="1"/>
  <c r="DF139"/>
  <c r="DD139"/>
  <c r="DD151" s="1"/>
  <c r="DD152" s="1"/>
  <c r="DC139"/>
  <c r="DC151" s="1"/>
  <c r="DA139"/>
  <c r="DA151" s="1"/>
  <c r="DA152" s="1"/>
  <c r="EV150"/>
  <c r="EV148"/>
  <c r="EV147"/>
  <c r="EV134"/>
  <c r="EV223" s="1"/>
  <c r="EU131"/>
  <c r="ET131"/>
  <c r="ER131"/>
  <c r="EP131"/>
  <c r="EO131"/>
  <c r="EM131"/>
  <c r="EL131"/>
  <c r="EJ131"/>
  <c r="EI131"/>
  <c r="EG131"/>
  <c r="EF131"/>
  <c r="ED131"/>
  <c r="EB131"/>
  <c r="EC131" s="1"/>
  <c r="DZ131"/>
  <c r="DY131"/>
  <c r="DX131"/>
  <c r="DV131"/>
  <c r="DR131"/>
  <c r="DP131"/>
  <c r="DO131"/>
  <c r="DM131"/>
  <c r="DL131"/>
  <c r="DJ131"/>
  <c r="DI131"/>
  <c r="DG131"/>
  <c r="DF131"/>
  <c r="DD131"/>
  <c r="DC131"/>
  <c r="DA131"/>
  <c r="EU128"/>
  <c r="ET128"/>
  <c r="ER128"/>
  <c r="EP128"/>
  <c r="EO128"/>
  <c r="EM128"/>
  <c r="EL128"/>
  <c r="EJ128"/>
  <c r="EI128"/>
  <c r="EG128"/>
  <c r="EF128"/>
  <c r="ED128"/>
  <c r="EB128"/>
  <c r="DZ128"/>
  <c r="DY128"/>
  <c r="DX128"/>
  <c r="DV128"/>
  <c r="DR128"/>
  <c r="DP128"/>
  <c r="DO128"/>
  <c r="DM128"/>
  <c r="DL128"/>
  <c r="DJ128"/>
  <c r="DI128"/>
  <c r="DG128"/>
  <c r="DF128"/>
  <c r="DD128"/>
  <c r="DC128"/>
  <c r="DA128"/>
  <c r="EU127"/>
  <c r="ET127"/>
  <c r="ER127"/>
  <c r="EP127"/>
  <c r="EO127"/>
  <c r="EM127"/>
  <c r="EL127"/>
  <c r="EJ127"/>
  <c r="EI127"/>
  <c r="EG127"/>
  <c r="EF127"/>
  <c r="ED127"/>
  <c r="EB127"/>
  <c r="EC127" s="1"/>
  <c r="DZ127"/>
  <c r="DY127"/>
  <c r="DX127"/>
  <c r="DV127"/>
  <c r="DR127"/>
  <c r="DP127"/>
  <c r="DO127"/>
  <c r="DM127"/>
  <c r="DL127"/>
  <c r="DJ127"/>
  <c r="DI127"/>
  <c r="DG127"/>
  <c r="DF127"/>
  <c r="DD127"/>
  <c r="DC127"/>
  <c r="DA127"/>
  <c r="EU126"/>
  <c r="ET126"/>
  <c r="ER126"/>
  <c r="EP126"/>
  <c r="EO126"/>
  <c r="EM126"/>
  <c r="EL126"/>
  <c r="EJ126"/>
  <c r="EI126"/>
  <c r="EG126"/>
  <c r="EF126"/>
  <c r="ED126"/>
  <c r="EB126"/>
  <c r="DZ126"/>
  <c r="DY126"/>
  <c r="DX126"/>
  <c r="DV126"/>
  <c r="DR126"/>
  <c r="DP126"/>
  <c r="DO126"/>
  <c r="DM126"/>
  <c r="DL126"/>
  <c r="DJ126"/>
  <c r="DI126"/>
  <c r="DG126"/>
  <c r="DF126"/>
  <c r="DD126"/>
  <c r="DC126"/>
  <c r="DA126"/>
  <c r="EV125"/>
  <c r="EV124"/>
  <c r="EV123"/>
  <c r="EV122"/>
  <c r="EU121"/>
  <c r="ET121"/>
  <c r="ER121"/>
  <c r="EP121"/>
  <c r="EO121"/>
  <c r="EM121"/>
  <c r="EL121"/>
  <c r="EJ121"/>
  <c r="EI121"/>
  <c r="EG121"/>
  <c r="EF121"/>
  <c r="ED121"/>
  <c r="EB121"/>
  <c r="DZ121"/>
  <c r="DY121"/>
  <c r="DX121"/>
  <c r="DV121"/>
  <c r="DR121"/>
  <c r="DP121"/>
  <c r="DO121"/>
  <c r="DM121"/>
  <c r="DL121"/>
  <c r="DJ121"/>
  <c r="DI121"/>
  <c r="DG121"/>
  <c r="DF121"/>
  <c r="DD121"/>
  <c r="DC121"/>
  <c r="DA121"/>
  <c r="EU116"/>
  <c r="ET116"/>
  <c r="ER116"/>
  <c r="EP116"/>
  <c r="EO116"/>
  <c r="EM116"/>
  <c r="EL116"/>
  <c r="EJ116"/>
  <c r="EI116"/>
  <c r="EG116"/>
  <c r="EF116"/>
  <c r="ED116"/>
  <c r="EB116"/>
  <c r="DZ116"/>
  <c r="DY116"/>
  <c r="DX116"/>
  <c r="DV116"/>
  <c r="DR116"/>
  <c r="DP116"/>
  <c r="DO116"/>
  <c r="DM116"/>
  <c r="DL116"/>
  <c r="DJ116"/>
  <c r="DI116"/>
  <c r="DG116"/>
  <c r="DF116"/>
  <c r="DD116"/>
  <c r="DC116"/>
  <c r="DA116"/>
  <c r="EU108"/>
  <c r="ET108"/>
  <c r="ER108"/>
  <c r="EP108"/>
  <c r="EO108"/>
  <c r="EM108"/>
  <c r="EL108"/>
  <c r="EJ108"/>
  <c r="EI108"/>
  <c r="EG108"/>
  <c r="EF108"/>
  <c r="ES108" s="1"/>
  <c r="ES228" s="1"/>
  <c r="ED108"/>
  <c r="EB108"/>
  <c r="DZ108"/>
  <c r="DY108"/>
  <c r="DX108"/>
  <c r="DV108"/>
  <c r="DR108"/>
  <c r="DP108"/>
  <c r="DO108"/>
  <c r="DM108"/>
  <c r="DL108"/>
  <c r="DJ108"/>
  <c r="DI108"/>
  <c r="DG108"/>
  <c r="DF108"/>
  <c r="DD108"/>
  <c r="DC108"/>
  <c r="DA108"/>
  <c r="EU107"/>
  <c r="ET107"/>
  <c r="ER107"/>
  <c r="EP107"/>
  <c r="EO107"/>
  <c r="EM107"/>
  <c r="EL107"/>
  <c r="EJ107"/>
  <c r="EI107"/>
  <c r="EG107"/>
  <c r="EF107"/>
  <c r="ED107"/>
  <c r="EB107"/>
  <c r="EC107" s="1"/>
  <c r="DZ107"/>
  <c r="DY107"/>
  <c r="DX107"/>
  <c r="DV107"/>
  <c r="DR107"/>
  <c r="DP107"/>
  <c r="DO107"/>
  <c r="DM107"/>
  <c r="DL107"/>
  <c r="DJ107"/>
  <c r="DI107"/>
  <c r="DG107"/>
  <c r="DF107"/>
  <c r="DD107"/>
  <c r="DC107"/>
  <c r="DA107"/>
  <c r="EU106"/>
  <c r="ET106"/>
  <c r="ER106"/>
  <c r="EP106"/>
  <c r="EO106"/>
  <c r="EM106"/>
  <c r="EL106"/>
  <c r="EJ106"/>
  <c r="EI106"/>
  <c r="EG106"/>
  <c r="EF106"/>
  <c r="ES106" s="1"/>
  <c r="ES225" s="1"/>
  <c r="ED106"/>
  <c r="EB106"/>
  <c r="DZ106"/>
  <c r="DY106"/>
  <c r="DX106"/>
  <c r="DV106"/>
  <c r="DR106"/>
  <c r="DP106"/>
  <c r="DO106"/>
  <c r="DM106"/>
  <c r="DL106"/>
  <c r="DJ106"/>
  <c r="DI106"/>
  <c r="DG106"/>
  <c r="DF106"/>
  <c r="DD106"/>
  <c r="DC106"/>
  <c r="DA106"/>
  <c r="EU105"/>
  <c r="ET105"/>
  <c r="ER105"/>
  <c r="EP105"/>
  <c r="EO105"/>
  <c r="EM105"/>
  <c r="EL105"/>
  <c r="EJ105"/>
  <c r="EI105"/>
  <c r="EG105"/>
  <c r="EF105"/>
  <c r="ES105" s="1"/>
  <c r="ES224" s="1"/>
  <c r="ED105"/>
  <c r="EB105"/>
  <c r="DZ105"/>
  <c r="DY105"/>
  <c r="DX105"/>
  <c r="DV105"/>
  <c r="DR105"/>
  <c r="DP105"/>
  <c r="DO105"/>
  <c r="DM105"/>
  <c r="DL105"/>
  <c r="DJ105"/>
  <c r="DI105"/>
  <c r="DG105"/>
  <c r="DF105"/>
  <c r="DD105"/>
  <c r="DC105"/>
  <c r="DA105"/>
  <c r="EU104"/>
  <c r="ET104"/>
  <c r="ER104"/>
  <c r="EP104"/>
  <c r="EO104"/>
  <c r="EM104"/>
  <c r="EL104"/>
  <c r="EJ104"/>
  <c r="EI104"/>
  <c r="EG104"/>
  <c r="EF104"/>
  <c r="ED104"/>
  <c r="EB104"/>
  <c r="DZ104"/>
  <c r="DY104"/>
  <c r="DX104"/>
  <c r="DV104"/>
  <c r="DR104"/>
  <c r="DP104"/>
  <c r="DO104"/>
  <c r="DM104"/>
  <c r="DL104"/>
  <c r="DJ104"/>
  <c r="DI104"/>
  <c r="DG104"/>
  <c r="DF104"/>
  <c r="DD104"/>
  <c r="DC104"/>
  <c r="DA104"/>
  <c r="EU99"/>
  <c r="ET99"/>
  <c r="ER99"/>
  <c r="EP99"/>
  <c r="EO99"/>
  <c r="EM99"/>
  <c r="EL99"/>
  <c r="EJ99"/>
  <c r="EI99"/>
  <c r="EG99"/>
  <c r="EF99"/>
  <c r="ED99"/>
  <c r="EB99"/>
  <c r="DZ99"/>
  <c r="DY99"/>
  <c r="DX99"/>
  <c r="DV99"/>
  <c r="DR99"/>
  <c r="DP99"/>
  <c r="DO99"/>
  <c r="DM99"/>
  <c r="DL99"/>
  <c r="DJ99"/>
  <c r="DI99"/>
  <c r="DG99"/>
  <c r="DF99"/>
  <c r="DD99"/>
  <c r="DC99"/>
  <c r="DA99"/>
  <c r="EU94"/>
  <c r="ET94"/>
  <c r="ER94"/>
  <c r="EP94"/>
  <c r="EO94"/>
  <c r="EM94"/>
  <c r="EL94"/>
  <c r="EJ94"/>
  <c r="EI94"/>
  <c r="EG94"/>
  <c r="EF94"/>
  <c r="ES94" s="1"/>
  <c r="ED94"/>
  <c r="EB94"/>
  <c r="DZ94"/>
  <c r="DY94"/>
  <c r="DX94"/>
  <c r="DV94"/>
  <c r="DR94"/>
  <c r="DP94"/>
  <c r="DO94"/>
  <c r="DM94"/>
  <c r="DL94"/>
  <c r="DJ94"/>
  <c r="DI94"/>
  <c r="DG94"/>
  <c r="DF94"/>
  <c r="DD94"/>
  <c r="DC94"/>
  <c r="DA94"/>
  <c r="EU89"/>
  <c r="ET89"/>
  <c r="ER89"/>
  <c r="EP89"/>
  <c r="EO89"/>
  <c r="EM89"/>
  <c r="EL89"/>
  <c r="EJ89"/>
  <c r="EI89"/>
  <c r="EG89"/>
  <c r="EF89"/>
  <c r="ED89"/>
  <c r="EB89"/>
  <c r="DZ89"/>
  <c r="DY89"/>
  <c r="DX89"/>
  <c r="DV89"/>
  <c r="DR89"/>
  <c r="DP89"/>
  <c r="DO89"/>
  <c r="DM89"/>
  <c r="DL89"/>
  <c r="DJ89"/>
  <c r="DI89"/>
  <c r="DG89"/>
  <c r="DF89"/>
  <c r="DD89"/>
  <c r="DC89"/>
  <c r="DA89"/>
  <c r="EU77"/>
  <c r="ET77"/>
  <c r="ER77"/>
  <c r="EP77"/>
  <c r="EO77"/>
  <c r="EM77"/>
  <c r="EL77"/>
  <c r="EJ77"/>
  <c r="EI77"/>
  <c r="EG77"/>
  <c r="EF77"/>
  <c r="ED77"/>
  <c r="EB77"/>
  <c r="DZ77"/>
  <c r="DY77"/>
  <c r="DX77"/>
  <c r="DV77"/>
  <c r="DR77"/>
  <c r="DP77"/>
  <c r="DO77"/>
  <c r="DM77"/>
  <c r="DL77"/>
  <c r="DJ77"/>
  <c r="DI77"/>
  <c r="DG77"/>
  <c r="DF77"/>
  <c r="DD77"/>
  <c r="DC77"/>
  <c r="DA77"/>
  <c r="EU72"/>
  <c r="ET72"/>
  <c r="ER72"/>
  <c r="EP72"/>
  <c r="EO72"/>
  <c r="EM72"/>
  <c r="EL72"/>
  <c r="EJ72"/>
  <c r="EI72"/>
  <c r="EG72"/>
  <c r="EF72"/>
  <c r="ED72"/>
  <c r="EB72"/>
  <c r="DZ72"/>
  <c r="DY72"/>
  <c r="DX72"/>
  <c r="DV72"/>
  <c r="DR72"/>
  <c r="DP72"/>
  <c r="DO72"/>
  <c r="DM72"/>
  <c r="DL72"/>
  <c r="DJ72"/>
  <c r="DI72"/>
  <c r="DG72"/>
  <c r="DF72"/>
  <c r="DD72"/>
  <c r="DC72"/>
  <c r="DA72"/>
  <c r="EU53"/>
  <c r="ET53"/>
  <c r="ER53"/>
  <c r="EP53"/>
  <c r="EO53"/>
  <c r="EM53"/>
  <c r="EL53"/>
  <c r="EJ53"/>
  <c r="EI53"/>
  <c r="EG53"/>
  <c r="EF53"/>
  <c r="ES53" s="1"/>
  <c r="ED53"/>
  <c r="EB53"/>
  <c r="DZ53"/>
  <c r="DY53"/>
  <c r="DX53"/>
  <c r="DV53"/>
  <c r="DR53"/>
  <c r="DP53"/>
  <c r="DO53"/>
  <c r="DM53"/>
  <c r="DL53"/>
  <c r="DJ53"/>
  <c r="DI53"/>
  <c r="DG53"/>
  <c r="DF53"/>
  <c r="DD53"/>
  <c r="DC53"/>
  <c r="DA53"/>
  <c r="EV57"/>
  <c r="EV55"/>
  <c r="EW55" s="1"/>
  <c r="EU47"/>
  <c r="ET47"/>
  <c r="ER47"/>
  <c r="EP47"/>
  <c r="EO47"/>
  <c r="EM47"/>
  <c r="EL47"/>
  <c r="EJ47"/>
  <c r="EI47"/>
  <c r="EG47"/>
  <c r="EF47"/>
  <c r="ED47"/>
  <c r="EB47"/>
  <c r="DZ47"/>
  <c r="DY47"/>
  <c r="DX47"/>
  <c r="DV47"/>
  <c r="DR47"/>
  <c r="DP47"/>
  <c r="DO47"/>
  <c r="DM47"/>
  <c r="DL47"/>
  <c r="DJ47"/>
  <c r="DI47"/>
  <c r="DG47"/>
  <c r="DF47"/>
  <c r="DD47"/>
  <c r="DC47"/>
  <c r="DA47"/>
  <c r="EU42"/>
  <c r="ET42"/>
  <c r="ER42"/>
  <c r="EP42"/>
  <c r="EO42"/>
  <c r="EM42"/>
  <c r="EL42"/>
  <c r="EJ42"/>
  <c r="EI42"/>
  <c r="EG42"/>
  <c r="EF42"/>
  <c r="ED42"/>
  <c r="EB42"/>
  <c r="DZ42"/>
  <c r="DY42"/>
  <c r="DX42"/>
  <c r="DV42"/>
  <c r="DR42"/>
  <c r="DP42"/>
  <c r="DO42"/>
  <c r="DM42"/>
  <c r="DL42"/>
  <c r="DJ42"/>
  <c r="DI42"/>
  <c r="DG42"/>
  <c r="DF42"/>
  <c r="DD42"/>
  <c r="DC42"/>
  <c r="DA42"/>
  <c r="EU26"/>
  <c r="ET26"/>
  <c r="ER26"/>
  <c r="EP26"/>
  <c r="EM26"/>
  <c r="EL26"/>
  <c r="EJ26"/>
  <c r="EI26"/>
  <c r="EG26"/>
  <c r="ED26"/>
  <c r="EB26"/>
  <c r="EC26" s="1"/>
  <c r="DZ26"/>
  <c r="DY26"/>
  <c r="DX26"/>
  <c r="DV26"/>
  <c r="DR26"/>
  <c r="DP26"/>
  <c r="DO26"/>
  <c r="DM26"/>
  <c r="DL26"/>
  <c r="DJ26"/>
  <c r="DI26"/>
  <c r="DG26"/>
  <c r="DF26"/>
  <c r="DD26"/>
  <c r="DC26"/>
  <c r="DA26"/>
  <c r="EU20"/>
  <c r="ET20"/>
  <c r="ER20"/>
  <c r="EP20"/>
  <c r="EO20"/>
  <c r="EM20"/>
  <c r="EL20"/>
  <c r="EJ20"/>
  <c r="EI20"/>
  <c r="EG20"/>
  <c r="EF20"/>
  <c r="ED20"/>
  <c r="EB20"/>
  <c r="EC20" s="1"/>
  <c r="DZ20"/>
  <c r="DY20"/>
  <c r="DX20"/>
  <c r="DV20"/>
  <c r="DR20"/>
  <c r="DP20"/>
  <c r="DO20"/>
  <c r="DM20"/>
  <c r="DL20"/>
  <c r="DJ20"/>
  <c r="DI20"/>
  <c r="DG20"/>
  <c r="DF20"/>
  <c r="DD20"/>
  <c r="DC20"/>
  <c r="DA20"/>
  <c r="EU15"/>
  <c r="ET15"/>
  <c r="ER15"/>
  <c r="EP15"/>
  <c r="EO15"/>
  <c r="EM15"/>
  <c r="EL15"/>
  <c r="EJ15"/>
  <c r="EI15"/>
  <c r="EG15"/>
  <c r="EF15"/>
  <c r="ED15"/>
  <c r="EB15"/>
  <c r="DZ15"/>
  <c r="DY15"/>
  <c r="DX15"/>
  <c r="DV15"/>
  <c r="DR15"/>
  <c r="DP15"/>
  <c r="DO15"/>
  <c r="DM15"/>
  <c r="DL15"/>
  <c r="DJ15"/>
  <c r="DI15"/>
  <c r="DG15"/>
  <c r="DF15"/>
  <c r="DD15"/>
  <c r="DC15"/>
  <c r="DA15"/>
  <c r="CW223"/>
  <c r="CV223"/>
  <c r="CT223"/>
  <c r="CR223"/>
  <c r="CQ223"/>
  <c r="CO223"/>
  <c r="CN223"/>
  <c r="CL223"/>
  <c r="CK223"/>
  <c r="CI223"/>
  <c r="CH223"/>
  <c r="CF223"/>
  <c r="CD223"/>
  <c r="CB223"/>
  <c r="CA223"/>
  <c r="BZ223"/>
  <c r="BX223"/>
  <c r="BT223"/>
  <c r="BR223"/>
  <c r="BQ223"/>
  <c r="BO223"/>
  <c r="BN223"/>
  <c r="BL223"/>
  <c r="BK223"/>
  <c r="BI223"/>
  <c r="BH223"/>
  <c r="BF223"/>
  <c r="BE223"/>
  <c r="BC223"/>
  <c r="CS222"/>
  <c r="CP222"/>
  <c r="CM222"/>
  <c r="CJ222"/>
  <c r="CG222"/>
  <c r="CC222"/>
  <c r="BY222"/>
  <c r="BS222"/>
  <c r="BP222"/>
  <c r="BM222"/>
  <c r="BJ222"/>
  <c r="BG222"/>
  <c r="BD222"/>
  <c r="CW217"/>
  <c r="CV217"/>
  <c r="CT217"/>
  <c r="CR217"/>
  <c r="CQ217"/>
  <c r="CP217" s="1"/>
  <c r="CO217"/>
  <c r="CN217"/>
  <c r="CL217"/>
  <c r="CK217"/>
  <c r="CJ217" s="1"/>
  <c r="CI217"/>
  <c r="CH217"/>
  <c r="CU217" s="1"/>
  <c r="CF217"/>
  <c r="CD217"/>
  <c r="CC217" s="1"/>
  <c r="CB217"/>
  <c r="CA217"/>
  <c r="BZ217"/>
  <c r="BY217" s="1"/>
  <c r="BX217"/>
  <c r="BT217"/>
  <c r="BR217"/>
  <c r="BQ217"/>
  <c r="BP217" s="1"/>
  <c r="BO217"/>
  <c r="BN217"/>
  <c r="BL217"/>
  <c r="BK217"/>
  <c r="BJ217" s="1"/>
  <c r="BI217"/>
  <c r="BH217"/>
  <c r="BF217"/>
  <c r="BE217"/>
  <c r="BD217" s="1"/>
  <c r="CW216"/>
  <c r="CV216"/>
  <c r="CT216"/>
  <c r="CS216" s="1"/>
  <c r="CR216"/>
  <c r="CN216"/>
  <c r="CL216"/>
  <c r="CK216"/>
  <c r="CI216"/>
  <c r="CD216"/>
  <c r="CB216"/>
  <c r="CA216"/>
  <c r="BZ216"/>
  <c r="BX216"/>
  <c r="BT216"/>
  <c r="BR216"/>
  <c r="BQ216"/>
  <c r="BO216"/>
  <c r="BN216"/>
  <c r="BL216"/>
  <c r="BK216"/>
  <c r="BI216"/>
  <c r="BH216"/>
  <c r="BF216"/>
  <c r="BE216"/>
  <c r="BC216"/>
  <c r="CW215"/>
  <c r="CV215"/>
  <c r="CT215"/>
  <c r="CR215"/>
  <c r="CQ215"/>
  <c r="CO215"/>
  <c r="CN215"/>
  <c r="CL215"/>
  <c r="CK215"/>
  <c r="CI215"/>
  <c r="CH215"/>
  <c r="CF215"/>
  <c r="CD215"/>
  <c r="CB215"/>
  <c r="CA215"/>
  <c r="BZ215"/>
  <c r="BX215"/>
  <c r="BT215"/>
  <c r="BR215"/>
  <c r="BQ215"/>
  <c r="BO215"/>
  <c r="BN215"/>
  <c r="BL215"/>
  <c r="BK215"/>
  <c r="BI215"/>
  <c r="BH215"/>
  <c r="BF215"/>
  <c r="BE215"/>
  <c r="BC215"/>
  <c r="CW214"/>
  <c r="CV214"/>
  <c r="CT214"/>
  <c r="CR214"/>
  <c r="CQ214"/>
  <c r="CO214"/>
  <c r="CN214"/>
  <c r="CL214"/>
  <c r="CK214"/>
  <c r="CI214"/>
  <c r="CH214"/>
  <c r="CF214"/>
  <c r="CD214"/>
  <c r="CB214"/>
  <c r="CA214"/>
  <c r="BZ214"/>
  <c r="BX214"/>
  <c r="BT214"/>
  <c r="BR214"/>
  <c r="BQ214"/>
  <c r="BO214"/>
  <c r="BN214"/>
  <c r="BL214"/>
  <c r="BK214"/>
  <c r="BI214"/>
  <c r="BH214"/>
  <c r="BF214"/>
  <c r="BE214"/>
  <c r="BC214"/>
  <c r="CW208"/>
  <c r="CV208"/>
  <c r="CT208"/>
  <c r="CR208"/>
  <c r="CQ208"/>
  <c r="CO208"/>
  <c r="CN208"/>
  <c r="CL208"/>
  <c r="CK208"/>
  <c r="CI208"/>
  <c r="CH208"/>
  <c r="CF208"/>
  <c r="CD208"/>
  <c r="CB208"/>
  <c r="CA208"/>
  <c r="BZ208"/>
  <c r="BX208"/>
  <c r="BT208"/>
  <c r="BR208"/>
  <c r="BQ208"/>
  <c r="BO208"/>
  <c r="BN208"/>
  <c r="BL208"/>
  <c r="BK208"/>
  <c r="BI208"/>
  <c r="BH208"/>
  <c r="BF208"/>
  <c r="BE208"/>
  <c r="BC208"/>
  <c r="CW198"/>
  <c r="CV198"/>
  <c r="CT198"/>
  <c r="CR198"/>
  <c r="CO198"/>
  <c r="CN198"/>
  <c r="CL198"/>
  <c r="CK198"/>
  <c r="CI198"/>
  <c r="CD198"/>
  <c r="CB198"/>
  <c r="CA198"/>
  <c r="BZ198"/>
  <c r="BX198"/>
  <c r="BT198"/>
  <c r="BR198"/>
  <c r="BQ198"/>
  <c r="BO198"/>
  <c r="BN198"/>
  <c r="BL198"/>
  <c r="BK198"/>
  <c r="BI198"/>
  <c r="BH198"/>
  <c r="BF198"/>
  <c r="BE198"/>
  <c r="BC198"/>
  <c r="CH216"/>
  <c r="CW188"/>
  <c r="CV188"/>
  <c r="CT188"/>
  <c r="CR188"/>
  <c r="CN188"/>
  <c r="CL188"/>
  <c r="CK188"/>
  <c r="CI188"/>
  <c r="CH188"/>
  <c r="CU188" s="1"/>
  <c r="CD188"/>
  <c r="CB188"/>
  <c r="CA188"/>
  <c r="BZ188"/>
  <c r="BX188"/>
  <c r="BT188"/>
  <c r="BR188"/>
  <c r="BQ188"/>
  <c r="BO188"/>
  <c r="BN188"/>
  <c r="BL188"/>
  <c r="BK188"/>
  <c r="BI188"/>
  <c r="BH188"/>
  <c r="BF188"/>
  <c r="BE188"/>
  <c r="BC188"/>
  <c r="CW174"/>
  <c r="CV174"/>
  <c r="CT174"/>
  <c r="CR174"/>
  <c r="CQ174"/>
  <c r="CO174"/>
  <c r="CN174"/>
  <c r="CL174"/>
  <c r="CK174"/>
  <c r="CI174"/>
  <c r="CH174"/>
  <c r="CF174"/>
  <c r="CD174"/>
  <c r="CB174"/>
  <c r="CA174"/>
  <c r="BZ174"/>
  <c r="BX174"/>
  <c r="BT174"/>
  <c r="BR174"/>
  <c r="BQ174"/>
  <c r="BO174"/>
  <c r="BN174"/>
  <c r="BL174"/>
  <c r="BK174"/>
  <c r="BI174"/>
  <c r="BH174"/>
  <c r="BF174"/>
  <c r="BE174"/>
  <c r="CW172"/>
  <c r="CV172"/>
  <c r="CT172"/>
  <c r="CR172"/>
  <c r="CQ172"/>
  <c r="CO172"/>
  <c r="CN172"/>
  <c r="CL172"/>
  <c r="CK172"/>
  <c r="CI172"/>
  <c r="CH172"/>
  <c r="CF172"/>
  <c r="CD172"/>
  <c r="CE172" s="1"/>
  <c r="CB172"/>
  <c r="CA172"/>
  <c r="BZ172"/>
  <c r="BX172"/>
  <c r="BT172"/>
  <c r="BR172"/>
  <c r="BQ172"/>
  <c r="BO172"/>
  <c r="BN172"/>
  <c r="BL172"/>
  <c r="BK172"/>
  <c r="BI172"/>
  <c r="BH172"/>
  <c r="BF172"/>
  <c r="BE172"/>
  <c r="CW171"/>
  <c r="CV171"/>
  <c r="CT171"/>
  <c r="CR171"/>
  <c r="CQ171"/>
  <c r="CO171"/>
  <c r="CN171"/>
  <c r="CL171"/>
  <c r="CK171"/>
  <c r="CI171"/>
  <c r="CH171"/>
  <c r="CF171"/>
  <c r="CD171"/>
  <c r="CE171" s="1"/>
  <c r="CB171"/>
  <c r="CA171"/>
  <c r="BZ171"/>
  <c r="BX171"/>
  <c r="BT171"/>
  <c r="BR171"/>
  <c r="BQ171"/>
  <c r="BO171"/>
  <c r="BN171"/>
  <c r="BL171"/>
  <c r="BK171"/>
  <c r="BI171"/>
  <c r="BH171"/>
  <c r="BF171"/>
  <c r="BE171"/>
  <c r="BC171"/>
  <c r="CW170"/>
  <c r="CV170"/>
  <c r="CT170"/>
  <c r="CR170"/>
  <c r="CQ170"/>
  <c r="CO170"/>
  <c r="CN170"/>
  <c r="CL170"/>
  <c r="CK170"/>
  <c r="CI170"/>
  <c r="CH170"/>
  <c r="CD170"/>
  <c r="CE170" s="1"/>
  <c r="CB170"/>
  <c r="CA170"/>
  <c r="BZ170"/>
  <c r="BX170"/>
  <c r="BT170"/>
  <c r="BR170"/>
  <c r="BQ170"/>
  <c r="BO170"/>
  <c r="BN170"/>
  <c r="BL170"/>
  <c r="BK170"/>
  <c r="BI170"/>
  <c r="BH170"/>
  <c r="BF170"/>
  <c r="BE170"/>
  <c r="BC170"/>
  <c r="CW169"/>
  <c r="CV169"/>
  <c r="CT169"/>
  <c r="CR169"/>
  <c r="CQ169"/>
  <c r="CO169"/>
  <c r="CN169"/>
  <c r="CL169"/>
  <c r="CK169"/>
  <c r="CI169"/>
  <c r="CH169"/>
  <c r="CF169"/>
  <c r="CD169"/>
  <c r="CB169"/>
  <c r="CA169"/>
  <c r="BZ169"/>
  <c r="BX169"/>
  <c r="BT169"/>
  <c r="BR169"/>
  <c r="BQ169"/>
  <c r="BO169"/>
  <c r="BN169"/>
  <c r="BL169"/>
  <c r="BK169"/>
  <c r="BI169"/>
  <c r="BH169"/>
  <c r="BF169"/>
  <c r="BE169"/>
  <c r="BC169"/>
  <c r="CX169"/>
  <c r="CW163"/>
  <c r="CV163"/>
  <c r="CT163"/>
  <c r="CR163"/>
  <c r="CQ163"/>
  <c r="CO163"/>
  <c r="CN163"/>
  <c r="CL163"/>
  <c r="CK163"/>
  <c r="CI163"/>
  <c r="CH163"/>
  <c r="CF163"/>
  <c r="CD163"/>
  <c r="CB163"/>
  <c r="CA163"/>
  <c r="BZ163"/>
  <c r="BX163"/>
  <c r="F104" i="24" s="1"/>
  <c r="BT163" i="1"/>
  <c r="BR163"/>
  <c r="BQ163"/>
  <c r="BO163"/>
  <c r="BN163"/>
  <c r="BL163"/>
  <c r="BK163"/>
  <c r="BI163"/>
  <c r="BH163"/>
  <c r="BF163"/>
  <c r="BE163"/>
  <c r="BC163"/>
  <c r="CW158"/>
  <c r="CV158"/>
  <c r="CT158"/>
  <c r="CR158"/>
  <c r="CQ158"/>
  <c r="CO158"/>
  <c r="CN158"/>
  <c r="CL158"/>
  <c r="CK158"/>
  <c r="CI158"/>
  <c r="CH158"/>
  <c r="CF158"/>
  <c r="CD158"/>
  <c r="CB158"/>
  <c r="CA158"/>
  <c r="BZ158"/>
  <c r="BX158"/>
  <c r="BT158"/>
  <c r="BR158"/>
  <c r="BQ158"/>
  <c r="BO158"/>
  <c r="BN158"/>
  <c r="BL158"/>
  <c r="BK158"/>
  <c r="BI158"/>
  <c r="BH158"/>
  <c r="BF158"/>
  <c r="BE158"/>
  <c r="BC158"/>
  <c r="CX158"/>
  <c r="CW150"/>
  <c r="CV150"/>
  <c r="CT150"/>
  <c r="CR150"/>
  <c r="CQ150"/>
  <c r="CO150"/>
  <c r="CN150"/>
  <c r="CL150"/>
  <c r="CK150"/>
  <c r="CI150"/>
  <c r="CH150"/>
  <c r="CF150"/>
  <c r="CD150"/>
  <c r="CE150" s="1"/>
  <c r="CB150"/>
  <c r="CA150"/>
  <c r="BZ150"/>
  <c r="BX150"/>
  <c r="BT150"/>
  <c r="BR150"/>
  <c r="BQ150"/>
  <c r="BO150"/>
  <c r="BN150"/>
  <c r="BL150"/>
  <c r="BK150"/>
  <c r="BI150"/>
  <c r="BH150"/>
  <c r="BF150"/>
  <c r="BE150"/>
  <c r="CW148"/>
  <c r="CV148"/>
  <c r="CT148"/>
  <c r="CR148"/>
  <c r="CQ148"/>
  <c r="CO148"/>
  <c r="CN148"/>
  <c r="CL148"/>
  <c r="CK148"/>
  <c r="CI148"/>
  <c r="CH148"/>
  <c r="CF148"/>
  <c r="CD148"/>
  <c r="CB148"/>
  <c r="CA148"/>
  <c r="BZ148"/>
  <c r="BX148"/>
  <c r="BT148"/>
  <c r="BR148"/>
  <c r="BQ148"/>
  <c r="BO148"/>
  <c r="BN148"/>
  <c r="BL148"/>
  <c r="BK148"/>
  <c r="BI148"/>
  <c r="BH148"/>
  <c r="BF148"/>
  <c r="BE148"/>
  <c r="CW147"/>
  <c r="CV147"/>
  <c r="CT147"/>
  <c r="CR147"/>
  <c r="CQ147"/>
  <c r="CO147"/>
  <c r="CN147"/>
  <c r="CL147"/>
  <c r="CK147"/>
  <c r="CI147"/>
  <c r="CH147"/>
  <c r="CF147"/>
  <c r="CD147"/>
  <c r="CE147" s="1"/>
  <c r="CB147"/>
  <c r="CA147"/>
  <c r="BZ147"/>
  <c r="BX147"/>
  <c r="BT147"/>
  <c r="BR147"/>
  <c r="BQ147"/>
  <c r="BO147"/>
  <c r="BN147"/>
  <c r="BL147"/>
  <c r="BK147"/>
  <c r="BI147"/>
  <c r="BH147"/>
  <c r="BF147"/>
  <c r="BE147"/>
  <c r="BC147"/>
  <c r="CW146"/>
  <c r="CV146"/>
  <c r="CT146"/>
  <c r="CR146"/>
  <c r="CQ146"/>
  <c r="CO146"/>
  <c r="CN146"/>
  <c r="CL146"/>
  <c r="CK146"/>
  <c r="CI146"/>
  <c r="CH146"/>
  <c r="CF146"/>
  <c r="CD146"/>
  <c r="CE146" s="1"/>
  <c r="CB146"/>
  <c r="CA146"/>
  <c r="BZ146"/>
  <c r="BX146"/>
  <c r="BT146"/>
  <c r="BR146"/>
  <c r="BO146"/>
  <c r="BN146"/>
  <c r="BL146"/>
  <c r="BI146"/>
  <c r="BH146"/>
  <c r="BF146"/>
  <c r="BE146"/>
  <c r="BC146"/>
  <c r="CW145"/>
  <c r="CV145"/>
  <c r="CT145"/>
  <c r="CR145"/>
  <c r="CQ145"/>
  <c r="CO145"/>
  <c r="CN145"/>
  <c r="CL145"/>
  <c r="CK145"/>
  <c r="CI145"/>
  <c r="CH145"/>
  <c r="CF145"/>
  <c r="CD145"/>
  <c r="CB145"/>
  <c r="CA145"/>
  <c r="BZ145"/>
  <c r="BX145"/>
  <c r="BT145"/>
  <c r="BR145"/>
  <c r="BQ145"/>
  <c r="BO145"/>
  <c r="BN145"/>
  <c r="BL145"/>
  <c r="BK145"/>
  <c r="BI145"/>
  <c r="BH145"/>
  <c r="BF145"/>
  <c r="BE145"/>
  <c r="BC145"/>
  <c r="CW139"/>
  <c r="CV139"/>
  <c r="CT139"/>
  <c r="CR139"/>
  <c r="CQ139"/>
  <c r="CO139"/>
  <c r="CN139"/>
  <c r="CL139"/>
  <c r="CK139"/>
  <c r="CI139"/>
  <c r="CH139"/>
  <c r="CF139"/>
  <c r="CD139"/>
  <c r="CB139"/>
  <c r="CA139"/>
  <c r="BZ139"/>
  <c r="BX139"/>
  <c r="BT139"/>
  <c r="BR139"/>
  <c r="BO139"/>
  <c r="BN139"/>
  <c r="BL139"/>
  <c r="BK139"/>
  <c r="BI139"/>
  <c r="BH139"/>
  <c r="BF139"/>
  <c r="BE139"/>
  <c r="BC139"/>
  <c r="BC151" s="1"/>
  <c r="BC152" s="1"/>
  <c r="CX134"/>
  <c r="CX223" s="1"/>
  <c r="CS134"/>
  <c r="CP134"/>
  <c r="CM134"/>
  <c r="CJ134"/>
  <c r="CG134"/>
  <c r="CC134"/>
  <c r="BY134"/>
  <c r="BS134"/>
  <c r="BP134"/>
  <c r="BM134"/>
  <c r="BJ134"/>
  <c r="BG134"/>
  <c r="BD134"/>
  <c r="CW131"/>
  <c r="CV131"/>
  <c r="CT131"/>
  <c r="CR131"/>
  <c r="CQ131"/>
  <c r="CO131"/>
  <c r="CN131"/>
  <c r="CL131"/>
  <c r="CK131"/>
  <c r="CI131"/>
  <c r="CH131"/>
  <c r="CF131"/>
  <c r="CD131"/>
  <c r="CB131"/>
  <c r="CA131"/>
  <c r="BZ131"/>
  <c r="BX131"/>
  <c r="BT131"/>
  <c r="BR131"/>
  <c r="BQ131"/>
  <c r="BO131"/>
  <c r="BN131"/>
  <c r="BL131"/>
  <c r="BK131"/>
  <c r="BI131"/>
  <c r="BH131"/>
  <c r="BF131"/>
  <c r="BE131"/>
  <c r="CW128"/>
  <c r="CV128"/>
  <c r="CT128"/>
  <c r="CR128"/>
  <c r="CQ128"/>
  <c r="CO128"/>
  <c r="CN128"/>
  <c r="CL128"/>
  <c r="CK128"/>
  <c r="CI128"/>
  <c r="CH128"/>
  <c r="CF128"/>
  <c r="CD128"/>
  <c r="CE128" s="1"/>
  <c r="CB128"/>
  <c r="CA128"/>
  <c r="BZ128"/>
  <c r="BX128"/>
  <c r="BT128"/>
  <c r="BR128"/>
  <c r="BQ128"/>
  <c r="BO128"/>
  <c r="BN128"/>
  <c r="BL128"/>
  <c r="BK128"/>
  <c r="BI128"/>
  <c r="BH128"/>
  <c r="BF128"/>
  <c r="BE128"/>
  <c r="BC128"/>
  <c r="CW127"/>
  <c r="CV127"/>
  <c r="CT127"/>
  <c r="CR127"/>
  <c r="CQ127"/>
  <c r="CO127"/>
  <c r="CN127"/>
  <c r="CL127"/>
  <c r="CK127"/>
  <c r="CI127"/>
  <c r="CH127"/>
  <c r="CF127"/>
  <c r="CD127"/>
  <c r="CB127"/>
  <c r="CA127"/>
  <c r="BZ127"/>
  <c r="BX127"/>
  <c r="BT127"/>
  <c r="BR127"/>
  <c r="BQ127"/>
  <c r="BO127"/>
  <c r="BN127"/>
  <c r="BL127"/>
  <c r="BK127"/>
  <c r="BI127"/>
  <c r="BH127"/>
  <c r="BF127"/>
  <c r="BE127"/>
  <c r="BC127"/>
  <c r="CW126"/>
  <c r="CV126"/>
  <c r="CT126"/>
  <c r="CR126"/>
  <c r="CQ126"/>
  <c r="CO126"/>
  <c r="CN126"/>
  <c r="CL126"/>
  <c r="CK126"/>
  <c r="CI126"/>
  <c r="CH126"/>
  <c r="CF126"/>
  <c r="CD126"/>
  <c r="CB126"/>
  <c r="CA126"/>
  <c r="BZ126"/>
  <c r="BX126"/>
  <c r="BT126"/>
  <c r="BR126"/>
  <c r="BQ126"/>
  <c r="BO126"/>
  <c r="BN126"/>
  <c r="BL126"/>
  <c r="BK126"/>
  <c r="BI126"/>
  <c r="BH126"/>
  <c r="BF126"/>
  <c r="BE126"/>
  <c r="BC126"/>
  <c r="CX125"/>
  <c r="CS125"/>
  <c r="CP125"/>
  <c r="CM125"/>
  <c r="CJ125"/>
  <c r="CG125"/>
  <c r="CC125"/>
  <c r="BY125"/>
  <c r="BS125"/>
  <c r="BP125"/>
  <c r="BM125"/>
  <c r="BJ125"/>
  <c r="BG125"/>
  <c r="BD125"/>
  <c r="CX124"/>
  <c r="CS124"/>
  <c r="CP124"/>
  <c r="CM124"/>
  <c r="CJ124"/>
  <c r="CG124"/>
  <c r="CC124"/>
  <c r="BY124"/>
  <c r="BS124"/>
  <c r="BP124"/>
  <c r="BM124"/>
  <c r="BJ124"/>
  <c r="BG124"/>
  <c r="BD124"/>
  <c r="CX123"/>
  <c r="CS123"/>
  <c r="CP123"/>
  <c r="CM123"/>
  <c r="CJ123"/>
  <c r="CG123"/>
  <c r="CC123"/>
  <c r="BY123"/>
  <c r="BS123"/>
  <c r="BP123"/>
  <c r="BM123"/>
  <c r="BJ123"/>
  <c r="BG123"/>
  <c r="BD123"/>
  <c r="CX122"/>
  <c r="CS122"/>
  <c r="CP122"/>
  <c r="CM122"/>
  <c r="CJ122"/>
  <c r="CG122"/>
  <c r="CC122"/>
  <c r="BY122"/>
  <c r="BS122"/>
  <c r="BP122"/>
  <c r="BM122"/>
  <c r="BJ122"/>
  <c r="BG122"/>
  <c r="BD122"/>
  <c r="CW121"/>
  <c r="CV121"/>
  <c r="CT121"/>
  <c r="CR121"/>
  <c r="CQ121"/>
  <c r="CO121"/>
  <c r="CN121"/>
  <c r="CL121"/>
  <c r="CK121"/>
  <c r="CI121"/>
  <c r="CH121"/>
  <c r="CF121"/>
  <c r="CD121"/>
  <c r="CB121"/>
  <c r="CA121"/>
  <c r="BZ121"/>
  <c r="BX121"/>
  <c r="BT121"/>
  <c r="BR121"/>
  <c r="BQ121"/>
  <c r="BO121"/>
  <c r="BN121"/>
  <c r="BL121"/>
  <c r="BK121"/>
  <c r="BI121"/>
  <c r="BH121"/>
  <c r="BF121"/>
  <c r="BE121"/>
  <c r="BC121"/>
  <c r="CW116"/>
  <c r="CV116"/>
  <c r="CT116"/>
  <c r="CR116"/>
  <c r="CQ116"/>
  <c r="CO116"/>
  <c r="CN116"/>
  <c r="CL116"/>
  <c r="CK116"/>
  <c r="CI116"/>
  <c r="CH116"/>
  <c r="CF116"/>
  <c r="CD116"/>
  <c r="CB116"/>
  <c r="CA116"/>
  <c r="BZ116"/>
  <c r="BX116"/>
  <c r="BT116"/>
  <c r="BR116"/>
  <c r="BQ116"/>
  <c r="BO116"/>
  <c r="BN116"/>
  <c r="BL116"/>
  <c r="BK116"/>
  <c r="BI116"/>
  <c r="BH116"/>
  <c r="BF116"/>
  <c r="BE116"/>
  <c r="BC116"/>
  <c r="CW108"/>
  <c r="CV108"/>
  <c r="CT108"/>
  <c r="CR108"/>
  <c r="CQ108"/>
  <c r="CO108"/>
  <c r="CN108"/>
  <c r="CL108"/>
  <c r="CK108"/>
  <c r="CI108"/>
  <c r="CH108"/>
  <c r="CU108" s="1"/>
  <c r="CF108"/>
  <c r="CD108"/>
  <c r="CB108"/>
  <c r="CA108"/>
  <c r="BZ108"/>
  <c r="BX108"/>
  <c r="BT108"/>
  <c r="BR108"/>
  <c r="BQ108"/>
  <c r="BO108"/>
  <c r="BN108"/>
  <c r="BL108"/>
  <c r="BK108"/>
  <c r="BI108"/>
  <c r="BH108"/>
  <c r="BF108"/>
  <c r="BE108"/>
  <c r="CW107"/>
  <c r="CV107"/>
  <c r="CT107"/>
  <c r="CR107"/>
  <c r="CQ107"/>
  <c r="CO107"/>
  <c r="CN107"/>
  <c r="CL107"/>
  <c r="CK107"/>
  <c r="CI107"/>
  <c r="CH107"/>
  <c r="CU107" s="1"/>
  <c r="CF107"/>
  <c r="CD107"/>
  <c r="CB107"/>
  <c r="CA107"/>
  <c r="BZ107"/>
  <c r="BX107"/>
  <c r="BT107"/>
  <c r="BR107"/>
  <c r="BQ107"/>
  <c r="BO107"/>
  <c r="BN107"/>
  <c r="BL107"/>
  <c r="BK107"/>
  <c r="BI107"/>
  <c r="BH107"/>
  <c r="BF107"/>
  <c r="BE107"/>
  <c r="BC107"/>
  <c r="BC226" s="1"/>
  <c r="CW106"/>
  <c r="CV106"/>
  <c r="CT106"/>
  <c r="CR106"/>
  <c r="CQ106"/>
  <c r="CO106"/>
  <c r="CN106"/>
  <c r="CL106"/>
  <c r="CK106"/>
  <c r="CI106"/>
  <c r="CH106"/>
  <c r="CU106" s="1"/>
  <c r="CF106"/>
  <c r="CD106"/>
  <c r="CB106"/>
  <c r="CA106"/>
  <c r="BZ106"/>
  <c r="BX106"/>
  <c r="BT106"/>
  <c r="BR106"/>
  <c r="BQ106"/>
  <c r="BO106"/>
  <c r="BN106"/>
  <c r="BL106"/>
  <c r="BK106"/>
  <c r="BI106"/>
  <c r="BH106"/>
  <c r="BF106"/>
  <c r="BE106"/>
  <c r="BC106"/>
  <c r="CW105"/>
  <c r="CV105"/>
  <c r="CT105"/>
  <c r="CR105"/>
  <c r="CQ105"/>
  <c r="CO105"/>
  <c r="CN105"/>
  <c r="CL105"/>
  <c r="CK105"/>
  <c r="CI105"/>
  <c r="CH105"/>
  <c r="CF105"/>
  <c r="CD105"/>
  <c r="CE105" s="1"/>
  <c r="CB105"/>
  <c r="CA105"/>
  <c r="BZ105"/>
  <c r="BX105"/>
  <c r="BT105"/>
  <c r="BR105"/>
  <c r="BQ105"/>
  <c r="BO105"/>
  <c r="BN105"/>
  <c r="BL105"/>
  <c r="BK105"/>
  <c r="BI105"/>
  <c r="BH105"/>
  <c r="BF105"/>
  <c r="BE105"/>
  <c r="BC105"/>
  <c r="CW104"/>
  <c r="CV104"/>
  <c r="CT104"/>
  <c r="CR104"/>
  <c r="CQ104"/>
  <c r="CO104"/>
  <c r="CN104"/>
  <c r="CL104"/>
  <c r="CK104"/>
  <c r="CI104"/>
  <c r="CH104"/>
  <c r="CF104"/>
  <c r="CD104"/>
  <c r="CB104"/>
  <c r="CA104"/>
  <c r="BZ104"/>
  <c r="BX104"/>
  <c r="BT104"/>
  <c r="BR104"/>
  <c r="BQ104"/>
  <c r="BO104"/>
  <c r="BN104"/>
  <c r="BL104"/>
  <c r="BK104"/>
  <c r="BI104"/>
  <c r="BH104"/>
  <c r="BF104"/>
  <c r="BE104"/>
  <c r="BC104"/>
  <c r="CX104"/>
  <c r="CW99"/>
  <c r="CV99"/>
  <c r="CT99"/>
  <c r="CR99"/>
  <c r="CQ99"/>
  <c r="CO99"/>
  <c r="CN99"/>
  <c r="CL99"/>
  <c r="CK99"/>
  <c r="CI99"/>
  <c r="CH99"/>
  <c r="CF99"/>
  <c r="CD99"/>
  <c r="CB99"/>
  <c r="CA99"/>
  <c r="BZ99"/>
  <c r="BX99"/>
  <c r="BT99"/>
  <c r="BR99"/>
  <c r="BQ99"/>
  <c r="BO99"/>
  <c r="BN99"/>
  <c r="BL99"/>
  <c r="BK99"/>
  <c r="BI99"/>
  <c r="BH99"/>
  <c r="BF99"/>
  <c r="BE99"/>
  <c r="BC99"/>
  <c r="CW94"/>
  <c r="CV94"/>
  <c r="CT94"/>
  <c r="CR94"/>
  <c r="CQ94"/>
  <c r="CO94"/>
  <c r="CN94"/>
  <c r="CL94"/>
  <c r="CK94"/>
  <c r="CI94"/>
  <c r="CH94"/>
  <c r="CF94"/>
  <c r="CD94"/>
  <c r="CB94"/>
  <c r="CA94"/>
  <c r="BZ94"/>
  <c r="BX94"/>
  <c r="BT94"/>
  <c r="BR94"/>
  <c r="BQ94"/>
  <c r="BO94"/>
  <c r="BN94"/>
  <c r="BL94"/>
  <c r="BK94"/>
  <c r="BI94"/>
  <c r="BH94"/>
  <c r="BF94"/>
  <c r="BE94"/>
  <c r="BC94"/>
  <c r="CX94"/>
  <c r="CW89"/>
  <c r="CV89"/>
  <c r="CT89"/>
  <c r="CR89"/>
  <c r="CQ89"/>
  <c r="CO89"/>
  <c r="CN89"/>
  <c r="CL89"/>
  <c r="CK89"/>
  <c r="CI89"/>
  <c r="CH89"/>
  <c r="CF89"/>
  <c r="CD89"/>
  <c r="CB89"/>
  <c r="CA89"/>
  <c r="BZ89"/>
  <c r="BX89"/>
  <c r="BT89"/>
  <c r="BR89"/>
  <c r="BQ89"/>
  <c r="BO89"/>
  <c r="BN89"/>
  <c r="BL89"/>
  <c r="BK89"/>
  <c r="BI89"/>
  <c r="BH89"/>
  <c r="BF89"/>
  <c r="BE89"/>
  <c r="BC89"/>
  <c r="CS84"/>
  <c r="CP84"/>
  <c r="CM84"/>
  <c r="CJ84"/>
  <c r="CG84"/>
  <c r="CC84"/>
  <c r="BY84"/>
  <c r="BS84"/>
  <c r="BP84"/>
  <c r="BM84"/>
  <c r="BJ84"/>
  <c r="BG84"/>
  <c r="BD84"/>
  <c r="CW79"/>
  <c r="CV79"/>
  <c r="CT79"/>
  <c r="CR79"/>
  <c r="CQ79"/>
  <c r="CO79"/>
  <c r="CN79"/>
  <c r="CL79"/>
  <c r="CK79"/>
  <c r="CI79"/>
  <c r="CH79"/>
  <c r="CF79"/>
  <c r="CD79"/>
  <c r="CB79"/>
  <c r="CA79"/>
  <c r="BZ79"/>
  <c r="BX79"/>
  <c r="BT79"/>
  <c r="BR79"/>
  <c r="BQ79"/>
  <c r="BO79"/>
  <c r="BN79"/>
  <c r="BL79"/>
  <c r="BK79"/>
  <c r="BI79"/>
  <c r="BH79"/>
  <c r="BF79"/>
  <c r="BE79"/>
  <c r="BC79"/>
  <c r="CW78"/>
  <c r="CV78"/>
  <c r="CT78"/>
  <c r="CR78"/>
  <c r="CQ78"/>
  <c r="CO78"/>
  <c r="CN78"/>
  <c r="CL78"/>
  <c r="CK78"/>
  <c r="CI78"/>
  <c r="CH78"/>
  <c r="CF78"/>
  <c r="CD78"/>
  <c r="CB78"/>
  <c r="CA78"/>
  <c r="BZ78"/>
  <c r="BX78"/>
  <c r="BT78"/>
  <c r="BR78"/>
  <c r="BQ78"/>
  <c r="BO78"/>
  <c r="BN78"/>
  <c r="BL78"/>
  <c r="BK78"/>
  <c r="BI78"/>
  <c r="BH78"/>
  <c r="BF78"/>
  <c r="BE78"/>
  <c r="BC78"/>
  <c r="CW77"/>
  <c r="CV77"/>
  <c r="CT77"/>
  <c r="CR77"/>
  <c r="CQ77"/>
  <c r="CO77"/>
  <c r="CN77"/>
  <c r="CL77"/>
  <c r="CK77"/>
  <c r="CI77"/>
  <c r="CH77"/>
  <c r="CF77"/>
  <c r="CD77"/>
  <c r="CB77"/>
  <c r="CA77"/>
  <c r="BZ77"/>
  <c r="BX77"/>
  <c r="BT77"/>
  <c r="BR77"/>
  <c r="BQ77"/>
  <c r="BO77"/>
  <c r="BN77"/>
  <c r="BL77"/>
  <c r="BK77"/>
  <c r="BI77"/>
  <c r="BH77"/>
  <c r="BF77"/>
  <c r="BE77"/>
  <c r="BC77"/>
  <c r="CX77"/>
  <c r="CW72"/>
  <c r="CV72"/>
  <c r="CT72"/>
  <c r="CR72"/>
  <c r="CQ72"/>
  <c r="CO72"/>
  <c r="CN72"/>
  <c r="CL72"/>
  <c r="CK72"/>
  <c r="CU72" s="1"/>
  <c r="CY72" s="1"/>
  <c r="CI72"/>
  <c r="CH72"/>
  <c r="CF72"/>
  <c r="CD72"/>
  <c r="CB72"/>
  <c r="CA72"/>
  <c r="BZ72"/>
  <c r="BX72"/>
  <c r="BT72"/>
  <c r="BR72"/>
  <c r="BQ72"/>
  <c r="BO72"/>
  <c r="BN72"/>
  <c r="BL72"/>
  <c r="BK72"/>
  <c r="BI72"/>
  <c r="BH72"/>
  <c r="BF72"/>
  <c r="BE72"/>
  <c r="BC72"/>
  <c r="CX72"/>
  <c r="CX82" s="1"/>
  <c r="CW53"/>
  <c r="CV53"/>
  <c r="CT53"/>
  <c r="CR53"/>
  <c r="CQ53"/>
  <c r="CO53"/>
  <c r="CN53"/>
  <c r="CL53"/>
  <c r="CK53"/>
  <c r="CI53"/>
  <c r="CH53"/>
  <c r="CU53" s="1"/>
  <c r="CF53"/>
  <c r="CD53"/>
  <c r="CB53"/>
  <c r="CA53"/>
  <c r="BZ53"/>
  <c r="BX53"/>
  <c r="BT53"/>
  <c r="BR53"/>
  <c r="BQ53"/>
  <c r="BO53"/>
  <c r="BN53"/>
  <c r="BL53"/>
  <c r="BK53"/>
  <c r="BI53"/>
  <c r="BH53"/>
  <c r="BF53"/>
  <c r="BE53"/>
  <c r="BC53"/>
  <c r="CX57"/>
  <c r="CU227"/>
  <c r="CX55"/>
  <c r="CY55" s="1"/>
  <c r="CW47"/>
  <c r="CV47"/>
  <c r="CT47"/>
  <c r="CR47"/>
  <c r="CQ47"/>
  <c r="CO47"/>
  <c r="CN47"/>
  <c r="CL47"/>
  <c r="CK47"/>
  <c r="CI47"/>
  <c r="CH47"/>
  <c r="CF47"/>
  <c r="CD47"/>
  <c r="CB47"/>
  <c r="CA47"/>
  <c r="BZ47"/>
  <c r="BX47"/>
  <c r="BT47"/>
  <c r="BR47"/>
  <c r="BQ47"/>
  <c r="BO47"/>
  <c r="BN47"/>
  <c r="BL47"/>
  <c r="BK47"/>
  <c r="BI47"/>
  <c r="BH47"/>
  <c r="BF47"/>
  <c r="BE47"/>
  <c r="BC47"/>
  <c r="CW42"/>
  <c r="CV42"/>
  <c r="CT42"/>
  <c r="CR42"/>
  <c r="CQ42"/>
  <c r="CU42" s="1"/>
  <c r="CO42"/>
  <c r="CN42"/>
  <c r="CL42"/>
  <c r="CK42"/>
  <c r="CI42"/>
  <c r="CH42"/>
  <c r="CF42"/>
  <c r="CD42"/>
  <c r="CB42"/>
  <c r="CA42"/>
  <c r="BZ42"/>
  <c r="BX42"/>
  <c r="BT42"/>
  <c r="BR42"/>
  <c r="BQ42"/>
  <c r="BO42"/>
  <c r="BN42"/>
  <c r="BL42"/>
  <c r="BK42"/>
  <c r="BI42"/>
  <c r="BH42"/>
  <c r="BF42"/>
  <c r="BE42"/>
  <c r="BC42"/>
  <c r="CW31"/>
  <c r="CV31"/>
  <c r="CT31"/>
  <c r="CR31"/>
  <c r="CQ31"/>
  <c r="CO31"/>
  <c r="CN31"/>
  <c r="CL31"/>
  <c r="CK31"/>
  <c r="CI31"/>
  <c r="CH31"/>
  <c r="CF31"/>
  <c r="CD31"/>
  <c r="CE31" s="1"/>
  <c r="CB31"/>
  <c r="CA31"/>
  <c r="BZ31"/>
  <c r="BX31"/>
  <c r="BT31"/>
  <c r="BR31"/>
  <c r="BQ31"/>
  <c r="BO31"/>
  <c r="BN31"/>
  <c r="BL31"/>
  <c r="BK31"/>
  <c r="BI31"/>
  <c r="BH31"/>
  <c r="BF31"/>
  <c r="BE31"/>
  <c r="BH28"/>
  <c r="BF28"/>
  <c r="BC28"/>
  <c r="CW27"/>
  <c r="CV27"/>
  <c r="CT27"/>
  <c r="CR27"/>
  <c r="CQ27"/>
  <c r="CO27"/>
  <c r="CN27"/>
  <c r="CL27"/>
  <c r="CK27"/>
  <c r="CI27"/>
  <c r="CH27"/>
  <c r="CF27"/>
  <c r="CD27"/>
  <c r="CB27"/>
  <c r="CA27"/>
  <c r="BZ27"/>
  <c r="BX27"/>
  <c r="BT27"/>
  <c r="BR27"/>
  <c r="BQ27"/>
  <c r="BO27"/>
  <c r="BN27"/>
  <c r="BL27"/>
  <c r="BK27"/>
  <c r="BI27"/>
  <c r="BH27"/>
  <c r="BF27"/>
  <c r="BE27"/>
  <c r="BC27"/>
  <c r="CW26"/>
  <c r="CV26"/>
  <c r="CT26"/>
  <c r="CR26"/>
  <c r="CO26"/>
  <c r="CN26"/>
  <c r="CL26"/>
  <c r="CK26"/>
  <c r="CI26"/>
  <c r="CF26"/>
  <c r="CD26"/>
  <c r="CE26" s="1"/>
  <c r="CB26"/>
  <c r="CA26"/>
  <c r="BZ26"/>
  <c r="BX26"/>
  <c r="BT26"/>
  <c r="BR26"/>
  <c r="BQ26"/>
  <c r="BO26"/>
  <c r="BN26"/>
  <c r="BL26"/>
  <c r="BK26"/>
  <c r="BI26"/>
  <c r="BH26"/>
  <c r="BF26"/>
  <c r="BE26"/>
  <c r="BC26"/>
  <c r="CW20"/>
  <c r="CV20"/>
  <c r="CT20"/>
  <c r="CR20"/>
  <c r="CQ20"/>
  <c r="CO20"/>
  <c r="CN20"/>
  <c r="CL20"/>
  <c r="CK20"/>
  <c r="CI20"/>
  <c r="CH20"/>
  <c r="CF20"/>
  <c r="CD20"/>
  <c r="CE20" s="1"/>
  <c r="CB20"/>
  <c r="CA20"/>
  <c r="BZ20"/>
  <c r="BX20"/>
  <c r="BT20"/>
  <c r="BR20"/>
  <c r="BQ20"/>
  <c r="BO20"/>
  <c r="BN20"/>
  <c r="BL20"/>
  <c r="BK20"/>
  <c r="BI20"/>
  <c r="BH20"/>
  <c r="BF20"/>
  <c r="BE20"/>
  <c r="BC20"/>
  <c r="CW15"/>
  <c r="CV15"/>
  <c r="CT15"/>
  <c r="CR15"/>
  <c r="CQ15"/>
  <c r="CO15"/>
  <c r="CN15"/>
  <c r="CL15"/>
  <c r="CK15"/>
  <c r="CI15"/>
  <c r="CH15"/>
  <c r="CF15"/>
  <c r="CD15"/>
  <c r="CB15"/>
  <c r="CA15"/>
  <c r="BZ15"/>
  <c r="BX15"/>
  <c r="BT15"/>
  <c r="BR15"/>
  <c r="BQ15"/>
  <c r="BO15"/>
  <c r="BN15"/>
  <c r="BL15"/>
  <c r="BK15"/>
  <c r="BI15"/>
  <c r="BH15"/>
  <c r="BF15"/>
  <c r="BE15"/>
  <c r="BC15"/>
  <c r="CX15"/>
  <c r="AY223"/>
  <c r="AX223"/>
  <c r="AV223"/>
  <c r="AT223"/>
  <c r="AS223"/>
  <c r="AQ223"/>
  <c r="AP223"/>
  <c r="AN223"/>
  <c r="AM223"/>
  <c r="AK223"/>
  <c r="AJ223"/>
  <c r="AH223"/>
  <c r="AF223"/>
  <c r="AD223"/>
  <c r="AC223"/>
  <c r="AB223"/>
  <c r="Z223"/>
  <c r="V223"/>
  <c r="T223"/>
  <c r="S223"/>
  <c r="Q223"/>
  <c r="P223"/>
  <c r="N223"/>
  <c r="M223"/>
  <c r="K223"/>
  <c r="J223"/>
  <c r="H223"/>
  <c r="G223"/>
  <c r="E223"/>
  <c r="BA222"/>
  <c r="AU222"/>
  <c r="AR222"/>
  <c r="AO222"/>
  <c r="AL222"/>
  <c r="AI222"/>
  <c r="AE222"/>
  <c r="AA222"/>
  <c r="U222"/>
  <c r="R222"/>
  <c r="O222"/>
  <c r="L222"/>
  <c r="I222"/>
  <c r="F222"/>
  <c r="AY219"/>
  <c r="AX219"/>
  <c r="AV219"/>
  <c r="AT219"/>
  <c r="AS219"/>
  <c r="AQ219"/>
  <c r="AP219"/>
  <c r="AN219"/>
  <c r="AM219"/>
  <c r="AK219"/>
  <c r="AJ219"/>
  <c r="AH219"/>
  <c r="AF219"/>
  <c r="AD219"/>
  <c r="AC219"/>
  <c r="AB219"/>
  <c r="Z219"/>
  <c r="V219"/>
  <c r="T219"/>
  <c r="S219"/>
  <c r="Q219"/>
  <c r="P219"/>
  <c r="N219"/>
  <c r="M219"/>
  <c r="K219"/>
  <c r="J219"/>
  <c r="H219"/>
  <c r="G219"/>
  <c r="E219"/>
  <c r="AY217"/>
  <c r="AX217"/>
  <c r="AV217"/>
  <c r="AT217"/>
  <c r="AS217"/>
  <c r="AQ217"/>
  <c r="AP217"/>
  <c r="AN217"/>
  <c r="AM217"/>
  <c r="AK217"/>
  <c r="AJ217"/>
  <c r="AH217"/>
  <c r="AF217"/>
  <c r="AD217"/>
  <c r="AC217"/>
  <c r="AB217"/>
  <c r="Z217"/>
  <c r="V217"/>
  <c r="T217"/>
  <c r="S217"/>
  <c r="Q217"/>
  <c r="P217"/>
  <c r="N217"/>
  <c r="M217"/>
  <c r="K217"/>
  <c r="J217"/>
  <c r="H217"/>
  <c r="G217"/>
  <c r="E217"/>
  <c r="AY216"/>
  <c r="AX216"/>
  <c r="AV216"/>
  <c r="AT216"/>
  <c r="AS216"/>
  <c r="AQ216"/>
  <c r="AP216"/>
  <c r="AN216"/>
  <c r="AM216"/>
  <c r="AK216"/>
  <c r="AJ216"/>
  <c r="AH216"/>
  <c r="AF216"/>
  <c r="AD216"/>
  <c r="AC216"/>
  <c r="AB216"/>
  <c r="Z216"/>
  <c r="E319" i="17" s="1"/>
  <c r="V216" i="1"/>
  <c r="T216"/>
  <c r="S216"/>
  <c r="Q216"/>
  <c r="P216"/>
  <c r="N216"/>
  <c r="M216"/>
  <c r="K216"/>
  <c r="J216"/>
  <c r="H216"/>
  <c r="G216"/>
  <c r="E216"/>
  <c r="AY215"/>
  <c r="AX215"/>
  <c r="AV215"/>
  <c r="AT215"/>
  <c r="AS215"/>
  <c r="AQ215"/>
  <c r="AP215"/>
  <c r="AN215"/>
  <c r="AM215"/>
  <c r="AK215"/>
  <c r="AJ215"/>
  <c r="AH215"/>
  <c r="AF215"/>
  <c r="AD215"/>
  <c r="AC215"/>
  <c r="AB215"/>
  <c r="Z215"/>
  <c r="V215"/>
  <c r="T215"/>
  <c r="S215"/>
  <c r="Q215"/>
  <c r="P215"/>
  <c r="N215"/>
  <c r="M215"/>
  <c r="K215"/>
  <c r="J215"/>
  <c r="H215"/>
  <c r="G215"/>
  <c r="E215"/>
  <c r="AY214"/>
  <c r="AX214"/>
  <c r="AV214"/>
  <c r="AT214"/>
  <c r="AS214"/>
  <c r="AQ214"/>
  <c r="AP214"/>
  <c r="AN214"/>
  <c r="AM214"/>
  <c r="AK214"/>
  <c r="AJ214"/>
  <c r="AH214"/>
  <c r="AF214"/>
  <c r="AD214"/>
  <c r="AC214"/>
  <c r="AB214"/>
  <c r="Z214"/>
  <c r="V214"/>
  <c r="T214"/>
  <c r="S214"/>
  <c r="Q214"/>
  <c r="P214"/>
  <c r="N214"/>
  <c r="M214"/>
  <c r="K214"/>
  <c r="J214"/>
  <c r="H214"/>
  <c r="G214"/>
  <c r="E214"/>
  <c r="AZ213"/>
  <c r="AW213"/>
  <c r="AU213"/>
  <c r="AR213"/>
  <c r="AO213"/>
  <c r="AL213"/>
  <c r="AI213"/>
  <c r="AG213"/>
  <c r="AE213"/>
  <c r="AA213"/>
  <c r="U213"/>
  <c r="R213"/>
  <c r="O213"/>
  <c r="L213"/>
  <c r="I213"/>
  <c r="F213"/>
  <c r="AZ212"/>
  <c r="AW212"/>
  <c r="AU212"/>
  <c r="AR212"/>
  <c r="AO212"/>
  <c r="AL212"/>
  <c r="AI212"/>
  <c r="AG212"/>
  <c r="AE212"/>
  <c r="AA212"/>
  <c r="U212"/>
  <c r="R212"/>
  <c r="O212"/>
  <c r="L212"/>
  <c r="I212"/>
  <c r="F212"/>
  <c r="AZ211"/>
  <c r="AW211"/>
  <c r="AU211"/>
  <c r="AR211"/>
  <c r="AO211"/>
  <c r="AL211"/>
  <c r="AI211"/>
  <c r="AG211"/>
  <c r="AE211"/>
  <c r="AA211"/>
  <c r="U211"/>
  <c r="R211"/>
  <c r="O211"/>
  <c r="L211"/>
  <c r="I211"/>
  <c r="F211"/>
  <c r="AZ210"/>
  <c r="AW210"/>
  <c r="AU210"/>
  <c r="AR210"/>
  <c r="AO210"/>
  <c r="AL210"/>
  <c r="AI210"/>
  <c r="AG210"/>
  <c r="AE210"/>
  <c r="AA210"/>
  <c r="U210"/>
  <c r="R210"/>
  <c r="O210"/>
  <c r="L210"/>
  <c r="I210"/>
  <c r="F210"/>
  <c r="AZ209"/>
  <c r="AW209"/>
  <c r="AU209"/>
  <c r="AR209"/>
  <c r="AO209"/>
  <c r="AI209"/>
  <c r="AG209"/>
  <c r="AE209"/>
  <c r="AA209"/>
  <c r="U209"/>
  <c r="R209"/>
  <c r="O209"/>
  <c r="L209"/>
  <c r="I209"/>
  <c r="F209"/>
  <c r="AY208"/>
  <c r="AX208"/>
  <c r="AV208"/>
  <c r="AT208"/>
  <c r="AS208"/>
  <c r="AQ208"/>
  <c r="AP208"/>
  <c r="AN208"/>
  <c r="AM208"/>
  <c r="AK208"/>
  <c r="AJ208"/>
  <c r="AH208"/>
  <c r="AF208"/>
  <c r="AD208"/>
  <c r="AC208"/>
  <c r="AB208"/>
  <c r="Z208"/>
  <c r="V208"/>
  <c r="T208"/>
  <c r="S208"/>
  <c r="Q208"/>
  <c r="P208"/>
  <c r="N208"/>
  <c r="M208"/>
  <c r="K208"/>
  <c r="J208"/>
  <c r="H208"/>
  <c r="G208"/>
  <c r="E208"/>
  <c r="AZ207"/>
  <c r="AW207"/>
  <c r="AU207"/>
  <c r="AG207"/>
  <c r="AE207"/>
  <c r="AA207"/>
  <c r="U207"/>
  <c r="R207"/>
  <c r="O207"/>
  <c r="L207"/>
  <c r="I207"/>
  <c r="F207"/>
  <c r="AZ206"/>
  <c r="AW206"/>
  <c r="AU206"/>
  <c r="AG206"/>
  <c r="AE206"/>
  <c r="AA206"/>
  <c r="U206"/>
  <c r="R206"/>
  <c r="O206"/>
  <c r="L206"/>
  <c r="I206"/>
  <c r="F206"/>
  <c r="AZ205"/>
  <c r="AW205"/>
  <c r="AU205"/>
  <c r="AG205"/>
  <c r="AE205"/>
  <c r="AA205"/>
  <c r="U205"/>
  <c r="R205"/>
  <c r="O205"/>
  <c r="L205"/>
  <c r="I205"/>
  <c r="F205"/>
  <c r="AZ204"/>
  <c r="AW204"/>
  <c r="AU204"/>
  <c r="AG204"/>
  <c r="AE204"/>
  <c r="AA204"/>
  <c r="U204"/>
  <c r="R204"/>
  <c r="O204"/>
  <c r="L204"/>
  <c r="I204"/>
  <c r="F204"/>
  <c r="AZ203"/>
  <c r="AW203"/>
  <c r="AU203"/>
  <c r="AG203"/>
  <c r="AE203"/>
  <c r="AA203"/>
  <c r="U203"/>
  <c r="R203"/>
  <c r="O203"/>
  <c r="L203"/>
  <c r="I203"/>
  <c r="F203"/>
  <c r="AZ202"/>
  <c r="AW202"/>
  <c r="AU202"/>
  <c r="AG202"/>
  <c r="AE202"/>
  <c r="AA202"/>
  <c r="U202"/>
  <c r="R202"/>
  <c r="O202"/>
  <c r="L202"/>
  <c r="I202"/>
  <c r="F202"/>
  <c r="AZ201"/>
  <c r="AW201"/>
  <c r="AU201"/>
  <c r="AG201"/>
  <c r="F201"/>
  <c r="AZ200"/>
  <c r="AW200"/>
  <c r="AU200"/>
  <c r="AG200"/>
  <c r="AE200"/>
  <c r="AA200"/>
  <c r="U200"/>
  <c r="R200"/>
  <c r="O200"/>
  <c r="L200"/>
  <c r="I200"/>
  <c r="F200"/>
  <c r="AZ199"/>
  <c r="AW199"/>
  <c r="AU199"/>
  <c r="AR199"/>
  <c r="AO199"/>
  <c r="AL199"/>
  <c r="AI199"/>
  <c r="AG199"/>
  <c r="AE199"/>
  <c r="AA199"/>
  <c r="U199"/>
  <c r="R199"/>
  <c r="O199"/>
  <c r="L199"/>
  <c r="I199"/>
  <c r="F199"/>
  <c r="AY198"/>
  <c r="AX198"/>
  <c r="AV198"/>
  <c r="AT198"/>
  <c r="AS198"/>
  <c r="AQ198"/>
  <c r="AP198"/>
  <c r="AN198"/>
  <c r="AM198"/>
  <c r="AK198"/>
  <c r="AJ198"/>
  <c r="AH198"/>
  <c r="AF198"/>
  <c r="AD198"/>
  <c r="AC198"/>
  <c r="AB198"/>
  <c r="Z198"/>
  <c r="V198"/>
  <c r="T198"/>
  <c r="S198"/>
  <c r="Q198"/>
  <c r="P198"/>
  <c r="N198"/>
  <c r="M198"/>
  <c r="K198"/>
  <c r="J198"/>
  <c r="H198"/>
  <c r="G198"/>
  <c r="E198"/>
  <c r="AZ197"/>
  <c r="AW197"/>
  <c r="AU197"/>
  <c r="AG197"/>
  <c r="AE197"/>
  <c r="AA197"/>
  <c r="U197"/>
  <c r="R197"/>
  <c r="O197"/>
  <c r="L197"/>
  <c r="I197"/>
  <c r="F197"/>
  <c r="AZ196"/>
  <c r="AW196"/>
  <c r="AU196"/>
  <c r="AG196"/>
  <c r="AE196"/>
  <c r="AA196"/>
  <c r="U196"/>
  <c r="R196"/>
  <c r="O196"/>
  <c r="L196"/>
  <c r="I196"/>
  <c r="F196"/>
  <c r="AZ195"/>
  <c r="AW195"/>
  <c r="AU195"/>
  <c r="AG195"/>
  <c r="AE195"/>
  <c r="AA195"/>
  <c r="U195"/>
  <c r="R195"/>
  <c r="O195"/>
  <c r="L195"/>
  <c r="I195"/>
  <c r="F195"/>
  <c r="AZ192"/>
  <c r="AW192"/>
  <c r="AU192"/>
  <c r="AG192"/>
  <c r="F192"/>
  <c r="AZ191"/>
  <c r="AW191"/>
  <c r="AU191"/>
  <c r="AG191"/>
  <c r="AE191"/>
  <c r="AA191"/>
  <c r="U191"/>
  <c r="R191"/>
  <c r="O191"/>
  <c r="L191"/>
  <c r="I191"/>
  <c r="F191"/>
  <c r="AZ190"/>
  <c r="AW190"/>
  <c r="AU190"/>
  <c r="AG190"/>
  <c r="AE190"/>
  <c r="AA190"/>
  <c r="U190"/>
  <c r="R190"/>
  <c r="O190"/>
  <c r="L190"/>
  <c r="I190"/>
  <c r="F190"/>
  <c r="AZ189"/>
  <c r="AW189"/>
  <c r="AU189"/>
  <c r="AR189"/>
  <c r="AO189"/>
  <c r="AL189"/>
  <c r="AI189"/>
  <c r="AG189"/>
  <c r="AE189"/>
  <c r="AA189"/>
  <c r="U189"/>
  <c r="R189"/>
  <c r="O189"/>
  <c r="L189"/>
  <c r="I189"/>
  <c r="F189"/>
  <c r="AY188"/>
  <c r="AX188"/>
  <c r="AV188"/>
  <c r="AT188"/>
  <c r="AS188"/>
  <c r="AQ188"/>
  <c r="AP188"/>
  <c r="AN188"/>
  <c r="AM188"/>
  <c r="AK188"/>
  <c r="AJ188"/>
  <c r="AH188"/>
  <c r="AF188"/>
  <c r="AD188"/>
  <c r="AC188"/>
  <c r="AB188"/>
  <c r="Z188"/>
  <c r="V188"/>
  <c r="T188"/>
  <c r="S188"/>
  <c r="Q188"/>
  <c r="P188"/>
  <c r="N188"/>
  <c r="M188"/>
  <c r="K188"/>
  <c r="J188"/>
  <c r="H188"/>
  <c r="G188"/>
  <c r="E188"/>
  <c r="AZ187"/>
  <c r="AW187"/>
  <c r="AU187"/>
  <c r="AG187"/>
  <c r="AE187"/>
  <c r="AA187"/>
  <c r="U187"/>
  <c r="R187"/>
  <c r="O187"/>
  <c r="L187"/>
  <c r="I187"/>
  <c r="F187"/>
  <c r="AZ186"/>
  <c r="AW186"/>
  <c r="AU186"/>
  <c r="AG186"/>
  <c r="AE186"/>
  <c r="AA186"/>
  <c r="U186"/>
  <c r="R186"/>
  <c r="O186"/>
  <c r="L186"/>
  <c r="I186"/>
  <c r="F186"/>
  <c r="AZ185"/>
  <c r="AW185"/>
  <c r="AU185"/>
  <c r="AG185"/>
  <c r="AE185"/>
  <c r="AA185"/>
  <c r="U185"/>
  <c r="R185"/>
  <c r="O185"/>
  <c r="L185"/>
  <c r="I185"/>
  <c r="F185"/>
  <c r="AZ184"/>
  <c r="AW184"/>
  <c r="AU184"/>
  <c r="AG184"/>
  <c r="AE184"/>
  <c r="AA184"/>
  <c r="U184"/>
  <c r="R184"/>
  <c r="O184"/>
  <c r="L184"/>
  <c r="I184"/>
  <c r="F184"/>
  <c r="AZ183"/>
  <c r="AW183"/>
  <c r="AU183"/>
  <c r="AG183"/>
  <c r="AE183"/>
  <c r="AA183"/>
  <c r="U183"/>
  <c r="R183"/>
  <c r="O183"/>
  <c r="L183"/>
  <c r="I183"/>
  <c r="F183"/>
  <c r="AZ182"/>
  <c r="AW182"/>
  <c r="AU182"/>
  <c r="AG182"/>
  <c r="AE182"/>
  <c r="AA182"/>
  <c r="U182"/>
  <c r="R182"/>
  <c r="O182"/>
  <c r="L182"/>
  <c r="I182"/>
  <c r="F182"/>
  <c r="AZ179"/>
  <c r="AW179"/>
  <c r="AU179"/>
  <c r="AG179"/>
  <c r="AE179"/>
  <c r="AA179"/>
  <c r="U179"/>
  <c r="R179"/>
  <c r="O179"/>
  <c r="L179"/>
  <c r="I179"/>
  <c r="F179"/>
  <c r="AZ178"/>
  <c r="AW178"/>
  <c r="AU178"/>
  <c r="AG178"/>
  <c r="AE178"/>
  <c r="AA178"/>
  <c r="U178"/>
  <c r="R178"/>
  <c r="O178"/>
  <c r="L178"/>
  <c r="I178"/>
  <c r="F178"/>
  <c r="AZ177"/>
  <c r="AW177"/>
  <c r="AU177"/>
  <c r="AR177"/>
  <c r="AO177"/>
  <c r="AL177"/>
  <c r="AI177"/>
  <c r="AG177"/>
  <c r="AE177"/>
  <c r="AA177"/>
  <c r="U177"/>
  <c r="R177"/>
  <c r="O177"/>
  <c r="L177"/>
  <c r="I177"/>
  <c r="F177"/>
  <c r="AW176"/>
  <c r="AU176"/>
  <c r="AR176"/>
  <c r="AO176"/>
  <c r="AL176"/>
  <c r="AI176"/>
  <c r="AG176"/>
  <c r="AE176"/>
  <c r="AA176"/>
  <c r="U176"/>
  <c r="R176"/>
  <c r="O176"/>
  <c r="L176"/>
  <c r="I176"/>
  <c r="F176"/>
  <c r="AY174"/>
  <c r="AX174"/>
  <c r="AV174"/>
  <c r="AT174"/>
  <c r="AS174"/>
  <c r="AQ174"/>
  <c r="AP174"/>
  <c r="AN174"/>
  <c r="AM174"/>
  <c r="AK174"/>
  <c r="AJ174"/>
  <c r="AH174"/>
  <c r="AF174"/>
  <c r="AD174"/>
  <c r="AC174"/>
  <c r="AB174"/>
  <c r="Z174"/>
  <c r="V174"/>
  <c r="T174"/>
  <c r="S174"/>
  <c r="Q174"/>
  <c r="P174"/>
  <c r="N174"/>
  <c r="M174"/>
  <c r="K174"/>
  <c r="J174"/>
  <c r="H174"/>
  <c r="G174"/>
  <c r="E174"/>
  <c r="AY172"/>
  <c r="AX172"/>
  <c r="AV172"/>
  <c r="AT172"/>
  <c r="AS172"/>
  <c r="AQ172"/>
  <c r="AP172"/>
  <c r="AN172"/>
  <c r="AM172"/>
  <c r="AK172"/>
  <c r="AJ172"/>
  <c r="AH172"/>
  <c r="AF172"/>
  <c r="AD172"/>
  <c r="AC172"/>
  <c r="AB172"/>
  <c r="Z172"/>
  <c r="V172"/>
  <c r="T172"/>
  <c r="S172"/>
  <c r="Q172"/>
  <c r="P172"/>
  <c r="N172"/>
  <c r="M172"/>
  <c r="K172"/>
  <c r="J172"/>
  <c r="H172"/>
  <c r="G172"/>
  <c r="E172"/>
  <c r="AY171"/>
  <c r="AX171"/>
  <c r="AV171"/>
  <c r="AT171"/>
  <c r="AS171"/>
  <c r="AQ171"/>
  <c r="AP171"/>
  <c r="AN171"/>
  <c r="AM171"/>
  <c r="AK171"/>
  <c r="AJ171"/>
  <c r="AH171"/>
  <c r="AF171"/>
  <c r="AD171"/>
  <c r="AC171"/>
  <c r="AB171"/>
  <c r="Z171"/>
  <c r="V171"/>
  <c r="T171"/>
  <c r="S171"/>
  <c r="Q171"/>
  <c r="P171"/>
  <c r="N171"/>
  <c r="M171"/>
  <c r="K171"/>
  <c r="J171"/>
  <c r="H171"/>
  <c r="G171"/>
  <c r="E171"/>
  <c r="AY170"/>
  <c r="AX170"/>
  <c r="AV170"/>
  <c r="AT170"/>
  <c r="AS170"/>
  <c r="AQ170"/>
  <c r="AP170"/>
  <c r="AN170"/>
  <c r="AM170"/>
  <c r="AK170"/>
  <c r="AJ170"/>
  <c r="AH170"/>
  <c r="AF170"/>
  <c r="AD170"/>
  <c r="AC170"/>
  <c r="AB170"/>
  <c r="Z170"/>
  <c r="V170"/>
  <c r="T170"/>
  <c r="S170"/>
  <c r="Q170"/>
  <c r="P170"/>
  <c r="N170"/>
  <c r="M170"/>
  <c r="K170"/>
  <c r="J170"/>
  <c r="H170"/>
  <c r="G170"/>
  <c r="E170"/>
  <c r="AY169"/>
  <c r="AX169"/>
  <c r="AV169"/>
  <c r="AT169"/>
  <c r="AS169"/>
  <c r="AQ169"/>
  <c r="AP169"/>
  <c r="AN169"/>
  <c r="AM169"/>
  <c r="AK169"/>
  <c r="AJ169"/>
  <c r="AH169"/>
  <c r="AF169"/>
  <c r="AD169"/>
  <c r="AC169"/>
  <c r="AB169"/>
  <c r="Z169"/>
  <c r="V169"/>
  <c r="T169"/>
  <c r="S169"/>
  <c r="Q169"/>
  <c r="P169"/>
  <c r="N169"/>
  <c r="M169"/>
  <c r="K169"/>
  <c r="J169"/>
  <c r="H169"/>
  <c r="G169"/>
  <c r="E169"/>
  <c r="AZ168"/>
  <c r="AW168"/>
  <c r="AU168"/>
  <c r="AG168"/>
  <c r="AE168"/>
  <c r="AA168"/>
  <c r="U168"/>
  <c r="R168"/>
  <c r="O168"/>
  <c r="L168"/>
  <c r="I168"/>
  <c r="F168"/>
  <c r="AZ166"/>
  <c r="AW166"/>
  <c r="AU166"/>
  <c r="AG166"/>
  <c r="AE166"/>
  <c r="AA166"/>
  <c r="U166"/>
  <c r="R166"/>
  <c r="O166"/>
  <c r="L166"/>
  <c r="I166"/>
  <c r="F166"/>
  <c r="AZ165"/>
  <c r="AW165"/>
  <c r="AU165"/>
  <c r="AG165"/>
  <c r="AE165"/>
  <c r="AA165"/>
  <c r="U165"/>
  <c r="R165"/>
  <c r="O165"/>
  <c r="L165"/>
  <c r="I165"/>
  <c r="F165"/>
  <c r="AZ164"/>
  <c r="AW164"/>
  <c r="AU164"/>
  <c r="AR164"/>
  <c r="AO164"/>
  <c r="AL164"/>
  <c r="AI164"/>
  <c r="AG164"/>
  <c r="AE164"/>
  <c r="AA164"/>
  <c r="U164"/>
  <c r="R164"/>
  <c r="O164"/>
  <c r="L164"/>
  <c r="I164"/>
  <c r="F164"/>
  <c r="AY163"/>
  <c r="AX163"/>
  <c r="AV163"/>
  <c r="AT163"/>
  <c r="AS163"/>
  <c r="AQ163"/>
  <c r="AP163"/>
  <c r="AN163"/>
  <c r="AM163"/>
  <c r="AK163"/>
  <c r="AJ163"/>
  <c r="AH163"/>
  <c r="AF163"/>
  <c r="AD163"/>
  <c r="AC163"/>
  <c r="AB163"/>
  <c r="Z163"/>
  <c r="E104" i="24" s="1"/>
  <c r="V163" i="1"/>
  <c r="T163"/>
  <c r="S163"/>
  <c r="Q163"/>
  <c r="P163"/>
  <c r="N163"/>
  <c r="M163"/>
  <c r="K163"/>
  <c r="J163"/>
  <c r="H163"/>
  <c r="G163"/>
  <c r="E163"/>
  <c r="AZ162"/>
  <c r="AW162"/>
  <c r="AU162"/>
  <c r="AG162"/>
  <c r="AE162"/>
  <c r="AA162"/>
  <c r="U162"/>
  <c r="R162"/>
  <c r="O162"/>
  <c r="L162"/>
  <c r="I162"/>
  <c r="F162"/>
  <c r="AZ161"/>
  <c r="AW161"/>
  <c r="AU161"/>
  <c r="AG161"/>
  <c r="AE161"/>
  <c r="AA161"/>
  <c r="U161"/>
  <c r="R161"/>
  <c r="O161"/>
  <c r="L161"/>
  <c r="I161"/>
  <c r="F161"/>
  <c r="AZ160"/>
  <c r="AW160"/>
  <c r="AU160"/>
  <c r="AG160"/>
  <c r="AE160"/>
  <c r="AA160"/>
  <c r="U160"/>
  <c r="R160"/>
  <c r="O160"/>
  <c r="L160"/>
  <c r="I160"/>
  <c r="F160"/>
  <c r="AZ159"/>
  <c r="AW159"/>
  <c r="AU159"/>
  <c r="AG159"/>
  <c r="AE159"/>
  <c r="AA159"/>
  <c r="U159"/>
  <c r="R159"/>
  <c r="O159"/>
  <c r="L159"/>
  <c r="I159"/>
  <c r="F159"/>
  <c r="AY158"/>
  <c r="AX158"/>
  <c r="AV158"/>
  <c r="AT158"/>
  <c r="AS158"/>
  <c r="AQ158"/>
  <c r="AP158"/>
  <c r="AN158"/>
  <c r="AM158"/>
  <c r="AK158"/>
  <c r="AJ158"/>
  <c r="AH158"/>
  <c r="AF158"/>
  <c r="AD158"/>
  <c r="AC158"/>
  <c r="AB158"/>
  <c r="Z158"/>
  <c r="V158"/>
  <c r="T158"/>
  <c r="S158"/>
  <c r="Q158"/>
  <c r="P158"/>
  <c r="N158"/>
  <c r="M158"/>
  <c r="K158"/>
  <c r="J158"/>
  <c r="H158"/>
  <c r="G158"/>
  <c r="E158"/>
  <c r="AZ157"/>
  <c r="AW157"/>
  <c r="AU157"/>
  <c r="AG157"/>
  <c r="AE157"/>
  <c r="AA157"/>
  <c r="U157"/>
  <c r="R157"/>
  <c r="O157"/>
  <c r="L157"/>
  <c r="I157"/>
  <c r="F157"/>
  <c r="AZ156"/>
  <c r="AW156"/>
  <c r="AU156"/>
  <c r="AG156"/>
  <c r="AE156"/>
  <c r="AA156"/>
  <c r="U156"/>
  <c r="R156"/>
  <c r="O156"/>
  <c r="L156"/>
  <c r="I156"/>
  <c r="F156"/>
  <c r="AZ155"/>
  <c r="AW155"/>
  <c r="AU155"/>
  <c r="AG155"/>
  <c r="AE155"/>
  <c r="AA155"/>
  <c r="U155"/>
  <c r="R155"/>
  <c r="O155"/>
  <c r="L155"/>
  <c r="I155"/>
  <c r="F155"/>
  <c r="AZ154"/>
  <c r="AW154"/>
  <c r="AU154"/>
  <c r="AG154"/>
  <c r="AE154"/>
  <c r="AA154"/>
  <c r="U154"/>
  <c r="R154"/>
  <c r="O154"/>
  <c r="L154"/>
  <c r="I154"/>
  <c r="F154"/>
  <c r="AW153"/>
  <c r="AU153"/>
  <c r="AR153"/>
  <c r="AO153"/>
  <c r="AL153"/>
  <c r="AI153"/>
  <c r="AG153"/>
  <c r="AE153"/>
  <c r="AA153"/>
  <c r="U153"/>
  <c r="R153"/>
  <c r="O153"/>
  <c r="L153"/>
  <c r="I153"/>
  <c r="F153"/>
  <c r="AY150"/>
  <c r="AX150"/>
  <c r="AV150"/>
  <c r="AT150"/>
  <c r="AS150"/>
  <c r="AQ150"/>
  <c r="AP150"/>
  <c r="AN150"/>
  <c r="AM150"/>
  <c r="AK150"/>
  <c r="AJ150"/>
  <c r="AH150"/>
  <c r="AF150"/>
  <c r="AD150"/>
  <c r="AC150"/>
  <c r="AB150"/>
  <c r="Z150"/>
  <c r="V150"/>
  <c r="T150"/>
  <c r="S150"/>
  <c r="Q150"/>
  <c r="P150"/>
  <c r="N150"/>
  <c r="M150"/>
  <c r="K150"/>
  <c r="J150"/>
  <c r="H150"/>
  <c r="G150"/>
  <c r="E150"/>
  <c r="AY148"/>
  <c r="AX148"/>
  <c r="AW148"/>
  <c r="AV148"/>
  <c r="AT148"/>
  <c r="AS148"/>
  <c r="AQ148"/>
  <c r="AP148"/>
  <c r="AN148"/>
  <c r="AM148"/>
  <c r="AK148"/>
  <c r="AJ148"/>
  <c r="AH148"/>
  <c r="AF148"/>
  <c r="AD148"/>
  <c r="AC148"/>
  <c r="AB148"/>
  <c r="Z148"/>
  <c r="V148"/>
  <c r="T148"/>
  <c r="S148"/>
  <c r="Q148"/>
  <c r="P148"/>
  <c r="N148"/>
  <c r="M148"/>
  <c r="K148"/>
  <c r="J148"/>
  <c r="H148"/>
  <c r="G148"/>
  <c r="F148" s="1"/>
  <c r="E148"/>
  <c r="AY147"/>
  <c r="AX147"/>
  <c r="AV147"/>
  <c r="AT147"/>
  <c r="AS147"/>
  <c r="AQ147"/>
  <c r="AP147"/>
  <c r="AN147"/>
  <c r="AM147"/>
  <c r="AK147"/>
  <c r="AJ147"/>
  <c r="AH147"/>
  <c r="AF147"/>
  <c r="AD147"/>
  <c r="AC147"/>
  <c r="AB147"/>
  <c r="Z147"/>
  <c r="V147"/>
  <c r="T147"/>
  <c r="S147"/>
  <c r="Q147"/>
  <c r="P147"/>
  <c r="N147"/>
  <c r="M147"/>
  <c r="K147"/>
  <c r="J147"/>
  <c r="H147"/>
  <c r="G147"/>
  <c r="E147"/>
  <c r="AY146"/>
  <c r="AX146"/>
  <c r="AV146"/>
  <c r="AT146"/>
  <c r="AS146"/>
  <c r="AQ146"/>
  <c r="AP146"/>
  <c r="AN146"/>
  <c r="AM146"/>
  <c r="AK146"/>
  <c r="AJ146"/>
  <c r="AH146"/>
  <c r="AF146"/>
  <c r="AD146"/>
  <c r="AC146"/>
  <c r="AB146"/>
  <c r="Z146"/>
  <c r="V146"/>
  <c r="T146"/>
  <c r="S146"/>
  <c r="Q146"/>
  <c r="P146"/>
  <c r="N146"/>
  <c r="M146"/>
  <c r="K146"/>
  <c r="J146"/>
  <c r="H146"/>
  <c r="G146"/>
  <c r="E146"/>
  <c r="AY145"/>
  <c r="AX145"/>
  <c r="AV145"/>
  <c r="AT145"/>
  <c r="AS145"/>
  <c r="AQ145"/>
  <c r="AP145"/>
  <c r="AN145"/>
  <c r="AM145"/>
  <c r="AK145"/>
  <c r="AJ145"/>
  <c r="AH145"/>
  <c r="AF145"/>
  <c r="AD145"/>
  <c r="AC145"/>
  <c r="AB145"/>
  <c r="Z145"/>
  <c r="V145"/>
  <c r="T145"/>
  <c r="S145"/>
  <c r="Q145"/>
  <c r="P145"/>
  <c r="N145"/>
  <c r="M145"/>
  <c r="K145"/>
  <c r="J145"/>
  <c r="H145"/>
  <c r="G145"/>
  <c r="E145"/>
  <c r="AZ144"/>
  <c r="AU144"/>
  <c r="AR144"/>
  <c r="AO144"/>
  <c r="AL144"/>
  <c r="AI144"/>
  <c r="AG144"/>
  <c r="AE144"/>
  <c r="AA144"/>
  <c r="U144"/>
  <c r="R144"/>
  <c r="O144"/>
  <c r="L144"/>
  <c r="I144"/>
  <c r="F144"/>
  <c r="AZ143"/>
  <c r="AU143"/>
  <c r="AU148" s="1"/>
  <c r="AR143"/>
  <c r="AR148" s="1"/>
  <c r="AO143"/>
  <c r="AO148" s="1"/>
  <c r="AL143"/>
  <c r="AL148" s="1"/>
  <c r="AI143"/>
  <c r="AI148" s="1"/>
  <c r="AG143"/>
  <c r="AE143"/>
  <c r="AE148" s="1"/>
  <c r="AA143"/>
  <c r="AA148" s="1"/>
  <c r="U143"/>
  <c r="U148" s="1"/>
  <c r="R143"/>
  <c r="R148" s="1"/>
  <c r="O143"/>
  <c r="O148" s="1"/>
  <c r="L143"/>
  <c r="L148" s="1"/>
  <c r="I143"/>
  <c r="I148" s="1"/>
  <c r="F143"/>
  <c r="AZ142"/>
  <c r="AG142"/>
  <c r="AZ141"/>
  <c r="AU141"/>
  <c r="AR141"/>
  <c r="AO141"/>
  <c r="AL141"/>
  <c r="AI141"/>
  <c r="AG141"/>
  <c r="AE141"/>
  <c r="AA141"/>
  <c r="U141"/>
  <c r="R141"/>
  <c r="O141"/>
  <c r="L141"/>
  <c r="I141"/>
  <c r="F141"/>
  <c r="AZ140"/>
  <c r="AU140"/>
  <c r="AR140"/>
  <c r="AO140"/>
  <c r="AL140"/>
  <c r="AI140"/>
  <c r="AG140"/>
  <c r="AE140"/>
  <c r="AA140"/>
  <c r="U140"/>
  <c r="R140"/>
  <c r="O140"/>
  <c r="L140"/>
  <c r="I140"/>
  <c r="F140"/>
  <c r="AY139"/>
  <c r="AX139"/>
  <c r="AV139"/>
  <c r="AT139"/>
  <c r="AS139"/>
  <c r="AQ139"/>
  <c r="AP139"/>
  <c r="AN139"/>
  <c r="AM139"/>
  <c r="AK139"/>
  <c r="AJ139"/>
  <c r="AH139"/>
  <c r="AF139"/>
  <c r="AD139"/>
  <c r="AC139"/>
  <c r="AB139"/>
  <c r="Z139"/>
  <c r="V139"/>
  <c r="T139"/>
  <c r="S139"/>
  <c r="Q139"/>
  <c r="P139"/>
  <c r="N139"/>
  <c r="M139"/>
  <c r="K139"/>
  <c r="J139"/>
  <c r="H139"/>
  <c r="G139"/>
  <c r="E139"/>
  <c r="AZ138"/>
  <c r="AW138"/>
  <c r="AW150" s="1"/>
  <c r="AU138"/>
  <c r="AR138"/>
  <c r="AO138"/>
  <c r="AL138"/>
  <c r="AI138"/>
  <c r="AG138"/>
  <c r="AE138"/>
  <c r="AA138"/>
  <c r="U138"/>
  <c r="R138"/>
  <c r="O138"/>
  <c r="L138"/>
  <c r="I138"/>
  <c r="F138"/>
  <c r="AZ137"/>
  <c r="AW137"/>
  <c r="AU137"/>
  <c r="AR137"/>
  <c r="AO137"/>
  <c r="AL137"/>
  <c r="AI137"/>
  <c r="AG137"/>
  <c r="AE137"/>
  <c r="AA137"/>
  <c r="U137"/>
  <c r="R137"/>
  <c r="O137"/>
  <c r="L137"/>
  <c r="I137"/>
  <c r="F137"/>
  <c r="AZ136"/>
  <c r="AW136"/>
  <c r="AW147" s="1"/>
  <c r="AU136"/>
  <c r="AR136"/>
  <c r="AO136"/>
  <c r="AL136"/>
  <c r="AI136"/>
  <c r="AG136"/>
  <c r="AE136"/>
  <c r="AA136"/>
  <c r="U136"/>
  <c r="R136"/>
  <c r="O136"/>
  <c r="L136"/>
  <c r="I136"/>
  <c r="F136"/>
  <c r="AZ135"/>
  <c r="AW135"/>
  <c r="AW146" s="1"/>
  <c r="AU135"/>
  <c r="AR135"/>
  <c r="AO135"/>
  <c r="AL135"/>
  <c r="AI135"/>
  <c r="AG135"/>
  <c r="AE135"/>
  <c r="AA135"/>
  <c r="U135"/>
  <c r="R135"/>
  <c r="O135"/>
  <c r="L135"/>
  <c r="I135"/>
  <c r="F135"/>
  <c r="AZ134"/>
  <c r="AW134"/>
  <c r="AU134"/>
  <c r="AR134"/>
  <c r="AO134"/>
  <c r="AL134"/>
  <c r="AI134"/>
  <c r="AG134"/>
  <c r="AE134"/>
  <c r="AA134"/>
  <c r="U134"/>
  <c r="R134"/>
  <c r="O134"/>
  <c r="L134"/>
  <c r="I134"/>
  <c r="F134"/>
  <c r="AY131"/>
  <c r="AX131"/>
  <c r="AV131"/>
  <c r="AT131"/>
  <c r="AS131"/>
  <c r="AQ131"/>
  <c r="AP131"/>
  <c r="AN131"/>
  <c r="AM131"/>
  <c r="AK131"/>
  <c r="AJ131"/>
  <c r="AH131"/>
  <c r="AF131"/>
  <c r="AD131"/>
  <c r="AC131"/>
  <c r="AB131"/>
  <c r="Z131"/>
  <c r="V131"/>
  <c r="T131"/>
  <c r="S131"/>
  <c r="Q131"/>
  <c r="P131"/>
  <c r="N131"/>
  <c r="M131"/>
  <c r="K131"/>
  <c r="J131"/>
  <c r="H131"/>
  <c r="G131"/>
  <c r="E131"/>
  <c r="AY129"/>
  <c r="AX129"/>
  <c r="AV129"/>
  <c r="AT129"/>
  <c r="AS129"/>
  <c r="AQ129"/>
  <c r="AP129"/>
  <c r="AN129"/>
  <c r="AM129"/>
  <c r="AK129"/>
  <c r="AJ129"/>
  <c r="AH129"/>
  <c r="AF129"/>
  <c r="AD129"/>
  <c r="AC129"/>
  <c r="AB129"/>
  <c r="Z129"/>
  <c r="V129"/>
  <c r="T129"/>
  <c r="S129"/>
  <c r="Q129"/>
  <c r="P129"/>
  <c r="N129"/>
  <c r="M129"/>
  <c r="K129"/>
  <c r="J129"/>
  <c r="H129"/>
  <c r="G129"/>
  <c r="E129"/>
  <c r="AY128"/>
  <c r="AX128"/>
  <c r="AV128"/>
  <c r="AT128"/>
  <c r="AS128"/>
  <c r="AQ128"/>
  <c r="AP128"/>
  <c r="AN128"/>
  <c r="AM128"/>
  <c r="AK128"/>
  <c r="AJ128"/>
  <c r="AH128"/>
  <c r="AF128"/>
  <c r="AD128"/>
  <c r="AC128"/>
  <c r="AB128"/>
  <c r="Z128"/>
  <c r="V128"/>
  <c r="T128"/>
  <c r="S128"/>
  <c r="Q128"/>
  <c r="P128"/>
  <c r="N128"/>
  <c r="M128"/>
  <c r="K128"/>
  <c r="J128"/>
  <c r="H128"/>
  <c r="G128"/>
  <c r="E128"/>
  <c r="AY127"/>
  <c r="AX127"/>
  <c r="AV127"/>
  <c r="AT127"/>
  <c r="AS127"/>
  <c r="AQ127"/>
  <c r="AP127"/>
  <c r="AN127"/>
  <c r="AM127"/>
  <c r="AK127"/>
  <c r="AJ127"/>
  <c r="AH127"/>
  <c r="AF127"/>
  <c r="AD127"/>
  <c r="AC127"/>
  <c r="AB127"/>
  <c r="Z127"/>
  <c r="V127"/>
  <c r="T127"/>
  <c r="S127"/>
  <c r="Q127"/>
  <c r="P127"/>
  <c r="N127"/>
  <c r="M127"/>
  <c r="K127"/>
  <c r="J127"/>
  <c r="H127"/>
  <c r="G127"/>
  <c r="E127"/>
  <c r="AY126"/>
  <c r="AX126"/>
  <c r="AV126"/>
  <c r="AT126"/>
  <c r="AS126"/>
  <c r="AQ126"/>
  <c r="AP126"/>
  <c r="AN126"/>
  <c r="AM126"/>
  <c r="AK126"/>
  <c r="AJ126"/>
  <c r="AH126"/>
  <c r="AF126"/>
  <c r="AD126"/>
  <c r="AC126"/>
  <c r="AB126"/>
  <c r="V126"/>
  <c r="T126"/>
  <c r="S126"/>
  <c r="Q126"/>
  <c r="P126"/>
  <c r="N126"/>
  <c r="M126"/>
  <c r="K126"/>
  <c r="J126"/>
  <c r="H126"/>
  <c r="G126"/>
  <c r="E126"/>
  <c r="AZ125"/>
  <c r="AW125"/>
  <c r="AU125"/>
  <c r="AR125"/>
  <c r="AO125"/>
  <c r="AL125"/>
  <c r="AI125"/>
  <c r="AG125"/>
  <c r="AE125"/>
  <c r="AA125"/>
  <c r="U125"/>
  <c r="R125"/>
  <c r="O125"/>
  <c r="L125"/>
  <c r="I125"/>
  <c r="F125"/>
  <c r="AZ124"/>
  <c r="AW124"/>
  <c r="AU124"/>
  <c r="AR124"/>
  <c r="AG124"/>
  <c r="AE124"/>
  <c r="AA124"/>
  <c r="U124"/>
  <c r="R124"/>
  <c r="O124"/>
  <c r="L124"/>
  <c r="I124"/>
  <c r="F124"/>
  <c r="AZ123"/>
  <c r="AW123"/>
  <c r="AU123"/>
  <c r="AR123"/>
  <c r="AG123"/>
  <c r="AE123"/>
  <c r="AA123"/>
  <c r="U123"/>
  <c r="R123"/>
  <c r="O123"/>
  <c r="L123"/>
  <c r="I123"/>
  <c r="F123"/>
  <c r="AZ122"/>
  <c r="AW122"/>
  <c r="AU122"/>
  <c r="AR122"/>
  <c r="AO122"/>
  <c r="AL122"/>
  <c r="AI122"/>
  <c r="AG122"/>
  <c r="AE122"/>
  <c r="AA122"/>
  <c r="U122"/>
  <c r="R122"/>
  <c r="O122"/>
  <c r="L122"/>
  <c r="I122"/>
  <c r="F122"/>
  <c r="AY121"/>
  <c r="AX121"/>
  <c r="AV121"/>
  <c r="AT121"/>
  <c r="AS121"/>
  <c r="AQ121"/>
  <c r="AP121"/>
  <c r="AN121"/>
  <c r="AM121"/>
  <c r="AK121"/>
  <c r="AJ121"/>
  <c r="AH121"/>
  <c r="AF121"/>
  <c r="AD121"/>
  <c r="AC121"/>
  <c r="AB121"/>
  <c r="Z121"/>
  <c r="E104" i="22" s="1"/>
  <c r="V121" i="1"/>
  <c r="T121"/>
  <c r="S121"/>
  <c r="Q121"/>
  <c r="P121"/>
  <c r="N121"/>
  <c r="M121"/>
  <c r="K121"/>
  <c r="J121"/>
  <c r="H121"/>
  <c r="G121"/>
  <c r="E121"/>
  <c r="AZ120"/>
  <c r="BA120" s="1"/>
  <c r="AU120"/>
  <c r="AR120"/>
  <c r="AO120"/>
  <c r="AL120"/>
  <c r="AI120"/>
  <c r="AE120"/>
  <c r="AA120"/>
  <c r="U120"/>
  <c r="R120"/>
  <c r="O120"/>
  <c r="L120"/>
  <c r="I120"/>
  <c r="F120"/>
  <c r="AZ119"/>
  <c r="BA119" s="1"/>
  <c r="AU119"/>
  <c r="AR119"/>
  <c r="AO119"/>
  <c r="AL119"/>
  <c r="AI119"/>
  <c r="AE119"/>
  <c r="AA119"/>
  <c r="U119"/>
  <c r="R119"/>
  <c r="O119"/>
  <c r="L119"/>
  <c r="I119"/>
  <c r="F119"/>
  <c r="AZ118"/>
  <c r="AU118"/>
  <c r="AR118"/>
  <c r="AO118"/>
  <c r="AL118"/>
  <c r="AI118"/>
  <c r="AE118"/>
  <c r="AA118"/>
  <c r="U118"/>
  <c r="R118"/>
  <c r="O118"/>
  <c r="L118"/>
  <c r="I118"/>
  <c r="F118"/>
  <c r="AZ117"/>
  <c r="AU117"/>
  <c r="AR117"/>
  <c r="AO117"/>
  <c r="AL117"/>
  <c r="AI117"/>
  <c r="AE117"/>
  <c r="AA117"/>
  <c r="U117"/>
  <c r="R117"/>
  <c r="O117"/>
  <c r="L117"/>
  <c r="I117"/>
  <c r="F117"/>
  <c r="AY116"/>
  <c r="AX116"/>
  <c r="AV116"/>
  <c r="AT116"/>
  <c r="AS116"/>
  <c r="AQ116"/>
  <c r="AP116"/>
  <c r="AN116"/>
  <c r="AM116"/>
  <c r="AK116"/>
  <c r="AJ116"/>
  <c r="AH116"/>
  <c r="AF116"/>
  <c r="AD116"/>
  <c r="AC116"/>
  <c r="AB116"/>
  <c r="Z116"/>
  <c r="V116"/>
  <c r="T116"/>
  <c r="S116"/>
  <c r="Q116"/>
  <c r="P116"/>
  <c r="N116"/>
  <c r="M116"/>
  <c r="K116"/>
  <c r="J116"/>
  <c r="H116"/>
  <c r="G116"/>
  <c r="E116"/>
  <c r="AZ115"/>
  <c r="AW115"/>
  <c r="AU115"/>
  <c r="AR115"/>
  <c r="AO115"/>
  <c r="AL115"/>
  <c r="AI115"/>
  <c r="AG115"/>
  <c r="AG131" s="1"/>
  <c r="AE115"/>
  <c r="AA115"/>
  <c r="U115"/>
  <c r="R115"/>
  <c r="O115"/>
  <c r="L115"/>
  <c r="I115"/>
  <c r="F115"/>
  <c r="AZ114"/>
  <c r="AW114"/>
  <c r="AU114"/>
  <c r="AR114"/>
  <c r="AO114"/>
  <c r="AL114"/>
  <c r="AI114"/>
  <c r="AG114"/>
  <c r="AE114"/>
  <c r="AA114"/>
  <c r="U114"/>
  <c r="R114"/>
  <c r="O114"/>
  <c r="L114"/>
  <c r="I114"/>
  <c r="F114"/>
  <c r="AZ112"/>
  <c r="AW112"/>
  <c r="AU112"/>
  <c r="AR112"/>
  <c r="AO112"/>
  <c r="AL112"/>
  <c r="AI112"/>
  <c r="AG112"/>
  <c r="AE112"/>
  <c r="AA112"/>
  <c r="U112"/>
  <c r="R112"/>
  <c r="O112"/>
  <c r="L112"/>
  <c r="I112"/>
  <c r="F112"/>
  <c r="AZ111"/>
  <c r="AW111"/>
  <c r="AU111"/>
  <c r="AG111"/>
  <c r="AE111"/>
  <c r="AA111"/>
  <c r="U111"/>
  <c r="R111"/>
  <c r="O111"/>
  <c r="L111"/>
  <c r="I111"/>
  <c r="F111"/>
  <c r="AW110"/>
  <c r="AU110"/>
  <c r="AR110"/>
  <c r="AO110"/>
  <c r="AL110"/>
  <c r="AI110"/>
  <c r="AG110"/>
  <c r="AE110"/>
  <c r="AA110"/>
  <c r="U110"/>
  <c r="R110"/>
  <c r="O110"/>
  <c r="L110"/>
  <c r="I110"/>
  <c r="F110"/>
  <c r="AY108"/>
  <c r="AX108"/>
  <c r="AV108"/>
  <c r="AT108"/>
  <c r="AS108"/>
  <c r="AQ108"/>
  <c r="AP108"/>
  <c r="AN108"/>
  <c r="AM108"/>
  <c r="AK108"/>
  <c r="AJ108"/>
  <c r="AH108"/>
  <c r="AF108"/>
  <c r="AD108"/>
  <c r="AC108"/>
  <c r="AB108"/>
  <c r="Z108"/>
  <c r="V108"/>
  <c r="T108"/>
  <c r="S108"/>
  <c r="Q108"/>
  <c r="P108"/>
  <c r="N108"/>
  <c r="M108"/>
  <c r="K108"/>
  <c r="J108"/>
  <c r="H108"/>
  <c r="G108"/>
  <c r="E108"/>
  <c r="AY107"/>
  <c r="AX107"/>
  <c r="AV107"/>
  <c r="AT107"/>
  <c r="AS107"/>
  <c r="AQ107"/>
  <c r="AP107"/>
  <c r="AN107"/>
  <c r="AM107"/>
  <c r="AK107"/>
  <c r="AJ107"/>
  <c r="AH107"/>
  <c r="AF107"/>
  <c r="AD107"/>
  <c r="AC107"/>
  <c r="AB107"/>
  <c r="Z107"/>
  <c r="V107"/>
  <c r="T107"/>
  <c r="S107"/>
  <c r="Q107"/>
  <c r="P107"/>
  <c r="N107"/>
  <c r="M107"/>
  <c r="K107"/>
  <c r="J107"/>
  <c r="H107"/>
  <c r="G107"/>
  <c r="E107"/>
  <c r="AY106"/>
  <c r="AX106"/>
  <c r="AV106"/>
  <c r="AT106"/>
  <c r="AS106"/>
  <c r="AQ106"/>
  <c r="AP106"/>
  <c r="AN106"/>
  <c r="AM106"/>
  <c r="AK106"/>
  <c r="AJ106"/>
  <c r="AH106"/>
  <c r="AF106"/>
  <c r="AD106"/>
  <c r="AC106"/>
  <c r="AB106"/>
  <c r="Z106"/>
  <c r="V106"/>
  <c r="T106"/>
  <c r="S106"/>
  <c r="Q106"/>
  <c r="P106"/>
  <c r="N106"/>
  <c r="M106"/>
  <c r="K106"/>
  <c r="J106"/>
  <c r="H106"/>
  <c r="G106"/>
  <c r="E106"/>
  <c r="AY105"/>
  <c r="AX105"/>
  <c r="AV105"/>
  <c r="AT105"/>
  <c r="AS105"/>
  <c r="AQ105"/>
  <c r="AP105"/>
  <c r="AN105"/>
  <c r="AM105"/>
  <c r="AK105"/>
  <c r="AJ105"/>
  <c r="AH105"/>
  <c r="AF105"/>
  <c r="AD105"/>
  <c r="AC105"/>
  <c r="AB105"/>
  <c r="Z105"/>
  <c r="V105"/>
  <c r="T105"/>
  <c r="S105"/>
  <c r="Q105"/>
  <c r="P105"/>
  <c r="N105"/>
  <c r="M105"/>
  <c r="K105"/>
  <c r="J105"/>
  <c r="H105"/>
  <c r="G105"/>
  <c r="E105"/>
  <c r="AY104"/>
  <c r="AX104"/>
  <c r="AV104"/>
  <c r="AT104"/>
  <c r="AS104"/>
  <c r="AQ104"/>
  <c r="AP104"/>
  <c r="AN104"/>
  <c r="AM104"/>
  <c r="AK104"/>
  <c r="AJ104"/>
  <c r="AH104"/>
  <c r="AF104"/>
  <c r="AD104"/>
  <c r="AC104"/>
  <c r="AB104"/>
  <c r="Z104"/>
  <c r="V104"/>
  <c r="T104"/>
  <c r="S104"/>
  <c r="Q104"/>
  <c r="P104"/>
  <c r="N104"/>
  <c r="M104"/>
  <c r="K104"/>
  <c r="J104"/>
  <c r="H104"/>
  <c r="G104"/>
  <c r="E104"/>
  <c r="AZ103"/>
  <c r="AW103"/>
  <c r="AU103"/>
  <c r="AR103"/>
  <c r="AO103"/>
  <c r="AL103"/>
  <c r="AI103"/>
  <c r="AG103"/>
  <c r="AE103"/>
  <c r="AA103"/>
  <c r="U103"/>
  <c r="R103"/>
  <c r="O103"/>
  <c r="L103"/>
  <c r="I103"/>
  <c r="F103"/>
  <c r="AZ102"/>
  <c r="AW102"/>
  <c r="AU102"/>
  <c r="AR102"/>
  <c r="AO102"/>
  <c r="AL102"/>
  <c r="AI102"/>
  <c r="AG102"/>
  <c r="AE102"/>
  <c r="AA102"/>
  <c r="U102"/>
  <c r="R102"/>
  <c r="O102"/>
  <c r="L102"/>
  <c r="I102"/>
  <c r="F102"/>
  <c r="AZ101"/>
  <c r="AW101"/>
  <c r="AU101"/>
  <c r="AR101"/>
  <c r="AO101"/>
  <c r="AL101"/>
  <c r="AI101"/>
  <c r="AG101"/>
  <c r="AE101"/>
  <c r="AA101"/>
  <c r="U101"/>
  <c r="R101"/>
  <c r="O101"/>
  <c r="L101"/>
  <c r="I101"/>
  <c r="F101"/>
  <c r="AZ100"/>
  <c r="AW100"/>
  <c r="AU100"/>
  <c r="AR100"/>
  <c r="AO100"/>
  <c r="AL100"/>
  <c r="AI100"/>
  <c r="AG100"/>
  <c r="AE100"/>
  <c r="AA100"/>
  <c r="U100"/>
  <c r="R100"/>
  <c r="O100"/>
  <c r="L100"/>
  <c r="I100"/>
  <c r="F100"/>
  <c r="AY99"/>
  <c r="AX99"/>
  <c r="AV99"/>
  <c r="AT99"/>
  <c r="AS99"/>
  <c r="AQ99"/>
  <c r="AP99"/>
  <c r="AN99"/>
  <c r="AM99"/>
  <c r="AK99"/>
  <c r="AJ99"/>
  <c r="AH99"/>
  <c r="AF99"/>
  <c r="AD99"/>
  <c r="AC99"/>
  <c r="AB99"/>
  <c r="Z99"/>
  <c r="V99"/>
  <c r="T99"/>
  <c r="S99"/>
  <c r="Q99"/>
  <c r="P99"/>
  <c r="N99"/>
  <c r="M99"/>
  <c r="K99"/>
  <c r="J99"/>
  <c r="H99"/>
  <c r="G99"/>
  <c r="E99"/>
  <c r="AZ98"/>
  <c r="AW98"/>
  <c r="AU98"/>
  <c r="AR98"/>
  <c r="AO98"/>
  <c r="AL98"/>
  <c r="AI98"/>
  <c r="AG98"/>
  <c r="AE98"/>
  <c r="AA98"/>
  <c r="U98"/>
  <c r="R98"/>
  <c r="O98"/>
  <c r="L98"/>
  <c r="I98"/>
  <c r="F98"/>
  <c r="AZ97"/>
  <c r="AW97"/>
  <c r="AU97"/>
  <c r="AR97"/>
  <c r="AO97"/>
  <c r="AL97"/>
  <c r="AI97"/>
  <c r="AG97"/>
  <c r="AE97"/>
  <c r="AA97"/>
  <c r="U97"/>
  <c r="R97"/>
  <c r="O97"/>
  <c r="L97"/>
  <c r="I97"/>
  <c r="F97"/>
  <c r="AZ96"/>
  <c r="AW96"/>
  <c r="AU96"/>
  <c r="AR96"/>
  <c r="AO96"/>
  <c r="AL96"/>
  <c r="AI96"/>
  <c r="AG96"/>
  <c r="AE96"/>
  <c r="AA96"/>
  <c r="U96"/>
  <c r="R96"/>
  <c r="O96"/>
  <c r="L96"/>
  <c r="I96"/>
  <c r="F96"/>
  <c r="AZ95"/>
  <c r="AZ99" s="1"/>
  <c r="AW95"/>
  <c r="AU95"/>
  <c r="AR95"/>
  <c r="AO95"/>
  <c r="AL95"/>
  <c r="AI95"/>
  <c r="AG95"/>
  <c r="AE95"/>
  <c r="U95"/>
  <c r="O95"/>
  <c r="L95"/>
  <c r="I95"/>
  <c r="F95"/>
  <c r="AY94"/>
  <c r="AX94"/>
  <c r="AV94"/>
  <c r="AT94"/>
  <c r="AS94"/>
  <c r="AQ94"/>
  <c r="AP94"/>
  <c r="AN94"/>
  <c r="AM94"/>
  <c r="AK94"/>
  <c r="AJ94"/>
  <c r="AH94"/>
  <c r="AF94"/>
  <c r="AD94"/>
  <c r="AC94"/>
  <c r="AB94"/>
  <c r="Z94"/>
  <c r="V94"/>
  <c r="T94"/>
  <c r="S94"/>
  <c r="Q94"/>
  <c r="P94"/>
  <c r="N94"/>
  <c r="M94"/>
  <c r="K94"/>
  <c r="J94"/>
  <c r="H94"/>
  <c r="G94"/>
  <c r="E94"/>
  <c r="AZ93"/>
  <c r="AW93"/>
  <c r="AU93"/>
  <c r="AR93"/>
  <c r="AO93"/>
  <c r="AL93"/>
  <c r="AI93"/>
  <c r="AG93"/>
  <c r="AE93"/>
  <c r="AA93"/>
  <c r="U93"/>
  <c r="R93"/>
  <c r="O93"/>
  <c r="L93"/>
  <c r="I93"/>
  <c r="F93"/>
  <c r="AZ92"/>
  <c r="AW92"/>
  <c r="AU92"/>
  <c r="AR92"/>
  <c r="AO92"/>
  <c r="AL92"/>
  <c r="AI92"/>
  <c r="AG92"/>
  <c r="AE92"/>
  <c r="AA92"/>
  <c r="U92"/>
  <c r="R92"/>
  <c r="O92"/>
  <c r="L92"/>
  <c r="I92"/>
  <c r="F92"/>
  <c r="AZ91"/>
  <c r="AW91"/>
  <c r="AU91"/>
  <c r="AR91"/>
  <c r="AO91"/>
  <c r="AL91"/>
  <c r="AI91"/>
  <c r="AG91"/>
  <c r="AE91"/>
  <c r="AA91"/>
  <c r="U91"/>
  <c r="R91"/>
  <c r="O91"/>
  <c r="L91"/>
  <c r="I91"/>
  <c r="F91"/>
  <c r="AZ90"/>
  <c r="AZ94" s="1"/>
  <c r="AW90"/>
  <c r="AU90"/>
  <c r="AO90"/>
  <c r="AL90"/>
  <c r="AI90"/>
  <c r="AG90"/>
  <c r="AE90"/>
  <c r="AA90"/>
  <c r="U90"/>
  <c r="R90"/>
  <c r="O90"/>
  <c r="L90"/>
  <c r="I90"/>
  <c r="F90"/>
  <c r="AY89"/>
  <c r="AX89"/>
  <c r="AV89"/>
  <c r="AT89"/>
  <c r="AS89"/>
  <c r="AQ89"/>
  <c r="AP89"/>
  <c r="AN89"/>
  <c r="AM89"/>
  <c r="AK89"/>
  <c r="AJ89"/>
  <c r="AH89"/>
  <c r="AF89"/>
  <c r="AD89"/>
  <c r="AC89"/>
  <c r="AB89"/>
  <c r="Z89"/>
  <c r="V89"/>
  <c r="T89"/>
  <c r="S89"/>
  <c r="Q89"/>
  <c r="P89"/>
  <c r="N89"/>
  <c r="M89"/>
  <c r="K89"/>
  <c r="J89"/>
  <c r="H89"/>
  <c r="G89"/>
  <c r="E89"/>
  <c r="AZ88"/>
  <c r="AW88"/>
  <c r="AU88"/>
  <c r="AG88"/>
  <c r="AE88"/>
  <c r="AA88"/>
  <c r="U88"/>
  <c r="R88"/>
  <c r="O88"/>
  <c r="L88"/>
  <c r="I88"/>
  <c r="F88"/>
  <c r="AZ87"/>
  <c r="AW87"/>
  <c r="AU87"/>
  <c r="AG87"/>
  <c r="AE87"/>
  <c r="AA87"/>
  <c r="U87"/>
  <c r="R87"/>
  <c r="O87"/>
  <c r="L87"/>
  <c r="I87"/>
  <c r="F87"/>
  <c r="AZ86"/>
  <c r="AW86"/>
  <c r="AU86"/>
  <c r="AR86"/>
  <c r="AO86"/>
  <c r="AL86"/>
  <c r="AI86"/>
  <c r="AG86"/>
  <c r="AE86"/>
  <c r="AA86"/>
  <c r="U86"/>
  <c r="R86"/>
  <c r="O86"/>
  <c r="L86"/>
  <c r="I86"/>
  <c r="F86"/>
  <c r="AZ85"/>
  <c r="AU85"/>
  <c r="AR85"/>
  <c r="AO85"/>
  <c r="AL85"/>
  <c r="AI85"/>
  <c r="AG85"/>
  <c r="AE85"/>
  <c r="AA85"/>
  <c r="U85"/>
  <c r="R85"/>
  <c r="O85"/>
  <c r="L85"/>
  <c r="I85"/>
  <c r="F85"/>
  <c r="AW84"/>
  <c r="AU84"/>
  <c r="AR84"/>
  <c r="AO84"/>
  <c r="AL84"/>
  <c r="AI84"/>
  <c r="AG84"/>
  <c r="AE84"/>
  <c r="AA84"/>
  <c r="U84"/>
  <c r="R84"/>
  <c r="O84"/>
  <c r="L84"/>
  <c r="I84"/>
  <c r="F84"/>
  <c r="AY81"/>
  <c r="AX81"/>
  <c r="AV81"/>
  <c r="AT81"/>
  <c r="AS81"/>
  <c r="AQ81"/>
  <c r="AP81"/>
  <c r="AN81"/>
  <c r="AM81"/>
  <c r="AK81"/>
  <c r="AJ81"/>
  <c r="AH81"/>
  <c r="AF81"/>
  <c r="AD81"/>
  <c r="AC81"/>
  <c r="AB81"/>
  <c r="Z81"/>
  <c r="V81"/>
  <c r="T81"/>
  <c r="S81"/>
  <c r="Q81"/>
  <c r="P81"/>
  <c r="N81"/>
  <c r="M81"/>
  <c r="K81"/>
  <c r="J81"/>
  <c r="H81"/>
  <c r="G81"/>
  <c r="E81"/>
  <c r="AY80"/>
  <c r="AX80"/>
  <c r="AV80"/>
  <c r="AT80"/>
  <c r="AS80"/>
  <c r="AQ80"/>
  <c r="AP80"/>
  <c r="AN80"/>
  <c r="AM80"/>
  <c r="AK80"/>
  <c r="AJ80"/>
  <c r="AH80"/>
  <c r="AF80"/>
  <c r="AD80"/>
  <c r="AC80"/>
  <c r="AB80"/>
  <c r="Z80"/>
  <c r="V80"/>
  <c r="T80"/>
  <c r="S80"/>
  <c r="Q80"/>
  <c r="P80"/>
  <c r="N80"/>
  <c r="M80"/>
  <c r="K80"/>
  <c r="J80"/>
  <c r="H80"/>
  <c r="G80"/>
  <c r="E80"/>
  <c r="AY79"/>
  <c r="AX79"/>
  <c r="AV79"/>
  <c r="AT79"/>
  <c r="AS79"/>
  <c r="AQ79"/>
  <c r="AP79"/>
  <c r="AN79"/>
  <c r="AM79"/>
  <c r="AK79"/>
  <c r="AJ79"/>
  <c r="AH79"/>
  <c r="AF79"/>
  <c r="AD79"/>
  <c r="AC79"/>
  <c r="AB79"/>
  <c r="Z79"/>
  <c r="V79"/>
  <c r="T79"/>
  <c r="S79"/>
  <c r="Q79"/>
  <c r="P79"/>
  <c r="N79"/>
  <c r="M79"/>
  <c r="K79"/>
  <c r="J79"/>
  <c r="H79"/>
  <c r="G79"/>
  <c r="E79"/>
  <c r="AY78"/>
  <c r="AX78"/>
  <c r="AV78"/>
  <c r="AT78"/>
  <c r="AS78"/>
  <c r="AQ78"/>
  <c r="AP78"/>
  <c r="AN78"/>
  <c r="AM78"/>
  <c r="AK78"/>
  <c r="AJ78"/>
  <c r="AH78"/>
  <c r="AF78"/>
  <c r="AD78"/>
  <c r="AC78"/>
  <c r="AB78"/>
  <c r="Z78"/>
  <c r="V78"/>
  <c r="T78"/>
  <c r="S78"/>
  <c r="Q78"/>
  <c r="P78"/>
  <c r="N78"/>
  <c r="M78"/>
  <c r="K78"/>
  <c r="J78"/>
  <c r="H78"/>
  <c r="G78"/>
  <c r="E78"/>
  <c r="AY77"/>
  <c r="AX77"/>
  <c r="AV77"/>
  <c r="AT77"/>
  <c r="AS77"/>
  <c r="AQ77"/>
  <c r="AP77"/>
  <c r="AN77"/>
  <c r="AM77"/>
  <c r="AK77"/>
  <c r="AJ77"/>
  <c r="AH77"/>
  <c r="AF77"/>
  <c r="AD77"/>
  <c r="AC77"/>
  <c r="E106" i="20" s="1"/>
  <c r="AB77" i="1"/>
  <c r="Z77"/>
  <c r="V77"/>
  <c r="T77"/>
  <c r="S77"/>
  <c r="Q77"/>
  <c r="P77"/>
  <c r="N77"/>
  <c r="M77"/>
  <c r="K77"/>
  <c r="J77"/>
  <c r="H77"/>
  <c r="G77"/>
  <c r="E77"/>
  <c r="AZ76"/>
  <c r="AW76"/>
  <c r="AU76"/>
  <c r="AG76"/>
  <c r="AE76"/>
  <c r="AA76"/>
  <c r="U76"/>
  <c r="R76"/>
  <c r="O76"/>
  <c r="L76"/>
  <c r="I76"/>
  <c r="F76"/>
  <c r="AZ75"/>
  <c r="AW75"/>
  <c r="AU75"/>
  <c r="AG75"/>
  <c r="AE75"/>
  <c r="AA75"/>
  <c r="U75"/>
  <c r="R75"/>
  <c r="O75"/>
  <c r="L75"/>
  <c r="I75"/>
  <c r="F75"/>
  <c r="AZ74"/>
  <c r="AW74"/>
  <c r="AU74"/>
  <c r="AG74"/>
  <c r="AE74"/>
  <c r="AA74"/>
  <c r="U74"/>
  <c r="R74"/>
  <c r="O74"/>
  <c r="L74"/>
  <c r="I74"/>
  <c r="F74"/>
  <c r="AZ73"/>
  <c r="AW73"/>
  <c r="AU73"/>
  <c r="AG73"/>
  <c r="AE73"/>
  <c r="AA73"/>
  <c r="U73"/>
  <c r="R73"/>
  <c r="O73"/>
  <c r="L73"/>
  <c r="I73"/>
  <c r="F73"/>
  <c r="AY72"/>
  <c r="AX72"/>
  <c r="AV72"/>
  <c r="AT72"/>
  <c r="AS72"/>
  <c r="AQ72"/>
  <c r="AP72"/>
  <c r="AN72"/>
  <c r="AM72"/>
  <c r="AK72"/>
  <c r="AJ72"/>
  <c r="AH72"/>
  <c r="AF72"/>
  <c r="AD72"/>
  <c r="AC72"/>
  <c r="AB72"/>
  <c r="Z72"/>
  <c r="V72"/>
  <c r="T72"/>
  <c r="S72"/>
  <c r="Q72"/>
  <c r="P72"/>
  <c r="N72"/>
  <c r="M72"/>
  <c r="K72"/>
  <c r="J72"/>
  <c r="H72"/>
  <c r="G72"/>
  <c r="E72"/>
  <c r="AZ71"/>
  <c r="AW71"/>
  <c r="AU71"/>
  <c r="AR71"/>
  <c r="AO71"/>
  <c r="AL71"/>
  <c r="AI71"/>
  <c r="AG71"/>
  <c r="AE71"/>
  <c r="AA71"/>
  <c r="U71"/>
  <c r="R71"/>
  <c r="O71"/>
  <c r="L71"/>
  <c r="I71"/>
  <c r="F71"/>
  <c r="AZ68"/>
  <c r="AW68"/>
  <c r="AU68"/>
  <c r="AR68"/>
  <c r="AO68"/>
  <c r="AL68"/>
  <c r="AI68"/>
  <c r="AG68"/>
  <c r="AE68"/>
  <c r="AA68"/>
  <c r="U68"/>
  <c r="R68"/>
  <c r="O68"/>
  <c r="L68"/>
  <c r="I68"/>
  <c r="F68"/>
  <c r="AZ62"/>
  <c r="AW62"/>
  <c r="AU62"/>
  <c r="AR62"/>
  <c r="AO62"/>
  <c r="AL62"/>
  <c r="AI62"/>
  <c r="AG62"/>
  <c r="AE62"/>
  <c r="AA62"/>
  <c r="U62"/>
  <c r="R62"/>
  <c r="O62"/>
  <c r="L62"/>
  <c r="I62"/>
  <c r="F62"/>
  <c r="AZ61"/>
  <c r="AW61"/>
  <c r="AU61"/>
  <c r="AG61"/>
  <c r="AE61"/>
  <c r="AA61"/>
  <c r="U61"/>
  <c r="R61"/>
  <c r="O61"/>
  <c r="L61"/>
  <c r="I61"/>
  <c r="F61"/>
  <c r="AW60"/>
  <c r="AU60"/>
  <c r="AR60"/>
  <c r="AO60"/>
  <c r="AL60"/>
  <c r="AI60"/>
  <c r="AG60"/>
  <c r="AE60"/>
  <c r="AA60"/>
  <c r="U60"/>
  <c r="R60"/>
  <c r="O60"/>
  <c r="L60"/>
  <c r="I60"/>
  <c r="F60"/>
  <c r="AY58"/>
  <c r="AX58"/>
  <c r="AV58"/>
  <c r="AT58"/>
  <c r="AS58"/>
  <c r="AQ58"/>
  <c r="AP58"/>
  <c r="AN58"/>
  <c r="AM58"/>
  <c r="AK58"/>
  <c r="AJ58"/>
  <c r="AH58"/>
  <c r="AF58"/>
  <c r="AD58"/>
  <c r="AC58"/>
  <c r="AB58"/>
  <c r="Z58"/>
  <c r="V58"/>
  <c r="T58"/>
  <c r="S58"/>
  <c r="Q58"/>
  <c r="P58"/>
  <c r="N58"/>
  <c r="M58"/>
  <c r="K58"/>
  <c r="J58"/>
  <c r="H58"/>
  <c r="G58"/>
  <c r="E58"/>
  <c r="AY56"/>
  <c r="AX56"/>
  <c r="AV56"/>
  <c r="AT56"/>
  <c r="AS56"/>
  <c r="AQ56"/>
  <c r="AP56"/>
  <c r="AN56"/>
  <c r="AM56"/>
  <c r="AK56"/>
  <c r="AJ56"/>
  <c r="AH56"/>
  <c r="AF56"/>
  <c r="AD56"/>
  <c r="AC56"/>
  <c r="AB56"/>
  <c r="Z56"/>
  <c r="V56"/>
  <c r="T56"/>
  <c r="S56"/>
  <c r="Q56"/>
  <c r="P56"/>
  <c r="N56"/>
  <c r="M56"/>
  <c r="K56"/>
  <c r="J56"/>
  <c r="H56"/>
  <c r="G56"/>
  <c r="E56"/>
  <c r="AY55"/>
  <c r="AX55"/>
  <c r="AV55"/>
  <c r="AT55"/>
  <c r="AS55"/>
  <c r="AQ55"/>
  <c r="AP55"/>
  <c r="AN55"/>
  <c r="AM55"/>
  <c r="AK55"/>
  <c r="AJ55"/>
  <c r="AH55"/>
  <c r="AF55"/>
  <c r="AD55"/>
  <c r="AC55"/>
  <c r="AB55"/>
  <c r="Z55"/>
  <c r="V55"/>
  <c r="T55"/>
  <c r="S55"/>
  <c r="Q55"/>
  <c r="P55"/>
  <c r="N55"/>
  <c r="M55"/>
  <c r="K55"/>
  <c r="J55"/>
  <c r="H55"/>
  <c r="G55"/>
  <c r="E55"/>
  <c r="AY54"/>
  <c r="AX54"/>
  <c r="AV54"/>
  <c r="AT54"/>
  <c r="AS54"/>
  <c r="AQ54"/>
  <c r="AP54"/>
  <c r="AN54"/>
  <c r="AM54"/>
  <c r="AK54"/>
  <c r="AJ54"/>
  <c r="AH54"/>
  <c r="AF54"/>
  <c r="AD54"/>
  <c r="AC54"/>
  <c r="AB54"/>
  <c r="Z54"/>
  <c r="V54"/>
  <c r="T54"/>
  <c r="S54"/>
  <c r="Q54"/>
  <c r="P54"/>
  <c r="N54"/>
  <c r="M54"/>
  <c r="K54"/>
  <c r="J54"/>
  <c r="H54"/>
  <c r="G54"/>
  <c r="E54"/>
  <c r="AY53"/>
  <c r="AX53"/>
  <c r="AV53"/>
  <c r="AT53"/>
  <c r="AS53"/>
  <c r="AQ53"/>
  <c r="AP53"/>
  <c r="AN53"/>
  <c r="AM53"/>
  <c r="AK53"/>
  <c r="AJ53"/>
  <c r="AH53"/>
  <c r="AF53"/>
  <c r="AD53"/>
  <c r="AC53"/>
  <c r="AB53"/>
  <c r="Z53"/>
  <c r="V53"/>
  <c r="T53"/>
  <c r="S53"/>
  <c r="Q53"/>
  <c r="P53"/>
  <c r="N53"/>
  <c r="M53"/>
  <c r="K53"/>
  <c r="J53"/>
  <c r="H53"/>
  <c r="G53"/>
  <c r="E53"/>
  <c r="AZ53"/>
  <c r="AW53"/>
  <c r="AY47"/>
  <c r="AX47"/>
  <c r="AV47"/>
  <c r="AT47"/>
  <c r="AS47"/>
  <c r="AQ47"/>
  <c r="AP47"/>
  <c r="AN47"/>
  <c r="AM47"/>
  <c r="AK47"/>
  <c r="AJ47"/>
  <c r="AH47"/>
  <c r="AF47"/>
  <c r="AD47"/>
  <c r="AC47"/>
  <c r="AB47"/>
  <c r="Z47"/>
  <c r="V47"/>
  <c r="T47"/>
  <c r="S47"/>
  <c r="Q47"/>
  <c r="P47"/>
  <c r="N47"/>
  <c r="M47"/>
  <c r="K47"/>
  <c r="J47"/>
  <c r="H47"/>
  <c r="G47"/>
  <c r="E47"/>
  <c r="AZ46"/>
  <c r="AW46"/>
  <c r="AU46"/>
  <c r="AR46"/>
  <c r="AO46"/>
  <c r="AL46"/>
  <c r="AI46"/>
  <c r="AG46"/>
  <c r="AE46"/>
  <c r="AA46"/>
  <c r="U46"/>
  <c r="R46"/>
  <c r="O46"/>
  <c r="L46"/>
  <c r="I46"/>
  <c r="F46"/>
  <c r="AZ45"/>
  <c r="AW45"/>
  <c r="AU45"/>
  <c r="AR45"/>
  <c r="AO45"/>
  <c r="AL45"/>
  <c r="AI45"/>
  <c r="AG45"/>
  <c r="AE45"/>
  <c r="AA45"/>
  <c r="U45"/>
  <c r="R45"/>
  <c r="O45"/>
  <c r="L45"/>
  <c r="I45"/>
  <c r="F45"/>
  <c r="AZ44"/>
  <c r="AW44"/>
  <c r="AU44"/>
  <c r="AR44"/>
  <c r="AO44"/>
  <c r="AL44"/>
  <c r="AI44"/>
  <c r="AG44"/>
  <c r="AE44"/>
  <c r="AA44"/>
  <c r="U44"/>
  <c r="R44"/>
  <c r="O44"/>
  <c r="L44"/>
  <c r="I44"/>
  <c r="F44"/>
  <c r="AZ43"/>
  <c r="AW43"/>
  <c r="AU43"/>
  <c r="AR43"/>
  <c r="AO43"/>
  <c r="AL43"/>
  <c r="AI43"/>
  <c r="AG43"/>
  <c r="AE43"/>
  <c r="AA43"/>
  <c r="U43"/>
  <c r="R43"/>
  <c r="O43"/>
  <c r="L43"/>
  <c r="I43"/>
  <c r="F43"/>
  <c r="AY42"/>
  <c r="AX42"/>
  <c r="AV42"/>
  <c r="AT42"/>
  <c r="AS42"/>
  <c r="AQ42"/>
  <c r="AP42"/>
  <c r="AN42"/>
  <c r="AM42"/>
  <c r="AK42"/>
  <c r="AJ42"/>
  <c r="AH42"/>
  <c r="AF42"/>
  <c r="AD42"/>
  <c r="AC42"/>
  <c r="AB42"/>
  <c r="Z42"/>
  <c r="V42"/>
  <c r="T42"/>
  <c r="S42"/>
  <c r="Q42"/>
  <c r="P42"/>
  <c r="N42"/>
  <c r="M42"/>
  <c r="K42"/>
  <c r="J42"/>
  <c r="H42"/>
  <c r="G42"/>
  <c r="E42"/>
  <c r="AZ41"/>
  <c r="AW41"/>
  <c r="AU41"/>
  <c r="AG41"/>
  <c r="AE41"/>
  <c r="AA41"/>
  <c r="U41"/>
  <c r="R41"/>
  <c r="O41"/>
  <c r="L41"/>
  <c r="I41"/>
  <c r="F41"/>
  <c r="AZ40"/>
  <c r="AW40"/>
  <c r="AU40"/>
  <c r="AR40"/>
  <c r="AO40"/>
  <c r="AL40"/>
  <c r="AI40"/>
  <c r="AG40"/>
  <c r="AE40"/>
  <c r="AA40"/>
  <c r="U40"/>
  <c r="R40"/>
  <c r="O40"/>
  <c r="L40"/>
  <c r="I40"/>
  <c r="F40"/>
  <c r="AZ39"/>
  <c r="AW39"/>
  <c r="AU39"/>
  <c r="AR39"/>
  <c r="AO39"/>
  <c r="AL39"/>
  <c r="AI39"/>
  <c r="AG39"/>
  <c r="AE39"/>
  <c r="AA39"/>
  <c r="U39"/>
  <c r="R39"/>
  <c r="O39"/>
  <c r="L39"/>
  <c r="I39"/>
  <c r="F39"/>
  <c r="AZ36"/>
  <c r="AW36"/>
  <c r="AU36"/>
  <c r="AR36"/>
  <c r="AO36"/>
  <c r="AL36"/>
  <c r="AI36"/>
  <c r="AG36"/>
  <c r="AE36"/>
  <c r="AA36"/>
  <c r="U36"/>
  <c r="R36"/>
  <c r="O36"/>
  <c r="L36"/>
  <c r="I36"/>
  <c r="F36"/>
  <c r="AZ35"/>
  <c r="AW35"/>
  <c r="AU35"/>
  <c r="AR35"/>
  <c r="AO35"/>
  <c r="AL35"/>
  <c r="AI35"/>
  <c r="AG35"/>
  <c r="AE35"/>
  <c r="AA35"/>
  <c r="U35"/>
  <c r="R35"/>
  <c r="O35"/>
  <c r="L35"/>
  <c r="I35"/>
  <c r="F35"/>
  <c r="AZ34"/>
  <c r="AZ42" s="1"/>
  <c r="AW34"/>
  <c r="AU34"/>
  <c r="AG34"/>
  <c r="AE34"/>
  <c r="AA34"/>
  <c r="U34"/>
  <c r="R34"/>
  <c r="O34"/>
  <c r="L34"/>
  <c r="I34"/>
  <c r="F34"/>
  <c r="AW33"/>
  <c r="AU33"/>
  <c r="AR33"/>
  <c r="AO33"/>
  <c r="AL33"/>
  <c r="AI33"/>
  <c r="AG33"/>
  <c r="AE33"/>
  <c r="AA33"/>
  <c r="U33"/>
  <c r="R33"/>
  <c r="O33"/>
  <c r="L33"/>
  <c r="I33"/>
  <c r="F33"/>
  <c r="AY31"/>
  <c r="AX31"/>
  <c r="AV31"/>
  <c r="AT31"/>
  <c r="AS31"/>
  <c r="AQ31"/>
  <c r="AP31"/>
  <c r="AN31"/>
  <c r="AM31"/>
  <c r="AK31"/>
  <c r="AJ31"/>
  <c r="AH31"/>
  <c r="AF31"/>
  <c r="AD31"/>
  <c r="AC31"/>
  <c r="AB31"/>
  <c r="Z31"/>
  <c r="V31"/>
  <c r="T31"/>
  <c r="S31"/>
  <c r="Q31"/>
  <c r="P31"/>
  <c r="N31"/>
  <c r="M31"/>
  <c r="K31"/>
  <c r="J31"/>
  <c r="H31"/>
  <c r="G31"/>
  <c r="E31"/>
  <c r="AY29"/>
  <c r="AX29"/>
  <c r="AV29"/>
  <c r="AT29"/>
  <c r="AS29"/>
  <c r="AQ29"/>
  <c r="AP29"/>
  <c r="AN29"/>
  <c r="AM29"/>
  <c r="AK29"/>
  <c r="AJ29"/>
  <c r="AH29"/>
  <c r="AF29"/>
  <c r="AD29"/>
  <c r="AC29"/>
  <c r="AB29"/>
  <c r="Z29"/>
  <c r="V29"/>
  <c r="T29"/>
  <c r="S29"/>
  <c r="Q29"/>
  <c r="P29"/>
  <c r="N29"/>
  <c r="M29"/>
  <c r="K29"/>
  <c r="J29"/>
  <c r="H29"/>
  <c r="G29"/>
  <c r="E29"/>
  <c r="AY28"/>
  <c r="AX28"/>
  <c r="AV28"/>
  <c r="AT28"/>
  <c r="AS28"/>
  <c r="AQ28"/>
  <c r="AP28"/>
  <c r="AN28"/>
  <c r="AM28"/>
  <c r="AK28"/>
  <c r="AJ28"/>
  <c r="AH28"/>
  <c r="AF28"/>
  <c r="AD28"/>
  <c r="AC28"/>
  <c r="AB28"/>
  <c r="Z28"/>
  <c r="V28"/>
  <c r="T28"/>
  <c r="S28"/>
  <c r="Q28"/>
  <c r="P28"/>
  <c r="N28"/>
  <c r="M28"/>
  <c r="K28"/>
  <c r="J28"/>
  <c r="H28"/>
  <c r="G28"/>
  <c r="E28"/>
  <c r="AY27"/>
  <c r="AX27"/>
  <c r="AV27"/>
  <c r="AT27"/>
  <c r="AS27"/>
  <c r="AQ27"/>
  <c r="AP27"/>
  <c r="AN27"/>
  <c r="AM27"/>
  <c r="AK27"/>
  <c r="AJ27"/>
  <c r="AH27"/>
  <c r="AF27"/>
  <c r="AD27"/>
  <c r="AC27"/>
  <c r="AB27"/>
  <c r="Z27"/>
  <c r="T27"/>
  <c r="S27"/>
  <c r="Q27"/>
  <c r="P27"/>
  <c r="N27"/>
  <c r="M27"/>
  <c r="K27"/>
  <c r="J27"/>
  <c r="H27"/>
  <c r="G27"/>
  <c r="E27"/>
  <c r="AY26"/>
  <c r="AX26"/>
  <c r="AV26"/>
  <c r="AT26"/>
  <c r="AS26"/>
  <c r="AQ26"/>
  <c r="AP26"/>
  <c r="AN26"/>
  <c r="AM26"/>
  <c r="AK26"/>
  <c r="AJ26"/>
  <c r="AH26"/>
  <c r="AF26"/>
  <c r="AD26"/>
  <c r="AC26"/>
  <c r="AB26"/>
  <c r="Z26"/>
  <c r="V26"/>
  <c r="T26"/>
  <c r="S26"/>
  <c r="Q26"/>
  <c r="P26"/>
  <c r="N26"/>
  <c r="M26"/>
  <c r="K26"/>
  <c r="J26"/>
  <c r="H26"/>
  <c r="G26"/>
  <c r="E26"/>
  <c r="AZ25"/>
  <c r="AW25"/>
  <c r="AU25"/>
  <c r="AR25"/>
  <c r="AO25"/>
  <c r="AL25"/>
  <c r="AI25"/>
  <c r="AG25"/>
  <c r="AE25"/>
  <c r="AA25"/>
  <c r="U25"/>
  <c r="R25"/>
  <c r="O25"/>
  <c r="L25"/>
  <c r="I25"/>
  <c r="F25"/>
  <c r="AZ24"/>
  <c r="AW24"/>
  <c r="AU24"/>
  <c r="AG24"/>
  <c r="AE24"/>
  <c r="AA24"/>
  <c r="U24"/>
  <c r="R24"/>
  <c r="O24"/>
  <c r="L24"/>
  <c r="I24"/>
  <c r="F24"/>
  <c r="AZ22"/>
  <c r="AW22"/>
  <c r="AU22"/>
  <c r="AR22"/>
  <c r="AO22"/>
  <c r="AL22"/>
  <c r="AI22"/>
  <c r="AG22"/>
  <c r="AE22"/>
  <c r="AA22"/>
  <c r="U22"/>
  <c r="R22"/>
  <c r="O22"/>
  <c r="L22"/>
  <c r="I22"/>
  <c r="F22"/>
  <c r="AZ21"/>
  <c r="AW21"/>
  <c r="AU21"/>
  <c r="AR21"/>
  <c r="AO21"/>
  <c r="AL21"/>
  <c r="AI21"/>
  <c r="AG21"/>
  <c r="AG26" s="1"/>
  <c r="AE21"/>
  <c r="AA21"/>
  <c r="U21"/>
  <c r="R21"/>
  <c r="O21"/>
  <c r="L21"/>
  <c r="I21"/>
  <c r="F21"/>
  <c r="AY20"/>
  <c r="AX20"/>
  <c r="AV20"/>
  <c r="AT20"/>
  <c r="AS20"/>
  <c r="AQ20"/>
  <c r="AP20"/>
  <c r="AN20"/>
  <c r="AM20"/>
  <c r="AK20"/>
  <c r="AJ20"/>
  <c r="AH20"/>
  <c r="AF20"/>
  <c r="AD20"/>
  <c r="AC20"/>
  <c r="AB20"/>
  <c r="Z20"/>
  <c r="V20"/>
  <c r="T20"/>
  <c r="S20"/>
  <c r="Q20"/>
  <c r="P20"/>
  <c r="N20"/>
  <c r="M20"/>
  <c r="K20"/>
  <c r="J20"/>
  <c r="H20"/>
  <c r="G20"/>
  <c r="E20"/>
  <c r="AZ19"/>
  <c r="AW19"/>
  <c r="AU19"/>
  <c r="AG19"/>
  <c r="AE19"/>
  <c r="AA19"/>
  <c r="U19"/>
  <c r="R19"/>
  <c r="O19"/>
  <c r="L19"/>
  <c r="I19"/>
  <c r="F19"/>
  <c r="AZ18"/>
  <c r="AW18"/>
  <c r="AU18"/>
  <c r="AR18"/>
  <c r="AO18"/>
  <c r="AL18"/>
  <c r="AI18"/>
  <c r="AG18"/>
  <c r="AE18"/>
  <c r="AA18"/>
  <c r="U18"/>
  <c r="R18"/>
  <c r="O18"/>
  <c r="L18"/>
  <c r="I18"/>
  <c r="F18"/>
  <c r="AZ17"/>
  <c r="AW17"/>
  <c r="AU17"/>
  <c r="AR17"/>
  <c r="AO17"/>
  <c r="AL17"/>
  <c r="AI17"/>
  <c r="AG17"/>
  <c r="AE17"/>
  <c r="AA17"/>
  <c r="U17"/>
  <c r="R17"/>
  <c r="O17"/>
  <c r="L17"/>
  <c r="I17"/>
  <c r="F17"/>
  <c r="AZ16"/>
  <c r="AZ20" s="1"/>
  <c r="AW16"/>
  <c r="AW20" s="1"/>
  <c r="AU16"/>
  <c r="AR16"/>
  <c r="AO16"/>
  <c r="AL16"/>
  <c r="AI16"/>
  <c r="AG16"/>
  <c r="AE16"/>
  <c r="AA16"/>
  <c r="U16"/>
  <c r="R16"/>
  <c r="O16"/>
  <c r="L16"/>
  <c r="I16"/>
  <c r="F16"/>
  <c r="AY15"/>
  <c r="AX15"/>
  <c r="AV15"/>
  <c r="AT15"/>
  <c r="AS15"/>
  <c r="AQ15"/>
  <c r="AP15"/>
  <c r="AN15"/>
  <c r="AM15"/>
  <c r="AK15"/>
  <c r="AJ15"/>
  <c r="AH15"/>
  <c r="AF15"/>
  <c r="AD15"/>
  <c r="AC15"/>
  <c r="AB15"/>
  <c r="Z15"/>
  <c r="E61" i="18" s="1"/>
  <c r="T15" i="1"/>
  <c r="S15"/>
  <c r="Q15"/>
  <c r="P15"/>
  <c r="N15"/>
  <c r="M15"/>
  <c r="K15"/>
  <c r="J15"/>
  <c r="H15"/>
  <c r="G15"/>
  <c r="E15"/>
  <c r="AZ14"/>
  <c r="AW14"/>
  <c r="AU14"/>
  <c r="AR14"/>
  <c r="AO14"/>
  <c r="AL14"/>
  <c r="AI14"/>
  <c r="AG14"/>
  <c r="AE14"/>
  <c r="AA14"/>
  <c r="U14"/>
  <c r="R14"/>
  <c r="O14"/>
  <c r="L14"/>
  <c r="I14"/>
  <c r="F14"/>
  <c r="AZ9"/>
  <c r="AW9"/>
  <c r="AU9"/>
  <c r="AO9"/>
  <c r="AL9"/>
  <c r="AI9"/>
  <c r="AG9"/>
  <c r="AE9"/>
  <c r="AA9"/>
  <c r="U9"/>
  <c r="R9"/>
  <c r="O9"/>
  <c r="L9"/>
  <c r="I9"/>
  <c r="F9"/>
  <c r="AZ8"/>
  <c r="AW8"/>
  <c r="AU8"/>
  <c r="AR8"/>
  <c r="AO8"/>
  <c r="AL8"/>
  <c r="AI8"/>
  <c r="AG8"/>
  <c r="AE8"/>
  <c r="AA8"/>
  <c r="U8"/>
  <c r="R8"/>
  <c r="O8"/>
  <c r="L8"/>
  <c r="I8"/>
  <c r="F8"/>
  <c r="AZ7"/>
  <c r="AW7"/>
  <c r="AU7"/>
  <c r="AR7"/>
  <c r="AO7"/>
  <c r="AL7"/>
  <c r="AI7"/>
  <c r="AG7"/>
  <c r="AE7"/>
  <c r="AA7"/>
  <c r="U7"/>
  <c r="R7"/>
  <c r="O7"/>
  <c r="L7"/>
  <c r="I7"/>
  <c r="F7"/>
  <c r="AW6"/>
  <c r="AU6"/>
  <c r="AI6"/>
  <c r="AG6"/>
  <c r="L6"/>
  <c r="EV227" l="1"/>
  <c r="EW227" s="1"/>
  <c r="EW57"/>
  <c r="GT227"/>
  <c r="GU227" s="1"/>
  <c r="GU57"/>
  <c r="CE53"/>
  <c r="GA53"/>
  <c r="KM83"/>
  <c r="CX227"/>
  <c r="CY227" s="1"/>
  <c r="CY57"/>
  <c r="IR227"/>
  <c r="IS227" s="1"/>
  <c r="IS57"/>
  <c r="EC53"/>
  <c r="JW83"/>
  <c r="EC106"/>
  <c r="GA105"/>
  <c r="JW133"/>
  <c r="W30" i="32"/>
  <c r="BV227" i="1"/>
  <c r="CE106"/>
  <c r="GA106"/>
  <c r="HY106"/>
  <c r="KM133"/>
  <c r="CU105"/>
  <c r="CE107"/>
  <c r="CE108"/>
  <c r="EC105"/>
  <c r="ES107"/>
  <c r="ES226" s="1"/>
  <c r="EC108"/>
  <c r="GQ106"/>
  <c r="GQ225" s="1"/>
  <c r="GA107"/>
  <c r="IO105"/>
  <c r="IO224" s="1"/>
  <c r="CE127"/>
  <c r="CE223"/>
  <c r="EC223"/>
  <c r="GA127"/>
  <c r="GA223"/>
  <c r="HY127"/>
  <c r="CE131"/>
  <c r="CE148"/>
  <c r="CX58"/>
  <c r="CY58" s="1"/>
  <c r="CG217"/>
  <c r="CM217"/>
  <c r="CS217"/>
  <c r="BG217"/>
  <c r="BM217"/>
  <c r="BS217"/>
  <c r="EV58"/>
  <c r="EW58" s="1"/>
  <c r="EC215"/>
  <c r="CE215"/>
  <c r="GA216"/>
  <c r="HY216"/>
  <c r="CE216"/>
  <c r="EC172"/>
  <c r="EC216"/>
  <c r="GA215"/>
  <c r="HY148"/>
  <c r="HY172"/>
  <c r="HY215"/>
  <c r="KP133"/>
  <c r="CE79"/>
  <c r="GA128"/>
  <c r="U27"/>
  <c r="EC128"/>
  <c r="CE27"/>
  <c r="CE78"/>
  <c r="CE217"/>
  <c r="EY59"/>
  <c r="EY82"/>
  <c r="FZ82"/>
  <c r="FZ151"/>
  <c r="FZ152" s="1"/>
  <c r="BA60"/>
  <c r="AZ29"/>
  <c r="L54"/>
  <c r="AU72"/>
  <c r="AL78"/>
  <c r="AR78"/>
  <c r="I79"/>
  <c r="O79"/>
  <c r="AO104"/>
  <c r="L105"/>
  <c r="AL106"/>
  <c r="AI108"/>
  <c r="AL219"/>
  <c r="U54"/>
  <c r="AL216"/>
  <c r="ED151"/>
  <c r="ED152" s="1"/>
  <c r="GZ59"/>
  <c r="HF59"/>
  <c r="HL59"/>
  <c r="HU59"/>
  <c r="IB59"/>
  <c r="IH59"/>
  <c r="IN59"/>
  <c r="BW59"/>
  <c r="BU151"/>
  <c r="F16" i="23" s="1"/>
  <c r="J62" i="2" s="1"/>
  <c r="KP221" i="1"/>
  <c r="CC169"/>
  <c r="CS188"/>
  <c r="CX47"/>
  <c r="KP83"/>
  <c r="AZ150"/>
  <c r="CX42"/>
  <c r="CY42" s="1"/>
  <c r="BA84"/>
  <c r="BA144"/>
  <c r="IP220"/>
  <c r="CC215"/>
  <c r="CC216"/>
  <c r="CS223"/>
  <c r="F55"/>
  <c r="AW81"/>
  <c r="AA223"/>
  <c r="IQ220"/>
  <c r="FQ82"/>
  <c r="H16" i="20" s="1"/>
  <c r="FR175" i="1"/>
  <c r="AZ174"/>
  <c r="BA209"/>
  <c r="I216"/>
  <c r="O216"/>
  <c r="U216"/>
  <c r="CX188"/>
  <c r="CX220" s="1"/>
  <c r="EV214"/>
  <c r="EO216"/>
  <c r="O55"/>
  <c r="AU99"/>
  <c r="I106"/>
  <c r="O106"/>
  <c r="F126"/>
  <c r="R126"/>
  <c r="AA126"/>
  <c r="AO126"/>
  <c r="AO131"/>
  <c r="AW217"/>
  <c r="AL217"/>
  <c r="CP53"/>
  <c r="CF151"/>
  <c r="CF152" s="1"/>
  <c r="BJ216"/>
  <c r="BY216"/>
  <c r="BD15"/>
  <c r="BW32"/>
  <c r="BV32"/>
  <c r="BU32"/>
  <c r="CX31"/>
  <c r="FR132"/>
  <c r="HP151"/>
  <c r="HP152" s="1"/>
  <c r="FX151"/>
  <c r="FX152" s="1"/>
  <c r="HO151"/>
  <c r="I16" i="23" s="1"/>
  <c r="JL152" i="1"/>
  <c r="F58"/>
  <c r="BA136"/>
  <c r="BA138"/>
  <c r="Q151"/>
  <c r="Q152" s="1"/>
  <c r="F219"/>
  <c r="BY53"/>
  <c r="CG158"/>
  <c r="E357" i="17"/>
  <c r="F59" i="18"/>
  <c r="E104" i="2" s="1"/>
  <c r="V11" i="28"/>
  <c r="F102" i="19"/>
  <c r="I104" i="2" s="1"/>
  <c r="V18" i="29"/>
  <c r="F102" i="17"/>
  <c r="V18" i="31"/>
  <c r="F103" i="20"/>
  <c r="L105" i="2" s="1"/>
  <c r="X16" i="31"/>
  <c r="F145" i="17"/>
  <c r="V28" i="32"/>
  <c r="F189" i="21"/>
  <c r="P105" i="2" s="1"/>
  <c r="X26" i="32"/>
  <c r="F189" i="17"/>
  <c r="X23" i="33"/>
  <c r="BU152" i="1"/>
  <c r="F102" i="6" s="1"/>
  <c r="F60" i="24"/>
  <c r="V105" i="2" s="1"/>
  <c r="X11" i="35"/>
  <c r="F275" i="17"/>
  <c r="X23" i="35"/>
  <c r="F145" i="24"/>
  <c r="X104" i="2" s="1"/>
  <c r="V21" i="35"/>
  <c r="F318" i="17"/>
  <c r="X43" i="36"/>
  <c r="HO32" i="1"/>
  <c r="I16" i="18" s="1"/>
  <c r="I102"/>
  <c r="HQ226" i="1"/>
  <c r="AU54"/>
  <c r="F216"/>
  <c r="U217"/>
  <c r="BM15"/>
  <c r="BD169"/>
  <c r="CS215"/>
  <c r="BD216"/>
  <c r="EV215"/>
  <c r="IR20"/>
  <c r="GZ175"/>
  <c r="HF175"/>
  <c r="HL175"/>
  <c r="HU175"/>
  <c r="F103" i="18"/>
  <c r="F105" i="2" s="1"/>
  <c r="X16" i="28"/>
  <c r="W26"/>
  <c r="W21"/>
  <c r="F59" i="19"/>
  <c r="H104" i="2" s="1"/>
  <c r="V13" i="29"/>
  <c r="F17" i="19"/>
  <c r="F63" i="2" s="1"/>
  <c r="X29" i="29"/>
  <c r="F60" i="20"/>
  <c r="K105" i="2" s="1"/>
  <c r="X11" i="31"/>
  <c r="F59" i="21"/>
  <c r="M104" i="2" s="1"/>
  <c r="V16" i="26"/>
  <c r="AE16" s="1"/>
  <c r="V11" i="32"/>
  <c r="F146" i="21"/>
  <c r="O105" i="2" s="1"/>
  <c r="X21" i="32"/>
  <c r="BU132" i="1"/>
  <c r="F59" i="22"/>
  <c r="S104" i="2" s="1"/>
  <c r="V11" i="33"/>
  <c r="BV132" i="1"/>
  <c r="W26" i="33" s="1"/>
  <c r="BW151" i="1"/>
  <c r="F60" i="23"/>
  <c r="U105" i="2" s="1"/>
  <c r="X11" i="34"/>
  <c r="F231" i="17"/>
  <c r="V18" i="34"/>
  <c r="F103" i="23"/>
  <c r="T105" i="2" s="1"/>
  <c r="X16" i="34"/>
  <c r="F102" i="24"/>
  <c r="W104" i="2" s="1"/>
  <c r="V16" i="35"/>
  <c r="BW220" i="1"/>
  <c r="F60" i="25"/>
  <c r="Y105" i="2" s="1"/>
  <c r="X16" i="36"/>
  <c r="F145" i="25"/>
  <c r="Z104" i="2" s="1"/>
  <c r="V35" i="36"/>
  <c r="DS175" i="1"/>
  <c r="G16" i="24" s="1"/>
  <c r="G59"/>
  <c r="G357" i="17"/>
  <c r="DU220" i="1"/>
  <c r="G17" i="25" s="1"/>
  <c r="G189"/>
  <c r="FQ32" i="1"/>
  <c r="H16" i="18" s="1"/>
  <c r="H59"/>
  <c r="FS151" i="1"/>
  <c r="H60" i="23"/>
  <c r="FQ175" i="1"/>
  <c r="H16" i="24" s="1"/>
  <c r="H59"/>
  <c r="H357" i="17"/>
  <c r="FS220" i="1"/>
  <c r="H17" i="25" s="1"/>
  <c r="H189"/>
  <c r="HO109" i="1"/>
  <c r="I16" i="21" s="1"/>
  <c r="I59"/>
  <c r="HO132" i="1"/>
  <c r="I16" i="22" s="1"/>
  <c r="I59"/>
  <c r="I357" i="17"/>
  <c r="J17" i="25"/>
  <c r="J60" i="6"/>
  <c r="J17" i="22"/>
  <c r="J103" i="6"/>
  <c r="J17" i="23"/>
  <c r="AI131" i="1"/>
  <c r="BA137"/>
  <c r="BD215"/>
  <c r="BP215"/>
  <c r="BS216"/>
  <c r="F16" i="17"/>
  <c r="V23" i="28"/>
  <c r="F146" i="18"/>
  <c r="G105" i="2" s="1"/>
  <c r="X21" i="28"/>
  <c r="F60" i="17"/>
  <c r="X26" i="29"/>
  <c r="F145" i="19"/>
  <c r="J104" i="2" s="1"/>
  <c r="V24" i="29"/>
  <c r="F102" i="21"/>
  <c r="N104" i="2" s="1"/>
  <c r="V16" i="32"/>
  <c r="F102" i="22"/>
  <c r="R104" i="2" s="1"/>
  <c r="V16" i="33"/>
  <c r="F145" i="22"/>
  <c r="Q104" i="2" s="1"/>
  <c r="V21" i="33"/>
  <c r="F103" i="25"/>
  <c r="AA105" i="2" s="1"/>
  <c r="X25" i="36"/>
  <c r="F188" i="25"/>
  <c r="AB104" i="2" s="1"/>
  <c r="V41" i="36"/>
  <c r="DS82" i="1"/>
  <c r="G16" i="20" s="1"/>
  <c r="G59"/>
  <c r="FS59" i="1"/>
  <c r="H17" i="19" s="1"/>
  <c r="H60"/>
  <c r="O217" i="1"/>
  <c r="AI223"/>
  <c r="AU223"/>
  <c r="CX27"/>
  <c r="AW29"/>
  <c r="AW31"/>
  <c r="I15"/>
  <c r="O15"/>
  <c r="AR15"/>
  <c r="AO26"/>
  <c r="AU27"/>
  <c r="F28"/>
  <c r="R28"/>
  <c r="AE29"/>
  <c r="AW54"/>
  <c r="AW55"/>
  <c r="AW56"/>
  <c r="O42"/>
  <c r="AR54"/>
  <c r="AO55"/>
  <c r="AZ79"/>
  <c r="AZ80"/>
  <c r="AZ81"/>
  <c r="BA85"/>
  <c r="AL94"/>
  <c r="AR94"/>
  <c r="I105"/>
  <c r="R106"/>
  <c r="AE108"/>
  <c r="F131"/>
  <c r="R131"/>
  <c r="O139"/>
  <c r="AZ147"/>
  <c r="AW170"/>
  <c r="AW171"/>
  <c r="AI158"/>
  <c r="F172"/>
  <c r="AG215"/>
  <c r="AG216"/>
  <c r="BA182"/>
  <c r="BA183"/>
  <c r="E220"/>
  <c r="AI198"/>
  <c r="BA201"/>
  <c r="BA202"/>
  <c r="BA203"/>
  <c r="BA204"/>
  <c r="BA205"/>
  <c r="BA210"/>
  <c r="BA211"/>
  <c r="BA212"/>
  <c r="AL215"/>
  <c r="I219"/>
  <c r="U219"/>
  <c r="O223"/>
  <c r="AR223"/>
  <c r="BD126"/>
  <c r="CS126"/>
  <c r="BD131"/>
  <c r="CC163"/>
  <c r="GT42"/>
  <c r="GB59"/>
  <c r="GB82"/>
  <c r="GT170"/>
  <c r="HN151"/>
  <c r="HN152" s="1"/>
  <c r="IR174"/>
  <c r="IC220"/>
  <c r="HZ216"/>
  <c r="HZ225" s="1"/>
  <c r="E358" i="17"/>
  <c r="F60" i="18"/>
  <c r="E105" i="2" s="1"/>
  <c r="X11" i="28"/>
  <c r="F17" i="17"/>
  <c r="X23" i="28"/>
  <c r="F145" i="18"/>
  <c r="G104" i="2" s="1"/>
  <c r="V21" i="28"/>
  <c r="F103" i="19"/>
  <c r="I105" i="2" s="1"/>
  <c r="X18" i="29"/>
  <c r="F59" i="17"/>
  <c r="V26" i="29"/>
  <c r="F146" i="19"/>
  <c r="J105" i="2" s="1"/>
  <c r="X24" i="29"/>
  <c r="F103" i="17"/>
  <c r="X18" i="31"/>
  <c r="F102" i="20"/>
  <c r="L104" i="2" s="1"/>
  <c r="V16" i="31"/>
  <c r="F103" i="21"/>
  <c r="N105" i="2" s="1"/>
  <c r="X16" i="32"/>
  <c r="F146" i="17"/>
  <c r="X28" i="32"/>
  <c r="F188" i="21"/>
  <c r="P104" i="2" s="1"/>
  <c r="V26" i="32"/>
  <c r="F103" i="22"/>
  <c r="R105" i="2" s="1"/>
  <c r="X16" i="33"/>
  <c r="F188" i="17"/>
  <c r="V23" i="33"/>
  <c r="F146" i="22"/>
  <c r="Q105" i="2" s="1"/>
  <c r="X21" i="33"/>
  <c r="BU175" i="1"/>
  <c r="F59" i="24"/>
  <c r="V104" i="2" s="1"/>
  <c r="V11" i="35"/>
  <c r="F274" i="17"/>
  <c r="V23" i="35"/>
  <c r="F146" i="24"/>
  <c r="X105" i="2" s="1"/>
  <c r="X21" i="35"/>
  <c r="F102" i="25"/>
  <c r="AA104" i="2" s="1"/>
  <c r="V25" i="36"/>
  <c r="F317" i="17"/>
  <c r="V43" i="36"/>
  <c r="F189" i="25"/>
  <c r="AB105" i="2" s="1"/>
  <c r="X41" i="36"/>
  <c r="DS32" i="1"/>
  <c r="G16" i="18" s="1"/>
  <c r="G59"/>
  <c r="DT59" i="1"/>
  <c r="DS132"/>
  <c r="G16" i="22" s="1"/>
  <c r="G59"/>
  <c r="DT151" i="1"/>
  <c r="DT152" s="1"/>
  <c r="FQ132"/>
  <c r="H16" i="22" s="1"/>
  <c r="H59"/>
  <c r="HO59" i="1"/>
  <c r="I16" i="19" s="1"/>
  <c r="I59"/>
  <c r="HP82" i="1"/>
  <c r="J16" i="25"/>
  <c r="J59" i="6"/>
  <c r="J16" i="22"/>
  <c r="FV151" i="1"/>
  <c r="FV152" s="1"/>
  <c r="GB151"/>
  <c r="GB152" s="1"/>
  <c r="GH151"/>
  <c r="GH152" s="1"/>
  <c r="GN151"/>
  <c r="GN152" s="1"/>
  <c r="GW82"/>
  <c r="IQ82"/>
  <c r="HV151"/>
  <c r="HV152" s="1"/>
  <c r="IC151"/>
  <c r="IC152" s="1"/>
  <c r="II151"/>
  <c r="II152" s="1"/>
  <c r="IP151"/>
  <c r="IP152" s="1"/>
  <c r="IR188"/>
  <c r="F102" i="18"/>
  <c r="F104" i="2" s="1"/>
  <c r="V16" i="28"/>
  <c r="F60" i="19"/>
  <c r="H105" i="2" s="1"/>
  <c r="X13" i="29"/>
  <c r="BU82" i="1"/>
  <c r="F59" i="20"/>
  <c r="K104" i="2" s="1"/>
  <c r="V11" i="31"/>
  <c r="F60" i="21"/>
  <c r="M105" i="2" s="1"/>
  <c r="X11" i="32"/>
  <c r="F145" i="21"/>
  <c r="O104" i="2" s="1"/>
  <c r="V21" i="32"/>
  <c r="F60" i="22"/>
  <c r="S105" i="2" s="1"/>
  <c r="X11" i="33"/>
  <c r="F59" i="23"/>
  <c r="U104" i="2" s="1"/>
  <c r="V11" i="34"/>
  <c r="F232" i="17"/>
  <c r="X18" i="34"/>
  <c r="F102" i="23"/>
  <c r="T104" i="2" s="1"/>
  <c r="V16" i="34"/>
  <c r="F103" i="24"/>
  <c r="W105" i="2" s="1"/>
  <c r="X16" i="35"/>
  <c r="BU220" i="1"/>
  <c r="F59" i="25"/>
  <c r="Y104" i="2" s="1"/>
  <c r="V16" i="36"/>
  <c r="F146" i="25"/>
  <c r="Z105" i="2" s="1"/>
  <c r="X35" i="36"/>
  <c r="DS151" i="1"/>
  <c r="G59" i="23"/>
  <c r="G358" i="17"/>
  <c r="FQ151" i="1"/>
  <c r="H59" i="23"/>
  <c r="FR224" i="1"/>
  <c r="H358" i="17"/>
  <c r="HO224" i="1"/>
  <c r="I358" i="17"/>
  <c r="J17" i="6"/>
  <c r="J17" i="20"/>
  <c r="J102" i="6"/>
  <c r="J16" i="23"/>
  <c r="JN229" i="1"/>
  <c r="J16" i="6"/>
  <c r="J16" i="20"/>
  <c r="HQ132" i="1"/>
  <c r="I17" i="22" s="1"/>
  <c r="HQ175" i="1"/>
  <c r="I17" i="24" s="1"/>
  <c r="AR163" i="1"/>
  <c r="AO170"/>
  <c r="BS15"/>
  <c r="CA32"/>
  <c r="CS31"/>
  <c r="BP47"/>
  <c r="CF59"/>
  <c r="BJ53"/>
  <c r="CC53"/>
  <c r="CA151"/>
  <c r="CA152" s="1"/>
  <c r="FB82"/>
  <c r="IQ32"/>
  <c r="IC59"/>
  <c r="II59"/>
  <c r="IP82"/>
  <c r="BW228"/>
  <c r="BU225"/>
  <c r="BW82"/>
  <c r="BV109"/>
  <c r="W31" i="32" s="1"/>
  <c r="DU82" i="1"/>
  <c r="G17" i="20" s="1"/>
  <c r="DT109" i="1"/>
  <c r="DT225"/>
  <c r="DS220"/>
  <c r="FS82"/>
  <c r="H17" i="20" s="1"/>
  <c r="FR109" i="1"/>
  <c r="FR225"/>
  <c r="FQ220"/>
  <c r="FR228"/>
  <c r="FQ226"/>
  <c r="FS224"/>
  <c r="HQ59"/>
  <c r="I17" i="19" s="1"/>
  <c r="HO82" i="1"/>
  <c r="HP228"/>
  <c r="HO226"/>
  <c r="HQ224"/>
  <c r="BV225"/>
  <c r="DU32"/>
  <c r="G17" i="18" s="1"/>
  <c r="HP225" i="1"/>
  <c r="HO228"/>
  <c r="HQ225"/>
  <c r="HP224"/>
  <c r="CJ15"/>
  <c r="CG53"/>
  <c r="GN32"/>
  <c r="W151"/>
  <c r="BV82"/>
  <c r="W21" i="31" s="1"/>
  <c r="DT82" i="1"/>
  <c r="DS228"/>
  <c r="DT224"/>
  <c r="DU226"/>
  <c r="DS224"/>
  <c r="FR32"/>
  <c r="FQ228"/>
  <c r="HP132"/>
  <c r="HP226"/>
  <c r="HQ151"/>
  <c r="HP175"/>
  <c r="AA55"/>
  <c r="AO58"/>
  <c r="BA86"/>
  <c r="AG107"/>
  <c r="AG108"/>
  <c r="BA92"/>
  <c r="F107"/>
  <c r="BD145"/>
  <c r="BD170"/>
  <c r="BY170"/>
  <c r="GB198"/>
  <c r="GB220" s="1"/>
  <c r="GB216"/>
  <c r="DS59"/>
  <c r="G16" i="19" s="1"/>
  <c r="DU225" i="1"/>
  <c r="DT226"/>
  <c r="FQ109"/>
  <c r="FS226"/>
  <c r="AZ27"/>
  <c r="BA16"/>
  <c r="BA17"/>
  <c r="BA18"/>
  <c r="AG31"/>
  <c r="AL20"/>
  <c r="I26"/>
  <c r="AR31"/>
  <c r="AL42"/>
  <c r="F54"/>
  <c r="AI77"/>
  <c r="F81"/>
  <c r="U106"/>
  <c r="AO107"/>
  <c r="BA110"/>
  <c r="AE127"/>
  <c r="L131"/>
  <c r="AE131"/>
  <c r="H151"/>
  <c r="H152" s="1"/>
  <c r="T151"/>
  <c r="T152" s="1"/>
  <c r="AC151"/>
  <c r="AC152" s="1"/>
  <c r="F147"/>
  <c r="F208"/>
  <c r="BD108"/>
  <c r="BJ108"/>
  <c r="BD127"/>
  <c r="BQ146"/>
  <c r="BQ224" s="1"/>
  <c r="EF226"/>
  <c r="GT77"/>
  <c r="GT208"/>
  <c r="IQ132"/>
  <c r="IR126"/>
  <c r="BU109"/>
  <c r="BW226"/>
  <c r="BU224"/>
  <c r="DS109"/>
  <c r="DT228"/>
  <c r="DS226"/>
  <c r="DU224"/>
  <c r="FS32"/>
  <c r="H17" i="18" s="1"/>
  <c r="FS225" i="1"/>
  <c r="FS228"/>
  <c r="FR226"/>
  <c r="FQ225"/>
  <c r="HO175"/>
  <c r="I16" i="24" s="1"/>
  <c r="HQ228" i="1"/>
  <c r="HO225"/>
  <c r="HP220"/>
  <c r="F53"/>
  <c r="R55"/>
  <c r="BA93"/>
  <c r="R99"/>
  <c r="BA100"/>
  <c r="AL108"/>
  <c r="AG129"/>
  <c r="U126"/>
  <c r="I217"/>
  <c r="R219"/>
  <c r="BY150"/>
  <c r="CG215"/>
  <c r="BU59"/>
  <c r="DU228"/>
  <c r="DS225"/>
  <c r="FQ224"/>
  <c r="BA43"/>
  <c r="BA44"/>
  <c r="BA45"/>
  <c r="BA46"/>
  <c r="E59"/>
  <c r="AA54"/>
  <c r="AI54"/>
  <c r="U55"/>
  <c r="BA62"/>
  <c r="AG80"/>
  <c r="BA71"/>
  <c r="AW106"/>
  <c r="AW107"/>
  <c r="AI89"/>
  <c r="AE99"/>
  <c r="R105"/>
  <c r="AW127"/>
  <c r="AW128"/>
  <c r="BA123"/>
  <c r="AU126"/>
  <c r="AZ145"/>
  <c r="BA142"/>
  <c r="AZ148"/>
  <c r="U223"/>
  <c r="CF109"/>
  <c r="CP94"/>
  <c r="CG104"/>
  <c r="BD105"/>
  <c r="CJ223"/>
  <c r="CP223"/>
  <c r="BV226"/>
  <c r="BW175"/>
  <c r="DT175"/>
  <c r="AG170"/>
  <c r="BA192"/>
  <c r="F223"/>
  <c r="BD128"/>
  <c r="CC139"/>
  <c r="CG145"/>
  <c r="BD147"/>
  <c r="BD158"/>
  <c r="CX215"/>
  <c r="BD208"/>
  <c r="CM216"/>
  <c r="BD223"/>
  <c r="BJ223"/>
  <c r="BP223"/>
  <c r="BY223"/>
  <c r="DV132"/>
  <c r="EV126"/>
  <c r="ER151"/>
  <c r="ER152" s="1"/>
  <c r="GT99"/>
  <c r="IR77"/>
  <c r="IP109"/>
  <c r="HT151"/>
  <c r="HT152" s="1"/>
  <c r="IR208"/>
  <c r="BV175"/>
  <c r="W26" i="35" s="1"/>
  <c r="BV228" i="1"/>
  <c r="BU226"/>
  <c r="BW224"/>
  <c r="BV220"/>
  <c r="DU132"/>
  <c r="G17" i="22" s="1"/>
  <c r="FQ59" i="1"/>
  <c r="H16" i="19" s="1"/>
  <c r="HQ32" i="1"/>
  <c r="I17" i="18" s="1"/>
  <c r="HO220" i="1"/>
  <c r="BA159"/>
  <c r="O219"/>
  <c r="BY15"/>
  <c r="BC59"/>
  <c r="BO59"/>
  <c r="CX105"/>
  <c r="CX106"/>
  <c r="CX107"/>
  <c r="CX108"/>
  <c r="BD172"/>
  <c r="CS214"/>
  <c r="BM223"/>
  <c r="DA59"/>
  <c r="DG59"/>
  <c r="DM59"/>
  <c r="DV59"/>
  <c r="EB59"/>
  <c r="EI59"/>
  <c r="EO59"/>
  <c r="ED82"/>
  <c r="EJ82"/>
  <c r="EP82"/>
  <c r="BV59"/>
  <c r="W29" i="29" s="1"/>
  <c r="BU228" i="1"/>
  <c r="BW225"/>
  <c r="BV224"/>
  <c r="DT32"/>
  <c r="DU175"/>
  <c r="DT220"/>
  <c r="FR59"/>
  <c r="FS175"/>
  <c r="FR220"/>
  <c r="HP32"/>
  <c r="HP109"/>
  <c r="HQ109"/>
  <c r="GT126"/>
  <c r="GT174"/>
  <c r="GT163"/>
  <c r="FX220"/>
  <c r="GR220"/>
  <c r="IR107"/>
  <c r="IQ109"/>
  <c r="IR99"/>
  <c r="HT132"/>
  <c r="HZ132"/>
  <c r="IF132"/>
  <c r="IL132"/>
  <c r="IF220"/>
  <c r="BW109"/>
  <c r="BW132"/>
  <c r="DU109"/>
  <c r="G17" i="21" s="1"/>
  <c r="DT132" i="1"/>
  <c r="DU151"/>
  <c r="FS109"/>
  <c r="H17" i="21" s="1"/>
  <c r="FS132" i="1"/>
  <c r="H17" i="22" s="1"/>
  <c r="HP59" i="1"/>
  <c r="HQ82"/>
  <c r="I17" i="20" s="1"/>
  <c r="GT107" i="1"/>
  <c r="GT128"/>
  <c r="EY132"/>
  <c r="GM175"/>
  <c r="GK198"/>
  <c r="GK220" s="1"/>
  <c r="HZ59"/>
  <c r="IF59"/>
  <c r="IL59"/>
  <c r="HT82"/>
  <c r="HZ82"/>
  <c r="IF82"/>
  <c r="IL82"/>
  <c r="IR104"/>
  <c r="IE151"/>
  <c r="IE152" s="1"/>
  <c r="HT226"/>
  <c r="BV151"/>
  <c r="DU59"/>
  <c r="G17" i="19" s="1"/>
  <c r="FR151" i="1"/>
  <c r="FR152" s="1"/>
  <c r="HQ220"/>
  <c r="CS79"/>
  <c r="CS106"/>
  <c r="CJ116"/>
  <c r="CC150"/>
  <c r="CC170"/>
  <c r="CC198"/>
  <c r="CS208"/>
  <c r="ET32"/>
  <c r="EL151"/>
  <c r="EL152" s="1"/>
  <c r="FA32"/>
  <c r="FG32"/>
  <c r="FM32"/>
  <c r="FV32"/>
  <c r="GB32"/>
  <c r="FN82"/>
  <c r="IH32"/>
  <c r="IN32"/>
  <c r="HT59"/>
  <c r="IE109"/>
  <c r="IK109"/>
  <c r="HZ109"/>
  <c r="IK59"/>
  <c r="AR150"/>
  <c r="CT32"/>
  <c r="CV82"/>
  <c r="IH82"/>
  <c r="IN82"/>
  <c r="IP132"/>
  <c r="IK132"/>
  <c r="GY175"/>
  <c r="HK175"/>
  <c r="IN220"/>
  <c r="IE59"/>
  <c r="CS146"/>
  <c r="DY32"/>
  <c r="EF82"/>
  <c r="EJ151"/>
  <c r="EJ152" s="1"/>
  <c r="EP151"/>
  <c r="EP152" s="1"/>
  <c r="GR32"/>
  <c r="GJ32"/>
  <c r="FE59"/>
  <c r="FK59"/>
  <c r="FT59"/>
  <c r="FZ59"/>
  <c r="FE82"/>
  <c r="FK82"/>
  <c r="FT82"/>
  <c r="GG82"/>
  <c r="GM82"/>
  <c r="GS82"/>
  <c r="GE220"/>
  <c r="GY32"/>
  <c r="HE32"/>
  <c r="HK32"/>
  <c r="HT32"/>
  <c r="HZ32"/>
  <c r="IF32"/>
  <c r="HR59"/>
  <c r="HC82"/>
  <c r="HI82"/>
  <c r="HR82"/>
  <c r="HX82"/>
  <c r="IE82"/>
  <c r="IK82"/>
  <c r="HL132"/>
  <c r="BJ146"/>
  <c r="DV226"/>
  <c r="CB175"/>
  <c r="DR175"/>
  <c r="DL220"/>
  <c r="GH32"/>
  <c r="FV109"/>
  <c r="BP78"/>
  <c r="CM127"/>
  <c r="CW32"/>
  <c r="CR82"/>
  <c r="CM78"/>
  <c r="BY163"/>
  <c r="GE132"/>
  <c r="GK132"/>
  <c r="FX175"/>
  <c r="GE175"/>
  <c r="GK175"/>
  <c r="HB32"/>
  <c r="HN32"/>
  <c r="GY59"/>
  <c r="HE59"/>
  <c r="HK59"/>
  <c r="AO77"/>
  <c r="AA78"/>
  <c r="CP20"/>
  <c r="CJ77"/>
  <c r="CG78"/>
  <c r="BJ79"/>
  <c r="BJ94"/>
  <c r="CJ94"/>
  <c r="BM99"/>
  <c r="CJ105"/>
  <c r="CG106"/>
  <c r="CM106"/>
  <c r="CP107"/>
  <c r="CS108"/>
  <c r="BR132"/>
  <c r="BS121"/>
  <c r="CM126"/>
  <c r="CJ127"/>
  <c r="CG128"/>
  <c r="CM128"/>
  <c r="BY139"/>
  <c r="CS145"/>
  <c r="CM148"/>
  <c r="BJ150"/>
  <c r="BP150"/>
  <c r="CS158"/>
  <c r="BJ163"/>
  <c r="BP163"/>
  <c r="CM169"/>
  <c r="BJ170"/>
  <c r="BP170"/>
  <c r="CJ174"/>
  <c r="CP174"/>
  <c r="EF109"/>
  <c r="FZ32"/>
  <c r="GS32"/>
  <c r="FV82"/>
  <c r="GH82"/>
  <c r="GN82"/>
  <c r="FA132"/>
  <c r="FG132"/>
  <c r="FM132"/>
  <c r="FV132"/>
  <c r="FV133" s="1"/>
  <c r="GB132"/>
  <c r="GN132"/>
  <c r="FE132"/>
  <c r="FT132"/>
  <c r="FZ132"/>
  <c r="GM151"/>
  <c r="GM152" s="1"/>
  <c r="GS151"/>
  <c r="GS152" s="1"/>
  <c r="GE151"/>
  <c r="GE152" s="1"/>
  <c r="GK151"/>
  <c r="GK152" s="1"/>
  <c r="GG175"/>
  <c r="GJ220"/>
  <c r="GP220"/>
  <c r="Y82"/>
  <c r="E17" i="20" s="1"/>
  <c r="X132" i="1"/>
  <c r="AL27"/>
  <c r="AT59"/>
  <c r="AL53"/>
  <c r="AI56"/>
  <c r="AO56"/>
  <c r="L72"/>
  <c r="Z82"/>
  <c r="O81"/>
  <c r="H132"/>
  <c r="BS26"/>
  <c r="CJ27"/>
  <c r="BJ78"/>
  <c r="CC78"/>
  <c r="CM79"/>
  <c r="CJ89"/>
  <c r="CO109"/>
  <c r="BG104"/>
  <c r="CC106"/>
  <c r="CJ106"/>
  <c r="BM107"/>
  <c r="CM107"/>
  <c r="CG127"/>
  <c r="CP128"/>
  <c r="CM131"/>
  <c r="BJ139"/>
  <c r="BG150"/>
  <c r="CP169"/>
  <c r="CS174"/>
  <c r="FX59"/>
  <c r="GE59"/>
  <c r="GK59"/>
  <c r="GJ151"/>
  <c r="GJ152" s="1"/>
  <c r="GJ175"/>
  <c r="GP175"/>
  <c r="GY82"/>
  <c r="HE82"/>
  <c r="HK82"/>
  <c r="GZ109"/>
  <c r="GY132"/>
  <c r="HE132"/>
  <c r="HK132"/>
  <c r="W32"/>
  <c r="E16" i="18" s="1"/>
  <c r="X82" i="1"/>
  <c r="EO225"/>
  <c r="DZ226"/>
  <c r="AK109"/>
  <c r="AQ151"/>
  <c r="AQ152" s="1"/>
  <c r="CP72"/>
  <c r="CS147"/>
  <c r="AL26"/>
  <c r="AU55"/>
  <c r="AE56"/>
  <c r="AD82"/>
  <c r="AL72"/>
  <c r="AR72"/>
  <c r="AX82"/>
  <c r="AR79"/>
  <c r="AO80"/>
  <c r="M109"/>
  <c r="AB109"/>
  <c r="AO99"/>
  <c r="F104"/>
  <c r="R104"/>
  <c r="AR104"/>
  <c r="O105"/>
  <c r="AL105"/>
  <c r="AR105"/>
  <c r="AA108"/>
  <c r="CR132"/>
  <c r="CC131"/>
  <c r="W225"/>
  <c r="W228"/>
  <c r="Y225"/>
  <c r="EU225"/>
  <c r="L26"/>
  <c r="AA26"/>
  <c r="I89"/>
  <c r="P151"/>
  <c r="AD151"/>
  <c r="AD152" s="1"/>
  <c r="AR107"/>
  <c r="I108"/>
  <c r="O108"/>
  <c r="AL139"/>
  <c r="BK32"/>
  <c r="BP145"/>
  <c r="BP171"/>
  <c r="DZ175"/>
  <c r="EJ220"/>
  <c r="EP220"/>
  <c r="DZ220"/>
  <c r="FN32"/>
  <c r="AX151"/>
  <c r="AX152" s="1"/>
  <c r="AR145"/>
  <c r="AU147"/>
  <c r="AU174"/>
  <c r="AE198"/>
  <c r="AL198"/>
  <c r="AR198"/>
  <c r="AU214"/>
  <c r="CI32"/>
  <c r="CP15"/>
  <c r="CG20"/>
  <c r="BM27"/>
  <c r="CA82"/>
  <c r="CP104"/>
  <c r="BM105"/>
  <c r="BJ128"/>
  <c r="BO151"/>
  <c r="BO152" s="1"/>
  <c r="CW151"/>
  <c r="CW152" s="1"/>
  <c r="CP146"/>
  <c r="CG147"/>
  <c r="CL175"/>
  <c r="CM163"/>
  <c r="CS163"/>
  <c r="BY169"/>
  <c r="CG171"/>
  <c r="CS171"/>
  <c r="BP172"/>
  <c r="CC172"/>
  <c r="CC174"/>
  <c r="CJ208"/>
  <c r="BM214"/>
  <c r="DC32"/>
  <c r="DO32"/>
  <c r="ED32"/>
  <c r="EP32"/>
  <c r="EU82"/>
  <c r="DL82"/>
  <c r="DR82"/>
  <c r="EM82"/>
  <c r="DY109"/>
  <c r="EL109"/>
  <c r="ER109"/>
  <c r="EB151"/>
  <c r="EB152" s="1"/>
  <c r="EO151"/>
  <c r="EO152" s="1"/>
  <c r="EU151"/>
  <c r="EU152" s="1"/>
  <c r="EL175"/>
  <c r="ER175"/>
  <c r="DD220"/>
  <c r="DJ220"/>
  <c r="DP220"/>
  <c r="DY220"/>
  <c r="EL220"/>
  <c r="ER220"/>
  <c r="EY32"/>
  <c r="FE32"/>
  <c r="FE83" s="1"/>
  <c r="FK32"/>
  <c r="FT32"/>
  <c r="FA82"/>
  <c r="FG82"/>
  <c r="FM82"/>
  <c r="FD109"/>
  <c r="FD220"/>
  <c r="FJ220"/>
  <c r="FP220"/>
  <c r="W59"/>
  <c r="E16" i="19" s="1"/>
  <c r="W132" i="1"/>
  <c r="E16" i="22" s="1"/>
  <c r="Y226" i="1"/>
  <c r="W224"/>
  <c r="G151"/>
  <c r="G152" s="1"/>
  <c r="AN151"/>
  <c r="AN152" s="1"/>
  <c r="O198"/>
  <c r="AL214"/>
  <c r="AR214"/>
  <c r="U215"/>
  <c r="BZ32"/>
  <c r="CL32"/>
  <c r="CS15"/>
  <c r="BD20"/>
  <c r="CC20"/>
  <c r="BD26"/>
  <c r="CJ31"/>
  <c r="CO59"/>
  <c r="CC72"/>
  <c r="CS104"/>
  <c r="BJ105"/>
  <c r="BJ131"/>
  <c r="BY131"/>
  <c r="BL151"/>
  <c r="BL152" s="1"/>
  <c r="CM139"/>
  <c r="CG146"/>
  <c r="CP147"/>
  <c r="BJ148"/>
  <c r="BP148"/>
  <c r="CM150"/>
  <c r="CS150"/>
  <c r="CV175"/>
  <c r="CG170"/>
  <c r="CS170"/>
  <c r="BJ171"/>
  <c r="CM172"/>
  <c r="CS172"/>
  <c r="BP174"/>
  <c r="BM198"/>
  <c r="CJ214"/>
  <c r="EG59"/>
  <c r="EM59"/>
  <c r="ET59"/>
  <c r="EL82"/>
  <c r="ER82"/>
  <c r="DG132"/>
  <c r="DY151"/>
  <c r="DY152" s="1"/>
  <c r="FD59"/>
  <c r="FJ59"/>
  <c r="FP59"/>
  <c r="FB59"/>
  <c r="FG109"/>
  <c r="FM109"/>
  <c r="FB132"/>
  <c r="FN132"/>
  <c r="FT151"/>
  <c r="FT152" s="1"/>
  <c r="FJ175"/>
  <c r="X32"/>
  <c r="Y59"/>
  <c r="E17" i="19" s="1"/>
  <c r="V32" i="1"/>
  <c r="AO128"/>
  <c r="L129"/>
  <c r="AA139"/>
  <c r="F145"/>
  <c r="AY151"/>
  <c r="AY152" s="1"/>
  <c r="CN82"/>
  <c r="X224"/>
  <c r="AC32"/>
  <c r="AJ32"/>
  <c r="O27"/>
  <c r="AA27"/>
  <c r="AR27"/>
  <c r="AU28"/>
  <c r="AI29"/>
  <c r="AU47"/>
  <c r="L53"/>
  <c r="R53"/>
  <c r="AA53"/>
  <c r="AI53"/>
  <c r="AR56"/>
  <c r="O58"/>
  <c r="AN82"/>
  <c r="R77"/>
  <c r="AE77"/>
  <c r="R81"/>
  <c r="AE81"/>
  <c r="AR81"/>
  <c r="AA94"/>
  <c r="M132"/>
  <c r="AI116"/>
  <c r="R121"/>
  <c r="AE121"/>
  <c r="AA127"/>
  <c r="W109"/>
  <c r="E16" i="21" s="1"/>
  <c r="AR28" i="1"/>
  <c r="O29"/>
  <c r="AU31"/>
  <c r="H59"/>
  <c r="AJ59"/>
  <c r="AR47"/>
  <c r="AL80"/>
  <c r="AU81"/>
  <c r="AU89"/>
  <c r="I94"/>
  <c r="O94"/>
  <c r="U94"/>
  <c r="AU107"/>
  <c r="AO121"/>
  <c r="AE128"/>
  <c r="AL129"/>
  <c r="AR129"/>
  <c r="CP42"/>
  <c r="BP147"/>
  <c r="CG174"/>
  <c r="AD175"/>
  <c r="BO32"/>
  <c r="CD32"/>
  <c r="CE32" s="1"/>
  <c r="CV32"/>
  <c r="CM31"/>
  <c r="CL59"/>
  <c r="CC47"/>
  <c r="CO132"/>
  <c r="CL132"/>
  <c r="CP208"/>
  <c r="X109"/>
  <c r="AE146"/>
  <c r="AE172"/>
  <c r="AO208"/>
  <c r="BS27"/>
  <c r="CS27"/>
  <c r="BM31"/>
  <c r="BJ72"/>
  <c r="BQ82"/>
  <c r="CF82"/>
  <c r="CQ82"/>
  <c r="CW82"/>
  <c r="CS77"/>
  <c r="CG79"/>
  <c r="BG89"/>
  <c r="BL109"/>
  <c r="CA109"/>
  <c r="CJ99"/>
  <c r="CJ107"/>
  <c r="BP126"/>
  <c r="BG127"/>
  <c r="CG131"/>
  <c r="BM147"/>
  <c r="CG148"/>
  <c r="CG169"/>
  <c r="CS169"/>
  <c r="CM171"/>
  <c r="BJ174"/>
  <c r="BY174"/>
  <c r="BF220"/>
  <c r="BS188"/>
  <c r="BY198"/>
  <c r="BY214"/>
  <c r="DD32"/>
  <c r="DJ32"/>
  <c r="DP32"/>
  <c r="DG82"/>
  <c r="DV82"/>
  <c r="DD109"/>
  <c r="DJ109"/>
  <c r="DP109"/>
  <c r="DD175"/>
  <c r="DG175"/>
  <c r="DF220"/>
  <c r="DR220"/>
  <c r="X228"/>
  <c r="W226"/>
  <c r="Y224"/>
  <c r="I145"/>
  <c r="O145"/>
  <c r="AO145"/>
  <c r="AU145"/>
  <c r="L146"/>
  <c r="AI146"/>
  <c r="I170"/>
  <c r="AI171"/>
  <c r="AU171"/>
  <c r="AE188"/>
  <c r="I208"/>
  <c r="O208"/>
  <c r="U208"/>
  <c r="CB32"/>
  <c r="CC26"/>
  <c r="BY27"/>
  <c r="CP27"/>
  <c r="BP31"/>
  <c r="CP31"/>
  <c r="BG47"/>
  <c r="CM47"/>
  <c r="BG53"/>
  <c r="CI82"/>
  <c r="CC77"/>
  <c r="CC79"/>
  <c r="BS94"/>
  <c r="BP99"/>
  <c r="CP108"/>
  <c r="BN132"/>
  <c r="CS116"/>
  <c r="BJ121"/>
  <c r="CP121"/>
  <c r="CC126"/>
  <c r="BJ127"/>
  <c r="BY127"/>
  <c r="CJ131"/>
  <c r="CR151"/>
  <c r="CR152" s="1"/>
  <c r="CM145"/>
  <c r="CC146"/>
  <c r="BJ147"/>
  <c r="CC147"/>
  <c r="CC148"/>
  <c r="CJ148"/>
  <c r="CJ150"/>
  <c r="BP158"/>
  <c r="CP171"/>
  <c r="CM174"/>
  <c r="BS208"/>
  <c r="DF226"/>
  <c r="DL226"/>
  <c r="DR226"/>
  <c r="Y109"/>
  <c r="E17" i="21" s="1"/>
  <c r="Y132" i="1"/>
  <c r="E17" i="22" s="1"/>
  <c r="Y151" i="1"/>
  <c r="X225"/>
  <c r="Y228"/>
  <c r="AL15"/>
  <c r="O20"/>
  <c r="AU20"/>
  <c r="F26"/>
  <c r="AR26"/>
  <c r="I27"/>
  <c r="AO28"/>
  <c r="AL29"/>
  <c r="U31"/>
  <c r="AA47"/>
  <c r="AR53"/>
  <c r="AU58"/>
  <c r="AI79"/>
  <c r="O80"/>
  <c r="AE80"/>
  <c r="AO81"/>
  <c r="F89"/>
  <c r="AE89"/>
  <c r="AR89"/>
  <c r="AU94"/>
  <c r="O99"/>
  <c r="AE105"/>
  <c r="AO106"/>
  <c r="AU106"/>
  <c r="AA107"/>
  <c r="AO108"/>
  <c r="AP132"/>
  <c r="U128"/>
  <c r="AL128"/>
  <c r="I129"/>
  <c r="O129"/>
  <c r="U129"/>
  <c r="AU129"/>
  <c r="AM151"/>
  <c r="AM152" s="1"/>
  <c r="U147"/>
  <c r="AI150"/>
  <c r="AL169"/>
  <c r="AL172"/>
  <c r="AR172"/>
  <c r="BS20"/>
  <c r="BY31"/>
  <c r="BM47"/>
  <c r="BM53"/>
  <c r="BF82"/>
  <c r="BL82"/>
  <c r="BM77"/>
  <c r="BG106"/>
  <c r="BM116"/>
  <c r="BJ126"/>
  <c r="BY171"/>
  <c r="BG214"/>
  <c r="X151"/>
  <c r="X152" s="1"/>
  <c r="BN151"/>
  <c r="BN152" s="1"/>
  <c r="Q59"/>
  <c r="Z59"/>
  <c r="AX59"/>
  <c r="T82"/>
  <c r="AY109"/>
  <c r="AL99"/>
  <c r="AW104"/>
  <c r="AU104"/>
  <c r="BH32"/>
  <c r="BF59"/>
  <c r="BT82"/>
  <c r="BS72"/>
  <c r="BM79"/>
  <c r="BI175"/>
  <c r="BG170"/>
  <c r="BG171"/>
  <c r="BP198"/>
  <c r="BP208"/>
  <c r="BY208"/>
  <c r="Y32"/>
  <c r="X59"/>
  <c r="W82"/>
  <c r="E16" i="20" s="1"/>
  <c r="X226" i="1"/>
  <c r="AA20"/>
  <c r="AQ32"/>
  <c r="AX32"/>
  <c r="AU26"/>
  <c r="U28"/>
  <c r="AL28"/>
  <c r="AO29"/>
  <c r="AO31"/>
  <c r="AM59"/>
  <c r="AG47"/>
  <c r="U47"/>
  <c r="AL47"/>
  <c r="AO53"/>
  <c r="AU53"/>
  <c r="AE54"/>
  <c r="AU56"/>
  <c r="L58"/>
  <c r="R58"/>
  <c r="AA58"/>
  <c r="P82"/>
  <c r="AV82"/>
  <c r="AU78"/>
  <c r="R79"/>
  <c r="AE79"/>
  <c r="AI80"/>
  <c r="AL81"/>
  <c r="AO89"/>
  <c r="AI99"/>
  <c r="U104"/>
  <c r="AL104"/>
  <c r="AU105"/>
  <c r="AR106"/>
  <c r="AY132"/>
  <c r="AO127"/>
  <c r="AE129"/>
  <c r="AU146"/>
  <c r="AO147"/>
  <c r="F150"/>
  <c r="R150"/>
  <c r="AT175"/>
  <c r="AE163"/>
  <c r="AL163"/>
  <c r="AU172"/>
  <c r="AO174"/>
  <c r="AT220"/>
  <c r="R214"/>
  <c r="BI32"/>
  <c r="BT32"/>
  <c r="BJ20"/>
  <c r="BJ26"/>
  <c r="BD27"/>
  <c r="BS42"/>
  <c r="BD72"/>
  <c r="BX82"/>
  <c r="BI109"/>
  <c r="BS104"/>
  <c r="BD106"/>
  <c r="BS107"/>
  <c r="BY108"/>
  <c r="BD148"/>
  <c r="BX175"/>
  <c r="W133"/>
  <c r="E59" i="6" s="1"/>
  <c r="X175" i="1"/>
  <c r="X220"/>
  <c r="W175"/>
  <c r="E16" i="24" s="1"/>
  <c r="W220" i="1"/>
  <c r="E16" i="25" s="1"/>
  <c r="O116" i="1"/>
  <c r="U116"/>
  <c r="AL127"/>
  <c r="I128"/>
  <c r="AU128"/>
  <c r="AL145"/>
  <c r="I146"/>
  <c r="AO146"/>
  <c r="AE158"/>
  <c r="O163"/>
  <c r="AI163"/>
  <c r="AE169"/>
  <c r="AI170"/>
  <c r="L171"/>
  <c r="AA171"/>
  <c r="AO172"/>
  <c r="AE174"/>
  <c r="K220"/>
  <c r="Z220"/>
  <c r="AU208"/>
  <c r="BL32"/>
  <c r="BJ47"/>
  <c r="BD53"/>
  <c r="BG77"/>
  <c r="BD78"/>
  <c r="BP79"/>
  <c r="BN109"/>
  <c r="BY94"/>
  <c r="BS99"/>
  <c r="BY104"/>
  <c r="BG105"/>
  <c r="BS106"/>
  <c r="BY116"/>
  <c r="BS126"/>
  <c r="BP127"/>
  <c r="BY128"/>
  <c r="BT151"/>
  <c r="BT152" s="1"/>
  <c r="BF151"/>
  <c r="BF152" s="1"/>
  <c r="BY145"/>
  <c r="BP169"/>
  <c r="BD171"/>
  <c r="BM172"/>
  <c r="BG198"/>
  <c r="BM208"/>
  <c r="Y175"/>
  <c r="E17" i="24" s="1"/>
  <c r="Y220" i="1"/>
  <c r="E17" i="25" s="1"/>
  <c r="AG106" i="1"/>
  <c r="AM175"/>
  <c r="CO216"/>
  <c r="CO225" s="1"/>
  <c r="CO188"/>
  <c r="CO220" s="1"/>
  <c r="BQ228"/>
  <c r="AW27"/>
  <c r="AW28"/>
  <c r="J32"/>
  <c r="AK32"/>
  <c r="AV32"/>
  <c r="F20"/>
  <c r="AI20"/>
  <c r="AM32"/>
  <c r="AR20"/>
  <c r="AY32"/>
  <c r="AZ28"/>
  <c r="O26"/>
  <c r="U26"/>
  <c r="AI26"/>
  <c r="L27"/>
  <c r="AE27"/>
  <c r="AO27"/>
  <c r="AE28"/>
  <c r="I29"/>
  <c r="AU29"/>
  <c r="R31"/>
  <c r="AE31"/>
  <c r="AL31"/>
  <c r="AZ55"/>
  <c r="AZ56"/>
  <c r="AZ58"/>
  <c r="J59"/>
  <c r="P59"/>
  <c r="V59"/>
  <c r="AD59"/>
  <c r="AP59"/>
  <c r="R47"/>
  <c r="AE47"/>
  <c r="AW58"/>
  <c r="O53"/>
  <c r="AC59"/>
  <c r="O54"/>
  <c r="AL54"/>
  <c r="L55"/>
  <c r="AE55"/>
  <c r="AL55"/>
  <c r="F56"/>
  <c r="L56"/>
  <c r="R56"/>
  <c r="AA56"/>
  <c r="I58"/>
  <c r="U58"/>
  <c r="AE58"/>
  <c r="AL58"/>
  <c r="AH82"/>
  <c r="AM82"/>
  <c r="AY82"/>
  <c r="AZ77"/>
  <c r="I77"/>
  <c r="U77"/>
  <c r="AU77"/>
  <c r="F78"/>
  <c r="AI78"/>
  <c r="AO79"/>
  <c r="I80"/>
  <c r="AU80"/>
  <c r="U81"/>
  <c r="AI81"/>
  <c r="AT82"/>
  <c r="AG105"/>
  <c r="AA89"/>
  <c r="R94"/>
  <c r="AI94"/>
  <c r="BA97"/>
  <c r="BA98"/>
  <c r="L99"/>
  <c r="AA99"/>
  <c r="AR99"/>
  <c r="AE104"/>
  <c r="AA105"/>
  <c r="AO105"/>
  <c r="L106"/>
  <c r="AE106"/>
  <c r="I107"/>
  <c r="O107"/>
  <c r="U107"/>
  <c r="L108"/>
  <c r="AU108"/>
  <c r="AZ129"/>
  <c r="AZ131"/>
  <c r="T132"/>
  <c r="AC132"/>
  <c r="AO116"/>
  <c r="AZ126"/>
  <c r="AR126"/>
  <c r="AI127"/>
  <c r="AR128"/>
  <c r="AG147"/>
  <c r="BA141"/>
  <c r="R145"/>
  <c r="AL146"/>
  <c r="U150"/>
  <c r="O158"/>
  <c r="AU169"/>
  <c r="AY220"/>
  <c r="AW208"/>
  <c r="BG20"/>
  <c r="CQ26"/>
  <c r="CP26" s="1"/>
  <c r="BG28"/>
  <c r="BS31"/>
  <c r="BH59"/>
  <c r="BG42"/>
  <c r="BN59"/>
  <c r="CA59"/>
  <c r="CH59"/>
  <c r="CR59"/>
  <c r="CJ47"/>
  <c r="CX53"/>
  <c r="CX59" s="1"/>
  <c r="BQ109"/>
  <c r="BT132"/>
  <c r="CX171"/>
  <c r="CX174"/>
  <c r="BF175"/>
  <c r="BZ175"/>
  <c r="BY158"/>
  <c r="AW26"/>
  <c r="BA14"/>
  <c r="E32"/>
  <c r="Q32"/>
  <c r="AF32"/>
  <c r="AG28"/>
  <c r="BA24"/>
  <c r="BA25"/>
  <c r="AG54"/>
  <c r="BA35"/>
  <c r="AG56"/>
  <c r="BA39"/>
  <c r="AG58"/>
  <c r="BA41"/>
  <c r="AQ59"/>
  <c r="AN59"/>
  <c r="AG55"/>
  <c r="AW78"/>
  <c r="AW79"/>
  <c r="AW80"/>
  <c r="H82"/>
  <c r="AC82"/>
  <c r="BA73"/>
  <c r="BA74"/>
  <c r="BA76"/>
  <c r="AF109"/>
  <c r="AV109"/>
  <c r="AS109"/>
  <c r="BA112"/>
  <c r="AG128"/>
  <c r="BA122"/>
  <c r="AU139"/>
  <c r="AT151"/>
  <c r="AT152" s="1"/>
  <c r="BA140"/>
  <c r="AG171"/>
  <c r="AG172"/>
  <c r="BA157"/>
  <c r="AG174"/>
  <c r="AX175"/>
  <c r="AW174"/>
  <c r="BA166"/>
  <c r="BA168"/>
  <c r="CX26"/>
  <c r="BH82"/>
  <c r="BG72"/>
  <c r="CG72"/>
  <c r="CH82"/>
  <c r="CG82" s="1"/>
  <c r="BT109"/>
  <c r="BS89"/>
  <c r="CB109"/>
  <c r="CL226"/>
  <c r="GT20"/>
  <c r="GE225"/>
  <c r="BA6"/>
  <c r="BA7"/>
  <c r="BA8"/>
  <c r="BA9"/>
  <c r="M32"/>
  <c r="AB32"/>
  <c r="AN32"/>
  <c r="AS32"/>
  <c r="AZ31"/>
  <c r="AE20"/>
  <c r="AP32"/>
  <c r="AO32" s="1"/>
  <c r="AE26"/>
  <c r="AI27"/>
  <c r="I28"/>
  <c r="AI28"/>
  <c r="L29"/>
  <c r="AA29"/>
  <c r="AR29"/>
  <c r="I31"/>
  <c r="O31"/>
  <c r="AI31"/>
  <c r="G59"/>
  <c r="F59" s="1"/>
  <c r="S59"/>
  <c r="R59" s="1"/>
  <c r="AB59"/>
  <c r="AH59"/>
  <c r="AY59"/>
  <c r="AZ47"/>
  <c r="AZ59" s="1"/>
  <c r="I47"/>
  <c r="O47"/>
  <c r="AI47"/>
  <c r="AE53"/>
  <c r="I54"/>
  <c r="R54"/>
  <c r="AO54"/>
  <c r="I55"/>
  <c r="AI55"/>
  <c r="AR55"/>
  <c r="U56"/>
  <c r="AL56"/>
  <c r="AI58"/>
  <c r="AR58"/>
  <c r="U72"/>
  <c r="AE72"/>
  <c r="AO72"/>
  <c r="AR77"/>
  <c r="O78"/>
  <c r="AE78"/>
  <c r="AO78"/>
  <c r="U79"/>
  <c r="AL79"/>
  <c r="AU79"/>
  <c r="L80"/>
  <c r="AA80"/>
  <c r="AR80"/>
  <c r="AG81"/>
  <c r="AZ106"/>
  <c r="N109"/>
  <c r="AE94"/>
  <c r="AO94"/>
  <c r="I99"/>
  <c r="AZ104"/>
  <c r="J109"/>
  <c r="AC109"/>
  <c r="AI104"/>
  <c r="U105"/>
  <c r="AI105"/>
  <c r="AI106"/>
  <c r="R107"/>
  <c r="AE107"/>
  <c r="R108"/>
  <c r="AR108"/>
  <c r="L116"/>
  <c r="Q132"/>
  <c r="AA116"/>
  <c r="AM132"/>
  <c r="AL116"/>
  <c r="AZ128"/>
  <c r="AA129"/>
  <c r="I131"/>
  <c r="AR147"/>
  <c r="AG150"/>
  <c r="AA169"/>
  <c r="AI172"/>
  <c r="AR174"/>
  <c r="AU188"/>
  <c r="AW198"/>
  <c r="AR208"/>
  <c r="AR215"/>
  <c r="AR216"/>
  <c r="AR217"/>
  <c r="AR219"/>
  <c r="BG26"/>
  <c r="CH26"/>
  <c r="CG26" s="1"/>
  <c r="BK59"/>
  <c r="BQ59"/>
  <c r="CD59"/>
  <c r="CK59"/>
  <c r="BE151"/>
  <c r="BD139"/>
  <c r="CT151"/>
  <c r="CT152" s="1"/>
  <c r="CS139"/>
  <c r="CN175"/>
  <c r="CM158"/>
  <c r="BS163"/>
  <c r="BT175"/>
  <c r="AQ132"/>
  <c r="AX132"/>
  <c r="AR121"/>
  <c r="I126"/>
  <c r="O126"/>
  <c r="AI126"/>
  <c r="O127"/>
  <c r="AU127"/>
  <c r="F128"/>
  <c r="R128"/>
  <c r="AI128"/>
  <c r="AI129"/>
  <c r="AA131"/>
  <c r="AR131"/>
  <c r="AB151"/>
  <c r="AB152" s="1"/>
  <c r="U146"/>
  <c r="O147"/>
  <c r="AI147"/>
  <c r="I150"/>
  <c r="O150"/>
  <c r="AO150"/>
  <c r="AW158"/>
  <c r="F163"/>
  <c r="L163"/>
  <c r="AO163"/>
  <c r="O169"/>
  <c r="U169"/>
  <c r="AI169"/>
  <c r="AR170"/>
  <c r="AE171"/>
  <c r="AO171"/>
  <c r="AA172"/>
  <c r="F174"/>
  <c r="L174"/>
  <c r="AA174"/>
  <c r="AL174"/>
  <c r="G220"/>
  <c r="F220" s="1"/>
  <c r="AF220"/>
  <c r="AX220"/>
  <c r="F198"/>
  <c r="L198"/>
  <c r="AA198"/>
  <c r="AO198"/>
  <c r="R208"/>
  <c r="AE208"/>
  <c r="AL208"/>
  <c r="AA215"/>
  <c r="I223"/>
  <c r="R223"/>
  <c r="AL223"/>
  <c r="BC32"/>
  <c r="BN32"/>
  <c r="CN32"/>
  <c r="BP20"/>
  <c r="CJ20"/>
  <c r="CS20"/>
  <c r="BM26"/>
  <c r="BY26"/>
  <c r="CM26"/>
  <c r="BG27"/>
  <c r="BP27"/>
  <c r="CG27"/>
  <c r="BJ31"/>
  <c r="CC31"/>
  <c r="BL59"/>
  <c r="BZ59"/>
  <c r="CQ59"/>
  <c r="CW59"/>
  <c r="BS47"/>
  <c r="CS47"/>
  <c r="BP53"/>
  <c r="CS53"/>
  <c r="BE109"/>
  <c r="BO109"/>
  <c r="CW109"/>
  <c r="CG94"/>
  <c r="BP107"/>
  <c r="BS108"/>
  <c r="BE132"/>
  <c r="BD116"/>
  <c r="CC116"/>
  <c r="BL132"/>
  <c r="CG126"/>
  <c r="BS127"/>
  <c r="BJ145"/>
  <c r="CC145"/>
  <c r="BD146"/>
  <c r="BY146"/>
  <c r="CM147"/>
  <c r="BY148"/>
  <c r="CR175"/>
  <c r="BJ172"/>
  <c r="CL220"/>
  <c r="EY109"/>
  <c r="FE109"/>
  <c r="FK109"/>
  <c r="FT109"/>
  <c r="FZ109"/>
  <c r="GG109"/>
  <c r="GM109"/>
  <c r="AT132"/>
  <c r="I121"/>
  <c r="U121"/>
  <c r="AU121"/>
  <c r="AW131"/>
  <c r="L126"/>
  <c r="AE126"/>
  <c r="AL126"/>
  <c r="F127"/>
  <c r="AR127"/>
  <c r="R129"/>
  <c r="AO129"/>
  <c r="U131"/>
  <c r="AU131"/>
  <c r="AZ146"/>
  <c r="AE139"/>
  <c r="AV151"/>
  <c r="AV152" s="1"/>
  <c r="L145"/>
  <c r="AE145"/>
  <c r="F146"/>
  <c r="AA146"/>
  <c r="AR146"/>
  <c r="R147"/>
  <c r="AE147"/>
  <c r="AE150"/>
  <c r="AU150"/>
  <c r="U158"/>
  <c r="AL158"/>
  <c r="AY175"/>
  <c r="AZ163"/>
  <c r="U163"/>
  <c r="AU163"/>
  <c r="L169"/>
  <c r="R169"/>
  <c r="AO169"/>
  <c r="F170"/>
  <c r="R170"/>
  <c r="F171"/>
  <c r="AL171"/>
  <c r="AR171"/>
  <c r="U174"/>
  <c r="AI174"/>
  <c r="AZ217"/>
  <c r="I188"/>
  <c r="AP220"/>
  <c r="BA190"/>
  <c r="BA191"/>
  <c r="AZ198"/>
  <c r="U198"/>
  <c r="AU198"/>
  <c r="AI208"/>
  <c r="I214"/>
  <c r="U214"/>
  <c r="AO214"/>
  <c r="L215"/>
  <c r="L217"/>
  <c r="L223"/>
  <c r="AE223"/>
  <c r="AO223"/>
  <c r="BG15"/>
  <c r="BQ32"/>
  <c r="CG15"/>
  <c r="CK32"/>
  <c r="BM20"/>
  <c r="BY20"/>
  <c r="CM20"/>
  <c r="BP26"/>
  <c r="CJ26"/>
  <c r="CS26"/>
  <c r="BJ27"/>
  <c r="CC27"/>
  <c r="CM27"/>
  <c r="BD31"/>
  <c r="CG31"/>
  <c r="BI59"/>
  <c r="BT59"/>
  <c r="CB59"/>
  <c r="CT59"/>
  <c r="BX59"/>
  <c r="F18" i="19" s="1"/>
  <c r="CP47" i="1"/>
  <c r="CV59"/>
  <c r="BR59"/>
  <c r="CM53"/>
  <c r="BY77"/>
  <c r="BG78"/>
  <c r="CJ79"/>
  <c r="CN109"/>
  <c r="CM89"/>
  <c r="CT109"/>
  <c r="CM99"/>
  <c r="CC104"/>
  <c r="BY106"/>
  <c r="CM121"/>
  <c r="CT132"/>
  <c r="CC128"/>
  <c r="BP131"/>
  <c r="CS131"/>
  <c r="CH151"/>
  <c r="CG151" s="1"/>
  <c r="CG139"/>
  <c r="CM146"/>
  <c r="BY147"/>
  <c r="CS148"/>
  <c r="BD150"/>
  <c r="CG150"/>
  <c r="BK175"/>
  <c r="BJ158"/>
  <c r="CD175"/>
  <c r="CC158"/>
  <c r="BD163"/>
  <c r="CG163"/>
  <c r="CC171"/>
  <c r="EV47"/>
  <c r="DR228"/>
  <c r="GD109"/>
  <c r="GT116"/>
  <c r="BE82"/>
  <c r="BP72"/>
  <c r="CB82"/>
  <c r="CO82"/>
  <c r="CS72"/>
  <c r="BJ77"/>
  <c r="CG77"/>
  <c r="BY78"/>
  <c r="CP78"/>
  <c r="BD89"/>
  <c r="BH109"/>
  <c r="CR109"/>
  <c r="BM94"/>
  <c r="BG99"/>
  <c r="CG99"/>
  <c r="BM104"/>
  <c r="CJ104"/>
  <c r="BP105"/>
  <c r="BY105"/>
  <c r="CP105"/>
  <c r="BJ106"/>
  <c r="BP106"/>
  <c r="CP106"/>
  <c r="BD107"/>
  <c r="BJ107"/>
  <c r="BG108"/>
  <c r="CC108"/>
  <c r="CJ108"/>
  <c r="BS116"/>
  <c r="CV132"/>
  <c r="BM121"/>
  <c r="CW132"/>
  <c r="CC127"/>
  <c r="CS127"/>
  <c r="BM128"/>
  <c r="BS128"/>
  <c r="CP131"/>
  <c r="CX147"/>
  <c r="CX150"/>
  <c r="BK151"/>
  <c r="BK152" s="1"/>
  <c r="BR151"/>
  <c r="BR152" s="1"/>
  <c r="BZ151"/>
  <c r="BZ152" s="1"/>
  <c r="CD151"/>
  <c r="CD152" s="1"/>
  <c r="CI151"/>
  <c r="CI152" s="1"/>
  <c r="CN151"/>
  <c r="CJ147"/>
  <c r="BG148"/>
  <c r="CP148"/>
  <c r="BM150"/>
  <c r="BC175"/>
  <c r="BL175"/>
  <c r="BQ175"/>
  <c r="CH175"/>
  <c r="BJ169"/>
  <c r="CJ170"/>
  <c r="CP170"/>
  <c r="BY172"/>
  <c r="CJ172"/>
  <c r="BD174"/>
  <c r="BJ198"/>
  <c r="CM215"/>
  <c r="EV89"/>
  <c r="EV105"/>
  <c r="DF151"/>
  <c r="DF152" s="1"/>
  <c r="DR151"/>
  <c r="DR152" s="1"/>
  <c r="IR42"/>
  <c r="CX79"/>
  <c r="BR82"/>
  <c r="BY72"/>
  <c r="CL82"/>
  <c r="BP77"/>
  <c r="CM77"/>
  <c r="BS78"/>
  <c r="CS78"/>
  <c r="BD79"/>
  <c r="BY79"/>
  <c r="BO82"/>
  <c r="CV109"/>
  <c r="BG94"/>
  <c r="CC94"/>
  <c r="CS94"/>
  <c r="BJ99"/>
  <c r="BJ104"/>
  <c r="BP104"/>
  <c r="BS105"/>
  <c r="CM105"/>
  <c r="CS105"/>
  <c r="BM106"/>
  <c r="BG107"/>
  <c r="CG107"/>
  <c r="BM108"/>
  <c r="CG108"/>
  <c r="CM108"/>
  <c r="CX128"/>
  <c r="CX131"/>
  <c r="CI132"/>
  <c r="BK132"/>
  <c r="BY126"/>
  <c r="BM127"/>
  <c r="CP127"/>
  <c r="BP128"/>
  <c r="CS128"/>
  <c r="BG131"/>
  <c r="BM131"/>
  <c r="BI151"/>
  <c r="BI152" s="1"/>
  <c r="BX151"/>
  <c r="BX152" s="1"/>
  <c r="CB151"/>
  <c r="CB152" s="1"/>
  <c r="CL151"/>
  <c r="CL152" s="1"/>
  <c r="CP139"/>
  <c r="CV151"/>
  <c r="CV152" s="1"/>
  <c r="BS145"/>
  <c r="CJ145"/>
  <c r="CO151"/>
  <c r="CO152" s="1"/>
  <c r="CJ146"/>
  <c r="BG147"/>
  <c r="BE175"/>
  <c r="BO175"/>
  <c r="CA175"/>
  <c r="CF175"/>
  <c r="CJ158"/>
  <c r="CT175"/>
  <c r="BM163"/>
  <c r="CM170"/>
  <c r="CW224"/>
  <c r="CG172"/>
  <c r="BG174"/>
  <c r="BG188"/>
  <c r="CX208"/>
  <c r="CM208"/>
  <c r="BY215"/>
  <c r="BP216"/>
  <c r="BL228"/>
  <c r="EJ32"/>
  <c r="EG82"/>
  <c r="EU109"/>
  <c r="ET225"/>
  <c r="DX225"/>
  <c r="GT89"/>
  <c r="IB82"/>
  <c r="CJ169"/>
  <c r="BM170"/>
  <c r="CJ171"/>
  <c r="BG172"/>
  <c r="CP172"/>
  <c r="BM174"/>
  <c r="CQ216"/>
  <c r="BS198"/>
  <c r="CM198"/>
  <c r="BJ208"/>
  <c r="CC208"/>
  <c r="BP214"/>
  <c r="CG214"/>
  <c r="CP214"/>
  <c r="DF82"/>
  <c r="DZ82"/>
  <c r="EV77"/>
  <c r="EV104"/>
  <c r="DF132"/>
  <c r="DL132"/>
  <c r="DR132"/>
  <c r="DZ132"/>
  <c r="EG132"/>
  <c r="DZ151"/>
  <c r="DZ152" s="1"/>
  <c r="EG151"/>
  <c r="EG152" s="1"/>
  <c r="EM151"/>
  <c r="EM152" s="1"/>
  <c r="ET151"/>
  <c r="ET152" s="1"/>
  <c r="EV145"/>
  <c r="DY224"/>
  <c r="FH32"/>
  <c r="EY151"/>
  <c r="EY152" s="1"/>
  <c r="FE151"/>
  <c r="FE152" s="1"/>
  <c r="FK151"/>
  <c r="FK152" s="1"/>
  <c r="IR171"/>
  <c r="BR220"/>
  <c r="CJ198"/>
  <c r="CS198"/>
  <c r="BJ214"/>
  <c r="BS214"/>
  <c r="CC214"/>
  <c r="BJ215"/>
  <c r="DD59"/>
  <c r="DP59"/>
  <c r="DF109"/>
  <c r="DL109"/>
  <c r="DR109"/>
  <c r="DZ109"/>
  <c r="DX146"/>
  <c r="DX139"/>
  <c r="DX151" s="1"/>
  <c r="DX152" s="1"/>
  <c r="EV171"/>
  <c r="DI175"/>
  <c r="ED175"/>
  <c r="EJ175"/>
  <c r="EP175"/>
  <c r="GG32"/>
  <c r="FP32"/>
  <c r="FX32"/>
  <c r="GT47"/>
  <c r="FN59"/>
  <c r="GN59"/>
  <c r="FA109"/>
  <c r="GA109" s="1"/>
  <c r="FV224"/>
  <c r="GG224"/>
  <c r="HV224"/>
  <c r="CR228"/>
  <c r="BS223"/>
  <c r="CM223"/>
  <c r="DA32"/>
  <c r="DG32"/>
  <c r="DM32"/>
  <c r="DV32"/>
  <c r="EB32"/>
  <c r="EC32" s="1"/>
  <c r="EG32"/>
  <c r="EM32"/>
  <c r="EV20"/>
  <c r="EO26"/>
  <c r="EO32" s="1"/>
  <c r="DJ59"/>
  <c r="DY59"/>
  <c r="EF59"/>
  <c r="EL59"/>
  <c r="ER59"/>
  <c r="ED59"/>
  <c r="EJ59"/>
  <c r="EP59"/>
  <c r="EM226"/>
  <c r="DD82"/>
  <c r="DJ82"/>
  <c r="DP82"/>
  <c r="DY82"/>
  <c r="EV106"/>
  <c r="DC109"/>
  <c r="DI109"/>
  <c r="DO109"/>
  <c r="DX109"/>
  <c r="ED109"/>
  <c r="EJ109"/>
  <c r="EP109"/>
  <c r="EV99"/>
  <c r="DD132"/>
  <c r="DJ132"/>
  <c r="DP132"/>
  <c r="DY132"/>
  <c r="EL132"/>
  <c r="ER132"/>
  <c r="DA132"/>
  <c r="DM132"/>
  <c r="EB132"/>
  <c r="EU224"/>
  <c r="DM226"/>
  <c r="EV172"/>
  <c r="EU175"/>
  <c r="DA220"/>
  <c r="DG220"/>
  <c r="DM220"/>
  <c r="DV220"/>
  <c r="EB220"/>
  <c r="EU220"/>
  <c r="EV208"/>
  <c r="FD32"/>
  <c r="FJ32"/>
  <c r="GE32"/>
  <c r="GK32"/>
  <c r="FD82"/>
  <c r="FJ82"/>
  <c r="FP82"/>
  <c r="FX82"/>
  <c r="GE82"/>
  <c r="GK82"/>
  <c r="FJ109"/>
  <c r="FX109"/>
  <c r="GR109"/>
  <c r="FP109"/>
  <c r="FK132"/>
  <c r="GG132"/>
  <c r="GM132"/>
  <c r="GG151"/>
  <c r="GG152" s="1"/>
  <c r="FG224"/>
  <c r="GZ82"/>
  <c r="HL82"/>
  <c r="IN151"/>
  <c r="IN152" s="1"/>
  <c r="BG223"/>
  <c r="CG223"/>
  <c r="DF32"/>
  <c r="DL32"/>
  <c r="DR32"/>
  <c r="DZ32"/>
  <c r="EL32"/>
  <c r="ER32"/>
  <c r="DI32"/>
  <c r="DX32"/>
  <c r="EI32"/>
  <c r="DI59"/>
  <c r="DO59"/>
  <c r="DX59"/>
  <c r="EU59"/>
  <c r="EV53"/>
  <c r="DA82"/>
  <c r="DM82"/>
  <c r="EB82"/>
  <c r="EV107"/>
  <c r="DA109"/>
  <c r="DG109"/>
  <c r="DM109"/>
  <c r="DV109"/>
  <c r="EB109"/>
  <c r="ED132"/>
  <c r="EJ132"/>
  <c r="EP132"/>
  <c r="EM132"/>
  <c r="DP224"/>
  <c r="DO225"/>
  <c r="EF228"/>
  <c r="EL228"/>
  <c r="ER228"/>
  <c r="DF175"/>
  <c r="DL175"/>
  <c r="EV163"/>
  <c r="GT15"/>
  <c r="FB32"/>
  <c r="FW32"/>
  <c r="GP32"/>
  <c r="GD59"/>
  <c r="GJ59"/>
  <c r="GP59"/>
  <c r="FH82"/>
  <c r="FW82"/>
  <c r="GJ109"/>
  <c r="GP109"/>
  <c r="FT225"/>
  <c r="FD226"/>
  <c r="GB228"/>
  <c r="GT188"/>
  <c r="FP226"/>
  <c r="FN228"/>
  <c r="IR47"/>
  <c r="HB220"/>
  <c r="HH220"/>
  <c r="HN220"/>
  <c r="HV220"/>
  <c r="FH132"/>
  <c r="FW132"/>
  <c r="GR151"/>
  <c r="GR152" s="1"/>
  <c r="GT145"/>
  <c r="GP226"/>
  <c r="GT171"/>
  <c r="FG175"/>
  <c r="FM175"/>
  <c r="FV175"/>
  <c r="GB175"/>
  <c r="GH175"/>
  <c r="GN175"/>
  <c r="GS175"/>
  <c r="FD175"/>
  <c r="FP175"/>
  <c r="GH228"/>
  <c r="GN228"/>
  <c r="GS228"/>
  <c r="FA220"/>
  <c r="FG220"/>
  <c r="FM220"/>
  <c r="FV220"/>
  <c r="GH220"/>
  <c r="IL32"/>
  <c r="IR72"/>
  <c r="HF82"/>
  <c r="HU82"/>
  <c r="HF109"/>
  <c r="HL109"/>
  <c r="HU109"/>
  <c r="GZ132"/>
  <c r="IR148"/>
  <c r="HB175"/>
  <c r="HN175"/>
  <c r="IC175"/>
  <c r="II175"/>
  <c r="HE220"/>
  <c r="HT220"/>
  <c r="GH132"/>
  <c r="GS132"/>
  <c r="GP151"/>
  <c r="GP152" s="1"/>
  <c r="EY175"/>
  <c r="FE175"/>
  <c r="FK175"/>
  <c r="FT175"/>
  <c r="FZ175"/>
  <c r="GG220"/>
  <c r="GK225"/>
  <c r="GT217"/>
  <c r="GW59"/>
  <c r="HC59"/>
  <c r="HI59"/>
  <c r="HX59"/>
  <c r="IQ59"/>
  <c r="IL109"/>
  <c r="IR128"/>
  <c r="IR121"/>
  <c r="HU225"/>
  <c r="IL220"/>
  <c r="IB224"/>
  <c r="IH224"/>
  <c r="IN224"/>
  <c r="FJ226"/>
  <c r="FX226"/>
  <c r="GJ226"/>
  <c r="IR15"/>
  <c r="GZ32"/>
  <c r="HF32"/>
  <c r="HL32"/>
  <c r="HU32"/>
  <c r="HB59"/>
  <c r="HH59"/>
  <c r="HN59"/>
  <c r="HV59"/>
  <c r="IP59"/>
  <c r="IR108"/>
  <c r="IR94"/>
  <c r="GW132"/>
  <c r="HC132"/>
  <c r="HI132"/>
  <c r="HR132"/>
  <c r="IE132"/>
  <c r="HB132"/>
  <c r="HH132"/>
  <c r="HN132"/>
  <c r="HV132"/>
  <c r="IB132"/>
  <c r="IH151"/>
  <c r="IH152" s="1"/>
  <c r="HR228"/>
  <c r="IH220"/>
  <c r="II198"/>
  <c r="II220" s="1"/>
  <c r="IE220"/>
  <c r="IR214"/>
  <c r="GS220"/>
  <c r="HH32"/>
  <c r="HV32"/>
  <c r="IC32"/>
  <c r="II32"/>
  <c r="IR26"/>
  <c r="GW32"/>
  <c r="HC32"/>
  <c r="HI32"/>
  <c r="HR32"/>
  <c r="HX32"/>
  <c r="HY32" s="1"/>
  <c r="HB82"/>
  <c r="HH82"/>
  <c r="HN82"/>
  <c r="HV82"/>
  <c r="IR106"/>
  <c r="GY109"/>
  <c r="HY109" s="1"/>
  <c r="HE109"/>
  <c r="HK109"/>
  <c r="HT109"/>
  <c r="IF109"/>
  <c r="HF132"/>
  <c r="HU132"/>
  <c r="IH132"/>
  <c r="IN132"/>
  <c r="HR151"/>
  <c r="HR152" s="1"/>
  <c r="HX151"/>
  <c r="HX152" s="1"/>
  <c r="IK151"/>
  <c r="IK152" s="1"/>
  <c r="IK175"/>
  <c r="HC228"/>
  <c r="GW220"/>
  <c r="HC220"/>
  <c r="HI220"/>
  <c r="HR220"/>
  <c r="HX220"/>
  <c r="IR217"/>
  <c r="U15"/>
  <c r="K32"/>
  <c r="P32"/>
  <c r="U20"/>
  <c r="R26"/>
  <c r="F27"/>
  <c r="L28"/>
  <c r="R29"/>
  <c r="AA31"/>
  <c r="L42"/>
  <c r="U53"/>
  <c r="Q224"/>
  <c r="R72"/>
  <c r="O77"/>
  <c r="AA77"/>
  <c r="AA79"/>
  <c r="R80"/>
  <c r="AA81"/>
  <c r="K82"/>
  <c r="L94"/>
  <c r="L104"/>
  <c r="F105"/>
  <c r="F106"/>
  <c r="F108"/>
  <c r="AA121"/>
  <c r="L128"/>
  <c r="AG145"/>
  <c r="AA147"/>
  <c r="L150"/>
  <c r="Z175"/>
  <c r="I163"/>
  <c r="L170"/>
  <c r="R174"/>
  <c r="N220"/>
  <c r="T220"/>
  <c r="R198"/>
  <c r="O214"/>
  <c r="AA214"/>
  <c r="S32"/>
  <c r="R27"/>
  <c r="O28"/>
  <c r="AA28"/>
  <c r="U29"/>
  <c r="F31"/>
  <c r="M59"/>
  <c r="I56"/>
  <c r="F77"/>
  <c r="AG77"/>
  <c r="L78"/>
  <c r="F79"/>
  <c r="U80"/>
  <c r="I81"/>
  <c r="S82"/>
  <c r="H109"/>
  <c r="H133" s="1"/>
  <c r="U99"/>
  <c r="I104"/>
  <c r="O104"/>
  <c r="AA104"/>
  <c r="K132"/>
  <c r="F121"/>
  <c r="L127"/>
  <c r="O128"/>
  <c r="AA128"/>
  <c r="F129"/>
  <c r="P132"/>
  <c r="F139"/>
  <c r="L139"/>
  <c r="U145"/>
  <c r="O146"/>
  <c r="I147"/>
  <c r="AA150"/>
  <c r="R158"/>
  <c r="AA158"/>
  <c r="R163"/>
  <c r="AA170"/>
  <c r="R171"/>
  <c r="L172"/>
  <c r="H32"/>
  <c r="I20"/>
  <c r="T32"/>
  <c r="F29"/>
  <c r="L31"/>
  <c r="T59"/>
  <c r="I53"/>
  <c r="O56"/>
  <c r="G228"/>
  <c r="Q82"/>
  <c r="L77"/>
  <c r="R78"/>
  <c r="L79"/>
  <c r="F80"/>
  <c r="L81"/>
  <c r="AA106"/>
  <c r="R116"/>
  <c r="L121"/>
  <c r="R127"/>
  <c r="R139"/>
  <c r="AA145"/>
  <c r="R146"/>
  <c r="L147"/>
  <c r="AA163"/>
  <c r="I169"/>
  <c r="U170"/>
  <c r="O171"/>
  <c r="U171"/>
  <c r="I172"/>
  <c r="O172"/>
  <c r="U172"/>
  <c r="I174"/>
  <c r="O174"/>
  <c r="H220"/>
  <c r="S220"/>
  <c r="AA188"/>
  <c r="I198"/>
  <c r="L208"/>
  <c r="AA208"/>
  <c r="L214"/>
  <c r="IC228"/>
  <c r="IE32"/>
  <c r="IP32"/>
  <c r="IR53"/>
  <c r="IS53" s="1"/>
  <c r="GW109"/>
  <c r="HC109"/>
  <c r="HI109"/>
  <c r="HR109"/>
  <c r="HX109"/>
  <c r="IC109"/>
  <c r="II109"/>
  <c r="IR116"/>
  <c r="HF225"/>
  <c r="IP226"/>
  <c r="IB216"/>
  <c r="IB225" s="1"/>
  <c r="IB198"/>
  <c r="IR216"/>
  <c r="GW225"/>
  <c r="HI225"/>
  <c r="HX225"/>
  <c r="IK26"/>
  <c r="IK32" s="1"/>
  <c r="IC82"/>
  <c r="II82"/>
  <c r="IR105"/>
  <c r="IR89"/>
  <c r="IF225"/>
  <c r="HN146"/>
  <c r="HN224" s="1"/>
  <c r="HE226"/>
  <c r="IQ228"/>
  <c r="IK226"/>
  <c r="HB109"/>
  <c r="HH109"/>
  <c r="HN109"/>
  <c r="HV109"/>
  <c r="IB109"/>
  <c r="IH109"/>
  <c r="IN109"/>
  <c r="IR127"/>
  <c r="IE226"/>
  <c r="HH224"/>
  <c r="IQ225"/>
  <c r="IB151"/>
  <c r="IR170"/>
  <c r="IR158"/>
  <c r="IB175"/>
  <c r="IN175"/>
  <c r="GW226"/>
  <c r="HC226"/>
  <c r="HI226"/>
  <c r="HR226"/>
  <c r="HX226"/>
  <c r="II228"/>
  <c r="IP228"/>
  <c r="IB26"/>
  <c r="IB32" s="1"/>
  <c r="HX132"/>
  <c r="IC132"/>
  <c r="II132"/>
  <c r="IR147"/>
  <c r="GZ151"/>
  <c r="GZ152" s="1"/>
  <c r="HF151"/>
  <c r="HF152" s="1"/>
  <c r="HL151"/>
  <c r="HL152" s="1"/>
  <c r="HU151"/>
  <c r="HU152" s="1"/>
  <c r="HZ151"/>
  <c r="HZ152" s="1"/>
  <c r="IF151"/>
  <c r="IF152" s="1"/>
  <c r="IL151"/>
  <c r="IL152" s="1"/>
  <c r="GY151"/>
  <c r="HZ175"/>
  <c r="IF175"/>
  <c r="IL175"/>
  <c r="IQ175"/>
  <c r="GY224"/>
  <c r="HK224"/>
  <c r="II225"/>
  <c r="GW224"/>
  <c r="HC224"/>
  <c r="HI224"/>
  <c r="HR224"/>
  <c r="HX224"/>
  <c r="IE224"/>
  <c r="IL225"/>
  <c r="HH226"/>
  <c r="HV226"/>
  <c r="GY225"/>
  <c r="HE225"/>
  <c r="HK225"/>
  <c r="HT225"/>
  <c r="IH225"/>
  <c r="IQ151"/>
  <c r="IQ152" s="1"/>
  <c r="IR145"/>
  <c r="HF228"/>
  <c r="HU228"/>
  <c r="IR172"/>
  <c r="GW175"/>
  <c r="HC175"/>
  <c r="HC221" s="1"/>
  <c r="HI175"/>
  <c r="HR175"/>
  <c r="HX175"/>
  <c r="IR169"/>
  <c r="IK224"/>
  <c r="HK220"/>
  <c r="IB226"/>
  <c r="IH226"/>
  <c r="IN226"/>
  <c r="GY228"/>
  <c r="HE228"/>
  <c r="HK228"/>
  <c r="HT228"/>
  <c r="HZ228"/>
  <c r="IF228"/>
  <c r="IL228"/>
  <c r="HH175"/>
  <c r="HV175"/>
  <c r="IH175"/>
  <c r="IR215"/>
  <c r="HB224"/>
  <c r="IC224"/>
  <c r="II224"/>
  <c r="IP224"/>
  <c r="GZ225"/>
  <c r="HL225"/>
  <c r="IC225"/>
  <c r="GY226"/>
  <c r="HK226"/>
  <c r="GW228"/>
  <c r="HI228"/>
  <c r="HX228"/>
  <c r="IE228"/>
  <c r="IK228"/>
  <c r="HE175"/>
  <c r="HT175"/>
  <c r="IE175"/>
  <c r="IP175"/>
  <c r="IP221" s="1"/>
  <c r="HE224"/>
  <c r="HT224"/>
  <c r="HC225"/>
  <c r="HR225"/>
  <c r="IN225"/>
  <c r="HB226"/>
  <c r="HN226"/>
  <c r="IC226"/>
  <c r="II226"/>
  <c r="GZ228"/>
  <c r="HL228"/>
  <c r="GZ220"/>
  <c r="HF220"/>
  <c r="HL220"/>
  <c r="HU220"/>
  <c r="HU221" s="1"/>
  <c r="HZ220"/>
  <c r="IK216"/>
  <c r="IK225" s="1"/>
  <c r="IK198"/>
  <c r="IK220" s="1"/>
  <c r="GZ224"/>
  <c r="HF224"/>
  <c r="HL224"/>
  <c r="HU224"/>
  <c r="HZ224"/>
  <c r="IF224"/>
  <c r="IL224"/>
  <c r="HB225"/>
  <c r="HH225"/>
  <c r="HN225"/>
  <c r="HV225"/>
  <c r="IE225"/>
  <c r="GZ226"/>
  <c r="HF226"/>
  <c r="HL226"/>
  <c r="HU226"/>
  <c r="HZ226"/>
  <c r="IF226"/>
  <c r="IL226"/>
  <c r="HB228"/>
  <c r="HH228"/>
  <c r="HN228"/>
  <c r="HV228"/>
  <c r="GY220"/>
  <c r="IQ224"/>
  <c r="IP225"/>
  <c r="IQ226"/>
  <c r="IB228"/>
  <c r="IH228"/>
  <c r="IN228"/>
  <c r="GD226"/>
  <c r="FA152"/>
  <c r="GT131"/>
  <c r="GM26"/>
  <c r="GM32" s="1"/>
  <c r="FH225"/>
  <c r="FW225"/>
  <c r="GD26"/>
  <c r="GD32" s="1"/>
  <c r="FH59"/>
  <c r="FW59"/>
  <c r="GT72"/>
  <c r="GD82"/>
  <c r="GJ82"/>
  <c r="GP82"/>
  <c r="GS109"/>
  <c r="GT94"/>
  <c r="GT105"/>
  <c r="FP139"/>
  <c r="FW151"/>
  <c r="FW152" s="1"/>
  <c r="FE225"/>
  <c r="GM226"/>
  <c r="GT53"/>
  <c r="FA175"/>
  <c r="GR224"/>
  <c r="FB225"/>
  <c r="FN225"/>
  <c r="GS225"/>
  <c r="GH59"/>
  <c r="GS59"/>
  <c r="GE109"/>
  <c r="GK109"/>
  <c r="GM224"/>
  <c r="GR226"/>
  <c r="FB228"/>
  <c r="FH228"/>
  <c r="FW228"/>
  <c r="GD228"/>
  <c r="GJ228"/>
  <c r="GP228"/>
  <c r="GT104"/>
  <c r="GR132"/>
  <c r="EY228"/>
  <c r="FE228"/>
  <c r="FK228"/>
  <c r="FT228"/>
  <c r="FZ228"/>
  <c r="GG228"/>
  <c r="GM228"/>
  <c r="FA59"/>
  <c r="FG59"/>
  <c r="FM59"/>
  <c r="FV59"/>
  <c r="GG59"/>
  <c r="GM59"/>
  <c r="GR59"/>
  <c r="GR82"/>
  <c r="GT106"/>
  <c r="GT108"/>
  <c r="FB109"/>
  <c r="FH109"/>
  <c r="FN109"/>
  <c r="FW109"/>
  <c r="GB109"/>
  <c r="GH109"/>
  <c r="GN109"/>
  <c r="FD132"/>
  <c r="FJ132"/>
  <c r="FP132"/>
  <c r="FX132"/>
  <c r="GD132"/>
  <c r="GJ132"/>
  <c r="GP132"/>
  <c r="GT121"/>
  <c r="GD151"/>
  <c r="FA224"/>
  <c r="FM224"/>
  <c r="EY225"/>
  <c r="FK225"/>
  <c r="FZ225"/>
  <c r="GH225"/>
  <c r="GP225"/>
  <c r="GT158"/>
  <c r="FB175"/>
  <c r="FH175"/>
  <c r="FN175"/>
  <c r="FW175"/>
  <c r="GD175"/>
  <c r="GT198"/>
  <c r="GT215"/>
  <c r="FD224"/>
  <c r="FJ224"/>
  <c r="FP224"/>
  <c r="FX224"/>
  <c r="GD224"/>
  <c r="GJ224"/>
  <c r="GP224"/>
  <c r="GB225"/>
  <c r="GR225"/>
  <c r="FA226"/>
  <c r="FG226"/>
  <c r="FM226"/>
  <c r="FV226"/>
  <c r="GG226"/>
  <c r="GS226"/>
  <c r="GE228"/>
  <c r="GK228"/>
  <c r="GR228"/>
  <c r="GR175"/>
  <c r="GT169"/>
  <c r="GS224"/>
  <c r="GN225"/>
  <c r="GT216"/>
  <c r="EY220"/>
  <c r="FE220"/>
  <c r="FK220"/>
  <c r="FT220"/>
  <c r="FZ220"/>
  <c r="FZ221" s="1"/>
  <c r="GD216"/>
  <c r="GD225" s="1"/>
  <c r="GD198"/>
  <c r="FB224"/>
  <c r="FH224"/>
  <c r="FN224"/>
  <c r="FW224"/>
  <c r="GB224"/>
  <c r="GH224"/>
  <c r="GN224"/>
  <c r="FD225"/>
  <c r="FJ225"/>
  <c r="FP225"/>
  <c r="FX225"/>
  <c r="GG225"/>
  <c r="FB226"/>
  <c r="FH226"/>
  <c r="FN226"/>
  <c r="FW226"/>
  <c r="GB226"/>
  <c r="GH226"/>
  <c r="GN226"/>
  <c r="FD228"/>
  <c r="FJ228"/>
  <c r="FP228"/>
  <c r="FX228"/>
  <c r="FB220"/>
  <c r="FH220"/>
  <c r="FN220"/>
  <c r="FW220"/>
  <c r="GN220"/>
  <c r="GM198"/>
  <c r="GM220" s="1"/>
  <c r="GM216"/>
  <c r="GM225" s="1"/>
  <c r="GT214"/>
  <c r="EY224"/>
  <c r="FE224"/>
  <c r="FK224"/>
  <c r="FT224"/>
  <c r="FZ224"/>
  <c r="GE224"/>
  <c r="GK224"/>
  <c r="FA225"/>
  <c r="FG225"/>
  <c r="FM225"/>
  <c r="FV225"/>
  <c r="GJ225"/>
  <c r="EY226"/>
  <c r="FE226"/>
  <c r="FK226"/>
  <c r="FT226"/>
  <c r="FZ226"/>
  <c r="GE226"/>
  <c r="GK226"/>
  <c r="FA228"/>
  <c r="FG228"/>
  <c r="FM228"/>
  <c r="FV228"/>
  <c r="EV15"/>
  <c r="EV128"/>
  <c r="DC152"/>
  <c r="EI151"/>
  <c r="EI152" s="1"/>
  <c r="DC59"/>
  <c r="EV116"/>
  <c r="EF132"/>
  <c r="EV131"/>
  <c r="DL228"/>
  <c r="DD225"/>
  <c r="DJ225"/>
  <c r="DP225"/>
  <c r="DY225"/>
  <c r="EG225"/>
  <c r="ET226"/>
  <c r="EU32"/>
  <c r="EV26"/>
  <c r="EV127"/>
  <c r="EP224"/>
  <c r="EF26"/>
  <c r="EF32" s="1"/>
  <c r="EV42"/>
  <c r="ET132"/>
  <c r="DD224"/>
  <c r="DC225"/>
  <c r="EI225"/>
  <c r="DC175"/>
  <c r="DC224"/>
  <c r="DO224"/>
  <c r="EJ224"/>
  <c r="DF225"/>
  <c r="DR225"/>
  <c r="DZ225"/>
  <c r="DF228"/>
  <c r="EV72"/>
  <c r="EI109"/>
  <c r="EO109"/>
  <c r="EV94"/>
  <c r="DC132"/>
  <c r="DI132"/>
  <c r="DO132"/>
  <c r="DX132"/>
  <c r="EF151"/>
  <c r="EV174"/>
  <c r="EV169"/>
  <c r="EV217"/>
  <c r="ED225"/>
  <c r="ED198"/>
  <c r="ED220" s="1"/>
  <c r="DI225"/>
  <c r="EL226"/>
  <c r="ER226"/>
  <c r="DC228"/>
  <c r="DI228"/>
  <c r="DO228"/>
  <c r="DX228"/>
  <c r="ED228"/>
  <c r="EJ228"/>
  <c r="EP228"/>
  <c r="ET82"/>
  <c r="EV108"/>
  <c r="DJ224"/>
  <c r="DZ228"/>
  <c r="EV158"/>
  <c r="DI224"/>
  <c r="DX224"/>
  <c r="ED224"/>
  <c r="DL225"/>
  <c r="EP225"/>
  <c r="DF59"/>
  <c r="DL59"/>
  <c r="DR59"/>
  <c r="DZ59"/>
  <c r="DC82"/>
  <c r="DI82"/>
  <c r="DO82"/>
  <c r="DX82"/>
  <c r="EI82"/>
  <c r="EO82"/>
  <c r="EG109"/>
  <c r="EM109"/>
  <c r="ET109"/>
  <c r="EI132"/>
  <c r="EO132"/>
  <c r="EU132"/>
  <c r="EV121"/>
  <c r="DA226"/>
  <c r="DG226"/>
  <c r="EB226"/>
  <c r="EG226"/>
  <c r="EV170"/>
  <c r="DJ175"/>
  <c r="DP175"/>
  <c r="DY175"/>
  <c r="EF175"/>
  <c r="DA228"/>
  <c r="DG228"/>
  <c r="DM228"/>
  <c r="DV228"/>
  <c r="EB228"/>
  <c r="EU228"/>
  <c r="DA175"/>
  <c r="DM175"/>
  <c r="DV175"/>
  <c r="EB175"/>
  <c r="EI220"/>
  <c r="EO220"/>
  <c r="DF224"/>
  <c r="DL224"/>
  <c r="DR224"/>
  <c r="DZ224"/>
  <c r="EG224"/>
  <c r="EM224"/>
  <c r="ET224"/>
  <c r="EG228"/>
  <c r="EM228"/>
  <c r="EG175"/>
  <c r="EM175"/>
  <c r="EV188"/>
  <c r="EM225"/>
  <c r="EF224"/>
  <c r="EL224"/>
  <c r="ER224"/>
  <c r="EJ225"/>
  <c r="ER225"/>
  <c r="DC226"/>
  <c r="DI226"/>
  <c r="DO226"/>
  <c r="DX226"/>
  <c r="EI226"/>
  <c r="EO226"/>
  <c r="EG220"/>
  <c r="ET220"/>
  <c r="EF216"/>
  <c r="EF225" s="1"/>
  <c r="EF198"/>
  <c r="EV216"/>
  <c r="DA225"/>
  <c r="DG225"/>
  <c r="DM225"/>
  <c r="DV225"/>
  <c r="EB225"/>
  <c r="EI228"/>
  <c r="EO228"/>
  <c r="ET228"/>
  <c r="DO175"/>
  <c r="DX175"/>
  <c r="EI175"/>
  <c r="EO175"/>
  <c r="ET175"/>
  <c r="DC220"/>
  <c r="DI220"/>
  <c r="DO220"/>
  <c r="DX220"/>
  <c r="DA224"/>
  <c r="DG224"/>
  <c r="DM224"/>
  <c r="DV224"/>
  <c r="EB224"/>
  <c r="EI224"/>
  <c r="EO224"/>
  <c r="EL225"/>
  <c r="DD226"/>
  <c r="DJ226"/>
  <c r="DP226"/>
  <c r="DY226"/>
  <c r="ED226"/>
  <c r="EJ226"/>
  <c r="EP226"/>
  <c r="EU226"/>
  <c r="DD228"/>
  <c r="DJ228"/>
  <c r="DP228"/>
  <c r="DY228"/>
  <c r="EM198"/>
  <c r="EM220" s="1"/>
  <c r="CX20"/>
  <c r="BE32"/>
  <c r="BX32"/>
  <c r="CF32"/>
  <c r="CR32"/>
  <c r="CX170"/>
  <c r="BL226"/>
  <c r="BR226"/>
  <c r="BJ15"/>
  <c r="CC15"/>
  <c r="BF32"/>
  <c r="CO32"/>
  <c r="CI59"/>
  <c r="CM42"/>
  <c r="BY47"/>
  <c r="CG47"/>
  <c r="BS53"/>
  <c r="CJ53"/>
  <c r="BE59"/>
  <c r="CN59"/>
  <c r="BS79"/>
  <c r="BP89"/>
  <c r="CQ109"/>
  <c r="CP89"/>
  <c r="BD99"/>
  <c r="CC99"/>
  <c r="CN132"/>
  <c r="CM116"/>
  <c r="BO132"/>
  <c r="BP121"/>
  <c r="BG158"/>
  <c r="BH175"/>
  <c r="BF224"/>
  <c r="BP15"/>
  <c r="CM15"/>
  <c r="BJ42"/>
  <c r="BY42"/>
  <c r="CC42"/>
  <c r="CG42"/>
  <c r="CS42"/>
  <c r="BD47"/>
  <c r="CM72"/>
  <c r="CP77"/>
  <c r="BG79"/>
  <c r="BC82"/>
  <c r="BK82"/>
  <c r="CD82"/>
  <c r="CT82"/>
  <c r="BZ109"/>
  <c r="BY89"/>
  <c r="BP94"/>
  <c r="CC107"/>
  <c r="BI132"/>
  <c r="BJ116"/>
  <c r="CA132"/>
  <c r="CF132"/>
  <c r="CF133" s="1"/>
  <c r="CG116"/>
  <c r="BZ132"/>
  <c r="BY121"/>
  <c r="BG126"/>
  <c r="BM126"/>
  <c r="CJ128"/>
  <c r="BN224"/>
  <c r="CQ175"/>
  <c r="CP158"/>
  <c r="CF198"/>
  <c r="BH228"/>
  <c r="BR32"/>
  <c r="BD42"/>
  <c r="BP42"/>
  <c r="BM72"/>
  <c r="CJ72"/>
  <c r="BZ82"/>
  <c r="BK109"/>
  <c r="BJ89"/>
  <c r="CX127"/>
  <c r="CJ126"/>
  <c r="BG169"/>
  <c r="BL224"/>
  <c r="BM215"/>
  <c r="BM42"/>
  <c r="CJ42"/>
  <c r="BI82"/>
  <c r="BD77"/>
  <c r="BS77"/>
  <c r="BM78"/>
  <c r="CJ78"/>
  <c r="CX78"/>
  <c r="CP79"/>
  <c r="BC109"/>
  <c r="BX109"/>
  <c r="CD109"/>
  <c r="CC89"/>
  <c r="CI109"/>
  <c r="CP99"/>
  <c r="CM104"/>
  <c r="CG105"/>
  <c r="CK109"/>
  <c r="BF132"/>
  <c r="BG121"/>
  <c r="CI225"/>
  <c r="CK226"/>
  <c r="BG139"/>
  <c r="BH151"/>
  <c r="BS139"/>
  <c r="CP145"/>
  <c r="BG146"/>
  <c r="BM148"/>
  <c r="CJ163"/>
  <c r="BM169"/>
  <c r="BN175"/>
  <c r="BG208"/>
  <c r="CM214"/>
  <c r="BN82"/>
  <c r="CK82"/>
  <c r="CU82" s="1"/>
  <c r="CY82" s="1"/>
  <c r="BF109"/>
  <c r="BR109"/>
  <c r="CG89"/>
  <c r="CH109"/>
  <c r="CU109" s="1"/>
  <c r="CL109"/>
  <c r="CX99"/>
  <c r="BG116"/>
  <c r="BH132"/>
  <c r="BQ132"/>
  <c r="BC132"/>
  <c r="BD121"/>
  <c r="CD132"/>
  <c r="CC121"/>
  <c r="CX126"/>
  <c r="BR224"/>
  <c r="BK220"/>
  <c r="BJ188"/>
  <c r="CD220"/>
  <c r="CC188"/>
  <c r="BZ226"/>
  <c r="CV228"/>
  <c r="BM89"/>
  <c r="CS89"/>
  <c r="CM94"/>
  <c r="BY99"/>
  <c r="CS99"/>
  <c r="CC105"/>
  <c r="BY107"/>
  <c r="CS107"/>
  <c r="BP108"/>
  <c r="BP116"/>
  <c r="BX132"/>
  <c r="CB132"/>
  <c r="CK132"/>
  <c r="CH132"/>
  <c r="CG121"/>
  <c r="BM139"/>
  <c r="CK151"/>
  <c r="BG145"/>
  <c r="BM158"/>
  <c r="BR175"/>
  <c r="CI175"/>
  <c r="BM171"/>
  <c r="CK220"/>
  <c r="CJ188"/>
  <c r="BD214"/>
  <c r="CX121"/>
  <c r="CO175"/>
  <c r="CX163"/>
  <c r="BF226"/>
  <c r="CO226"/>
  <c r="CK175"/>
  <c r="BN220"/>
  <c r="BM188"/>
  <c r="CD226"/>
  <c r="BD94"/>
  <c r="BD104"/>
  <c r="CP116"/>
  <c r="CJ121"/>
  <c r="CS121"/>
  <c r="CP126"/>
  <c r="BG128"/>
  <c r="BS131"/>
  <c r="CQ132"/>
  <c r="CX148"/>
  <c r="CJ139"/>
  <c r="CX145"/>
  <c r="BM145"/>
  <c r="BM146"/>
  <c r="BS146"/>
  <c r="BS147"/>
  <c r="BS148"/>
  <c r="BS150"/>
  <c r="CQ151"/>
  <c r="CX172"/>
  <c r="BS158"/>
  <c r="CW175"/>
  <c r="BG163"/>
  <c r="CP163"/>
  <c r="BS169"/>
  <c r="BS170"/>
  <c r="BS171"/>
  <c r="BS172"/>
  <c r="BS174"/>
  <c r="CA228"/>
  <c r="CQ188"/>
  <c r="BY188"/>
  <c r="BZ220"/>
  <c r="BD198"/>
  <c r="CG208"/>
  <c r="BO224"/>
  <c r="BT224"/>
  <c r="BS215"/>
  <c r="CA224"/>
  <c r="CI224"/>
  <c r="BF225"/>
  <c r="BX225"/>
  <c r="CB225"/>
  <c r="BT228"/>
  <c r="BP188"/>
  <c r="BO220"/>
  <c r="CW220"/>
  <c r="CQ198"/>
  <c r="CP198" s="1"/>
  <c r="BK224"/>
  <c r="CJ215"/>
  <c r="CO224"/>
  <c r="CT224"/>
  <c r="BL225"/>
  <c r="BH226"/>
  <c r="BN226"/>
  <c r="BI228"/>
  <c r="BN228"/>
  <c r="BR228"/>
  <c r="CI228"/>
  <c r="CQ228"/>
  <c r="BQ139"/>
  <c r="CX217"/>
  <c r="CY217" s="1"/>
  <c r="BC220"/>
  <c r="BD188"/>
  <c r="CT220"/>
  <c r="CX214"/>
  <c r="BC224"/>
  <c r="BH224"/>
  <c r="BG215"/>
  <c r="BE225"/>
  <c r="CA225"/>
  <c r="CR225"/>
  <c r="CV225"/>
  <c r="CW226"/>
  <c r="CK224"/>
  <c r="BT225"/>
  <c r="CU223"/>
  <c r="CF216"/>
  <c r="BE220"/>
  <c r="BI220"/>
  <c r="BQ220"/>
  <c r="BX220"/>
  <c r="CB220"/>
  <c r="CF188"/>
  <c r="CN220"/>
  <c r="CR220"/>
  <c r="CV220"/>
  <c r="CH225"/>
  <c r="CX198"/>
  <c r="BE224"/>
  <c r="BZ224"/>
  <c r="CD224"/>
  <c r="CH224"/>
  <c r="BI225"/>
  <c r="BN225"/>
  <c r="BM216"/>
  <c r="BR225"/>
  <c r="CK225"/>
  <c r="CJ216"/>
  <c r="BK226"/>
  <c r="CT226"/>
  <c r="BF228"/>
  <c r="BX228"/>
  <c r="CB228"/>
  <c r="CF228"/>
  <c r="CK228"/>
  <c r="CO228"/>
  <c r="BH220"/>
  <c r="BL220"/>
  <c r="BT220"/>
  <c r="CA220"/>
  <c r="CI220"/>
  <c r="CM188"/>
  <c r="CH198"/>
  <c r="BI224"/>
  <c r="CL224"/>
  <c r="CQ224"/>
  <c r="CP215"/>
  <c r="BG216"/>
  <c r="BQ225"/>
  <c r="CN225"/>
  <c r="CW225"/>
  <c r="BO226"/>
  <c r="BT226"/>
  <c r="CA226"/>
  <c r="CI226"/>
  <c r="BE228"/>
  <c r="CN228"/>
  <c r="CW228"/>
  <c r="BH225"/>
  <c r="BX224"/>
  <c r="CB224"/>
  <c r="CF224"/>
  <c r="CN224"/>
  <c r="CR224"/>
  <c r="CV224"/>
  <c r="BC225"/>
  <c r="BK225"/>
  <c r="BO225"/>
  <c r="BZ225"/>
  <c r="CD225"/>
  <c r="CL225"/>
  <c r="CT225"/>
  <c r="BE226"/>
  <c r="BD226" s="1"/>
  <c r="BI226"/>
  <c r="BQ226"/>
  <c r="BX226"/>
  <c r="CB226"/>
  <c r="CF226"/>
  <c r="CN226"/>
  <c r="CR226"/>
  <c r="CV226"/>
  <c r="BK228"/>
  <c r="BO228"/>
  <c r="BZ228"/>
  <c r="CD228"/>
  <c r="CH228"/>
  <c r="CL228"/>
  <c r="CT228"/>
  <c r="CC223"/>
  <c r="AZ15"/>
  <c r="BA21"/>
  <c r="AZ26"/>
  <c r="G32"/>
  <c r="Z32"/>
  <c r="AD32"/>
  <c r="AT32"/>
  <c r="BA40"/>
  <c r="AG53"/>
  <c r="BA53" s="1"/>
  <c r="AS59"/>
  <c r="AZ78"/>
  <c r="AZ72"/>
  <c r="BA88"/>
  <c r="AI107"/>
  <c r="AJ226"/>
  <c r="AZ127"/>
  <c r="AZ116"/>
  <c r="AH132"/>
  <c r="AP151"/>
  <c r="AO139"/>
  <c r="P152"/>
  <c r="AE170"/>
  <c r="AF224"/>
  <c r="AG198"/>
  <c r="F15"/>
  <c r="AG15"/>
  <c r="AO15"/>
  <c r="AW15"/>
  <c r="BA19"/>
  <c r="L20"/>
  <c r="BA22"/>
  <c r="AA42"/>
  <c r="AE42"/>
  <c r="AI42"/>
  <c r="AU42"/>
  <c r="AW47"/>
  <c r="AZ54"/>
  <c r="N59"/>
  <c r="AF59"/>
  <c r="AV59"/>
  <c r="BA68"/>
  <c r="BA75"/>
  <c r="U78"/>
  <c r="AG79"/>
  <c r="AW89"/>
  <c r="AJ109"/>
  <c r="L107"/>
  <c r="BA114"/>
  <c r="AW126"/>
  <c r="I127"/>
  <c r="AZ223"/>
  <c r="AG139"/>
  <c r="AW139"/>
  <c r="AI145"/>
  <c r="AW145"/>
  <c r="AP228"/>
  <c r="S151"/>
  <c r="AG223"/>
  <c r="BA176"/>
  <c r="P220"/>
  <c r="O188"/>
  <c r="U188"/>
  <c r="AB220"/>
  <c r="L15"/>
  <c r="AA15"/>
  <c r="AE15"/>
  <c r="AI15"/>
  <c r="AU15"/>
  <c r="R20"/>
  <c r="AG20"/>
  <c r="AO20"/>
  <c r="AG27"/>
  <c r="AG29"/>
  <c r="N32"/>
  <c r="BA33"/>
  <c r="F42"/>
  <c r="R42"/>
  <c r="AG42"/>
  <c r="AO42"/>
  <c r="AW42"/>
  <c r="L47"/>
  <c r="K59"/>
  <c r="E82"/>
  <c r="O72"/>
  <c r="AB82"/>
  <c r="AF82"/>
  <c r="AK82"/>
  <c r="AW77"/>
  <c r="I78"/>
  <c r="AQ82"/>
  <c r="AZ107"/>
  <c r="L89"/>
  <c r="R89"/>
  <c r="Q109"/>
  <c r="V109"/>
  <c r="AM109"/>
  <c r="AL109" s="1"/>
  <c r="AL89"/>
  <c r="AW94"/>
  <c r="AW99"/>
  <c r="AG104"/>
  <c r="AG116"/>
  <c r="F116"/>
  <c r="AV132"/>
  <c r="BA117"/>
  <c r="AZ121"/>
  <c r="AG121"/>
  <c r="AI121"/>
  <c r="AW121"/>
  <c r="AL147"/>
  <c r="AL150"/>
  <c r="K151"/>
  <c r="K152" s="1"/>
  <c r="AP175"/>
  <c r="AO158"/>
  <c r="AU158"/>
  <c r="AG163"/>
  <c r="AW163"/>
  <c r="AZ169"/>
  <c r="AZ170"/>
  <c r="S175"/>
  <c r="AZ208"/>
  <c r="AZ215"/>
  <c r="AH32"/>
  <c r="BA34"/>
  <c r="AK59"/>
  <c r="AG72"/>
  <c r="F72"/>
  <c r="BA90"/>
  <c r="AW105"/>
  <c r="BA153"/>
  <c r="AV224"/>
  <c r="AU170"/>
  <c r="AQ220"/>
  <c r="AR188"/>
  <c r="R15"/>
  <c r="F47"/>
  <c r="AO47"/>
  <c r="BA61"/>
  <c r="M82"/>
  <c r="AI72"/>
  <c r="AS82"/>
  <c r="AG89"/>
  <c r="T109"/>
  <c r="AG94"/>
  <c r="F94"/>
  <c r="AG99"/>
  <c r="F99"/>
  <c r="BA101"/>
  <c r="E109"/>
  <c r="AN109"/>
  <c r="BA111"/>
  <c r="AR116"/>
  <c r="AG126"/>
  <c r="AL170"/>
  <c r="BA184"/>
  <c r="BA36"/>
  <c r="I42"/>
  <c r="U42"/>
  <c r="AR42"/>
  <c r="I72"/>
  <c r="N82"/>
  <c r="AA72"/>
  <c r="AJ82"/>
  <c r="AL77"/>
  <c r="G82"/>
  <c r="AP82"/>
  <c r="AZ105"/>
  <c r="P109"/>
  <c r="O109" s="1"/>
  <c r="O89"/>
  <c r="U89"/>
  <c r="AQ109"/>
  <c r="AZ89"/>
  <c r="BA91"/>
  <c r="BA95"/>
  <c r="BA96"/>
  <c r="BA102"/>
  <c r="BA103"/>
  <c r="AD132"/>
  <c r="AE116"/>
  <c r="G132"/>
  <c r="Z132"/>
  <c r="E151"/>
  <c r="E152" s="1"/>
  <c r="J151"/>
  <c r="I139"/>
  <c r="AI139"/>
  <c r="AH151"/>
  <c r="AH152" s="1"/>
  <c r="S228"/>
  <c r="AW72"/>
  <c r="AG78"/>
  <c r="J82"/>
  <c r="V82"/>
  <c r="BA87"/>
  <c r="AZ108"/>
  <c r="G109"/>
  <c r="K109"/>
  <c r="S109"/>
  <c r="Z109"/>
  <c r="AA109" s="1"/>
  <c r="AD109"/>
  <c r="AH109"/>
  <c r="AP109"/>
  <c r="AT109"/>
  <c r="AX109"/>
  <c r="AL107"/>
  <c r="AW129"/>
  <c r="E132"/>
  <c r="AB132"/>
  <c r="AF132"/>
  <c r="AK132"/>
  <c r="AU116"/>
  <c r="BA118"/>
  <c r="BA125"/>
  <c r="U127"/>
  <c r="N151"/>
  <c r="N152" s="1"/>
  <c r="AF151"/>
  <c r="AK151"/>
  <c r="AG148"/>
  <c r="BA143"/>
  <c r="Z151"/>
  <c r="Z152" s="1"/>
  <c r="K175"/>
  <c r="L158"/>
  <c r="AG169"/>
  <c r="F169"/>
  <c r="AX225"/>
  <c r="AZ214"/>
  <c r="V224"/>
  <c r="AD224"/>
  <c r="AK224"/>
  <c r="AP224"/>
  <c r="AO215"/>
  <c r="AT224"/>
  <c r="R216"/>
  <c r="S225"/>
  <c r="Z225"/>
  <c r="AF225"/>
  <c r="AE216"/>
  <c r="AQ225"/>
  <c r="AV225"/>
  <c r="AU216"/>
  <c r="E226"/>
  <c r="J226"/>
  <c r="AA217"/>
  <c r="AB226"/>
  <c r="AH226"/>
  <c r="AX226"/>
  <c r="AD228"/>
  <c r="AT228"/>
  <c r="AW108"/>
  <c r="U108"/>
  <c r="BA115"/>
  <c r="I116"/>
  <c r="N132"/>
  <c r="AJ132"/>
  <c r="AN132"/>
  <c r="O121"/>
  <c r="AL121"/>
  <c r="BA124"/>
  <c r="O131"/>
  <c r="AL131"/>
  <c r="S132"/>
  <c r="BA134"/>
  <c r="AG146"/>
  <c r="M151"/>
  <c r="V151"/>
  <c r="U139"/>
  <c r="AJ151"/>
  <c r="AS151"/>
  <c r="AR139"/>
  <c r="BA160"/>
  <c r="O170"/>
  <c r="AH225"/>
  <c r="Q226"/>
  <c r="R172"/>
  <c r="T175"/>
  <c r="P224"/>
  <c r="O215"/>
  <c r="AC224"/>
  <c r="AI215"/>
  <c r="AJ224"/>
  <c r="AN224"/>
  <c r="AS224"/>
  <c r="H225"/>
  <c r="M225"/>
  <c r="L216"/>
  <c r="Q225"/>
  <c r="AD225"/>
  <c r="AO216"/>
  <c r="AP225"/>
  <c r="AT225"/>
  <c r="AZ216"/>
  <c r="N226"/>
  <c r="S226"/>
  <c r="R226" s="1"/>
  <c r="R217"/>
  <c r="Z226"/>
  <c r="AE217"/>
  <c r="AF226"/>
  <c r="AV226"/>
  <c r="K228"/>
  <c r="P228"/>
  <c r="AJ228"/>
  <c r="AI219"/>
  <c r="AN228"/>
  <c r="AY228"/>
  <c r="AW116"/>
  <c r="AG127"/>
  <c r="J132"/>
  <c r="V132"/>
  <c r="AS132"/>
  <c r="BA135"/>
  <c r="AZ139"/>
  <c r="AZ151" s="1"/>
  <c r="AZ152" s="1"/>
  <c r="BA154"/>
  <c r="BA156"/>
  <c r="I158"/>
  <c r="H175"/>
  <c r="BA161"/>
  <c r="BA162"/>
  <c r="AW169"/>
  <c r="BA178"/>
  <c r="AW188"/>
  <c r="AI188"/>
  <c r="AZ188"/>
  <c r="AJ220"/>
  <c r="AN226"/>
  <c r="Z228"/>
  <c r="AZ158"/>
  <c r="AZ171"/>
  <c r="G175"/>
  <c r="AG158"/>
  <c r="F158"/>
  <c r="P175"/>
  <c r="AH175"/>
  <c r="AR158"/>
  <c r="AQ175"/>
  <c r="BA164"/>
  <c r="BA165"/>
  <c r="AR169"/>
  <c r="I171"/>
  <c r="AG188"/>
  <c r="Q220"/>
  <c r="AN220"/>
  <c r="BA195"/>
  <c r="H224"/>
  <c r="I215"/>
  <c r="M224"/>
  <c r="BA155"/>
  <c r="AZ172"/>
  <c r="J175"/>
  <c r="N175"/>
  <c r="V175"/>
  <c r="AC175"/>
  <c r="AK175"/>
  <c r="AS175"/>
  <c r="BA177"/>
  <c r="BA185"/>
  <c r="BA186"/>
  <c r="AG219"/>
  <c r="BA187"/>
  <c r="M220"/>
  <c r="L220" s="1"/>
  <c r="BA196"/>
  <c r="BA197"/>
  <c r="AG208"/>
  <c r="AG214"/>
  <c r="AI214"/>
  <c r="E224"/>
  <c r="K225"/>
  <c r="E228"/>
  <c r="T228"/>
  <c r="AB228"/>
  <c r="AA219"/>
  <c r="AH228"/>
  <c r="AM228"/>
  <c r="AX228"/>
  <c r="AW172"/>
  <c r="E175"/>
  <c r="M175"/>
  <c r="Q175"/>
  <c r="AB175"/>
  <c r="AF175"/>
  <c r="AJ175"/>
  <c r="AN175"/>
  <c r="AV175"/>
  <c r="AZ219"/>
  <c r="L188"/>
  <c r="AM220"/>
  <c r="AL188"/>
  <c r="AV220"/>
  <c r="BA189"/>
  <c r="BA199"/>
  <c r="BA200"/>
  <c r="BA206"/>
  <c r="BA207"/>
  <c r="BA213"/>
  <c r="AW214"/>
  <c r="AW223"/>
  <c r="AW215"/>
  <c r="AG217"/>
  <c r="BA179"/>
  <c r="AW219"/>
  <c r="F188"/>
  <c r="J220"/>
  <c r="R188"/>
  <c r="V220"/>
  <c r="AC220"/>
  <c r="AK220"/>
  <c r="AO188"/>
  <c r="AS220"/>
  <c r="F214"/>
  <c r="AE214"/>
  <c r="J224"/>
  <c r="N224"/>
  <c r="S224"/>
  <c r="R215"/>
  <c r="Z224"/>
  <c r="AE215"/>
  <c r="AU215"/>
  <c r="E225"/>
  <c r="T225"/>
  <c r="AB225"/>
  <c r="AA225" s="1"/>
  <c r="AA216"/>
  <c r="AM225"/>
  <c r="G226"/>
  <c r="F217"/>
  <c r="K226"/>
  <c r="AC226"/>
  <c r="AI217"/>
  <c r="AS226"/>
  <c r="H228"/>
  <c r="M228"/>
  <c r="L219"/>
  <c r="Q228"/>
  <c r="AO219"/>
  <c r="G225"/>
  <c r="F225" s="1"/>
  <c r="AW216"/>
  <c r="AU217"/>
  <c r="AD220"/>
  <c r="AH220"/>
  <c r="G224"/>
  <c r="F215"/>
  <c r="K224"/>
  <c r="T224"/>
  <c r="AH224"/>
  <c r="AX224"/>
  <c r="P225"/>
  <c r="AJ225"/>
  <c r="AI216"/>
  <c r="AN225"/>
  <c r="AY225"/>
  <c r="V226"/>
  <c r="AD226"/>
  <c r="AK226"/>
  <c r="AP226"/>
  <c r="AO217"/>
  <c r="AT226"/>
  <c r="AF228"/>
  <c r="AE219"/>
  <c r="AQ228"/>
  <c r="AV228"/>
  <c r="AU219"/>
  <c r="AB224"/>
  <c r="M226"/>
  <c r="AM224"/>
  <c r="AQ224"/>
  <c r="AY224"/>
  <c r="J225"/>
  <c r="N225"/>
  <c r="V225"/>
  <c r="AC225"/>
  <c r="AK225"/>
  <c r="AS225"/>
  <c r="H226"/>
  <c r="P226"/>
  <c r="O226" s="1"/>
  <c r="T226"/>
  <c r="AM226"/>
  <c r="AQ226"/>
  <c r="AY226"/>
  <c r="J228"/>
  <c r="N228"/>
  <c r="V228"/>
  <c r="AC228"/>
  <c r="AK228"/>
  <c r="AS228"/>
  <c r="AC38" i="26"/>
  <c r="AC37"/>
  <c r="AC36"/>
  <c r="AC35"/>
  <c r="AC34"/>
  <c r="AC33"/>
  <c r="AC32"/>
  <c r="AC31"/>
  <c r="AC30"/>
  <c r="AC29"/>
  <c r="AC28"/>
  <c r="AC27"/>
  <c r="AC26"/>
  <c r="AC25"/>
  <c r="AC24"/>
  <c r="AC23"/>
  <c r="AC22"/>
  <c r="AC21"/>
  <c r="AC20"/>
  <c r="AC19"/>
  <c r="AC18"/>
  <c r="AC14"/>
  <c r="AC13"/>
  <c r="AC12"/>
  <c r="AC11"/>
  <c r="AC10"/>
  <c r="AC9"/>
  <c r="AC8"/>
  <c r="AC7"/>
  <c r="AC6"/>
  <c r="AC5"/>
  <c r="AC4"/>
  <c r="AD36"/>
  <c r="AD35"/>
  <c r="AD33"/>
  <c r="AD32"/>
  <c r="AD31"/>
  <c r="AD30"/>
  <c r="AD29"/>
  <c r="AD28"/>
  <c r="AD27"/>
  <c r="AD26"/>
  <c r="AD25"/>
  <c r="AD24"/>
  <c r="AD22"/>
  <c r="AD21"/>
  <c r="AD20"/>
  <c r="AD19"/>
  <c r="AD18"/>
  <c r="AD14"/>
  <c r="AD13"/>
  <c r="AD12"/>
  <c r="AD11"/>
  <c r="AD10"/>
  <c r="AD9"/>
  <c r="AD8"/>
  <c r="AD7"/>
  <c r="AD6"/>
  <c r="AD5"/>
  <c r="AD4"/>
  <c r="AB36"/>
  <c r="AB35"/>
  <c r="AB33"/>
  <c r="AB32"/>
  <c r="AB31"/>
  <c r="AB30"/>
  <c r="AB29"/>
  <c r="AB28"/>
  <c r="AB27"/>
  <c r="AB26"/>
  <c r="AB25"/>
  <c r="AB24"/>
  <c r="AB22"/>
  <c r="AB21"/>
  <c r="AB20"/>
  <c r="AB19"/>
  <c r="AB18"/>
  <c r="AB14"/>
  <c r="AB13"/>
  <c r="AB12"/>
  <c r="AB11"/>
  <c r="AB10"/>
  <c r="AB9"/>
  <c r="AB8"/>
  <c r="AB7"/>
  <c r="AB6"/>
  <c r="AB5"/>
  <c r="AB4"/>
  <c r="HY59" i="1" l="1"/>
  <c r="GQ59"/>
  <c r="CU59"/>
  <c r="EC59"/>
  <c r="IO59"/>
  <c r="KQ83"/>
  <c r="EW53"/>
  <c r="GU53"/>
  <c r="ES59"/>
  <c r="CE59"/>
  <c r="CY59" s="1"/>
  <c r="GA59"/>
  <c r="CY53"/>
  <c r="CY188"/>
  <c r="ES109"/>
  <c r="IO109"/>
  <c r="EC109"/>
  <c r="GQ109"/>
  <c r="CE109"/>
  <c r="IP133"/>
  <c r="BP226"/>
  <c r="EC132"/>
  <c r="HY132"/>
  <c r="GA132"/>
  <c r="CE132"/>
  <c r="GT132"/>
  <c r="AZ109"/>
  <c r="BA107"/>
  <c r="CE228"/>
  <c r="HY225"/>
  <c r="EC224"/>
  <c r="HY226"/>
  <c r="HY228"/>
  <c r="GA225"/>
  <c r="GA226"/>
  <c r="GA228"/>
  <c r="EC228"/>
  <c r="EC226"/>
  <c r="EC225"/>
  <c r="CE226"/>
  <c r="CE224"/>
  <c r="GA224"/>
  <c r="FZ83"/>
  <c r="GA32"/>
  <c r="HY224"/>
  <c r="CE225"/>
  <c r="BP59"/>
  <c r="BA29"/>
  <c r="EY133"/>
  <c r="AU82"/>
  <c r="EY83"/>
  <c r="IQ133"/>
  <c r="FR133"/>
  <c r="DR221"/>
  <c r="BJ175"/>
  <c r="BJ59"/>
  <c r="HL83"/>
  <c r="BS82"/>
  <c r="IQ221"/>
  <c r="HU83"/>
  <c r="HT83"/>
  <c r="BU133"/>
  <c r="F59" i="6" s="1"/>
  <c r="AN133" i="1"/>
  <c r="V21" i="34"/>
  <c r="GW83" i="1"/>
  <c r="CC59"/>
  <c r="AO59"/>
  <c r="CP59"/>
  <c r="BA150"/>
  <c r="BA55"/>
  <c r="BA147"/>
  <c r="ET221"/>
  <c r="EI221"/>
  <c r="GY221"/>
  <c r="GZ221"/>
  <c r="GM221"/>
  <c r="IK221"/>
  <c r="CJ32"/>
  <c r="II83"/>
  <c r="AC133"/>
  <c r="DZ221"/>
  <c r="HZ83"/>
  <c r="FR221"/>
  <c r="AL82"/>
  <c r="DO133"/>
  <c r="U32"/>
  <c r="GK83"/>
  <c r="CP216"/>
  <c r="AR32"/>
  <c r="BA131"/>
  <c r="CO133"/>
  <c r="HP221"/>
  <c r="AA224"/>
  <c r="F109"/>
  <c r="CP109"/>
  <c r="CF83"/>
  <c r="EU83"/>
  <c r="HI221"/>
  <c r="FP221"/>
  <c r="DA83"/>
  <c r="CC175"/>
  <c r="FE133"/>
  <c r="FM83"/>
  <c r="BC83"/>
  <c r="CU226"/>
  <c r="FH133"/>
  <c r="EL133"/>
  <c r="FZ133"/>
  <c r="FZ229" s="1"/>
  <c r="HH133"/>
  <c r="HZ133"/>
  <c r="GN133"/>
  <c r="FN133"/>
  <c r="GG133"/>
  <c r="EP133"/>
  <c r="IK133"/>
  <c r="GP133"/>
  <c r="IE133"/>
  <c r="DP133"/>
  <c r="DD133"/>
  <c r="HO133"/>
  <c r="I59" i="6" s="1"/>
  <c r="CC109" i="1"/>
  <c r="CJ225"/>
  <c r="FJ133"/>
  <c r="HO152"/>
  <c r="I102" i="6" s="1"/>
  <c r="F357" i="17"/>
  <c r="DS221" i="1"/>
  <c r="G145" i="6" s="1"/>
  <c r="G16" i="25"/>
  <c r="F16" i="18"/>
  <c r="E62" i="2" s="1"/>
  <c r="V26" i="28"/>
  <c r="F16" i="25"/>
  <c r="L62" i="2" s="1"/>
  <c r="V46" i="36"/>
  <c r="HX133" i="1"/>
  <c r="Y152"/>
  <c r="E103" i="6" s="1"/>
  <c r="E17" i="23"/>
  <c r="DU221" i="1"/>
  <c r="G146" i="6" s="1"/>
  <c r="G17" i="24"/>
  <c r="BV221" i="1"/>
  <c r="W46" i="36"/>
  <c r="F17" i="20"/>
  <c r="G63" i="2" s="1"/>
  <c r="X21" i="31"/>
  <c r="AC104" i="2"/>
  <c r="E221" i="1"/>
  <c r="AO82"/>
  <c r="BA99"/>
  <c r="BA170"/>
  <c r="CX146"/>
  <c r="CX224" s="1"/>
  <c r="CQ225"/>
  <c r="CP225" s="1"/>
  <c r="GR221"/>
  <c r="GJ133"/>
  <c r="GB133"/>
  <c r="FB133"/>
  <c r="GS83"/>
  <c r="HF221"/>
  <c r="IR226"/>
  <c r="IE83"/>
  <c r="GG221"/>
  <c r="DJ83"/>
  <c r="FN83"/>
  <c r="CW83"/>
  <c r="BA81"/>
  <c r="I59"/>
  <c r="BP146"/>
  <c r="CS152"/>
  <c r="X133"/>
  <c r="M133"/>
  <c r="FJ221"/>
  <c r="GP221"/>
  <c r="BV152"/>
  <c r="W21" i="34"/>
  <c r="DU152" i="1"/>
  <c r="G103" i="6" s="1"/>
  <c r="G17" i="23"/>
  <c r="F17" i="21"/>
  <c r="H63" i="2" s="1"/>
  <c r="X31" i="32"/>
  <c r="HQ133" i="1"/>
  <c r="I60" i="6" s="1"/>
  <c r="I17" i="21"/>
  <c r="FS221" i="1"/>
  <c r="H146" i="6" s="1"/>
  <c r="H17" i="24"/>
  <c r="DS83" i="1"/>
  <c r="G16" i="6" s="1"/>
  <c r="BW83" i="1"/>
  <c r="F17" i="6" s="1"/>
  <c r="F17" i="18"/>
  <c r="E63" i="2" s="1"/>
  <c r="X26" i="28"/>
  <c r="FQ133" i="1"/>
  <c r="H59" i="6" s="1"/>
  <c r="H16" i="21"/>
  <c r="J146" i="6"/>
  <c r="JO229" i="1"/>
  <c r="J17" i="2" s="1"/>
  <c r="FS152" i="1"/>
  <c r="H103" i="6" s="1"/>
  <c r="H17" i="23"/>
  <c r="F17" i="25"/>
  <c r="L63" i="2" s="1"/>
  <c r="X46" i="36"/>
  <c r="F358" i="17"/>
  <c r="CS175" i="1"/>
  <c r="F16" i="21"/>
  <c r="H62" i="2" s="1"/>
  <c r="V31" i="32"/>
  <c r="HQ152" i="1"/>
  <c r="I103" i="6" s="1"/>
  <c r="I17" i="23"/>
  <c r="FQ221" i="1"/>
  <c r="H145" i="6" s="1"/>
  <c r="H16" i="25"/>
  <c r="FQ152" i="1"/>
  <c r="H102" i="6" s="1"/>
  <c r="H16" i="23"/>
  <c r="AE109" i="1"/>
  <c r="CR221"/>
  <c r="HL221"/>
  <c r="IN221"/>
  <c r="IF133"/>
  <c r="IC221"/>
  <c r="CS109"/>
  <c r="GB83"/>
  <c r="F17" i="22"/>
  <c r="I63" i="2" s="1"/>
  <c r="X26" i="33"/>
  <c r="HO221" i="1"/>
  <c r="I145" i="6" s="1"/>
  <c r="I16" i="25"/>
  <c r="BV133" i="1"/>
  <c r="DS133"/>
  <c r="G59" i="6" s="1"/>
  <c r="G16" i="21"/>
  <c r="BA20" i="1"/>
  <c r="BU221"/>
  <c r="F145" i="6" s="1"/>
  <c r="F16" i="20"/>
  <c r="G62" i="2" s="1"/>
  <c r="V21" i="31"/>
  <c r="J145" i="6"/>
  <c r="JM229" i="1"/>
  <c r="J16" i="2" s="1"/>
  <c r="F16" i="24"/>
  <c r="K62" i="2" s="1"/>
  <c r="V26" i="35"/>
  <c r="AC105" i="2"/>
  <c r="F224" i="1"/>
  <c r="BA216"/>
  <c r="AK133"/>
  <c r="F82"/>
  <c r="AA82"/>
  <c r="BI221"/>
  <c r="CJ224"/>
  <c r="CI133"/>
  <c r="DX83"/>
  <c r="GR133"/>
  <c r="GT59"/>
  <c r="IF221"/>
  <c r="IQ83"/>
  <c r="HB221"/>
  <c r="GZ133"/>
  <c r="DL221"/>
  <c r="DV133"/>
  <c r="G18" i="21"/>
  <c r="FA133" i="1"/>
  <c r="CT133"/>
  <c r="BA15"/>
  <c r="CG59"/>
  <c r="AY133"/>
  <c r="Y83"/>
  <c r="E17" i="6" s="1"/>
  <c r="E17" i="18"/>
  <c r="HL133" i="1"/>
  <c r="HE83"/>
  <c r="HQ221"/>
  <c r="I146" i="6" s="1"/>
  <c r="I17" i="25"/>
  <c r="FR83" i="1"/>
  <c r="DT83"/>
  <c r="BU83"/>
  <c r="F16" i="6" s="1"/>
  <c r="BW221" i="1"/>
  <c r="F146" i="6" s="1"/>
  <c r="F17" i="24"/>
  <c r="K63" i="2" s="1"/>
  <c r="X26" i="35"/>
  <c r="F16" i="19"/>
  <c r="F62" i="2" s="1"/>
  <c r="V29" i="29"/>
  <c r="FQ83" i="1"/>
  <c r="H16" i="6" s="1"/>
  <c r="W152" i="1"/>
  <c r="E102" i="6" s="1"/>
  <c r="E16" i="23"/>
  <c r="HO83" i="1"/>
  <c r="I16" i="6" s="1"/>
  <c r="I16" i="20"/>
  <c r="DS152" i="1"/>
  <c r="G102" i="6" s="1"/>
  <c r="G16" i="23"/>
  <c r="BW152" i="1"/>
  <c r="F103" i="6" s="1"/>
  <c r="F17" i="23"/>
  <c r="J63" i="2" s="1"/>
  <c r="X21" i="34"/>
  <c r="F16" i="22"/>
  <c r="I62" i="2" s="1"/>
  <c r="V26" i="33"/>
  <c r="CC225" i="1"/>
  <c r="BM109"/>
  <c r="AL175"/>
  <c r="AA152"/>
  <c r="O220"/>
  <c r="AZ82"/>
  <c r="BO221"/>
  <c r="CQ226"/>
  <c r="CP226" s="1"/>
  <c r="CM59"/>
  <c r="BF83"/>
  <c r="DI221"/>
  <c r="EF133"/>
  <c r="FK221"/>
  <c r="II133"/>
  <c r="IB83"/>
  <c r="HR133"/>
  <c r="HE133"/>
  <c r="FD221"/>
  <c r="DY133"/>
  <c r="ED83"/>
  <c r="DL133"/>
  <c r="CV83"/>
  <c r="CS59"/>
  <c r="BP32"/>
  <c r="GM133"/>
  <c r="X83"/>
  <c r="BM152"/>
  <c r="Y133"/>
  <c r="E60" i="6" s="1"/>
  <c r="FM133" i="1"/>
  <c r="FT83"/>
  <c r="EL221"/>
  <c r="GJ221"/>
  <c r="GN83"/>
  <c r="GK221"/>
  <c r="DU83"/>
  <c r="G17" i="6" s="1"/>
  <c r="BW133" i="1"/>
  <c r="Q133"/>
  <c r="CB221"/>
  <c r="BM228"/>
  <c r="BR133"/>
  <c r="DP221"/>
  <c r="EG133"/>
  <c r="GE133"/>
  <c r="HK221"/>
  <c r="HC133"/>
  <c r="HT133"/>
  <c r="HI133"/>
  <c r="HN221"/>
  <c r="HU133"/>
  <c r="IR82"/>
  <c r="IL83"/>
  <c r="DG133"/>
  <c r="BL133"/>
  <c r="BG82"/>
  <c r="AM83"/>
  <c r="FX221"/>
  <c r="FK83"/>
  <c r="DT133"/>
  <c r="HP133"/>
  <c r="BV83"/>
  <c r="DU133"/>
  <c r="G60" i="6" s="1"/>
  <c r="FS83" i="1"/>
  <c r="H17" i="6" s="1"/>
  <c r="BP224" i="1"/>
  <c r="IB133"/>
  <c r="HB133"/>
  <c r="GT226"/>
  <c r="CP82"/>
  <c r="CR133"/>
  <c r="AZ228"/>
  <c r="H221"/>
  <c r="BA148"/>
  <c r="E133"/>
  <c r="AU109"/>
  <c r="E83"/>
  <c r="CH226"/>
  <c r="CG226" s="1"/>
  <c r="CG109"/>
  <c r="DA221"/>
  <c r="GT82"/>
  <c r="HT221"/>
  <c r="IK83"/>
  <c r="HK133"/>
  <c r="HC83"/>
  <c r="IC83"/>
  <c r="IF83"/>
  <c r="HQ83"/>
  <c r="HF133"/>
  <c r="BA106"/>
  <c r="DT221"/>
  <c r="BL221"/>
  <c r="CF220"/>
  <c r="CF221" s="1"/>
  <c r="CS151"/>
  <c r="BD59"/>
  <c r="GN221"/>
  <c r="IR228"/>
  <c r="IH133"/>
  <c r="Z221"/>
  <c r="HH83"/>
  <c r="IL133"/>
  <c r="EY221"/>
  <c r="DG83"/>
  <c r="AY221"/>
  <c r="BA31"/>
  <c r="BA80"/>
  <c r="FS133"/>
  <c r="HP83"/>
  <c r="CS228"/>
  <c r="CB133"/>
  <c r="BD109"/>
  <c r="EV226"/>
  <c r="FA83"/>
  <c r="GK133"/>
  <c r="HR83"/>
  <c r="HN83"/>
  <c r="IR59"/>
  <c r="EM83"/>
  <c r="BL83"/>
  <c r="BM32"/>
  <c r="GY133"/>
  <c r="HY133" s="1"/>
  <c r="GH83"/>
  <c r="IH83"/>
  <c r="AQ83"/>
  <c r="AR59"/>
  <c r="GT228"/>
  <c r="GT225"/>
  <c r="FH83"/>
  <c r="HH221"/>
  <c r="IL221"/>
  <c r="FG221"/>
  <c r="BA79"/>
  <c r="AU59"/>
  <c r="BA47"/>
  <c r="IC133"/>
  <c r="IR225"/>
  <c r="HX83"/>
  <c r="GE221"/>
  <c r="IN83"/>
  <c r="CM225"/>
  <c r="DF221"/>
  <c r="GY83"/>
  <c r="Z83"/>
  <c r="CS225"/>
  <c r="BS226"/>
  <c r="BM151"/>
  <c r="CJ109"/>
  <c r="BY82"/>
  <c r="CS82"/>
  <c r="CJ59"/>
  <c r="ET83"/>
  <c r="EF83"/>
  <c r="FT221"/>
  <c r="FX133"/>
  <c r="GH133"/>
  <c r="GR83"/>
  <c r="FV83"/>
  <c r="GT109"/>
  <c r="GT133" s="1"/>
  <c r="GW133"/>
  <c r="HI83"/>
  <c r="GH221"/>
  <c r="GJ83"/>
  <c r="ER83"/>
  <c r="CQ32"/>
  <c r="CP32" s="1"/>
  <c r="CM175"/>
  <c r="CA83"/>
  <c r="FG133"/>
  <c r="HB83"/>
  <c r="BE133"/>
  <c r="HK83"/>
  <c r="BA171"/>
  <c r="AT83"/>
  <c r="CC228"/>
  <c r="BG220"/>
  <c r="CM109"/>
  <c r="BG109"/>
  <c r="DY221"/>
  <c r="EM133"/>
  <c r="DF83"/>
  <c r="DX133"/>
  <c r="GD133"/>
  <c r="GQ133" s="1"/>
  <c r="FG83"/>
  <c r="HN133"/>
  <c r="GZ83"/>
  <c r="FB83"/>
  <c r="FK133"/>
  <c r="GE83"/>
  <c r="DV83"/>
  <c r="EJ221"/>
  <c r="DZ133"/>
  <c r="FT133"/>
  <c r="CL221"/>
  <c r="U228"/>
  <c r="AA220"/>
  <c r="FA221"/>
  <c r="I220"/>
  <c r="N221"/>
  <c r="AO220"/>
  <c r="AW132"/>
  <c r="U82"/>
  <c r="AK83"/>
  <c r="AL83" s="1"/>
  <c r="AW151"/>
  <c r="O59"/>
  <c r="CV221"/>
  <c r="BG226"/>
  <c r="CS132"/>
  <c r="BJ109"/>
  <c r="CA133"/>
  <c r="CO83"/>
  <c r="CR83"/>
  <c r="EO221"/>
  <c r="DV221"/>
  <c r="EU133"/>
  <c r="DL83"/>
  <c r="FE221"/>
  <c r="L132"/>
  <c r="S83"/>
  <c r="BA145"/>
  <c r="DG221"/>
  <c r="DM133"/>
  <c r="ER133"/>
  <c r="DJ133"/>
  <c r="ED133"/>
  <c r="EP83"/>
  <c r="DY83"/>
  <c r="EP221"/>
  <c r="DP83"/>
  <c r="CW133"/>
  <c r="CM32"/>
  <c r="BA174"/>
  <c r="BA128"/>
  <c r="AC83"/>
  <c r="W221"/>
  <c r="E145" i="6" s="1"/>
  <c r="W83" i="1"/>
  <c r="E16" i="6" s="1"/>
  <c r="ER221" i="1"/>
  <c r="AU220"/>
  <c r="AL32"/>
  <c r="BM82"/>
  <c r="BI133"/>
  <c r="EG83"/>
  <c r="AU228"/>
  <c r="AW226"/>
  <c r="BA129"/>
  <c r="AO109"/>
  <c r="AE82"/>
  <c r="K83"/>
  <c r="CO221"/>
  <c r="BK221"/>
  <c r="BJ221" s="1"/>
  <c r="EB221"/>
  <c r="DJ221"/>
  <c r="ED221"/>
  <c r="FD133"/>
  <c r="Q83"/>
  <c r="EL83"/>
  <c r="EJ133"/>
  <c r="EB83"/>
  <c r="CV133"/>
  <c r="BO83"/>
  <c r="CL83"/>
  <c r="BP175"/>
  <c r="CC152"/>
  <c r="BH83"/>
  <c r="BI83"/>
  <c r="CB83"/>
  <c r="DD221"/>
  <c r="BA105"/>
  <c r="CM228"/>
  <c r="CP224"/>
  <c r="CA221"/>
  <c r="BX221"/>
  <c r="CX228"/>
  <c r="BX133"/>
  <c r="CC151"/>
  <c r="CC82"/>
  <c r="DR83"/>
  <c r="DD83"/>
  <c r="DR133"/>
  <c r="AI59"/>
  <c r="BA58"/>
  <c r="BA56"/>
  <c r="AO226"/>
  <c r="AD221"/>
  <c r="AR220"/>
  <c r="F228"/>
  <c r="L82"/>
  <c r="CU224"/>
  <c r="CC32"/>
  <c r="BQ83"/>
  <c r="AA59"/>
  <c r="BY175"/>
  <c r="BT133"/>
  <c r="CN83"/>
  <c r="U220"/>
  <c r="AI225"/>
  <c r="AW82"/>
  <c r="R32"/>
  <c r="BY109"/>
  <c r="BG59"/>
  <c r="BJ32"/>
  <c r="CM82"/>
  <c r="BM132"/>
  <c r="BF221"/>
  <c r="Y221"/>
  <c r="E146" i="6" s="1"/>
  <c r="X221" i="1"/>
  <c r="BS32"/>
  <c r="AT221"/>
  <c r="BA158"/>
  <c r="AW109"/>
  <c r="K221"/>
  <c r="AW32"/>
  <c r="BA198"/>
  <c r="BC221"/>
  <c r="BR221"/>
  <c r="BN133"/>
  <c r="R220"/>
  <c r="I109"/>
  <c r="P83"/>
  <c r="BT83"/>
  <c r="AG82"/>
  <c r="BP228"/>
  <c r="BS224"/>
  <c r="BK133"/>
  <c r="BY152"/>
  <c r="AL132"/>
  <c r="L32"/>
  <c r="BS109"/>
  <c r="AY83"/>
  <c r="BA28"/>
  <c r="BP82"/>
  <c r="BA208"/>
  <c r="BA127"/>
  <c r="O82"/>
  <c r="BA104"/>
  <c r="AB83"/>
  <c r="BY151"/>
  <c r="BS152"/>
  <c r="AN83"/>
  <c r="BP109"/>
  <c r="AX83"/>
  <c r="EF220"/>
  <c r="EF221" s="1"/>
  <c r="BY59"/>
  <c r="AI228"/>
  <c r="T133"/>
  <c r="BS220"/>
  <c r="EO83"/>
  <c r="DI133"/>
  <c r="H83"/>
  <c r="HV83"/>
  <c r="EV139"/>
  <c r="EV151" s="1"/>
  <c r="EV152" s="1"/>
  <c r="EV146"/>
  <c r="AR225"/>
  <c r="AW224"/>
  <c r="BA215"/>
  <c r="AQ221"/>
  <c r="AZ175"/>
  <c r="T221"/>
  <c r="BA146"/>
  <c r="AX133"/>
  <c r="I82"/>
  <c r="Z133"/>
  <c r="AQ133"/>
  <c r="AI82"/>
  <c r="BA126"/>
  <c r="AR82"/>
  <c r="AU152"/>
  <c r="AH83"/>
  <c r="BA54"/>
  <c r="BA108"/>
  <c r="BM225"/>
  <c r="BY224"/>
  <c r="CG188"/>
  <c r="CC226"/>
  <c r="BJ151"/>
  <c r="CJ220"/>
  <c r="CX109"/>
  <c r="CX216"/>
  <c r="CX225" s="1"/>
  <c r="CG175"/>
  <c r="BR83"/>
  <c r="BO133"/>
  <c r="BS132"/>
  <c r="DO221"/>
  <c r="EV225"/>
  <c r="EV228"/>
  <c r="EI133"/>
  <c r="DZ83"/>
  <c r="EV109"/>
  <c r="EV82"/>
  <c r="EV59"/>
  <c r="GB221"/>
  <c r="FB221"/>
  <c r="FW133"/>
  <c r="GG83"/>
  <c r="FW83"/>
  <c r="GD83"/>
  <c r="IR198"/>
  <c r="IR220" s="1"/>
  <c r="IE221"/>
  <c r="HV221"/>
  <c r="HR221"/>
  <c r="IN133"/>
  <c r="IR132"/>
  <c r="IP83"/>
  <c r="IP229" s="1"/>
  <c r="U59"/>
  <c r="II221"/>
  <c r="FM221"/>
  <c r="GT26"/>
  <c r="GT32" s="1"/>
  <c r="FD83"/>
  <c r="EU221"/>
  <c r="FP83"/>
  <c r="BD175"/>
  <c r="AU225"/>
  <c r="BG228"/>
  <c r="IR32"/>
  <c r="EB133"/>
  <c r="CH32"/>
  <c r="CH83" s="1"/>
  <c r="AW225"/>
  <c r="R109"/>
  <c r="AT133"/>
  <c r="AW175"/>
  <c r="AE59"/>
  <c r="AZ132"/>
  <c r="AZ133" s="1"/>
  <c r="BA26"/>
  <c r="CM220"/>
  <c r="CH152"/>
  <c r="CG152" s="1"/>
  <c r="BX83"/>
  <c r="DM221"/>
  <c r="DO83"/>
  <c r="HE221"/>
  <c r="HF83"/>
  <c r="CN152"/>
  <c r="CM152" s="1"/>
  <c r="CM151"/>
  <c r="BE152"/>
  <c r="BD152" s="1"/>
  <c r="BD151"/>
  <c r="BM59"/>
  <c r="AE228"/>
  <c r="AN221"/>
  <c r="Q221"/>
  <c r="AC221"/>
  <c r="BA172"/>
  <c r="BA188"/>
  <c r="AI220"/>
  <c r="AO132"/>
  <c r="P133"/>
  <c r="AL59"/>
  <c r="AU151"/>
  <c r="BA77"/>
  <c r="AW59"/>
  <c r="BA27"/>
  <c r="AI109"/>
  <c r="AG32"/>
  <c r="AG109"/>
  <c r="AD83"/>
  <c r="I32"/>
  <c r="CG228"/>
  <c r="CM226"/>
  <c r="BG224"/>
  <c r="CS220"/>
  <c r="CS224"/>
  <c r="CI221"/>
  <c r="BD82"/>
  <c r="BS59"/>
  <c r="BS151"/>
  <c r="BK83"/>
  <c r="DX221"/>
  <c r="EO133"/>
  <c r="DI83"/>
  <c r="DC133"/>
  <c r="FP133"/>
  <c r="GS133"/>
  <c r="GP83"/>
  <c r="GM83"/>
  <c r="IH221"/>
  <c r="HX221"/>
  <c r="GW221"/>
  <c r="HV133"/>
  <c r="IR109"/>
  <c r="GS221"/>
  <c r="FV221"/>
  <c r="FJ83"/>
  <c r="DA133"/>
  <c r="DM83"/>
  <c r="FX83"/>
  <c r="DF133"/>
  <c r="EJ83"/>
  <c r="BJ152"/>
  <c r="AX221"/>
  <c r="R224"/>
  <c r="AE226"/>
  <c r="L59"/>
  <c r="R82"/>
  <c r="I228"/>
  <c r="I225"/>
  <c r="L226"/>
  <c r="K133"/>
  <c r="L133" s="1"/>
  <c r="T83"/>
  <c r="L224"/>
  <c r="U225"/>
  <c r="L228"/>
  <c r="AG175"/>
  <c r="L109"/>
  <c r="IB220"/>
  <c r="IB221" s="1"/>
  <c r="HZ221"/>
  <c r="GY152"/>
  <c r="IR139"/>
  <c r="IR151" s="1"/>
  <c r="IR152" s="1"/>
  <c r="IR146"/>
  <c r="IR224" s="1"/>
  <c r="IB152"/>
  <c r="IR175"/>
  <c r="FP151"/>
  <c r="FW221"/>
  <c r="GD220"/>
  <c r="GD221" s="1"/>
  <c r="FH221"/>
  <c r="GD152"/>
  <c r="GT220"/>
  <c r="FN221"/>
  <c r="GT175"/>
  <c r="GT146"/>
  <c r="GT224" s="1"/>
  <c r="GT139"/>
  <c r="GT151" s="1"/>
  <c r="GT152" s="1"/>
  <c r="EV198"/>
  <c r="EM221"/>
  <c r="DC221"/>
  <c r="DC83"/>
  <c r="EG221"/>
  <c r="EV175"/>
  <c r="EV132"/>
  <c r="EV32"/>
  <c r="EI83"/>
  <c r="EF152"/>
  <c r="ET133"/>
  <c r="BD220"/>
  <c r="BE221"/>
  <c r="CQ220"/>
  <c r="CP220" s="1"/>
  <c r="CP188"/>
  <c r="CJ132"/>
  <c r="CK133"/>
  <c r="BN221"/>
  <c r="BM175"/>
  <c r="BG151"/>
  <c r="BH152"/>
  <c r="BZ83"/>
  <c r="BY225"/>
  <c r="CG198"/>
  <c r="CJ228"/>
  <c r="BD225"/>
  <c r="CH220"/>
  <c r="CU220" s="1"/>
  <c r="CY220" s="1"/>
  <c r="CP151"/>
  <c r="CQ152"/>
  <c r="CP152" s="1"/>
  <c r="CP132"/>
  <c r="CQ133"/>
  <c r="CP133" s="1"/>
  <c r="CL133"/>
  <c r="CC220"/>
  <c r="CD133"/>
  <c r="CC132"/>
  <c r="CN133"/>
  <c r="CM132"/>
  <c r="CS32"/>
  <c r="BJ228"/>
  <c r="BJ225"/>
  <c r="CM224"/>
  <c r="BG225"/>
  <c r="BD228"/>
  <c r="BJ226"/>
  <c r="CC224"/>
  <c r="CP228"/>
  <c r="BY220"/>
  <c r="CW221"/>
  <c r="CU228"/>
  <c r="BM220"/>
  <c r="CK221"/>
  <c r="CJ175"/>
  <c r="CN221"/>
  <c r="BZ221"/>
  <c r="BY226"/>
  <c r="BJ220"/>
  <c r="BC133"/>
  <c r="BD132"/>
  <c r="CJ82"/>
  <c r="BT221"/>
  <c r="BF133"/>
  <c r="BM224"/>
  <c r="BE83"/>
  <c r="BD32"/>
  <c r="BY32"/>
  <c r="CF225"/>
  <c r="CG225" s="1"/>
  <c r="CG216"/>
  <c r="BJ224"/>
  <c r="CT221"/>
  <c r="BQ133"/>
  <c r="BP132"/>
  <c r="CJ226"/>
  <c r="BZ133"/>
  <c r="BY132"/>
  <c r="BH221"/>
  <c r="BG175"/>
  <c r="BN83"/>
  <c r="CI83"/>
  <c r="BY228"/>
  <c r="BD224"/>
  <c r="BM226"/>
  <c r="CH133"/>
  <c r="CG132"/>
  <c r="BP225"/>
  <c r="CS226"/>
  <c r="CG224"/>
  <c r="BP220"/>
  <c r="BS225"/>
  <c r="BQ151"/>
  <c r="BP139"/>
  <c r="BS228"/>
  <c r="CD221"/>
  <c r="CJ151"/>
  <c r="CK152"/>
  <c r="CJ152" s="1"/>
  <c r="BJ132"/>
  <c r="BG132"/>
  <c r="BH133"/>
  <c r="BS175"/>
  <c r="CP175"/>
  <c r="BJ82"/>
  <c r="BQ221"/>
  <c r="CD83"/>
  <c r="CE83" s="1"/>
  <c r="CT83"/>
  <c r="CK83"/>
  <c r="U226"/>
  <c r="AR226"/>
  <c r="AW228"/>
  <c r="AW220"/>
  <c r="AF221"/>
  <c r="AE175"/>
  <c r="AL228"/>
  <c r="P221"/>
  <c r="O175"/>
  <c r="AZ226"/>
  <c r="I132"/>
  <c r="J133"/>
  <c r="I133" s="1"/>
  <c r="AZ225"/>
  <c r="AR151"/>
  <c r="AS152"/>
  <c r="AR152" s="1"/>
  <c r="L151"/>
  <c r="M152"/>
  <c r="L152" s="1"/>
  <c r="AK152"/>
  <c r="AL152" s="1"/>
  <c r="AL151"/>
  <c r="AF133"/>
  <c r="AE132"/>
  <c r="R228"/>
  <c r="I151"/>
  <c r="J152"/>
  <c r="I152" s="1"/>
  <c r="AD133"/>
  <c r="AO175"/>
  <c r="AP221"/>
  <c r="BA121"/>
  <c r="AO228"/>
  <c r="BA139"/>
  <c r="AP152"/>
  <c r="AO152" s="1"/>
  <c r="AO151"/>
  <c r="AI226"/>
  <c r="AZ32"/>
  <c r="AS83"/>
  <c r="AV83"/>
  <c r="AJ83"/>
  <c r="O225"/>
  <c r="F226"/>
  <c r="I224"/>
  <c r="AV221"/>
  <c r="AU175"/>
  <c r="AB221"/>
  <c r="AA175"/>
  <c r="BA214"/>
  <c r="AG224"/>
  <c r="V221"/>
  <c r="U175"/>
  <c r="AZ220"/>
  <c r="AU226"/>
  <c r="AR224"/>
  <c r="AJ152"/>
  <c r="AI151"/>
  <c r="AA226"/>
  <c r="AE225"/>
  <c r="AE151"/>
  <c r="AF152"/>
  <c r="AE152" s="1"/>
  <c r="AB133"/>
  <c r="AA132"/>
  <c r="G133"/>
  <c r="F132"/>
  <c r="BA89"/>
  <c r="AU224"/>
  <c r="R175"/>
  <c r="S221"/>
  <c r="BA163"/>
  <c r="AA151"/>
  <c r="BA116"/>
  <c r="BA42"/>
  <c r="O151"/>
  <c r="F151"/>
  <c r="G83"/>
  <c r="F32"/>
  <c r="AR109"/>
  <c r="AU32"/>
  <c r="AP83"/>
  <c r="J83"/>
  <c r="AL225"/>
  <c r="AG226"/>
  <c r="BA217"/>
  <c r="AL220"/>
  <c r="AS221"/>
  <c r="AR175"/>
  <c r="AR132"/>
  <c r="AS133"/>
  <c r="AO225"/>
  <c r="AI132"/>
  <c r="AJ133"/>
  <c r="U224"/>
  <c r="BA169"/>
  <c r="AE220"/>
  <c r="N83"/>
  <c r="BA223"/>
  <c r="AG132"/>
  <c r="O152"/>
  <c r="F152"/>
  <c r="AG59"/>
  <c r="O32"/>
  <c r="AF83"/>
  <c r="AR228"/>
  <c r="AL226"/>
  <c r="AL224"/>
  <c r="AJ221"/>
  <c r="AI175"/>
  <c r="M221"/>
  <c r="L175"/>
  <c r="AA228"/>
  <c r="AG228"/>
  <c r="BA219"/>
  <c r="AG220"/>
  <c r="AK221"/>
  <c r="J221"/>
  <c r="I175"/>
  <c r="AH221"/>
  <c r="F175"/>
  <c r="G221"/>
  <c r="AG225"/>
  <c r="AG151"/>
  <c r="U132"/>
  <c r="V133"/>
  <c r="O228"/>
  <c r="L225"/>
  <c r="AI224"/>
  <c r="O224"/>
  <c r="U151"/>
  <c r="V152"/>
  <c r="U152" s="1"/>
  <c r="S133"/>
  <c r="R132"/>
  <c r="N133"/>
  <c r="O132"/>
  <c r="I226"/>
  <c r="R225"/>
  <c r="AO224"/>
  <c r="BA78"/>
  <c r="AP133"/>
  <c r="BA94"/>
  <c r="AM221"/>
  <c r="BA72"/>
  <c r="AZ224"/>
  <c r="AV133"/>
  <c r="AU132"/>
  <c r="U109"/>
  <c r="S152"/>
  <c r="R152" s="1"/>
  <c r="R151"/>
  <c r="AM133"/>
  <c r="AE224"/>
  <c r="AH133"/>
  <c r="AA32"/>
  <c r="M83"/>
  <c r="V83"/>
  <c r="AI32"/>
  <c r="AE32"/>
  <c r="AC39" i="26"/>
  <c r="AD37"/>
  <c r="AD38" s="1"/>
  <c r="V21"/>
  <c r="V22"/>
  <c r="V31"/>
  <c r="E36"/>
  <c r="E35"/>
  <c r="E33"/>
  <c r="E32"/>
  <c r="E31"/>
  <c r="E30"/>
  <c r="E29"/>
  <c r="E28"/>
  <c r="E27"/>
  <c r="E26"/>
  <c r="E25"/>
  <c r="E24"/>
  <c r="E22"/>
  <c r="E21"/>
  <c r="E20"/>
  <c r="E19"/>
  <c r="E18"/>
  <c r="E15"/>
  <c r="E14"/>
  <c r="E13"/>
  <c r="E12"/>
  <c r="E11"/>
  <c r="E10"/>
  <c r="E9"/>
  <c r="E8"/>
  <c r="E7"/>
  <c r="E6"/>
  <c r="E5"/>
  <c r="E4"/>
  <c r="H36"/>
  <c r="H35"/>
  <c r="H33"/>
  <c r="H32"/>
  <c r="H31"/>
  <c r="H30"/>
  <c r="H29"/>
  <c r="H28"/>
  <c r="H27"/>
  <c r="H26"/>
  <c r="H25"/>
  <c r="H24"/>
  <c r="H22"/>
  <c r="H21"/>
  <c r="H20"/>
  <c r="H19"/>
  <c r="H18"/>
  <c r="H15"/>
  <c r="H14"/>
  <c r="H13"/>
  <c r="H12"/>
  <c r="H11"/>
  <c r="H10"/>
  <c r="H9"/>
  <c r="H8"/>
  <c r="H7"/>
  <c r="H6"/>
  <c r="H5"/>
  <c r="H4"/>
  <c r="HY83" i="1" l="1"/>
  <c r="GU224"/>
  <c r="GU228"/>
  <c r="GU225"/>
  <c r="IS225"/>
  <c r="GU59"/>
  <c r="IS59"/>
  <c r="GQ83"/>
  <c r="EC83"/>
  <c r="ES83"/>
  <c r="IO83"/>
  <c r="IS224"/>
  <c r="GA83"/>
  <c r="CY224"/>
  <c r="EW225"/>
  <c r="EW228"/>
  <c r="IS228"/>
  <c r="CY228"/>
  <c r="EW59"/>
  <c r="CY226"/>
  <c r="IO133"/>
  <c r="CU133"/>
  <c r="ES133"/>
  <c r="GA133"/>
  <c r="EY229"/>
  <c r="CE133"/>
  <c r="EC133"/>
  <c r="HL229"/>
  <c r="FE229"/>
  <c r="IQ229"/>
  <c r="HU229"/>
  <c r="AO133"/>
  <c r="AL133"/>
  <c r="AN229"/>
  <c r="GT83"/>
  <c r="DA229"/>
  <c r="FR229"/>
  <c r="BS133"/>
  <c r="E229"/>
  <c r="CG83"/>
  <c r="EL229"/>
  <c r="R133"/>
  <c r="CM83"/>
  <c r="HH229"/>
  <c r="CF229"/>
  <c r="BC229"/>
  <c r="BP83"/>
  <c r="IL229"/>
  <c r="CS83"/>
  <c r="CR229"/>
  <c r="GN229"/>
  <c r="BI229"/>
  <c r="FA229"/>
  <c r="BM83"/>
  <c r="HC229"/>
  <c r="FN229"/>
  <c r="HZ229"/>
  <c r="BM133"/>
  <c r="GZ229"/>
  <c r="GR229"/>
  <c r="IE229"/>
  <c r="HO229"/>
  <c r="I16" i="2" s="1"/>
  <c r="HX229" i="1"/>
  <c r="IK229"/>
  <c r="GP229"/>
  <c r="CC133"/>
  <c r="DL229"/>
  <c r="GM229"/>
  <c r="FM229"/>
  <c r="CB229"/>
  <c r="DP229"/>
  <c r="CS133"/>
  <c r="CJ133"/>
  <c r="II229"/>
  <c r="HK229"/>
  <c r="GH229"/>
  <c r="HN229"/>
  <c r="HP229"/>
  <c r="FQ229"/>
  <c r="H16" i="2" s="1"/>
  <c r="BV229" i="1"/>
  <c r="AR83"/>
  <c r="DS229"/>
  <c r="G16" i="2" s="1"/>
  <c r="FS229" i="1"/>
  <c r="H17" i="2" s="1"/>
  <c r="H60" i="6"/>
  <c r="HQ229" i="1"/>
  <c r="I17" i="2" s="1"/>
  <c r="I17" i="6"/>
  <c r="HT229" i="1"/>
  <c r="BU229"/>
  <c r="F16" i="2" s="1"/>
  <c r="M63"/>
  <c r="FJ229" i="1"/>
  <c r="EO229"/>
  <c r="M62" i="2"/>
  <c r="I83" i="1"/>
  <c r="BF229"/>
  <c r="GW229"/>
  <c r="HF229"/>
  <c r="GG229"/>
  <c r="GB229"/>
  <c r="X229"/>
  <c r="DD229"/>
  <c r="GE229"/>
  <c r="DX229"/>
  <c r="HI229"/>
  <c r="DT229"/>
  <c r="IF229"/>
  <c r="DU229"/>
  <c r="G17" i="2" s="1"/>
  <c r="BL229" i="1"/>
  <c r="BW229"/>
  <c r="F17" i="2" s="1"/>
  <c r="F60" i="6"/>
  <c r="FT229" i="1"/>
  <c r="AZ83"/>
  <c r="FB229"/>
  <c r="BO229"/>
  <c r="DG229"/>
  <c r="GK229"/>
  <c r="GS229"/>
  <c r="BG83"/>
  <c r="AU83"/>
  <c r="FH229"/>
  <c r="IR221"/>
  <c r="HV229"/>
  <c r="Y229"/>
  <c r="E17" i="2" s="1"/>
  <c r="DJ229" i="1"/>
  <c r="FK229"/>
  <c r="DY229"/>
  <c r="HB229"/>
  <c r="GJ229"/>
  <c r="IC229"/>
  <c r="FG229"/>
  <c r="CQ83"/>
  <c r="CP83" s="1"/>
  <c r="L83"/>
  <c r="DF229"/>
  <c r="EB229"/>
  <c r="EU229"/>
  <c r="CV229"/>
  <c r="ED229"/>
  <c r="EP229"/>
  <c r="DV229"/>
  <c r="Z229"/>
  <c r="AT229"/>
  <c r="O83"/>
  <c r="AO83"/>
  <c r="ET229"/>
  <c r="IH229"/>
  <c r="AC229"/>
  <c r="IR83"/>
  <c r="FD229"/>
  <c r="H229"/>
  <c r="AY229"/>
  <c r="DR229"/>
  <c r="EM229"/>
  <c r="CX83"/>
  <c r="BA151"/>
  <c r="EV133"/>
  <c r="EG229"/>
  <c r="FV229"/>
  <c r="HR229"/>
  <c r="DZ229"/>
  <c r="EV224"/>
  <c r="EW224" s="1"/>
  <c r="CA229"/>
  <c r="FX229"/>
  <c r="BJ83"/>
  <c r="BX229"/>
  <c r="IN229"/>
  <c r="CX133"/>
  <c r="CY133" s="1"/>
  <c r="AA83"/>
  <c r="CO229"/>
  <c r="R83"/>
  <c r="AU133"/>
  <c r="CW229"/>
  <c r="BA109"/>
  <c r="DO229"/>
  <c r="BA132"/>
  <c r="BG133"/>
  <c r="CL229"/>
  <c r="EV220"/>
  <c r="EV221" s="1"/>
  <c r="EJ229"/>
  <c r="BS83"/>
  <c r="DI229"/>
  <c r="BA82"/>
  <c r="CC83"/>
  <c r="AE83"/>
  <c r="BA226"/>
  <c r="BY83"/>
  <c r="CX221"/>
  <c r="Q229"/>
  <c r="ER229"/>
  <c r="AD229"/>
  <c r="CI229"/>
  <c r="CG32"/>
  <c r="W229"/>
  <c r="E16" i="2" s="1"/>
  <c r="CQ221" i="1"/>
  <c r="CQ229" s="1"/>
  <c r="CX226"/>
  <c r="BK229"/>
  <c r="T229"/>
  <c r="O133"/>
  <c r="BA225"/>
  <c r="BA59"/>
  <c r="AZ221"/>
  <c r="BY133"/>
  <c r="AK229"/>
  <c r="BJ133"/>
  <c r="BA175"/>
  <c r="AQ229"/>
  <c r="U133"/>
  <c r="BR229"/>
  <c r="AA133"/>
  <c r="GT221"/>
  <c r="CJ83"/>
  <c r="DM229"/>
  <c r="IR133"/>
  <c r="U83"/>
  <c r="AZ229"/>
  <c r="BA228"/>
  <c r="AR133"/>
  <c r="BP133"/>
  <c r="EV83"/>
  <c r="FW229"/>
  <c r="HE229"/>
  <c r="AX229"/>
  <c r="K229"/>
  <c r="N229"/>
  <c r="IB229"/>
  <c r="GY229"/>
  <c r="GD229"/>
  <c r="GQ229" s="1"/>
  <c r="FP152"/>
  <c r="DC229"/>
  <c r="EI229"/>
  <c r="EF229"/>
  <c r="BP221"/>
  <c r="CG133"/>
  <c r="CM133"/>
  <c r="BN229"/>
  <c r="BM221"/>
  <c r="CS221"/>
  <c r="CT229"/>
  <c r="BY221"/>
  <c r="BZ229"/>
  <c r="CG220"/>
  <c r="CH221"/>
  <c r="CU221" s="1"/>
  <c r="BG152"/>
  <c r="CC221"/>
  <c r="CD229"/>
  <c r="BQ152"/>
  <c r="BP152" s="1"/>
  <c r="BP151"/>
  <c r="BD83"/>
  <c r="CN229"/>
  <c r="CM221"/>
  <c r="CK229"/>
  <c r="CJ221"/>
  <c r="BH229"/>
  <c r="BG221"/>
  <c r="BT229"/>
  <c r="BS221"/>
  <c r="CU225"/>
  <c r="CY225" s="1"/>
  <c r="BD133"/>
  <c r="BE229"/>
  <c r="BD221"/>
  <c r="L221"/>
  <c r="M229"/>
  <c r="AI133"/>
  <c r="AW133"/>
  <c r="AU221"/>
  <c r="AV229"/>
  <c r="AI83"/>
  <c r="AW83"/>
  <c r="P229"/>
  <c r="O221"/>
  <c r="AE221"/>
  <c r="AF229"/>
  <c r="AG221"/>
  <c r="F221"/>
  <c r="G229"/>
  <c r="I221"/>
  <c r="J229"/>
  <c r="AW221"/>
  <c r="AI221"/>
  <c r="AJ229"/>
  <c r="AG83"/>
  <c r="F83"/>
  <c r="R221"/>
  <c r="S229"/>
  <c r="U221"/>
  <c r="V229"/>
  <c r="AA221"/>
  <c r="AB229"/>
  <c r="AM229"/>
  <c r="AL221"/>
  <c r="AH229"/>
  <c r="BA220"/>
  <c r="AG152"/>
  <c r="AR221"/>
  <c r="AS229"/>
  <c r="AG133"/>
  <c r="F133"/>
  <c r="AW152"/>
  <c r="AI152"/>
  <c r="BA224"/>
  <c r="AO221"/>
  <c r="AP229"/>
  <c r="AE133"/>
  <c r="BA32"/>
  <c r="H38" i="26"/>
  <c r="V36"/>
  <c r="V35"/>
  <c r="V33"/>
  <c r="V32"/>
  <c r="V30"/>
  <c r="V29"/>
  <c r="V28"/>
  <c r="V27"/>
  <c r="V26"/>
  <c r="V25"/>
  <c r="V24"/>
  <c r="V20"/>
  <c r="V19"/>
  <c r="V18"/>
  <c r="V15"/>
  <c r="V14"/>
  <c r="V13"/>
  <c r="V12"/>
  <c r="V11"/>
  <c r="V10"/>
  <c r="V9"/>
  <c r="V8"/>
  <c r="V7"/>
  <c r="V6"/>
  <c r="V5"/>
  <c r="V4"/>
  <c r="AB168" i="2"/>
  <c r="AB167"/>
  <c r="AB165"/>
  <c r="AB164"/>
  <c r="AB163"/>
  <c r="AB162"/>
  <c r="AB161"/>
  <c r="AB160"/>
  <c r="AB159"/>
  <c r="AB158"/>
  <c r="AB157"/>
  <c r="AB156"/>
  <c r="AB154"/>
  <c r="AB153"/>
  <c r="AB152"/>
  <c r="AB151"/>
  <c r="AB150"/>
  <c r="AB147"/>
  <c r="AB146"/>
  <c r="AB145"/>
  <c r="AB144"/>
  <c r="AB143"/>
  <c r="AB142"/>
  <c r="AB141"/>
  <c r="AB140"/>
  <c r="AB139"/>
  <c r="AB138"/>
  <c r="AB137"/>
  <c r="AB136"/>
  <c r="AA168"/>
  <c r="AA167"/>
  <c r="AA165"/>
  <c r="AA164"/>
  <c r="AA163"/>
  <c r="AA162"/>
  <c r="AA161"/>
  <c r="AA160"/>
  <c r="AA159"/>
  <c r="AA158"/>
  <c r="AA157"/>
  <c r="AA156"/>
  <c r="AA154"/>
  <c r="AA153"/>
  <c r="AA152"/>
  <c r="AA151"/>
  <c r="AA150"/>
  <c r="AA147"/>
  <c r="AA146"/>
  <c r="AA145"/>
  <c r="AA144"/>
  <c r="AA143"/>
  <c r="AA142"/>
  <c r="AA141"/>
  <c r="AA140"/>
  <c r="AA139"/>
  <c r="AA138"/>
  <c r="AA136"/>
  <c r="AA137"/>
  <c r="Z168"/>
  <c r="Z167"/>
  <c r="Z165"/>
  <c r="Z164"/>
  <c r="Z163"/>
  <c r="Z162"/>
  <c r="Z161"/>
  <c r="Z160"/>
  <c r="Z159"/>
  <c r="Z158"/>
  <c r="Z157"/>
  <c r="Z156"/>
  <c r="Z154"/>
  <c r="Z153"/>
  <c r="Z152"/>
  <c r="Z151"/>
  <c r="Z150"/>
  <c r="Z147"/>
  <c r="Z146"/>
  <c r="Z145"/>
  <c r="Z144"/>
  <c r="Z143"/>
  <c r="Z142"/>
  <c r="Z141"/>
  <c r="Z140"/>
  <c r="Z139"/>
  <c r="Z138"/>
  <c r="Z137"/>
  <c r="Z136"/>
  <c r="Y168"/>
  <c r="Y167"/>
  <c r="Y165"/>
  <c r="Y164"/>
  <c r="Y163"/>
  <c r="Y162"/>
  <c r="Y161"/>
  <c r="Y160"/>
  <c r="Y159"/>
  <c r="Y158"/>
  <c r="Y157"/>
  <c r="Y156"/>
  <c r="Y154"/>
  <c r="Y153"/>
  <c r="Y152"/>
  <c r="Y151"/>
  <c r="Y150"/>
  <c r="Y147"/>
  <c r="Y146"/>
  <c r="Y145"/>
  <c r="Y144"/>
  <c r="Y143"/>
  <c r="Y142"/>
  <c r="Y141"/>
  <c r="Y140"/>
  <c r="Y139"/>
  <c r="Y138"/>
  <c r="Y137"/>
  <c r="Y136"/>
  <c r="X168"/>
  <c r="X167"/>
  <c r="X165"/>
  <c r="X164"/>
  <c r="X163"/>
  <c r="X162"/>
  <c r="X161"/>
  <c r="X160"/>
  <c r="X159"/>
  <c r="X158"/>
  <c r="X157"/>
  <c r="X156"/>
  <c r="X154"/>
  <c r="X153"/>
  <c r="X152"/>
  <c r="X151"/>
  <c r="X150"/>
  <c r="X147"/>
  <c r="X146"/>
  <c r="X145"/>
  <c r="X144"/>
  <c r="X143"/>
  <c r="X142"/>
  <c r="X141"/>
  <c r="X140"/>
  <c r="X139"/>
  <c r="X138"/>
  <c r="X137"/>
  <c r="X136"/>
  <c r="W168"/>
  <c r="W167"/>
  <c r="W165"/>
  <c r="W164"/>
  <c r="W163"/>
  <c r="W162"/>
  <c r="W161"/>
  <c r="W160"/>
  <c r="W159"/>
  <c r="W158"/>
  <c r="W157"/>
  <c r="W156"/>
  <c r="W154"/>
  <c r="W153"/>
  <c r="W152"/>
  <c r="W151"/>
  <c r="W150"/>
  <c r="W147"/>
  <c r="W146"/>
  <c r="W145"/>
  <c r="W144"/>
  <c r="W143"/>
  <c r="W142"/>
  <c r="W141"/>
  <c r="W140"/>
  <c r="W139"/>
  <c r="W138"/>
  <c r="W137"/>
  <c r="W136"/>
  <c r="V168"/>
  <c r="V167"/>
  <c r="V165"/>
  <c r="V164"/>
  <c r="V163"/>
  <c r="V162"/>
  <c r="V161"/>
  <c r="V160"/>
  <c r="V159"/>
  <c r="V158"/>
  <c r="V157"/>
  <c r="V156"/>
  <c r="V154"/>
  <c r="V153"/>
  <c r="V152"/>
  <c r="V151"/>
  <c r="V150"/>
  <c r="V147"/>
  <c r="V146"/>
  <c r="V145"/>
  <c r="V144"/>
  <c r="V143"/>
  <c r="V142"/>
  <c r="V141"/>
  <c r="V140"/>
  <c r="V139"/>
  <c r="V138"/>
  <c r="V137"/>
  <c r="V136"/>
  <c r="U168"/>
  <c r="U167"/>
  <c r="U165"/>
  <c r="U164"/>
  <c r="U163"/>
  <c r="U162"/>
  <c r="U161"/>
  <c r="U160"/>
  <c r="U159"/>
  <c r="U158"/>
  <c r="U157"/>
  <c r="U156"/>
  <c r="U154"/>
  <c r="U153"/>
  <c r="U152"/>
  <c r="U151"/>
  <c r="U150"/>
  <c r="U147"/>
  <c r="U146"/>
  <c r="U145"/>
  <c r="U144"/>
  <c r="U143"/>
  <c r="U142"/>
  <c r="U141"/>
  <c r="U140"/>
  <c r="U139"/>
  <c r="U138"/>
  <c r="U137"/>
  <c r="U136"/>
  <c r="T168"/>
  <c r="T167"/>
  <c r="T165"/>
  <c r="T164"/>
  <c r="T163"/>
  <c r="T162"/>
  <c r="T161"/>
  <c r="T160"/>
  <c r="T159"/>
  <c r="T158"/>
  <c r="T157"/>
  <c r="T156"/>
  <c r="T154"/>
  <c r="T153"/>
  <c r="T152"/>
  <c r="T151"/>
  <c r="T150"/>
  <c r="T147"/>
  <c r="T146"/>
  <c r="T145"/>
  <c r="T144"/>
  <c r="T143"/>
  <c r="T142"/>
  <c r="T141"/>
  <c r="T140"/>
  <c r="T139"/>
  <c r="T138"/>
  <c r="T137"/>
  <c r="T136"/>
  <c r="S168"/>
  <c r="S167"/>
  <c r="S165"/>
  <c r="S164"/>
  <c r="S163"/>
  <c r="S162"/>
  <c r="S161"/>
  <c r="S160"/>
  <c r="S159"/>
  <c r="S158"/>
  <c r="S157"/>
  <c r="S156"/>
  <c r="S154"/>
  <c r="S153"/>
  <c r="S152"/>
  <c r="S151"/>
  <c r="S150"/>
  <c r="S147"/>
  <c r="S146"/>
  <c r="S145"/>
  <c r="S144"/>
  <c r="S143"/>
  <c r="S142"/>
  <c r="S141"/>
  <c r="S140"/>
  <c r="S139"/>
  <c r="S138"/>
  <c r="S137"/>
  <c r="S136"/>
  <c r="R168"/>
  <c r="R167"/>
  <c r="R165"/>
  <c r="R164"/>
  <c r="R163"/>
  <c r="R162"/>
  <c r="R161"/>
  <c r="R160"/>
  <c r="R159"/>
  <c r="R158"/>
  <c r="R157"/>
  <c r="R156"/>
  <c r="R154"/>
  <c r="R153"/>
  <c r="R152"/>
  <c r="R151"/>
  <c r="R150"/>
  <c r="R147"/>
  <c r="R146"/>
  <c r="R145"/>
  <c r="R144"/>
  <c r="R143"/>
  <c r="R142"/>
  <c r="R141"/>
  <c r="R140"/>
  <c r="R139"/>
  <c r="R138"/>
  <c r="R137"/>
  <c r="R136"/>
  <c r="Q168"/>
  <c r="Q167"/>
  <c r="Q165"/>
  <c r="Q164"/>
  <c r="Q163"/>
  <c r="Q162"/>
  <c r="Q161"/>
  <c r="Q160"/>
  <c r="Q159"/>
  <c r="Q158"/>
  <c r="Q157"/>
  <c r="Q156"/>
  <c r="Q154"/>
  <c r="Q153"/>
  <c r="Q152"/>
  <c r="Q151"/>
  <c r="Q150"/>
  <c r="Q147"/>
  <c r="Q146"/>
  <c r="Q145"/>
  <c r="Q144"/>
  <c r="Q143"/>
  <c r="Q142"/>
  <c r="Q141"/>
  <c r="Q140"/>
  <c r="Q139"/>
  <c r="Q138"/>
  <c r="Q137"/>
  <c r="Q136"/>
  <c r="P168"/>
  <c r="P167"/>
  <c r="P165"/>
  <c r="P164"/>
  <c r="P163"/>
  <c r="P162"/>
  <c r="P161"/>
  <c r="P160"/>
  <c r="P159"/>
  <c r="P158"/>
  <c r="P157"/>
  <c r="P156"/>
  <c r="P154"/>
  <c r="P153"/>
  <c r="P152"/>
  <c r="P151"/>
  <c r="P150"/>
  <c r="P147"/>
  <c r="P146"/>
  <c r="P145"/>
  <c r="P144"/>
  <c r="P143"/>
  <c r="P142"/>
  <c r="P141"/>
  <c r="P140"/>
  <c r="P139"/>
  <c r="P138"/>
  <c r="P137"/>
  <c r="P136"/>
  <c r="O169"/>
  <c r="O168"/>
  <c r="O167"/>
  <c r="O165"/>
  <c r="O164"/>
  <c r="O163"/>
  <c r="O162"/>
  <c r="O161"/>
  <c r="O160"/>
  <c r="O159"/>
  <c r="O158"/>
  <c r="O157"/>
  <c r="O156"/>
  <c r="O154"/>
  <c r="O153"/>
  <c r="O152"/>
  <c r="O151"/>
  <c r="O150"/>
  <c r="O147"/>
  <c r="O146"/>
  <c r="O145"/>
  <c r="O144"/>
  <c r="O143"/>
  <c r="O142"/>
  <c r="O141"/>
  <c r="O140"/>
  <c r="O139"/>
  <c r="O138"/>
  <c r="O137"/>
  <c r="O136"/>
  <c r="N168"/>
  <c r="N167"/>
  <c r="N165"/>
  <c r="N164"/>
  <c r="N163"/>
  <c r="N162"/>
  <c r="N161"/>
  <c r="N160"/>
  <c r="N159"/>
  <c r="N158"/>
  <c r="N157"/>
  <c r="N156"/>
  <c r="N154"/>
  <c r="N153"/>
  <c r="N152"/>
  <c r="N151"/>
  <c r="N150"/>
  <c r="N147"/>
  <c r="N146"/>
  <c r="N145"/>
  <c r="N144"/>
  <c r="N143"/>
  <c r="N142"/>
  <c r="N141"/>
  <c r="N140"/>
  <c r="N139"/>
  <c r="N138"/>
  <c r="N137"/>
  <c r="N136"/>
  <c r="M168"/>
  <c r="M167"/>
  <c r="M165"/>
  <c r="M164"/>
  <c r="M163"/>
  <c r="M162"/>
  <c r="M161"/>
  <c r="M160"/>
  <c r="M159"/>
  <c r="M158"/>
  <c r="M157"/>
  <c r="M156"/>
  <c r="M154"/>
  <c r="M153"/>
  <c r="M152"/>
  <c r="M151"/>
  <c r="M150"/>
  <c r="M147"/>
  <c r="M146"/>
  <c r="M145"/>
  <c r="M144"/>
  <c r="M143"/>
  <c r="M142"/>
  <c r="M141"/>
  <c r="M140"/>
  <c r="M139"/>
  <c r="M138"/>
  <c r="M137"/>
  <c r="M136"/>
  <c r="L168"/>
  <c r="L167"/>
  <c r="L165"/>
  <c r="L164"/>
  <c r="L163"/>
  <c r="L162"/>
  <c r="L161"/>
  <c r="L160"/>
  <c r="L159"/>
  <c r="L158"/>
  <c r="L157"/>
  <c r="L156"/>
  <c r="L154"/>
  <c r="L153"/>
  <c r="L152"/>
  <c r="L151"/>
  <c r="L150"/>
  <c r="L147"/>
  <c r="L146"/>
  <c r="L145"/>
  <c r="L144"/>
  <c r="L143"/>
  <c r="L142"/>
  <c r="L141"/>
  <c r="L140"/>
  <c r="L139"/>
  <c r="L138"/>
  <c r="L137"/>
  <c r="L136"/>
  <c r="K168"/>
  <c r="K167"/>
  <c r="K165"/>
  <c r="K164"/>
  <c r="K163"/>
  <c r="K162"/>
  <c r="K161"/>
  <c r="K160"/>
  <c r="K159"/>
  <c r="K158"/>
  <c r="K157"/>
  <c r="K156"/>
  <c r="K154"/>
  <c r="K153"/>
  <c r="K152"/>
  <c r="K151"/>
  <c r="K150"/>
  <c r="K147"/>
  <c r="K146"/>
  <c r="K145"/>
  <c r="K144"/>
  <c r="K143"/>
  <c r="K142"/>
  <c r="K141"/>
  <c r="K140"/>
  <c r="K139"/>
  <c r="K138"/>
  <c r="K137"/>
  <c r="K136"/>
  <c r="J168"/>
  <c r="J167"/>
  <c r="J165"/>
  <c r="J164"/>
  <c r="J163"/>
  <c r="J162"/>
  <c r="J161"/>
  <c r="J160"/>
  <c r="J159"/>
  <c r="J158"/>
  <c r="J157"/>
  <c r="J156"/>
  <c r="J154"/>
  <c r="J153"/>
  <c r="J152"/>
  <c r="J151"/>
  <c r="J150"/>
  <c r="J147"/>
  <c r="J146"/>
  <c r="J145"/>
  <c r="J144"/>
  <c r="J143"/>
  <c r="J142"/>
  <c r="J141"/>
  <c r="J140"/>
  <c r="J139"/>
  <c r="J138"/>
  <c r="J137"/>
  <c r="J136"/>
  <c r="I168"/>
  <c r="I167"/>
  <c r="I165"/>
  <c r="I164"/>
  <c r="I163"/>
  <c r="I162"/>
  <c r="I161"/>
  <c r="I160"/>
  <c r="I159"/>
  <c r="I158"/>
  <c r="I157"/>
  <c r="I156"/>
  <c r="I154"/>
  <c r="I153"/>
  <c r="I152"/>
  <c r="I151"/>
  <c r="I150"/>
  <c r="I147"/>
  <c r="I146"/>
  <c r="I145"/>
  <c r="I144"/>
  <c r="I143"/>
  <c r="I142"/>
  <c r="I141"/>
  <c r="I140"/>
  <c r="I139"/>
  <c r="I138"/>
  <c r="I137"/>
  <c r="I136"/>
  <c r="H168"/>
  <c r="H167"/>
  <c r="H165"/>
  <c r="H164"/>
  <c r="H163"/>
  <c r="H162"/>
  <c r="H161"/>
  <c r="H160"/>
  <c r="H159"/>
  <c r="H158"/>
  <c r="H157"/>
  <c r="H156"/>
  <c r="H154"/>
  <c r="H153"/>
  <c r="H152"/>
  <c r="H151"/>
  <c r="H150"/>
  <c r="H147"/>
  <c r="H146"/>
  <c r="H145"/>
  <c r="H144"/>
  <c r="H143"/>
  <c r="H142"/>
  <c r="H141"/>
  <c r="H140"/>
  <c r="H139"/>
  <c r="H138"/>
  <c r="H137"/>
  <c r="H136"/>
  <c r="G168"/>
  <c r="G167"/>
  <c r="G165"/>
  <c r="G164"/>
  <c r="G163"/>
  <c r="G162"/>
  <c r="G161"/>
  <c r="G160"/>
  <c r="G159"/>
  <c r="G158"/>
  <c r="G157"/>
  <c r="G156"/>
  <c r="G154"/>
  <c r="G153"/>
  <c r="G152"/>
  <c r="G151"/>
  <c r="G150"/>
  <c r="G147"/>
  <c r="G146"/>
  <c r="G145"/>
  <c r="G144"/>
  <c r="G143"/>
  <c r="G142"/>
  <c r="G141"/>
  <c r="G140"/>
  <c r="G139"/>
  <c r="G138"/>
  <c r="G137"/>
  <c r="G136"/>
  <c r="F168"/>
  <c r="F167"/>
  <c r="F165"/>
  <c r="F164"/>
  <c r="F163"/>
  <c r="F162"/>
  <c r="F161"/>
  <c r="F160"/>
  <c r="F159"/>
  <c r="F158"/>
  <c r="F157"/>
  <c r="F156"/>
  <c r="F154"/>
  <c r="F153"/>
  <c r="F152"/>
  <c r="F151"/>
  <c r="F150"/>
  <c r="F147"/>
  <c r="F146"/>
  <c r="F145"/>
  <c r="F144"/>
  <c r="F143"/>
  <c r="F142"/>
  <c r="F141"/>
  <c r="F140"/>
  <c r="F139"/>
  <c r="F138"/>
  <c r="E168"/>
  <c r="E167"/>
  <c r="E165"/>
  <c r="E164"/>
  <c r="E163"/>
  <c r="E162"/>
  <c r="E161"/>
  <c r="E160"/>
  <c r="E159"/>
  <c r="E158"/>
  <c r="E157"/>
  <c r="E156"/>
  <c r="E154"/>
  <c r="E153"/>
  <c r="E152"/>
  <c r="E151"/>
  <c r="E150"/>
  <c r="E147"/>
  <c r="E146"/>
  <c r="E145"/>
  <c r="E144"/>
  <c r="E143"/>
  <c r="E142"/>
  <c r="E141"/>
  <c r="E140"/>
  <c r="E139"/>
  <c r="E138"/>
  <c r="F137"/>
  <c r="F136"/>
  <c r="E137"/>
  <c r="E136"/>
  <c r="W171"/>
  <c r="S171"/>
  <c r="GU83" i="1" l="1"/>
  <c r="EW83"/>
  <c r="CU83"/>
  <c r="CY83" s="1"/>
  <c r="IS83"/>
  <c r="ES229"/>
  <c r="CY221"/>
  <c r="IO229"/>
  <c r="CS229"/>
  <c r="EC229"/>
  <c r="HY229"/>
  <c r="AO229"/>
  <c r="GT229"/>
  <c r="CP221"/>
  <c r="BM229"/>
  <c r="CP229"/>
  <c r="CC229"/>
  <c r="BJ229"/>
  <c r="F9" i="2"/>
  <c r="CM229" i="1"/>
  <c r="BY229"/>
  <c r="IR229"/>
  <c r="AU229"/>
  <c r="BG229"/>
  <c r="AA229"/>
  <c r="CJ229"/>
  <c r="CX229"/>
  <c r="I229"/>
  <c r="AL229"/>
  <c r="EV229"/>
  <c r="O229"/>
  <c r="AR229"/>
  <c r="BA229"/>
  <c r="R229"/>
  <c r="AE229"/>
  <c r="U229"/>
  <c r="BS229"/>
  <c r="BA133"/>
  <c r="BA83"/>
  <c r="L229"/>
  <c r="FP229"/>
  <c r="GA229" s="1"/>
  <c r="GU229" s="1"/>
  <c r="CG221"/>
  <c r="CH229"/>
  <c r="BD229"/>
  <c r="BQ229"/>
  <c r="BP229" s="1"/>
  <c r="AG229"/>
  <c r="F229"/>
  <c r="AI229"/>
  <c r="AW229"/>
  <c r="BA152"/>
  <c r="BA221"/>
  <c r="T166" i="2"/>
  <c r="G166"/>
  <c r="J166"/>
  <c r="L166"/>
  <c r="L155"/>
  <c r="AB155"/>
  <c r="AB166"/>
  <c r="Q166"/>
  <c r="N155"/>
  <c r="V38" i="26"/>
  <c r="P166" i="2"/>
  <c r="X155"/>
  <c r="T155"/>
  <c r="P155"/>
  <c r="E166"/>
  <c r="F166" s="1"/>
  <c r="AC136"/>
  <c r="G155"/>
  <c r="J155"/>
  <c r="X166"/>
  <c r="Q155"/>
  <c r="E155"/>
  <c r="F155" s="1"/>
  <c r="AX18" i="32"/>
  <c r="AW18"/>
  <c r="R18"/>
  <c r="P18"/>
  <c r="I18"/>
  <c r="AL9"/>
  <c r="AJ9"/>
  <c r="IS229" i="1" l="1"/>
  <c r="EW229"/>
  <c r="CE229"/>
  <c r="CU229"/>
  <c r="CY229" s="1"/>
  <c r="CG229"/>
  <c r="AY40" i="36"/>
  <c r="AY39"/>
  <c r="AY34"/>
  <c r="AY31"/>
  <c r="AY30"/>
  <c r="AY27"/>
  <c r="AY22"/>
  <c r="AY21"/>
  <c r="AY13"/>
  <c r="AY12"/>
  <c r="AY9"/>
  <c r="Y169" i="2"/>
  <c r="AY18" i="35"/>
  <c r="X169" i="2"/>
  <c r="X170" s="1"/>
  <c r="X171" s="1"/>
  <c r="AY13" i="35"/>
  <c r="W169" i="2"/>
  <c r="AY8" i="35"/>
  <c r="V169" i="2"/>
  <c r="AY13" i="34"/>
  <c r="T169" i="2"/>
  <c r="T170" s="1"/>
  <c r="T171" s="1"/>
  <c r="AY8" i="34"/>
  <c r="U169" i="2"/>
  <c r="Q169"/>
  <c r="Q170" s="1"/>
  <c r="Q171" s="1"/>
  <c r="R169"/>
  <c r="R170" s="1"/>
  <c r="S169"/>
  <c r="AB37" i="26"/>
  <c r="AB38" s="1"/>
  <c r="P169" i="2"/>
  <c r="P170" s="1"/>
  <c r="P171" s="1"/>
  <c r="N169"/>
  <c r="M169"/>
  <c r="E38" i="26"/>
  <c r="L169" i="2"/>
  <c r="L170" s="1"/>
  <c r="L171" s="1"/>
  <c r="K169"/>
  <c r="J169"/>
  <c r="J170" s="1"/>
  <c r="J171" s="1"/>
  <c r="I169"/>
  <c r="H169"/>
  <c r="G169"/>
  <c r="G170" s="1"/>
  <c r="G171" s="1"/>
  <c r="F169"/>
  <c r="AY14" i="36"/>
  <c r="AY10"/>
  <c r="AY20" i="35"/>
  <c r="AY15"/>
  <c r="D6" i="36"/>
  <c r="F6"/>
  <c r="G6"/>
  <c r="I6"/>
  <c r="J6"/>
  <c r="L6"/>
  <c r="M6"/>
  <c r="O6"/>
  <c r="P6"/>
  <c r="R6"/>
  <c r="S6"/>
  <c r="U6"/>
  <c r="Y6"/>
  <c r="AA6"/>
  <c r="AB6"/>
  <c r="AC6"/>
  <c r="AE6"/>
  <c r="AG6"/>
  <c r="AI6"/>
  <c r="AJ6"/>
  <c r="AL6"/>
  <c r="AM6"/>
  <c r="AO6"/>
  <c r="AP6"/>
  <c r="AR6"/>
  <c r="AS6"/>
  <c r="AU6"/>
  <c r="AW6"/>
  <c r="AX6"/>
  <c r="AY6"/>
  <c r="D7"/>
  <c r="F7"/>
  <c r="G7"/>
  <c r="I7"/>
  <c r="J7"/>
  <c r="L7"/>
  <c r="M7"/>
  <c r="O7"/>
  <c r="P7"/>
  <c r="R7"/>
  <c r="S7"/>
  <c r="U7"/>
  <c r="Y7"/>
  <c r="AA7"/>
  <c r="AB7"/>
  <c r="AC7"/>
  <c r="AE7"/>
  <c r="AG7"/>
  <c r="AI7"/>
  <c r="AJ7"/>
  <c r="AL7"/>
  <c r="AM7"/>
  <c r="AO7"/>
  <c r="AP7"/>
  <c r="AR7"/>
  <c r="AS7"/>
  <c r="AU7"/>
  <c r="AW7"/>
  <c r="AX7"/>
  <c r="AY7"/>
  <c r="D8"/>
  <c r="F8"/>
  <c r="G8"/>
  <c r="I8"/>
  <c r="J8"/>
  <c r="L8"/>
  <c r="M8"/>
  <c r="O8"/>
  <c r="P8"/>
  <c r="R8"/>
  <c r="S8"/>
  <c r="U8"/>
  <c r="Y8"/>
  <c r="AA8"/>
  <c r="AB8"/>
  <c r="AC8"/>
  <c r="AE8"/>
  <c r="AG8"/>
  <c r="AI8"/>
  <c r="AJ8"/>
  <c r="AL8"/>
  <c r="AM8"/>
  <c r="AO8"/>
  <c r="AP8"/>
  <c r="AR8"/>
  <c r="AS8"/>
  <c r="AU8"/>
  <c r="AW8"/>
  <c r="AX8"/>
  <c r="D9"/>
  <c r="F9"/>
  <c r="G9"/>
  <c r="I9"/>
  <c r="J9"/>
  <c r="L9"/>
  <c r="M9"/>
  <c r="O9"/>
  <c r="P9"/>
  <c r="R9"/>
  <c r="S9"/>
  <c r="U9"/>
  <c r="Y9"/>
  <c r="AA9"/>
  <c r="AB9"/>
  <c r="AC9"/>
  <c r="AE9"/>
  <c r="AG9"/>
  <c r="AI9"/>
  <c r="AJ9"/>
  <c r="AL9"/>
  <c r="AM9"/>
  <c r="AO9"/>
  <c r="AP9"/>
  <c r="AR9"/>
  <c r="AS9"/>
  <c r="AU9"/>
  <c r="AW9"/>
  <c r="AX9"/>
  <c r="D10"/>
  <c r="F10"/>
  <c r="G10"/>
  <c r="I10"/>
  <c r="J10"/>
  <c r="L10"/>
  <c r="M10"/>
  <c r="O10"/>
  <c r="P10"/>
  <c r="R10"/>
  <c r="S10"/>
  <c r="U10"/>
  <c r="Y10"/>
  <c r="AA10"/>
  <c r="AB10"/>
  <c r="AC10"/>
  <c r="AE10"/>
  <c r="AG10"/>
  <c r="AI10"/>
  <c r="AJ10"/>
  <c r="AL10"/>
  <c r="AM10"/>
  <c r="AO10"/>
  <c r="AP10"/>
  <c r="AR10"/>
  <c r="AS10"/>
  <c r="AU10"/>
  <c r="AW10"/>
  <c r="AX10"/>
  <c r="D11"/>
  <c r="F11"/>
  <c r="G11"/>
  <c r="I11"/>
  <c r="J11"/>
  <c r="L11"/>
  <c r="M11"/>
  <c r="O11"/>
  <c r="P11"/>
  <c r="R11"/>
  <c r="S11"/>
  <c r="U11"/>
  <c r="Y11"/>
  <c r="AA11"/>
  <c r="AB11"/>
  <c r="AC11"/>
  <c r="AE11"/>
  <c r="AG11"/>
  <c r="AI11"/>
  <c r="AJ11"/>
  <c r="AL11"/>
  <c r="AM11"/>
  <c r="AO11"/>
  <c r="AP11"/>
  <c r="AR11"/>
  <c r="AS11"/>
  <c r="AU11"/>
  <c r="AW11"/>
  <c r="AX11"/>
  <c r="AY11"/>
  <c r="D12"/>
  <c r="F12"/>
  <c r="G12"/>
  <c r="I12"/>
  <c r="J12"/>
  <c r="L12"/>
  <c r="M12"/>
  <c r="O12"/>
  <c r="P12"/>
  <c r="R12"/>
  <c r="S12"/>
  <c r="U12"/>
  <c r="Y12"/>
  <c r="AA12"/>
  <c r="AB12"/>
  <c r="AC12"/>
  <c r="AE12"/>
  <c r="AG12"/>
  <c r="AI12"/>
  <c r="AJ12"/>
  <c r="AL12"/>
  <c r="AM12"/>
  <c r="AO12"/>
  <c r="AP12"/>
  <c r="AR12"/>
  <c r="AS12"/>
  <c r="AU12"/>
  <c r="AW12"/>
  <c r="AX12"/>
  <c r="D13"/>
  <c r="F13"/>
  <c r="G13"/>
  <c r="I13"/>
  <c r="J13"/>
  <c r="L13"/>
  <c r="M13"/>
  <c r="O13"/>
  <c r="P13"/>
  <c r="R13"/>
  <c r="S13"/>
  <c r="U13"/>
  <c r="Y13"/>
  <c r="AA13"/>
  <c r="AB13"/>
  <c r="AC13"/>
  <c r="AE13"/>
  <c r="AG13"/>
  <c r="AI13"/>
  <c r="AJ13"/>
  <c r="AL13"/>
  <c r="AM13"/>
  <c r="AO13"/>
  <c r="AP13"/>
  <c r="AR13"/>
  <c r="AS13"/>
  <c r="AU13"/>
  <c r="AW13"/>
  <c r="AX13"/>
  <c r="D14"/>
  <c r="F14"/>
  <c r="G14"/>
  <c r="I14"/>
  <c r="J14"/>
  <c r="L14"/>
  <c r="M14"/>
  <c r="O14"/>
  <c r="P14"/>
  <c r="R14"/>
  <c r="S14"/>
  <c r="U14"/>
  <c r="Y14"/>
  <c r="AA14"/>
  <c r="AB14"/>
  <c r="AC14"/>
  <c r="AE14"/>
  <c r="AG14"/>
  <c r="AI14"/>
  <c r="AJ14"/>
  <c r="AL14"/>
  <c r="AM14"/>
  <c r="AO14"/>
  <c r="AP14"/>
  <c r="AR14"/>
  <c r="AS14"/>
  <c r="AU14"/>
  <c r="AW14"/>
  <c r="AX14"/>
  <c r="D15"/>
  <c r="F15"/>
  <c r="G15"/>
  <c r="I15"/>
  <c r="J15"/>
  <c r="L15"/>
  <c r="M15"/>
  <c r="O15"/>
  <c r="P15"/>
  <c r="R15"/>
  <c r="S15"/>
  <c r="U15"/>
  <c r="Y15"/>
  <c r="AA15"/>
  <c r="AB15"/>
  <c r="AC15"/>
  <c r="AE15"/>
  <c r="AG15"/>
  <c r="AI15"/>
  <c r="AJ15"/>
  <c r="AL15"/>
  <c r="AM15"/>
  <c r="AO15"/>
  <c r="AP15"/>
  <c r="AR15"/>
  <c r="AS15"/>
  <c r="AU15"/>
  <c r="AW15"/>
  <c r="AX15"/>
  <c r="AY15"/>
  <c r="D17"/>
  <c r="F17"/>
  <c r="G17"/>
  <c r="I17"/>
  <c r="J17"/>
  <c r="L17"/>
  <c r="M17"/>
  <c r="O17"/>
  <c r="P17"/>
  <c r="R17"/>
  <c r="S17"/>
  <c r="U17"/>
  <c r="Y17"/>
  <c r="AA17"/>
  <c r="AB17"/>
  <c r="AC17"/>
  <c r="AE17"/>
  <c r="AG17"/>
  <c r="AI17"/>
  <c r="AJ17"/>
  <c r="AL17"/>
  <c r="AM17"/>
  <c r="AO17"/>
  <c r="AP17"/>
  <c r="AR17"/>
  <c r="AS17"/>
  <c r="AU17"/>
  <c r="AW17"/>
  <c r="AX17"/>
  <c r="D18"/>
  <c r="F18"/>
  <c r="G18"/>
  <c r="I18"/>
  <c r="J18"/>
  <c r="L18"/>
  <c r="M18"/>
  <c r="O18"/>
  <c r="P18"/>
  <c r="R18"/>
  <c r="S18"/>
  <c r="U18"/>
  <c r="Y18"/>
  <c r="AA18"/>
  <c r="AB18"/>
  <c r="AC18"/>
  <c r="AE18"/>
  <c r="AG18"/>
  <c r="AI18"/>
  <c r="AJ18"/>
  <c r="AL18"/>
  <c r="AM18"/>
  <c r="AO18"/>
  <c r="AS18"/>
  <c r="AU18"/>
  <c r="AW18"/>
  <c r="AX18"/>
  <c r="D19"/>
  <c r="F19"/>
  <c r="G19"/>
  <c r="I19"/>
  <c r="J19"/>
  <c r="L19"/>
  <c r="M19"/>
  <c r="O19"/>
  <c r="P19"/>
  <c r="R19"/>
  <c r="S19"/>
  <c r="U19"/>
  <c r="Y19"/>
  <c r="AA19"/>
  <c r="AB19"/>
  <c r="AC19"/>
  <c r="AE19"/>
  <c r="AG19"/>
  <c r="AI19"/>
  <c r="AJ19"/>
  <c r="AL19"/>
  <c r="AM19"/>
  <c r="AO19"/>
  <c r="AP19"/>
  <c r="AR19"/>
  <c r="AS19"/>
  <c r="AU19"/>
  <c r="AW19"/>
  <c r="AX19"/>
  <c r="AY19"/>
  <c r="D20"/>
  <c r="E20"/>
  <c r="F20"/>
  <c r="G20"/>
  <c r="H20"/>
  <c r="I20"/>
  <c r="J20"/>
  <c r="K20"/>
  <c r="L20"/>
  <c r="M20"/>
  <c r="N20"/>
  <c r="O20"/>
  <c r="P20"/>
  <c r="Q20"/>
  <c r="R20"/>
  <c r="S20"/>
  <c r="T20"/>
  <c r="U20"/>
  <c r="Y20"/>
  <c r="Z20"/>
  <c r="AA20"/>
  <c r="AB20"/>
  <c r="AC20"/>
  <c r="AD20"/>
  <c r="AE20"/>
  <c r="AG20"/>
  <c r="AH20"/>
  <c r="AI20"/>
  <c r="AJ20"/>
  <c r="AK20"/>
  <c r="AL20"/>
  <c r="AM20"/>
  <c r="AN20"/>
  <c r="AO20"/>
  <c r="AP20"/>
  <c r="AQ20"/>
  <c r="AR20"/>
  <c r="AS20"/>
  <c r="AT20"/>
  <c r="AU20"/>
  <c r="AW20"/>
  <c r="AX20"/>
  <c r="AY20"/>
  <c r="D21"/>
  <c r="F21"/>
  <c r="G21"/>
  <c r="I21"/>
  <c r="J21"/>
  <c r="L21"/>
  <c r="M21"/>
  <c r="O21"/>
  <c r="P21"/>
  <c r="R21"/>
  <c r="S21"/>
  <c r="U21"/>
  <c r="Y21"/>
  <c r="AA21"/>
  <c r="AB21"/>
  <c r="AC21"/>
  <c r="AE21"/>
  <c r="AG21"/>
  <c r="AI21"/>
  <c r="AJ21"/>
  <c r="AL21"/>
  <c r="AM21"/>
  <c r="AO21"/>
  <c r="AP21"/>
  <c r="AR21"/>
  <c r="AS21"/>
  <c r="AU21"/>
  <c r="AW21"/>
  <c r="AX21"/>
  <c r="D22"/>
  <c r="F22"/>
  <c r="G22"/>
  <c r="I22"/>
  <c r="J22"/>
  <c r="L22"/>
  <c r="M22"/>
  <c r="O22"/>
  <c r="P22"/>
  <c r="R22"/>
  <c r="S22"/>
  <c r="U22"/>
  <c r="Y22"/>
  <c r="AA22"/>
  <c r="AB22"/>
  <c r="AC22"/>
  <c r="AE22"/>
  <c r="AG22"/>
  <c r="AI22"/>
  <c r="AJ22"/>
  <c r="AL22"/>
  <c r="AM22"/>
  <c r="AO22"/>
  <c r="AP22"/>
  <c r="AR22"/>
  <c r="AS22"/>
  <c r="AU22"/>
  <c r="AW22"/>
  <c r="AX22"/>
  <c r="D23"/>
  <c r="F23"/>
  <c r="G23"/>
  <c r="I23"/>
  <c r="J23"/>
  <c r="L23"/>
  <c r="M23"/>
  <c r="O23"/>
  <c r="P23"/>
  <c r="R23"/>
  <c r="S23"/>
  <c r="U23"/>
  <c r="Y23"/>
  <c r="AA23"/>
  <c r="AB23"/>
  <c r="AC23"/>
  <c r="AE23"/>
  <c r="AG23"/>
  <c r="AI23"/>
  <c r="AJ23"/>
  <c r="AL23"/>
  <c r="AM23"/>
  <c r="AO23"/>
  <c r="AP23"/>
  <c r="AR23"/>
  <c r="AS23"/>
  <c r="AU23"/>
  <c r="AW23"/>
  <c r="AX23"/>
  <c r="AY23"/>
  <c r="D24"/>
  <c r="F24"/>
  <c r="G24"/>
  <c r="I24"/>
  <c r="J24"/>
  <c r="L24"/>
  <c r="M24"/>
  <c r="O24"/>
  <c r="P24"/>
  <c r="R24"/>
  <c r="S24"/>
  <c r="U24"/>
  <c r="Y24"/>
  <c r="AA24"/>
  <c r="AB24"/>
  <c r="AC24"/>
  <c r="AE24"/>
  <c r="AG24"/>
  <c r="AI24"/>
  <c r="AJ24"/>
  <c r="AL24"/>
  <c r="AM24"/>
  <c r="AO24"/>
  <c r="AP24"/>
  <c r="AR24"/>
  <c r="AS24"/>
  <c r="AU24"/>
  <c r="AW24"/>
  <c r="AX24"/>
  <c r="AY24"/>
  <c r="D26"/>
  <c r="F26"/>
  <c r="G26"/>
  <c r="I26"/>
  <c r="J26"/>
  <c r="L26"/>
  <c r="M26"/>
  <c r="O26"/>
  <c r="P26"/>
  <c r="R26"/>
  <c r="S26"/>
  <c r="U26"/>
  <c r="Y26"/>
  <c r="AA26"/>
  <c r="AB26"/>
  <c r="AC26"/>
  <c r="AE26"/>
  <c r="AG26"/>
  <c r="AI26"/>
  <c r="AJ26"/>
  <c r="AL26"/>
  <c r="AM26"/>
  <c r="AO26"/>
  <c r="AP26"/>
  <c r="AR26"/>
  <c r="AS26"/>
  <c r="AU26"/>
  <c r="AW26"/>
  <c r="AX26"/>
  <c r="D27"/>
  <c r="F27"/>
  <c r="G27"/>
  <c r="I27"/>
  <c r="J27"/>
  <c r="L27"/>
  <c r="M27"/>
  <c r="O27"/>
  <c r="P27"/>
  <c r="R27"/>
  <c r="S27"/>
  <c r="U27"/>
  <c r="Y27"/>
  <c r="AA27"/>
  <c r="AB27"/>
  <c r="AC27"/>
  <c r="AE27"/>
  <c r="AG27"/>
  <c r="AI27"/>
  <c r="AJ27"/>
  <c r="AL27"/>
  <c r="AM27"/>
  <c r="AO27"/>
  <c r="AP27"/>
  <c r="AR27"/>
  <c r="AS27"/>
  <c r="AU27"/>
  <c r="AW27"/>
  <c r="AX27"/>
  <c r="D28"/>
  <c r="E28"/>
  <c r="F28"/>
  <c r="G28"/>
  <c r="H28"/>
  <c r="I28"/>
  <c r="J28"/>
  <c r="K28"/>
  <c r="L28"/>
  <c r="M28"/>
  <c r="N28"/>
  <c r="O28"/>
  <c r="P28"/>
  <c r="Q28"/>
  <c r="R28"/>
  <c r="S28"/>
  <c r="T28"/>
  <c r="U28"/>
  <c r="Y28"/>
  <c r="Z28"/>
  <c r="AA28"/>
  <c r="AB28"/>
  <c r="AC28"/>
  <c r="AD28"/>
  <c r="AE28"/>
  <c r="AG28"/>
  <c r="AH28"/>
  <c r="AI28"/>
  <c r="AJ28"/>
  <c r="AK28"/>
  <c r="AL28"/>
  <c r="AM28"/>
  <c r="AN28"/>
  <c r="AO28"/>
  <c r="AP28"/>
  <c r="AQ28"/>
  <c r="AR28"/>
  <c r="AS28"/>
  <c r="AT28"/>
  <c r="AU28"/>
  <c r="AW28"/>
  <c r="AX28"/>
  <c r="AY28"/>
  <c r="D29"/>
  <c r="F29"/>
  <c r="G29"/>
  <c r="I29"/>
  <c r="J29"/>
  <c r="L29"/>
  <c r="M29"/>
  <c r="O29"/>
  <c r="P29"/>
  <c r="R29"/>
  <c r="S29"/>
  <c r="U29"/>
  <c r="Y29"/>
  <c r="AA29"/>
  <c r="AB29"/>
  <c r="AC29"/>
  <c r="AE29"/>
  <c r="AG29"/>
  <c r="AI29"/>
  <c r="AJ29"/>
  <c r="AL29"/>
  <c r="AM29"/>
  <c r="AO29"/>
  <c r="AP29"/>
  <c r="AR29"/>
  <c r="AS29"/>
  <c r="AU29"/>
  <c r="AW29"/>
  <c r="AX29"/>
  <c r="AY29"/>
  <c r="D30"/>
  <c r="F30"/>
  <c r="G30"/>
  <c r="I30"/>
  <c r="J30"/>
  <c r="L30"/>
  <c r="M30"/>
  <c r="O30"/>
  <c r="P30"/>
  <c r="R30"/>
  <c r="S30"/>
  <c r="U30"/>
  <c r="Y30"/>
  <c r="AA30"/>
  <c r="AB30"/>
  <c r="AC30"/>
  <c r="AE30"/>
  <c r="AG30"/>
  <c r="AI30"/>
  <c r="AJ30"/>
  <c r="AL30"/>
  <c r="AM30"/>
  <c r="AO30"/>
  <c r="AP30"/>
  <c r="AR30"/>
  <c r="AS30"/>
  <c r="AU30"/>
  <c r="AW30"/>
  <c r="AX30"/>
  <c r="D31"/>
  <c r="F31"/>
  <c r="G31"/>
  <c r="I31"/>
  <c r="J31"/>
  <c r="L31"/>
  <c r="M31"/>
  <c r="O31"/>
  <c r="P31"/>
  <c r="R31"/>
  <c r="S31"/>
  <c r="U31"/>
  <c r="Y31"/>
  <c r="AA31"/>
  <c r="AB31"/>
  <c r="AC31"/>
  <c r="AE31"/>
  <c r="AG31"/>
  <c r="AI31"/>
  <c r="AJ31"/>
  <c r="AL31"/>
  <c r="AM31"/>
  <c r="AO31"/>
  <c r="AP31"/>
  <c r="AR31"/>
  <c r="AS31"/>
  <c r="AU31"/>
  <c r="AW31"/>
  <c r="AX31"/>
  <c r="D32"/>
  <c r="F32"/>
  <c r="G32"/>
  <c r="I32"/>
  <c r="J32"/>
  <c r="L32"/>
  <c r="M32"/>
  <c r="O32"/>
  <c r="P32"/>
  <c r="R32"/>
  <c r="S32"/>
  <c r="U32"/>
  <c r="Y32"/>
  <c r="AA32"/>
  <c r="AB32"/>
  <c r="AC32"/>
  <c r="AE32"/>
  <c r="AG32"/>
  <c r="AI32"/>
  <c r="AJ32"/>
  <c r="AL32"/>
  <c r="AM32"/>
  <c r="AO32"/>
  <c r="AP32"/>
  <c r="AR32"/>
  <c r="AS32"/>
  <c r="AU32"/>
  <c r="AW32"/>
  <c r="AX32"/>
  <c r="AY32"/>
  <c r="D33"/>
  <c r="F33"/>
  <c r="G33"/>
  <c r="I33"/>
  <c r="J33"/>
  <c r="L33"/>
  <c r="M33"/>
  <c r="O33"/>
  <c r="P33"/>
  <c r="R33"/>
  <c r="S33"/>
  <c r="U33"/>
  <c r="Y33"/>
  <c r="AA33"/>
  <c r="AB33"/>
  <c r="AC33"/>
  <c r="AE33"/>
  <c r="AG33"/>
  <c r="AI33"/>
  <c r="AJ33"/>
  <c r="AL33"/>
  <c r="AM33"/>
  <c r="AO33"/>
  <c r="AP33"/>
  <c r="AR33"/>
  <c r="AS33"/>
  <c r="AU33"/>
  <c r="AW33"/>
  <c r="AX33"/>
  <c r="AY33"/>
  <c r="D34"/>
  <c r="F34"/>
  <c r="G34"/>
  <c r="I34"/>
  <c r="J34"/>
  <c r="L34"/>
  <c r="M34"/>
  <c r="O34"/>
  <c r="P34"/>
  <c r="R34"/>
  <c r="S34"/>
  <c r="U34"/>
  <c r="Y34"/>
  <c r="AA34"/>
  <c r="AB34"/>
  <c r="AC34"/>
  <c r="AE34"/>
  <c r="AG34"/>
  <c r="AI34"/>
  <c r="AJ34"/>
  <c r="AL34"/>
  <c r="AM34"/>
  <c r="AO34"/>
  <c r="AP34"/>
  <c r="AR34"/>
  <c r="AS34"/>
  <c r="AU34"/>
  <c r="AW34"/>
  <c r="AX34"/>
  <c r="D36"/>
  <c r="F36"/>
  <c r="G36"/>
  <c r="I36"/>
  <c r="J36"/>
  <c r="L36"/>
  <c r="M36"/>
  <c r="O36"/>
  <c r="P36"/>
  <c r="R36"/>
  <c r="S36"/>
  <c r="U36"/>
  <c r="Y36"/>
  <c r="AA36"/>
  <c r="AB36"/>
  <c r="AC36"/>
  <c r="AE36"/>
  <c r="AG36"/>
  <c r="AI36"/>
  <c r="AJ36"/>
  <c r="AK36"/>
  <c r="AL36"/>
  <c r="AM36"/>
  <c r="AO36"/>
  <c r="AP36"/>
  <c r="AR36"/>
  <c r="AS36"/>
  <c r="AU36"/>
  <c r="AW36"/>
  <c r="AX36"/>
  <c r="D37"/>
  <c r="F37"/>
  <c r="G37"/>
  <c r="I37"/>
  <c r="J37"/>
  <c r="L37"/>
  <c r="M37"/>
  <c r="O37"/>
  <c r="P37"/>
  <c r="R37"/>
  <c r="S37"/>
  <c r="U37"/>
  <c r="Y37"/>
  <c r="AA37"/>
  <c r="AB37"/>
  <c r="AC37"/>
  <c r="AE37"/>
  <c r="AG37"/>
  <c r="AI37"/>
  <c r="AJ37"/>
  <c r="AL37"/>
  <c r="AM37"/>
  <c r="AO37"/>
  <c r="AP37"/>
  <c r="AR37"/>
  <c r="AS37"/>
  <c r="AU37"/>
  <c r="AW37"/>
  <c r="AX37"/>
  <c r="AY37"/>
  <c r="D38"/>
  <c r="F38"/>
  <c r="G38"/>
  <c r="I38"/>
  <c r="J38"/>
  <c r="L38"/>
  <c r="M38"/>
  <c r="O38"/>
  <c r="P38"/>
  <c r="R38"/>
  <c r="S38"/>
  <c r="U38"/>
  <c r="Y38"/>
  <c r="AA38"/>
  <c r="AB38"/>
  <c r="AC38"/>
  <c r="AE38"/>
  <c r="AG38"/>
  <c r="AI38"/>
  <c r="AJ38"/>
  <c r="AL38"/>
  <c r="AM38"/>
  <c r="AO38"/>
  <c r="AP38"/>
  <c r="AR38"/>
  <c r="AS38"/>
  <c r="AU38"/>
  <c r="AW38"/>
  <c r="AX38"/>
  <c r="AY38"/>
  <c r="D39"/>
  <c r="F39"/>
  <c r="G39"/>
  <c r="I39"/>
  <c r="J39"/>
  <c r="L39"/>
  <c r="M39"/>
  <c r="O39"/>
  <c r="P39"/>
  <c r="R39"/>
  <c r="S39"/>
  <c r="U39"/>
  <c r="Y39"/>
  <c r="AA39"/>
  <c r="AB39"/>
  <c r="AC39"/>
  <c r="AE39"/>
  <c r="AG39"/>
  <c r="AI39"/>
  <c r="AJ39"/>
  <c r="AL39"/>
  <c r="AM39"/>
  <c r="AO39"/>
  <c r="AP39"/>
  <c r="AR39"/>
  <c r="AS39"/>
  <c r="AU39"/>
  <c r="AV39"/>
  <c r="AW39"/>
  <c r="AX39"/>
  <c r="D40"/>
  <c r="F40"/>
  <c r="G40"/>
  <c r="I40"/>
  <c r="J40"/>
  <c r="L40"/>
  <c r="M40"/>
  <c r="O40"/>
  <c r="P40"/>
  <c r="R40"/>
  <c r="S40"/>
  <c r="U40"/>
  <c r="Y40"/>
  <c r="AA40"/>
  <c r="AB40"/>
  <c r="AC40"/>
  <c r="AE40"/>
  <c r="AG40"/>
  <c r="AI40"/>
  <c r="AJ40"/>
  <c r="AL40"/>
  <c r="AM40"/>
  <c r="AO40"/>
  <c r="AP40"/>
  <c r="AR40"/>
  <c r="AS40"/>
  <c r="AU40"/>
  <c r="AW40"/>
  <c r="AX40"/>
  <c r="D6" i="35"/>
  <c r="F6"/>
  <c r="G6"/>
  <c r="I6"/>
  <c r="J6"/>
  <c r="L6"/>
  <c r="M6"/>
  <c r="O6"/>
  <c r="P6"/>
  <c r="R6"/>
  <c r="S6"/>
  <c r="U6"/>
  <c r="Y6"/>
  <c r="AA6"/>
  <c r="AB6"/>
  <c r="AC6"/>
  <c r="AE6"/>
  <c r="AG6"/>
  <c r="AI6"/>
  <c r="AJ6"/>
  <c r="AL6"/>
  <c r="AM6"/>
  <c r="AO6"/>
  <c r="AP6"/>
  <c r="AR6"/>
  <c r="AS6"/>
  <c r="AU6"/>
  <c r="AW6"/>
  <c r="AX6"/>
  <c r="AY6"/>
  <c r="D7"/>
  <c r="F7"/>
  <c r="G7"/>
  <c r="I7"/>
  <c r="J7"/>
  <c r="L7"/>
  <c r="M7"/>
  <c r="O7"/>
  <c r="P7"/>
  <c r="R7"/>
  <c r="S7"/>
  <c r="U7"/>
  <c r="Y7"/>
  <c r="AA7"/>
  <c r="AB7"/>
  <c r="AC7"/>
  <c r="AE7"/>
  <c r="AG7"/>
  <c r="AI7"/>
  <c r="AJ7"/>
  <c r="AL7"/>
  <c r="AM7"/>
  <c r="AO7"/>
  <c r="AP7"/>
  <c r="AR7"/>
  <c r="AS7"/>
  <c r="AU7"/>
  <c r="AW7"/>
  <c r="AX7"/>
  <c r="AY7"/>
  <c r="D8"/>
  <c r="F8"/>
  <c r="G8"/>
  <c r="I8"/>
  <c r="J8"/>
  <c r="L8"/>
  <c r="M8"/>
  <c r="O8"/>
  <c r="P8"/>
  <c r="R8"/>
  <c r="S8"/>
  <c r="U8"/>
  <c r="Y8"/>
  <c r="AA8"/>
  <c r="AB8"/>
  <c r="AC8"/>
  <c r="AE8"/>
  <c r="AG8"/>
  <c r="AI8"/>
  <c r="AJ8"/>
  <c r="AL8"/>
  <c r="AM8"/>
  <c r="AO8"/>
  <c r="AP8"/>
  <c r="AR8"/>
  <c r="AS8"/>
  <c r="AU8"/>
  <c r="AW8"/>
  <c r="AX8"/>
  <c r="D9"/>
  <c r="F9"/>
  <c r="G9"/>
  <c r="I9"/>
  <c r="J9"/>
  <c r="L9"/>
  <c r="M9"/>
  <c r="O9"/>
  <c r="P9"/>
  <c r="R9"/>
  <c r="S9"/>
  <c r="U9"/>
  <c r="Y9"/>
  <c r="AA9"/>
  <c r="AB9"/>
  <c r="AC9"/>
  <c r="AE9"/>
  <c r="AG9"/>
  <c r="AI9"/>
  <c r="AJ9"/>
  <c r="AL9"/>
  <c r="AM9"/>
  <c r="AO9"/>
  <c r="AP9"/>
  <c r="AR9"/>
  <c r="AS9"/>
  <c r="AU9"/>
  <c r="AW9"/>
  <c r="AX9"/>
  <c r="AY9"/>
  <c r="D10"/>
  <c r="F10"/>
  <c r="G10"/>
  <c r="I10"/>
  <c r="J10"/>
  <c r="L10"/>
  <c r="M10"/>
  <c r="O10"/>
  <c r="P10"/>
  <c r="R10"/>
  <c r="S10"/>
  <c r="U10"/>
  <c r="Y10"/>
  <c r="AA10"/>
  <c r="AB10"/>
  <c r="AC10"/>
  <c r="AE10"/>
  <c r="AG10"/>
  <c r="AI10"/>
  <c r="AJ10"/>
  <c r="AL10"/>
  <c r="AM10"/>
  <c r="AO10"/>
  <c r="AP10"/>
  <c r="AR10"/>
  <c r="AS10"/>
  <c r="AU10"/>
  <c r="AW10"/>
  <c r="AX10"/>
  <c r="AY10"/>
  <c r="D12"/>
  <c r="F12"/>
  <c r="G12"/>
  <c r="I12"/>
  <c r="J12"/>
  <c r="L12"/>
  <c r="M12"/>
  <c r="O12"/>
  <c r="P12"/>
  <c r="R12"/>
  <c r="S12"/>
  <c r="U12"/>
  <c r="Y12"/>
  <c r="AA12"/>
  <c r="AB12"/>
  <c r="AC12"/>
  <c r="AE12"/>
  <c r="AG12"/>
  <c r="AI12"/>
  <c r="AJ12"/>
  <c r="AL12"/>
  <c r="AM12"/>
  <c r="AO12"/>
  <c r="AP12"/>
  <c r="AR12"/>
  <c r="AS12"/>
  <c r="AU12"/>
  <c r="AW12"/>
  <c r="AX12"/>
  <c r="AY12"/>
  <c r="D13"/>
  <c r="F13"/>
  <c r="G13"/>
  <c r="I13"/>
  <c r="J13"/>
  <c r="L13"/>
  <c r="M13"/>
  <c r="O13"/>
  <c r="P13"/>
  <c r="R13"/>
  <c r="S13"/>
  <c r="U13"/>
  <c r="Y13"/>
  <c r="AA13"/>
  <c r="AB13"/>
  <c r="AC13"/>
  <c r="AE13"/>
  <c r="AG13"/>
  <c r="AI13"/>
  <c r="AJ13"/>
  <c r="AL13"/>
  <c r="AM13"/>
  <c r="AO13"/>
  <c r="AP13"/>
  <c r="AR13"/>
  <c r="AS13"/>
  <c r="AU13"/>
  <c r="AW13"/>
  <c r="AX13"/>
  <c r="D14"/>
  <c r="F14"/>
  <c r="G14"/>
  <c r="I14"/>
  <c r="J14"/>
  <c r="L14"/>
  <c r="M14"/>
  <c r="O14"/>
  <c r="P14"/>
  <c r="R14"/>
  <c r="S14"/>
  <c r="U14"/>
  <c r="Y14"/>
  <c r="AA14"/>
  <c r="AB14"/>
  <c r="AC14"/>
  <c r="AE14"/>
  <c r="AG14"/>
  <c r="AI14"/>
  <c r="AJ14"/>
  <c r="AL14"/>
  <c r="AM14"/>
  <c r="AO14"/>
  <c r="AP14"/>
  <c r="AR14"/>
  <c r="AS14"/>
  <c r="AU14"/>
  <c r="AW14"/>
  <c r="AX14"/>
  <c r="AY14"/>
  <c r="D15"/>
  <c r="F15"/>
  <c r="G15"/>
  <c r="I15"/>
  <c r="J15"/>
  <c r="L15"/>
  <c r="M15"/>
  <c r="O15"/>
  <c r="P15"/>
  <c r="R15"/>
  <c r="S15"/>
  <c r="U15"/>
  <c r="Y15"/>
  <c r="AA15"/>
  <c r="AB15"/>
  <c r="AC15"/>
  <c r="AE15"/>
  <c r="AG15"/>
  <c r="AI15"/>
  <c r="AJ15"/>
  <c r="AL15"/>
  <c r="AM15"/>
  <c r="AO15"/>
  <c r="AP15"/>
  <c r="AR15"/>
  <c r="AS15"/>
  <c r="AU15"/>
  <c r="AW15"/>
  <c r="AX15"/>
  <c r="D17"/>
  <c r="F17"/>
  <c r="G17"/>
  <c r="I17"/>
  <c r="J17"/>
  <c r="L17"/>
  <c r="M17"/>
  <c r="O17"/>
  <c r="P17"/>
  <c r="R17"/>
  <c r="S17"/>
  <c r="U17"/>
  <c r="Y17"/>
  <c r="AA17"/>
  <c r="AB17"/>
  <c r="AC17"/>
  <c r="AE17"/>
  <c r="AG17"/>
  <c r="AI17"/>
  <c r="AJ17"/>
  <c r="AL17"/>
  <c r="AM17"/>
  <c r="AO17"/>
  <c r="AP17"/>
  <c r="AR17"/>
  <c r="AS17"/>
  <c r="AU17"/>
  <c r="AW17"/>
  <c r="AX17"/>
  <c r="AY17"/>
  <c r="D18"/>
  <c r="F18"/>
  <c r="G18"/>
  <c r="I18"/>
  <c r="J18"/>
  <c r="L18"/>
  <c r="M18"/>
  <c r="O18"/>
  <c r="P18"/>
  <c r="R18"/>
  <c r="S18"/>
  <c r="U18"/>
  <c r="Y18"/>
  <c r="AA18"/>
  <c r="AB18"/>
  <c r="AC18"/>
  <c r="AE18"/>
  <c r="AG18"/>
  <c r="AI18"/>
  <c r="AJ18"/>
  <c r="AL18"/>
  <c r="AM18"/>
  <c r="AO18"/>
  <c r="AP18"/>
  <c r="AR18"/>
  <c r="AS18"/>
  <c r="AU18"/>
  <c r="AW18"/>
  <c r="AX18"/>
  <c r="D19"/>
  <c r="F19"/>
  <c r="G19"/>
  <c r="I19"/>
  <c r="J19"/>
  <c r="L19"/>
  <c r="M19"/>
  <c r="O19"/>
  <c r="P19"/>
  <c r="R19"/>
  <c r="S19"/>
  <c r="U19"/>
  <c r="Y19"/>
  <c r="AA19"/>
  <c r="AB19"/>
  <c r="AC19"/>
  <c r="AE19"/>
  <c r="AG19"/>
  <c r="AI19"/>
  <c r="AJ19"/>
  <c r="AL19"/>
  <c r="AM19"/>
  <c r="AO19"/>
  <c r="AP19"/>
  <c r="AR19"/>
  <c r="AS19"/>
  <c r="AU19"/>
  <c r="AW19"/>
  <c r="AX19"/>
  <c r="AY19"/>
  <c r="D20"/>
  <c r="F20"/>
  <c r="G20"/>
  <c r="I20"/>
  <c r="J20"/>
  <c r="L20"/>
  <c r="M20"/>
  <c r="O20"/>
  <c r="P20"/>
  <c r="R20"/>
  <c r="S20"/>
  <c r="U20"/>
  <c r="Y20"/>
  <c r="AA20"/>
  <c r="AB20"/>
  <c r="AC20"/>
  <c r="AE20"/>
  <c r="AG20"/>
  <c r="AI20"/>
  <c r="AJ20"/>
  <c r="AL20"/>
  <c r="AM20"/>
  <c r="AO20"/>
  <c r="AP20"/>
  <c r="AR20"/>
  <c r="AS20"/>
  <c r="AU20"/>
  <c r="AW20"/>
  <c r="AX20"/>
  <c r="AY15" i="34"/>
  <c r="AX15"/>
  <c r="AW15"/>
  <c r="AV15"/>
  <c r="AU15"/>
  <c r="AS15"/>
  <c r="AR15"/>
  <c r="AP15"/>
  <c r="AO15"/>
  <c r="AM15"/>
  <c r="AL15"/>
  <c r="AJ15"/>
  <c r="AI15"/>
  <c r="AG15"/>
  <c r="AE15"/>
  <c r="AC15"/>
  <c r="AB15"/>
  <c r="AA15"/>
  <c r="Y15"/>
  <c r="U15"/>
  <c r="S15"/>
  <c r="R15"/>
  <c r="P15"/>
  <c r="O15"/>
  <c r="M15"/>
  <c r="L15"/>
  <c r="J15"/>
  <c r="I15"/>
  <c r="G15"/>
  <c r="F15"/>
  <c r="D15"/>
  <c r="AY14"/>
  <c r="AX14"/>
  <c r="AW14"/>
  <c r="AV14"/>
  <c r="AU14"/>
  <c r="AS14"/>
  <c r="AR14"/>
  <c r="AP14"/>
  <c r="AO14"/>
  <c r="AM14"/>
  <c r="AL14"/>
  <c r="AJ14"/>
  <c r="AI14"/>
  <c r="AG14"/>
  <c r="AE14"/>
  <c r="AC14"/>
  <c r="AB14"/>
  <c r="AA14"/>
  <c r="Y14"/>
  <c r="U14"/>
  <c r="S14"/>
  <c r="R14"/>
  <c r="P14"/>
  <c r="O14"/>
  <c r="M14"/>
  <c r="L14"/>
  <c r="J14"/>
  <c r="I14"/>
  <c r="G14"/>
  <c r="F14"/>
  <c r="D14"/>
  <c r="AX13"/>
  <c r="AW13"/>
  <c r="AV13"/>
  <c r="AU13"/>
  <c r="AS13"/>
  <c r="AR13"/>
  <c r="AP13"/>
  <c r="AO13"/>
  <c r="AM13"/>
  <c r="AL13"/>
  <c r="AJ13"/>
  <c r="AI13"/>
  <c r="AG13"/>
  <c r="AE13"/>
  <c r="AC13"/>
  <c r="AB13"/>
  <c r="AA13"/>
  <c r="Y13"/>
  <c r="U13"/>
  <c r="S13"/>
  <c r="R13"/>
  <c r="P13"/>
  <c r="O13"/>
  <c r="M13"/>
  <c r="L13"/>
  <c r="J13"/>
  <c r="I13"/>
  <c r="G13"/>
  <c r="F13"/>
  <c r="D13"/>
  <c r="AY12"/>
  <c r="AX12"/>
  <c r="AW12"/>
  <c r="AV12"/>
  <c r="AU12"/>
  <c r="AS12"/>
  <c r="AR12"/>
  <c r="AP12"/>
  <c r="AO12"/>
  <c r="AM12"/>
  <c r="AL12"/>
  <c r="AJ12"/>
  <c r="AI12"/>
  <c r="AG12"/>
  <c r="AE12"/>
  <c r="AC12"/>
  <c r="AB12"/>
  <c r="AA12"/>
  <c r="Y12"/>
  <c r="U12"/>
  <c r="S12"/>
  <c r="R12"/>
  <c r="P12"/>
  <c r="O12"/>
  <c r="M12"/>
  <c r="L12"/>
  <c r="J12"/>
  <c r="I12"/>
  <c r="G12"/>
  <c r="F12"/>
  <c r="D12"/>
  <c r="AY10"/>
  <c r="AX10"/>
  <c r="AW10"/>
  <c r="AU10"/>
  <c r="AS10"/>
  <c r="AR10"/>
  <c r="AP10"/>
  <c r="AO10"/>
  <c r="AM10"/>
  <c r="AL10"/>
  <c r="AJ10"/>
  <c r="AI10"/>
  <c r="AG10"/>
  <c r="AE10"/>
  <c r="AC10"/>
  <c r="AB10"/>
  <c r="AA10"/>
  <c r="Y10"/>
  <c r="U10"/>
  <c r="S10"/>
  <c r="R10"/>
  <c r="P10"/>
  <c r="O10"/>
  <c r="M10"/>
  <c r="L10"/>
  <c r="J10"/>
  <c r="I10"/>
  <c r="G10"/>
  <c r="F10"/>
  <c r="D10"/>
  <c r="AY9"/>
  <c r="AX9"/>
  <c r="AW9"/>
  <c r="AU9"/>
  <c r="AS9"/>
  <c r="AR9"/>
  <c r="AP9"/>
  <c r="AO9"/>
  <c r="AM9"/>
  <c r="AL9"/>
  <c r="AJ9"/>
  <c r="AI9"/>
  <c r="AG9"/>
  <c r="AE9"/>
  <c r="AC9"/>
  <c r="AB9"/>
  <c r="AA9"/>
  <c r="Y9"/>
  <c r="U9"/>
  <c r="S9"/>
  <c r="R9"/>
  <c r="P9"/>
  <c r="O9"/>
  <c r="M9"/>
  <c r="L9"/>
  <c r="J9"/>
  <c r="I9"/>
  <c r="G9"/>
  <c r="F9"/>
  <c r="D9"/>
  <c r="AX8"/>
  <c r="AW8"/>
  <c r="AU8"/>
  <c r="AS8"/>
  <c r="AR8"/>
  <c r="AP8"/>
  <c r="AO8"/>
  <c r="AM8"/>
  <c r="AL8"/>
  <c r="AJ8"/>
  <c r="AI8"/>
  <c r="AG8"/>
  <c r="AE8"/>
  <c r="AC8"/>
  <c r="AB8"/>
  <c r="AA8"/>
  <c r="Y8"/>
  <c r="U8"/>
  <c r="S8"/>
  <c r="R8"/>
  <c r="P8"/>
  <c r="O8"/>
  <c r="M8"/>
  <c r="L8"/>
  <c r="J8"/>
  <c r="I8"/>
  <c r="G8"/>
  <c r="F8"/>
  <c r="D8"/>
  <c r="AY7"/>
  <c r="AX7"/>
  <c r="AW7"/>
  <c r="AU7"/>
  <c r="AS7"/>
  <c r="AR7"/>
  <c r="AP7"/>
  <c r="AO7"/>
  <c r="AM7"/>
  <c r="AL7"/>
  <c r="AJ7"/>
  <c r="AI7"/>
  <c r="AG7"/>
  <c r="AE7"/>
  <c r="AC7"/>
  <c r="AB7"/>
  <c r="AA7"/>
  <c r="Y7"/>
  <c r="U7"/>
  <c r="S7"/>
  <c r="R7"/>
  <c r="P7"/>
  <c r="O7"/>
  <c r="M7"/>
  <c r="L7"/>
  <c r="J7"/>
  <c r="I7"/>
  <c r="G7"/>
  <c r="F7"/>
  <c r="D7"/>
  <c r="AX6"/>
  <c r="AW6"/>
  <c r="AU6"/>
  <c r="AS6"/>
  <c r="AR6"/>
  <c r="AP6"/>
  <c r="AO6"/>
  <c r="AM6"/>
  <c r="AL6"/>
  <c r="AJ6"/>
  <c r="AI6"/>
  <c r="AG6"/>
  <c r="AE6"/>
  <c r="AC6"/>
  <c r="AB6"/>
  <c r="AA6"/>
  <c r="Y6"/>
  <c r="U6"/>
  <c r="S6"/>
  <c r="R6"/>
  <c r="P6"/>
  <c r="O6"/>
  <c r="M6"/>
  <c r="L6"/>
  <c r="J6"/>
  <c r="I6"/>
  <c r="G6"/>
  <c r="F6"/>
  <c r="D6"/>
  <c r="AY36" i="36" l="1"/>
  <c r="AB169" i="2"/>
  <c r="AB170" s="1"/>
  <c r="AB171" s="1"/>
  <c r="F170"/>
  <c r="E169"/>
  <c r="E170" s="1"/>
  <c r="E171" s="1"/>
  <c r="AY17" i="36"/>
  <c r="AA169" i="2"/>
  <c r="AY26" i="36"/>
  <c r="Z169" i="2"/>
  <c r="D6" i="33"/>
  <c r="F6"/>
  <c r="G6"/>
  <c r="I6"/>
  <c r="J6"/>
  <c r="L6"/>
  <c r="M6"/>
  <c r="O6"/>
  <c r="P6"/>
  <c r="R6"/>
  <c r="S6"/>
  <c r="U6"/>
  <c r="Y6"/>
  <c r="AA6"/>
  <c r="AB6"/>
  <c r="AC6"/>
  <c r="AE6"/>
  <c r="AG6"/>
  <c r="AI6"/>
  <c r="AJ6"/>
  <c r="AL6"/>
  <c r="AM6"/>
  <c r="AO6"/>
  <c r="AP6"/>
  <c r="AR6"/>
  <c r="AS6"/>
  <c r="AU6"/>
  <c r="AW6"/>
  <c r="AX6"/>
  <c r="AY6"/>
  <c r="D7"/>
  <c r="F7"/>
  <c r="G7"/>
  <c r="I7"/>
  <c r="J7"/>
  <c r="L7"/>
  <c r="M7"/>
  <c r="O7"/>
  <c r="P7"/>
  <c r="R7"/>
  <c r="S7"/>
  <c r="U7"/>
  <c r="Y7"/>
  <c r="AA7"/>
  <c r="AB7"/>
  <c r="AC7"/>
  <c r="AE7"/>
  <c r="AG7"/>
  <c r="AI7"/>
  <c r="AJ7"/>
  <c r="AL7"/>
  <c r="AM7"/>
  <c r="AO7"/>
  <c r="AP7"/>
  <c r="AR7"/>
  <c r="AS7"/>
  <c r="AU7"/>
  <c r="AW7"/>
  <c r="AX7"/>
  <c r="AY7"/>
  <c r="D8"/>
  <c r="F8"/>
  <c r="G8"/>
  <c r="I8"/>
  <c r="J8"/>
  <c r="L8"/>
  <c r="M8"/>
  <c r="O8"/>
  <c r="P8"/>
  <c r="R8"/>
  <c r="S8"/>
  <c r="U8"/>
  <c r="Y8"/>
  <c r="AA8"/>
  <c r="AB8"/>
  <c r="AC8"/>
  <c r="AE8"/>
  <c r="AG8"/>
  <c r="AI8"/>
  <c r="AJ8"/>
  <c r="AL8"/>
  <c r="AM8"/>
  <c r="AO8"/>
  <c r="AP8"/>
  <c r="AR8"/>
  <c r="AS8"/>
  <c r="AU8"/>
  <c r="AW8"/>
  <c r="AX8"/>
  <c r="AY8"/>
  <c r="D9"/>
  <c r="F9"/>
  <c r="G9"/>
  <c r="I9"/>
  <c r="J9"/>
  <c r="L9"/>
  <c r="M9"/>
  <c r="O9"/>
  <c r="P9"/>
  <c r="R9"/>
  <c r="S9"/>
  <c r="U9"/>
  <c r="Y9"/>
  <c r="AA9"/>
  <c r="AB9"/>
  <c r="AC9"/>
  <c r="AE9"/>
  <c r="AG9"/>
  <c r="AI9"/>
  <c r="AJ9"/>
  <c r="AL9"/>
  <c r="AM9"/>
  <c r="AO9"/>
  <c r="AP9"/>
  <c r="AR9"/>
  <c r="AS9"/>
  <c r="AU9"/>
  <c r="AW9"/>
  <c r="AX9"/>
  <c r="AY9"/>
  <c r="D10"/>
  <c r="F10"/>
  <c r="G10"/>
  <c r="I10"/>
  <c r="J10"/>
  <c r="L10"/>
  <c r="M10"/>
  <c r="O10"/>
  <c r="P10"/>
  <c r="R10"/>
  <c r="S10"/>
  <c r="U10"/>
  <c r="Y10"/>
  <c r="AA10"/>
  <c r="AB10"/>
  <c r="AC10"/>
  <c r="AE10"/>
  <c r="AG10"/>
  <c r="AI10"/>
  <c r="AJ10"/>
  <c r="AL10"/>
  <c r="AM10"/>
  <c r="AO10"/>
  <c r="AP10"/>
  <c r="AR10"/>
  <c r="AS10"/>
  <c r="AU10"/>
  <c r="AW10"/>
  <c r="AX10"/>
  <c r="AY10"/>
  <c r="D12"/>
  <c r="F12"/>
  <c r="G12"/>
  <c r="I12"/>
  <c r="J12"/>
  <c r="L12"/>
  <c r="M12"/>
  <c r="O12"/>
  <c r="P12"/>
  <c r="R12"/>
  <c r="S12"/>
  <c r="U12"/>
  <c r="Y12"/>
  <c r="AA12"/>
  <c r="AB12"/>
  <c r="AC12"/>
  <c r="AE12"/>
  <c r="AF12"/>
  <c r="AG12"/>
  <c r="AI12"/>
  <c r="AJ12"/>
  <c r="AL12"/>
  <c r="AM12"/>
  <c r="AO12"/>
  <c r="AP12"/>
  <c r="AR12"/>
  <c r="AS12"/>
  <c r="AU12"/>
  <c r="AV12"/>
  <c r="AW12"/>
  <c r="AX12"/>
  <c r="AY12"/>
  <c r="D13"/>
  <c r="F13"/>
  <c r="G13"/>
  <c r="I13"/>
  <c r="J13"/>
  <c r="L13"/>
  <c r="M13"/>
  <c r="O13"/>
  <c r="P13"/>
  <c r="R13"/>
  <c r="S13"/>
  <c r="U13"/>
  <c r="Y13"/>
  <c r="AA13"/>
  <c r="AB13"/>
  <c r="AC13"/>
  <c r="AE13"/>
  <c r="AF13"/>
  <c r="AG13"/>
  <c r="AI13"/>
  <c r="AJ13"/>
  <c r="AL13"/>
  <c r="AM13"/>
  <c r="AO13"/>
  <c r="AP13"/>
  <c r="AR13"/>
  <c r="AS13"/>
  <c r="AU13"/>
  <c r="AV13"/>
  <c r="AW13"/>
  <c r="AX13"/>
  <c r="AY13"/>
  <c r="D14"/>
  <c r="F14"/>
  <c r="G14"/>
  <c r="I14"/>
  <c r="J14"/>
  <c r="L14"/>
  <c r="M14"/>
  <c r="O14"/>
  <c r="P14"/>
  <c r="R14"/>
  <c r="S14"/>
  <c r="U14"/>
  <c r="Y14"/>
  <c r="AA14"/>
  <c r="AB14"/>
  <c r="AC14"/>
  <c r="AE14"/>
  <c r="AF14"/>
  <c r="AG14"/>
  <c r="AI14"/>
  <c r="AJ14"/>
  <c r="AL14"/>
  <c r="AM14"/>
  <c r="AO14"/>
  <c r="AP14"/>
  <c r="AR14"/>
  <c r="AS14"/>
  <c r="AU14"/>
  <c r="AV14"/>
  <c r="AW14"/>
  <c r="AX14"/>
  <c r="AY14"/>
  <c r="D15"/>
  <c r="F15"/>
  <c r="G15"/>
  <c r="I15"/>
  <c r="J15"/>
  <c r="L15"/>
  <c r="M15"/>
  <c r="O15"/>
  <c r="P15"/>
  <c r="R15"/>
  <c r="S15"/>
  <c r="U15"/>
  <c r="Y15"/>
  <c r="AA15"/>
  <c r="AB15"/>
  <c r="AC15"/>
  <c r="AE15"/>
  <c r="AF15"/>
  <c r="AG15"/>
  <c r="AI15"/>
  <c r="AJ15"/>
  <c r="AL15"/>
  <c r="AM15"/>
  <c r="AO15"/>
  <c r="AP15"/>
  <c r="AR15"/>
  <c r="AS15"/>
  <c r="AU15"/>
  <c r="AV15"/>
  <c r="AW15"/>
  <c r="AX15"/>
  <c r="AY15"/>
  <c r="D17"/>
  <c r="F17"/>
  <c r="G17"/>
  <c r="I17"/>
  <c r="J17"/>
  <c r="L17"/>
  <c r="M17"/>
  <c r="O17"/>
  <c r="P17"/>
  <c r="R17"/>
  <c r="S17"/>
  <c r="U17"/>
  <c r="Y17"/>
  <c r="AA17"/>
  <c r="AB17"/>
  <c r="AC17"/>
  <c r="AE17"/>
  <c r="AG17"/>
  <c r="AI17"/>
  <c r="AJ17"/>
  <c r="AL17"/>
  <c r="AM17"/>
  <c r="AO17"/>
  <c r="AP17"/>
  <c r="AR17"/>
  <c r="AS17"/>
  <c r="AU17"/>
  <c r="AW17"/>
  <c r="AX17"/>
  <c r="AY17"/>
  <c r="D18"/>
  <c r="F18"/>
  <c r="G18"/>
  <c r="I18"/>
  <c r="J18"/>
  <c r="L18"/>
  <c r="M18"/>
  <c r="O18"/>
  <c r="P18"/>
  <c r="R18"/>
  <c r="S18"/>
  <c r="U18"/>
  <c r="Y18"/>
  <c r="AA18"/>
  <c r="AB18"/>
  <c r="AC18"/>
  <c r="AE18"/>
  <c r="AG18"/>
  <c r="AI18"/>
  <c r="AJ18"/>
  <c r="AL18"/>
  <c r="AM18"/>
  <c r="AO18"/>
  <c r="AP18"/>
  <c r="AR18"/>
  <c r="AS18"/>
  <c r="AU18"/>
  <c r="AW18"/>
  <c r="AX18"/>
  <c r="AY18"/>
  <c r="D19"/>
  <c r="F19"/>
  <c r="G19"/>
  <c r="I19"/>
  <c r="J19"/>
  <c r="L19"/>
  <c r="M19"/>
  <c r="O19"/>
  <c r="P19"/>
  <c r="R19"/>
  <c r="S19"/>
  <c r="U19"/>
  <c r="Y19"/>
  <c r="AA19"/>
  <c r="AB19"/>
  <c r="AC19"/>
  <c r="AE19"/>
  <c r="AG19"/>
  <c r="AI19"/>
  <c r="AJ19"/>
  <c r="AL19"/>
  <c r="AM19"/>
  <c r="AO19"/>
  <c r="AP19"/>
  <c r="AR19"/>
  <c r="AS19"/>
  <c r="AU19"/>
  <c r="AW19"/>
  <c r="AX19"/>
  <c r="AY19"/>
  <c r="D20"/>
  <c r="F20"/>
  <c r="G20"/>
  <c r="I20"/>
  <c r="J20"/>
  <c r="L20"/>
  <c r="M20"/>
  <c r="O20"/>
  <c r="P20"/>
  <c r="R20"/>
  <c r="S20"/>
  <c r="U20"/>
  <c r="Y20"/>
  <c r="AA20"/>
  <c r="AB20"/>
  <c r="AC20"/>
  <c r="AE20"/>
  <c r="AG20"/>
  <c r="AI20"/>
  <c r="AJ20"/>
  <c r="AL20"/>
  <c r="AM20"/>
  <c r="AO20"/>
  <c r="AP20"/>
  <c r="AR20"/>
  <c r="AS20"/>
  <c r="AU20"/>
  <c r="AW20"/>
  <c r="AX20"/>
  <c r="AY20"/>
  <c r="D6" i="32"/>
  <c r="F6"/>
  <c r="G6"/>
  <c r="I6"/>
  <c r="J6"/>
  <c r="L6"/>
  <c r="M6"/>
  <c r="O6"/>
  <c r="P6"/>
  <c r="R6"/>
  <c r="S6"/>
  <c r="U6"/>
  <c r="Y6"/>
  <c r="AA6"/>
  <c r="AB6"/>
  <c r="AC6"/>
  <c r="AE6"/>
  <c r="AG6"/>
  <c r="AI6"/>
  <c r="AJ6"/>
  <c r="AL6"/>
  <c r="AM6"/>
  <c r="AO6"/>
  <c r="AP6"/>
  <c r="AR6"/>
  <c r="AS6"/>
  <c r="AU6"/>
  <c r="AW6"/>
  <c r="AX6"/>
  <c r="AY6"/>
  <c r="D7"/>
  <c r="F7"/>
  <c r="G7"/>
  <c r="I7"/>
  <c r="J7"/>
  <c r="L7"/>
  <c r="M7"/>
  <c r="O7"/>
  <c r="P7"/>
  <c r="R7"/>
  <c r="S7"/>
  <c r="U7"/>
  <c r="Y7"/>
  <c r="AA7"/>
  <c r="AB7"/>
  <c r="AC7"/>
  <c r="AE7"/>
  <c r="AG7"/>
  <c r="AI7"/>
  <c r="AJ7"/>
  <c r="AL7"/>
  <c r="AM7"/>
  <c r="AO7"/>
  <c r="AP7"/>
  <c r="AR7"/>
  <c r="AS7"/>
  <c r="AU7"/>
  <c r="AV7"/>
  <c r="AW7"/>
  <c r="AX7"/>
  <c r="AY7"/>
  <c r="D8"/>
  <c r="F8"/>
  <c r="G8"/>
  <c r="I8"/>
  <c r="J8"/>
  <c r="L8"/>
  <c r="M8"/>
  <c r="O8"/>
  <c r="P8"/>
  <c r="R8"/>
  <c r="S8"/>
  <c r="U8"/>
  <c r="Y8"/>
  <c r="AA8"/>
  <c r="AB8"/>
  <c r="AC8"/>
  <c r="AE8"/>
  <c r="AG8"/>
  <c r="AI8"/>
  <c r="AJ8"/>
  <c r="AL8"/>
  <c r="AM8"/>
  <c r="AO8"/>
  <c r="AP8"/>
  <c r="AR8"/>
  <c r="AS8"/>
  <c r="AU8"/>
  <c r="AW8"/>
  <c r="AX8"/>
  <c r="AY8"/>
  <c r="D9"/>
  <c r="F9"/>
  <c r="G9"/>
  <c r="I9"/>
  <c r="J9"/>
  <c r="L9"/>
  <c r="M9"/>
  <c r="O9"/>
  <c r="P9"/>
  <c r="R9"/>
  <c r="S9"/>
  <c r="U9"/>
  <c r="Y9"/>
  <c r="AA9"/>
  <c r="AB9"/>
  <c r="AC9"/>
  <c r="AE9"/>
  <c r="AG9"/>
  <c r="AI9"/>
  <c r="AM9"/>
  <c r="AO9"/>
  <c r="AP9"/>
  <c r="AR9"/>
  <c r="AS9"/>
  <c r="AU9"/>
  <c r="AW9"/>
  <c r="AX9"/>
  <c r="AY9"/>
  <c r="D10"/>
  <c r="F10"/>
  <c r="G10"/>
  <c r="I10"/>
  <c r="J10"/>
  <c r="L10"/>
  <c r="M10"/>
  <c r="O10"/>
  <c r="P10"/>
  <c r="R10"/>
  <c r="S10"/>
  <c r="U10"/>
  <c r="Y10"/>
  <c r="AA10"/>
  <c r="AB10"/>
  <c r="AC10"/>
  <c r="AE10"/>
  <c r="AG10"/>
  <c r="AI10"/>
  <c r="AJ10"/>
  <c r="AL10"/>
  <c r="AM10"/>
  <c r="AO10"/>
  <c r="AP10"/>
  <c r="AR10"/>
  <c r="AS10"/>
  <c r="AU10"/>
  <c r="AW10"/>
  <c r="AX10"/>
  <c r="AY10"/>
  <c r="D12"/>
  <c r="F12"/>
  <c r="G12"/>
  <c r="I12"/>
  <c r="J12"/>
  <c r="L12"/>
  <c r="M12"/>
  <c r="O12"/>
  <c r="P12"/>
  <c r="R12"/>
  <c r="S12"/>
  <c r="U12"/>
  <c r="Y12"/>
  <c r="AA12"/>
  <c r="AB12"/>
  <c r="AC12"/>
  <c r="AE12"/>
  <c r="AG12"/>
  <c r="AI12"/>
  <c r="AJ12"/>
  <c r="AL12"/>
  <c r="AM12"/>
  <c r="AO12"/>
  <c r="AP12"/>
  <c r="AR12"/>
  <c r="AS12"/>
  <c r="AU12"/>
  <c r="AW12"/>
  <c r="AX12"/>
  <c r="AY12"/>
  <c r="D13"/>
  <c r="F13"/>
  <c r="G13"/>
  <c r="I13"/>
  <c r="J13"/>
  <c r="L13"/>
  <c r="M13"/>
  <c r="O13"/>
  <c r="P13"/>
  <c r="R13"/>
  <c r="S13"/>
  <c r="U13"/>
  <c r="Y13"/>
  <c r="AA13"/>
  <c r="AB13"/>
  <c r="AC13"/>
  <c r="AE13"/>
  <c r="AG13"/>
  <c r="AI13"/>
  <c r="AJ13"/>
  <c r="AL13"/>
  <c r="AM13"/>
  <c r="AO13"/>
  <c r="AP13"/>
  <c r="AR13"/>
  <c r="AS13"/>
  <c r="AU13"/>
  <c r="AW13"/>
  <c r="AX13"/>
  <c r="AY13"/>
  <c r="D14"/>
  <c r="F14"/>
  <c r="G14"/>
  <c r="I14"/>
  <c r="J14"/>
  <c r="L14"/>
  <c r="M14"/>
  <c r="O14"/>
  <c r="P14"/>
  <c r="R14"/>
  <c r="S14"/>
  <c r="U14"/>
  <c r="Y14"/>
  <c r="AA14"/>
  <c r="AB14"/>
  <c r="AC14"/>
  <c r="AE14"/>
  <c r="AG14"/>
  <c r="AI14"/>
  <c r="AJ14"/>
  <c r="AL14"/>
  <c r="AM14"/>
  <c r="AO14"/>
  <c r="AP14"/>
  <c r="AR14"/>
  <c r="AS14"/>
  <c r="AU14"/>
  <c r="AW14"/>
  <c r="AX14"/>
  <c r="AY14"/>
  <c r="D15"/>
  <c r="F15"/>
  <c r="G15"/>
  <c r="I15"/>
  <c r="J15"/>
  <c r="L15"/>
  <c r="M15"/>
  <c r="O15"/>
  <c r="P15"/>
  <c r="R15"/>
  <c r="S15"/>
  <c r="U15"/>
  <c r="Y15"/>
  <c r="AA15"/>
  <c r="AB15"/>
  <c r="AC15"/>
  <c r="AE15"/>
  <c r="AG15"/>
  <c r="AI15"/>
  <c r="AJ15"/>
  <c r="AL15"/>
  <c r="AM15"/>
  <c r="AO15"/>
  <c r="AP15"/>
  <c r="AR15"/>
  <c r="AS15"/>
  <c r="AU15"/>
  <c r="AW15"/>
  <c r="AX15"/>
  <c r="AY15"/>
  <c r="D17"/>
  <c r="F17"/>
  <c r="G17"/>
  <c r="I17"/>
  <c r="J17"/>
  <c r="L17"/>
  <c r="M17"/>
  <c r="O17"/>
  <c r="P17"/>
  <c r="R17"/>
  <c r="S17"/>
  <c r="U17"/>
  <c r="Y17"/>
  <c r="AA17"/>
  <c r="AB17"/>
  <c r="AC17"/>
  <c r="AE17"/>
  <c r="AG17"/>
  <c r="AI17"/>
  <c r="AJ17"/>
  <c r="AL17"/>
  <c r="AM17"/>
  <c r="AO17"/>
  <c r="AP17"/>
  <c r="AR17"/>
  <c r="AS17"/>
  <c r="AU17"/>
  <c r="AW17"/>
  <c r="AX17"/>
  <c r="AY17"/>
  <c r="D18"/>
  <c r="F18"/>
  <c r="G18"/>
  <c r="J18"/>
  <c r="L18"/>
  <c r="M18"/>
  <c r="O18"/>
  <c r="S18"/>
  <c r="U18"/>
  <c r="Y18"/>
  <c r="Z18"/>
  <c r="AA18"/>
  <c r="AB18"/>
  <c r="AC18"/>
  <c r="AE18"/>
  <c r="AG18"/>
  <c r="AI18"/>
  <c r="AJ18"/>
  <c r="AL18"/>
  <c r="AM18"/>
  <c r="AO18"/>
  <c r="AP18"/>
  <c r="AR18"/>
  <c r="AS18"/>
  <c r="AU18"/>
  <c r="AY18"/>
  <c r="D19"/>
  <c r="F19"/>
  <c r="G19"/>
  <c r="I19"/>
  <c r="J19"/>
  <c r="L19"/>
  <c r="M19"/>
  <c r="O19"/>
  <c r="P19"/>
  <c r="R19"/>
  <c r="S19"/>
  <c r="U19"/>
  <c r="Y19"/>
  <c r="AA19"/>
  <c r="AB19"/>
  <c r="AC19"/>
  <c r="AE19"/>
  <c r="AG19"/>
  <c r="AI19"/>
  <c r="AJ19"/>
  <c r="AL19"/>
  <c r="AM19"/>
  <c r="AO19"/>
  <c r="AP19"/>
  <c r="AR19"/>
  <c r="AS19"/>
  <c r="AU19"/>
  <c r="AW19"/>
  <c r="AX19"/>
  <c r="AY19"/>
  <c r="D20"/>
  <c r="F20"/>
  <c r="G20"/>
  <c r="I20"/>
  <c r="J20"/>
  <c r="L20"/>
  <c r="M20"/>
  <c r="O20"/>
  <c r="P20"/>
  <c r="R20"/>
  <c r="S20"/>
  <c r="U20"/>
  <c r="Y20"/>
  <c r="AA20"/>
  <c r="AB20"/>
  <c r="AC20"/>
  <c r="AE20"/>
  <c r="AG20"/>
  <c r="AI20"/>
  <c r="AJ20"/>
  <c r="AL20"/>
  <c r="AM20"/>
  <c r="AO20"/>
  <c r="AP20"/>
  <c r="AR20"/>
  <c r="AS20"/>
  <c r="AU20"/>
  <c r="AW20"/>
  <c r="AX20"/>
  <c r="AY20"/>
  <c r="D22"/>
  <c r="F22"/>
  <c r="G22"/>
  <c r="I22"/>
  <c r="J22"/>
  <c r="L22"/>
  <c r="M22"/>
  <c r="O22"/>
  <c r="P22"/>
  <c r="R22"/>
  <c r="S22"/>
  <c r="U22"/>
  <c r="Y22"/>
  <c r="AA22"/>
  <c r="AB22"/>
  <c r="AC22"/>
  <c r="AE22"/>
  <c r="AG22"/>
  <c r="AI22"/>
  <c r="AJ22"/>
  <c r="AL22"/>
  <c r="AM22"/>
  <c r="AO22"/>
  <c r="AP22"/>
  <c r="AR22"/>
  <c r="AS22"/>
  <c r="AU22"/>
  <c r="AW22"/>
  <c r="AX22"/>
  <c r="AY22"/>
  <c r="D23"/>
  <c r="F23"/>
  <c r="G23"/>
  <c r="I23"/>
  <c r="J23"/>
  <c r="L23"/>
  <c r="M23"/>
  <c r="O23"/>
  <c r="P23"/>
  <c r="R23"/>
  <c r="S23"/>
  <c r="U23"/>
  <c r="Y23"/>
  <c r="AA23"/>
  <c r="AB23"/>
  <c r="AC23"/>
  <c r="AE23"/>
  <c r="AG23"/>
  <c r="AI23"/>
  <c r="AJ23"/>
  <c r="AL23"/>
  <c r="AM23"/>
  <c r="AO23"/>
  <c r="AP23"/>
  <c r="AR23"/>
  <c r="AS23"/>
  <c r="AU23"/>
  <c r="AW23"/>
  <c r="AX23"/>
  <c r="AY23"/>
  <c r="D24"/>
  <c r="F24"/>
  <c r="G24"/>
  <c r="I24"/>
  <c r="J24"/>
  <c r="L24"/>
  <c r="M24"/>
  <c r="O24"/>
  <c r="P24"/>
  <c r="R24"/>
  <c r="S24"/>
  <c r="U24"/>
  <c r="Y24"/>
  <c r="AA24"/>
  <c r="AB24"/>
  <c r="AC24"/>
  <c r="AE24"/>
  <c r="AG24"/>
  <c r="AI24"/>
  <c r="AJ24"/>
  <c r="AL24"/>
  <c r="AM24"/>
  <c r="AO24"/>
  <c r="AP24"/>
  <c r="AR24"/>
  <c r="AS24"/>
  <c r="AU24"/>
  <c r="AW24"/>
  <c r="AX24"/>
  <c r="AY24"/>
  <c r="D25"/>
  <c r="F25"/>
  <c r="G25"/>
  <c r="I25"/>
  <c r="J25"/>
  <c r="L25"/>
  <c r="M25"/>
  <c r="O25"/>
  <c r="P25"/>
  <c r="R25"/>
  <c r="S25"/>
  <c r="U25"/>
  <c r="Y25"/>
  <c r="AA25"/>
  <c r="AB25"/>
  <c r="AC25"/>
  <c r="AE25"/>
  <c r="AG25"/>
  <c r="AI25"/>
  <c r="AJ25"/>
  <c r="AL25"/>
  <c r="AM25"/>
  <c r="AO25"/>
  <c r="AP25"/>
  <c r="AR25"/>
  <c r="AS25"/>
  <c r="AU25"/>
  <c r="AW25"/>
  <c r="AX25"/>
  <c r="AY25"/>
  <c r="D6" i="31"/>
  <c r="F6"/>
  <c r="G6"/>
  <c r="I6"/>
  <c r="J6"/>
  <c r="L6"/>
  <c r="M6"/>
  <c r="O6"/>
  <c r="P6"/>
  <c r="R6"/>
  <c r="S6"/>
  <c r="U6"/>
  <c r="Y6"/>
  <c r="AA6"/>
  <c r="AB6"/>
  <c r="AC6"/>
  <c r="AE6"/>
  <c r="AG6"/>
  <c r="AI6"/>
  <c r="AJ6"/>
  <c r="AL6"/>
  <c r="AM6"/>
  <c r="AO6"/>
  <c r="AP6"/>
  <c r="AR6"/>
  <c r="AS6"/>
  <c r="AU6"/>
  <c r="AW6"/>
  <c r="AX6"/>
  <c r="AY6"/>
  <c r="D7"/>
  <c r="F7"/>
  <c r="G7"/>
  <c r="I7"/>
  <c r="J7"/>
  <c r="L7"/>
  <c r="M7"/>
  <c r="O7"/>
  <c r="P7"/>
  <c r="R7"/>
  <c r="S7"/>
  <c r="U7"/>
  <c r="Y7"/>
  <c r="AA7"/>
  <c r="AB7"/>
  <c r="AC7"/>
  <c r="AE7"/>
  <c r="AG7"/>
  <c r="AI7"/>
  <c r="AJ7"/>
  <c r="AL7"/>
  <c r="AM7"/>
  <c r="AO7"/>
  <c r="AP7"/>
  <c r="AR7"/>
  <c r="AS7"/>
  <c r="AU7"/>
  <c r="AW7"/>
  <c r="AX7"/>
  <c r="AY7"/>
  <c r="D8"/>
  <c r="F8"/>
  <c r="G8"/>
  <c r="I8"/>
  <c r="J8"/>
  <c r="L8"/>
  <c r="M8"/>
  <c r="O8"/>
  <c r="P8"/>
  <c r="R8"/>
  <c r="S8"/>
  <c r="U8"/>
  <c r="Y8"/>
  <c r="AA8"/>
  <c r="AB8"/>
  <c r="AC8"/>
  <c r="AE8"/>
  <c r="AG8"/>
  <c r="AI8"/>
  <c r="AJ8"/>
  <c r="AL8"/>
  <c r="AM8"/>
  <c r="AO8"/>
  <c r="AP8"/>
  <c r="AR8"/>
  <c r="AS8"/>
  <c r="AU8"/>
  <c r="AW8"/>
  <c r="AX8"/>
  <c r="AY8"/>
  <c r="D9"/>
  <c r="F9"/>
  <c r="G9"/>
  <c r="I9"/>
  <c r="J9"/>
  <c r="L9"/>
  <c r="M9"/>
  <c r="O9"/>
  <c r="P9"/>
  <c r="R9"/>
  <c r="S9"/>
  <c r="U9"/>
  <c r="Y9"/>
  <c r="AA9"/>
  <c r="AB9"/>
  <c r="AC9"/>
  <c r="AE9"/>
  <c r="AG9"/>
  <c r="AI9"/>
  <c r="AJ9"/>
  <c r="AL9"/>
  <c r="AM9"/>
  <c r="AO9"/>
  <c r="AP9"/>
  <c r="AR9"/>
  <c r="AS9"/>
  <c r="AU9"/>
  <c r="AW9"/>
  <c r="AX9"/>
  <c r="AY9"/>
  <c r="D10"/>
  <c r="F10"/>
  <c r="G10"/>
  <c r="I10"/>
  <c r="J10"/>
  <c r="L10"/>
  <c r="M10"/>
  <c r="O10"/>
  <c r="P10"/>
  <c r="R10"/>
  <c r="S10"/>
  <c r="U10"/>
  <c r="Y10"/>
  <c r="AA10"/>
  <c r="AB10"/>
  <c r="AC10"/>
  <c r="AE10"/>
  <c r="AG10"/>
  <c r="AI10"/>
  <c r="AJ10"/>
  <c r="AL10"/>
  <c r="AM10"/>
  <c r="AO10"/>
  <c r="AP10"/>
  <c r="AR10"/>
  <c r="AS10"/>
  <c r="AU10"/>
  <c r="AW10"/>
  <c r="AX10"/>
  <c r="AY10"/>
  <c r="D12"/>
  <c r="F12"/>
  <c r="G12"/>
  <c r="I12"/>
  <c r="J12"/>
  <c r="L12"/>
  <c r="M12"/>
  <c r="O12"/>
  <c r="P12"/>
  <c r="R12"/>
  <c r="S12"/>
  <c r="U12"/>
  <c r="Y12"/>
  <c r="AA12"/>
  <c r="AB12"/>
  <c r="AC12"/>
  <c r="AE12"/>
  <c r="AG12"/>
  <c r="AI12"/>
  <c r="AJ12"/>
  <c r="AL12"/>
  <c r="AM12"/>
  <c r="AO12"/>
  <c r="AP12"/>
  <c r="AR12"/>
  <c r="AS12"/>
  <c r="AU12"/>
  <c r="AW12"/>
  <c r="AX12"/>
  <c r="AY12"/>
  <c r="D13"/>
  <c r="F13"/>
  <c r="G13"/>
  <c r="I13"/>
  <c r="J13"/>
  <c r="L13"/>
  <c r="M13"/>
  <c r="O13"/>
  <c r="P13"/>
  <c r="R13"/>
  <c r="S13"/>
  <c r="U13"/>
  <c r="Y13"/>
  <c r="AA13"/>
  <c r="AB13"/>
  <c r="AC13"/>
  <c r="AE13"/>
  <c r="AG13"/>
  <c r="AI13"/>
  <c r="AJ13"/>
  <c r="AL13"/>
  <c r="AM13"/>
  <c r="AO13"/>
  <c r="AP13"/>
  <c r="AR13"/>
  <c r="AS13"/>
  <c r="AU13"/>
  <c r="AW13"/>
  <c r="AX13"/>
  <c r="AY13"/>
  <c r="D14"/>
  <c r="F14"/>
  <c r="G14"/>
  <c r="I14"/>
  <c r="J14"/>
  <c r="L14"/>
  <c r="M14"/>
  <c r="O14"/>
  <c r="P14"/>
  <c r="R14"/>
  <c r="S14"/>
  <c r="U14"/>
  <c r="Y14"/>
  <c r="AA14"/>
  <c r="AB14"/>
  <c r="AC14"/>
  <c r="AE14"/>
  <c r="AG14"/>
  <c r="AI14"/>
  <c r="AJ14"/>
  <c r="AL14"/>
  <c r="AM14"/>
  <c r="AO14"/>
  <c r="AP14"/>
  <c r="AR14"/>
  <c r="AS14"/>
  <c r="AU14"/>
  <c r="AW14"/>
  <c r="AX14"/>
  <c r="AY14"/>
  <c r="D15"/>
  <c r="F15"/>
  <c r="G15"/>
  <c r="I15"/>
  <c r="J15"/>
  <c r="L15"/>
  <c r="M15"/>
  <c r="O15"/>
  <c r="P15"/>
  <c r="R15"/>
  <c r="S15"/>
  <c r="U15"/>
  <c r="Y15"/>
  <c r="AA15"/>
  <c r="AB15"/>
  <c r="AC15"/>
  <c r="AE15"/>
  <c r="AG15"/>
  <c r="AI15"/>
  <c r="AJ15"/>
  <c r="AL15"/>
  <c r="AM15"/>
  <c r="AO15"/>
  <c r="AP15"/>
  <c r="AR15"/>
  <c r="AS15"/>
  <c r="AU15"/>
  <c r="AW15"/>
  <c r="AX15"/>
  <c r="AY15"/>
  <c r="D23" i="29"/>
  <c r="D22"/>
  <c r="D21"/>
  <c r="D20"/>
  <c r="D19"/>
  <c r="D17"/>
  <c r="D16"/>
  <c r="D15"/>
  <c r="D14"/>
  <c r="D12"/>
  <c r="D11"/>
  <c r="D10"/>
  <c r="D9"/>
  <c r="D8"/>
  <c r="D7"/>
  <c r="BA29"/>
  <c r="BA28"/>
  <c r="BA27"/>
  <c r="BA26"/>
  <c r="BA25"/>
  <c r="BA24"/>
  <c r="BA23"/>
  <c r="AX23"/>
  <c r="AW23"/>
  <c r="AU23"/>
  <c r="AS23"/>
  <c r="AR23"/>
  <c r="AP23"/>
  <c r="AO23"/>
  <c r="AM23"/>
  <c r="AL23"/>
  <c r="AJ23"/>
  <c r="AI23"/>
  <c r="AG23"/>
  <c r="AE23"/>
  <c r="AC23"/>
  <c r="AB23"/>
  <c r="AA23"/>
  <c r="Y23"/>
  <c r="U23"/>
  <c r="S23"/>
  <c r="R23"/>
  <c r="P23"/>
  <c r="O23"/>
  <c r="M23"/>
  <c r="L23"/>
  <c r="J23"/>
  <c r="I23"/>
  <c r="G23"/>
  <c r="F23"/>
  <c r="BA22"/>
  <c r="AX22"/>
  <c r="AW22"/>
  <c r="AU22"/>
  <c r="AS22"/>
  <c r="AR22"/>
  <c r="AP22"/>
  <c r="AO22"/>
  <c r="AM22"/>
  <c r="AL22"/>
  <c r="AJ22"/>
  <c r="AI22"/>
  <c r="AG22"/>
  <c r="AE22"/>
  <c r="AC22"/>
  <c r="AB22"/>
  <c r="AA22"/>
  <c r="Y22"/>
  <c r="U22"/>
  <c r="S22"/>
  <c r="R22"/>
  <c r="P22"/>
  <c r="O22"/>
  <c r="M22"/>
  <c r="L22"/>
  <c r="J22"/>
  <c r="I22"/>
  <c r="G22"/>
  <c r="F22"/>
  <c r="BA21"/>
  <c r="AX21"/>
  <c r="AW21"/>
  <c r="AU21"/>
  <c r="AS21"/>
  <c r="AR21"/>
  <c r="AP21"/>
  <c r="AO21"/>
  <c r="AM21"/>
  <c r="AL21"/>
  <c r="AJ21"/>
  <c r="AI21"/>
  <c r="AG21"/>
  <c r="AE21"/>
  <c r="AC21"/>
  <c r="AB21"/>
  <c r="AA21"/>
  <c r="Y21"/>
  <c r="U21"/>
  <c r="S21"/>
  <c r="R21"/>
  <c r="P21"/>
  <c r="O21"/>
  <c r="M21"/>
  <c r="L21"/>
  <c r="J21"/>
  <c r="I21"/>
  <c r="G21"/>
  <c r="F21"/>
  <c r="BA20"/>
  <c r="AX20"/>
  <c r="AW20"/>
  <c r="AU20"/>
  <c r="AS20"/>
  <c r="AR20"/>
  <c r="AP20"/>
  <c r="AO20"/>
  <c r="AM20"/>
  <c r="AL20"/>
  <c r="AJ20"/>
  <c r="AI20"/>
  <c r="AG20"/>
  <c r="AE20"/>
  <c r="AC20"/>
  <c r="AB20"/>
  <c r="AA20"/>
  <c r="Y20"/>
  <c r="U20"/>
  <c r="S20"/>
  <c r="R20"/>
  <c r="P20"/>
  <c r="O20"/>
  <c r="M20"/>
  <c r="L20"/>
  <c r="J20"/>
  <c r="I20"/>
  <c r="G20"/>
  <c r="F20"/>
  <c r="BA19"/>
  <c r="AX19"/>
  <c r="AW19"/>
  <c r="AU19"/>
  <c r="AS19"/>
  <c r="AR19"/>
  <c r="AP19"/>
  <c r="AO19"/>
  <c r="AM19"/>
  <c r="AL19"/>
  <c r="AJ19"/>
  <c r="AI19"/>
  <c r="AG19"/>
  <c r="AE19"/>
  <c r="AC19"/>
  <c r="AB19"/>
  <c r="AA19"/>
  <c r="Y19"/>
  <c r="U19"/>
  <c r="S19"/>
  <c r="R19"/>
  <c r="P19"/>
  <c r="O19"/>
  <c r="M19"/>
  <c r="L19"/>
  <c r="J19"/>
  <c r="I19"/>
  <c r="G19"/>
  <c r="F19"/>
  <c r="BA18"/>
  <c r="BA17"/>
  <c r="AX17"/>
  <c r="AW17"/>
  <c r="AU17"/>
  <c r="AS17"/>
  <c r="AR17"/>
  <c r="AP17"/>
  <c r="AO17"/>
  <c r="AM17"/>
  <c r="AL17"/>
  <c r="AJ17"/>
  <c r="AI17"/>
  <c r="AG17"/>
  <c r="AE17"/>
  <c r="AC17"/>
  <c r="AB17"/>
  <c r="AA17"/>
  <c r="Y17"/>
  <c r="U17"/>
  <c r="S17"/>
  <c r="R17"/>
  <c r="P17"/>
  <c r="O17"/>
  <c r="M17"/>
  <c r="L17"/>
  <c r="J17"/>
  <c r="I17"/>
  <c r="G17"/>
  <c r="F17"/>
  <c r="BA16"/>
  <c r="AX16"/>
  <c r="AW16"/>
  <c r="AU16"/>
  <c r="AS16"/>
  <c r="AR16"/>
  <c r="AP16"/>
  <c r="AO16"/>
  <c r="AM16"/>
  <c r="AL16"/>
  <c r="AJ16"/>
  <c r="AI16"/>
  <c r="AG16"/>
  <c r="AE16"/>
  <c r="AC16"/>
  <c r="AB16"/>
  <c r="AA16"/>
  <c r="Y16"/>
  <c r="U16"/>
  <c r="S16"/>
  <c r="R16"/>
  <c r="P16"/>
  <c r="O16"/>
  <c r="M16"/>
  <c r="L16"/>
  <c r="J16"/>
  <c r="I16"/>
  <c r="G16"/>
  <c r="F16"/>
  <c r="BA15"/>
  <c r="AX15"/>
  <c r="AW15"/>
  <c r="AU15"/>
  <c r="AS15"/>
  <c r="AR15"/>
  <c r="AP15"/>
  <c r="AO15"/>
  <c r="AM15"/>
  <c r="AL15"/>
  <c r="AJ15"/>
  <c r="AI15"/>
  <c r="AG15"/>
  <c r="AE15"/>
  <c r="AC15"/>
  <c r="AB15"/>
  <c r="AA15"/>
  <c r="Y15"/>
  <c r="U15"/>
  <c r="S15"/>
  <c r="R15"/>
  <c r="P15"/>
  <c r="O15"/>
  <c r="M15"/>
  <c r="L15"/>
  <c r="J15"/>
  <c r="I15"/>
  <c r="G15"/>
  <c r="F15"/>
  <c r="BA14"/>
  <c r="AX14"/>
  <c r="AW14"/>
  <c r="AU14"/>
  <c r="AS14"/>
  <c r="AR14"/>
  <c r="AP14"/>
  <c r="AO14"/>
  <c r="AM14"/>
  <c r="AL14"/>
  <c r="AJ14"/>
  <c r="AI14"/>
  <c r="AG14"/>
  <c r="AE14"/>
  <c r="AC14"/>
  <c r="AB14"/>
  <c r="AA14"/>
  <c r="Y14"/>
  <c r="U14"/>
  <c r="S14"/>
  <c r="R14"/>
  <c r="P14"/>
  <c r="O14"/>
  <c r="M14"/>
  <c r="L14"/>
  <c r="J14"/>
  <c r="I14"/>
  <c r="G14"/>
  <c r="F14"/>
  <c r="BA13"/>
  <c r="BA12"/>
  <c r="AX12"/>
  <c r="AW12"/>
  <c r="AU12"/>
  <c r="AS12"/>
  <c r="AR12"/>
  <c r="AP12"/>
  <c r="AO12"/>
  <c r="AM12"/>
  <c r="AL12"/>
  <c r="AJ12"/>
  <c r="AI12"/>
  <c r="AG12"/>
  <c r="AE12"/>
  <c r="AC12"/>
  <c r="AB12"/>
  <c r="AA12"/>
  <c r="Y12"/>
  <c r="U12"/>
  <c r="S12"/>
  <c r="R12"/>
  <c r="P12"/>
  <c r="O12"/>
  <c r="M12"/>
  <c r="L12"/>
  <c r="J12"/>
  <c r="I12"/>
  <c r="G12"/>
  <c r="F12"/>
  <c r="BA11"/>
  <c r="AY11"/>
  <c r="AX11"/>
  <c r="AW11"/>
  <c r="AU11"/>
  <c r="AS11"/>
  <c r="AR11"/>
  <c r="AP11"/>
  <c r="AO11"/>
  <c r="AM11"/>
  <c r="AL11"/>
  <c r="AJ11"/>
  <c r="AI11"/>
  <c r="AG11"/>
  <c r="AE11"/>
  <c r="AC11"/>
  <c r="AB11"/>
  <c r="AA11"/>
  <c r="Y11"/>
  <c r="U11"/>
  <c r="S11"/>
  <c r="R11"/>
  <c r="P11"/>
  <c r="O11"/>
  <c r="M11"/>
  <c r="L11"/>
  <c r="J11"/>
  <c r="I11"/>
  <c r="G11"/>
  <c r="F11"/>
  <c r="BA10"/>
  <c r="AY10"/>
  <c r="AX10"/>
  <c r="AW10"/>
  <c r="AU10"/>
  <c r="AS10"/>
  <c r="AR10"/>
  <c r="AP10"/>
  <c r="AO10"/>
  <c r="AM10"/>
  <c r="AL10"/>
  <c r="AJ10"/>
  <c r="AI10"/>
  <c r="AG10"/>
  <c r="AE10"/>
  <c r="AC10"/>
  <c r="AB10"/>
  <c r="AA10"/>
  <c r="Y10"/>
  <c r="U10"/>
  <c r="S10"/>
  <c r="R10"/>
  <c r="P10"/>
  <c r="O10"/>
  <c r="M10"/>
  <c r="L10"/>
  <c r="J10"/>
  <c r="I10"/>
  <c r="G10"/>
  <c r="F10"/>
  <c r="BA9"/>
  <c r="AX9"/>
  <c r="AW9"/>
  <c r="AU9"/>
  <c r="AS9"/>
  <c r="AR9"/>
  <c r="AP9"/>
  <c r="AO9"/>
  <c r="AM9"/>
  <c r="AL9"/>
  <c r="AJ9"/>
  <c r="AI9"/>
  <c r="AG9"/>
  <c r="AE9"/>
  <c r="AC9"/>
  <c r="AB9"/>
  <c r="AA9"/>
  <c r="Y9"/>
  <c r="U9"/>
  <c r="S9"/>
  <c r="R9"/>
  <c r="P9"/>
  <c r="O9"/>
  <c r="M9"/>
  <c r="L9"/>
  <c r="J9"/>
  <c r="I9"/>
  <c r="G9"/>
  <c r="F9"/>
  <c r="BA8"/>
  <c r="AX8"/>
  <c r="AW8"/>
  <c r="AU8"/>
  <c r="AS8"/>
  <c r="AR8"/>
  <c r="AP8"/>
  <c r="AO8"/>
  <c r="AM8"/>
  <c r="AL8"/>
  <c r="AJ8"/>
  <c r="AI8"/>
  <c r="AG8"/>
  <c r="AE8"/>
  <c r="AC8"/>
  <c r="AB8"/>
  <c r="AA8"/>
  <c r="Y8"/>
  <c r="U8"/>
  <c r="S8"/>
  <c r="R8"/>
  <c r="P8"/>
  <c r="O8"/>
  <c r="M8"/>
  <c r="L8"/>
  <c r="J8"/>
  <c r="I8"/>
  <c r="G8"/>
  <c r="F8"/>
  <c r="BA7"/>
  <c r="AX7"/>
  <c r="AW7"/>
  <c r="AU7"/>
  <c r="AS7"/>
  <c r="AR7"/>
  <c r="AP7"/>
  <c r="AO7"/>
  <c r="AM7"/>
  <c r="AL7"/>
  <c r="AJ7"/>
  <c r="AI7"/>
  <c r="AG7"/>
  <c r="AE7"/>
  <c r="AC7"/>
  <c r="AB7"/>
  <c r="AA7"/>
  <c r="Y7"/>
  <c r="U7"/>
  <c r="S7"/>
  <c r="R7"/>
  <c r="P7"/>
  <c r="O7"/>
  <c r="M7"/>
  <c r="L7"/>
  <c r="J7"/>
  <c r="I7"/>
  <c r="G7"/>
  <c r="F7"/>
  <c r="BA6"/>
  <c r="AY6"/>
  <c r="AX6"/>
  <c r="AW6"/>
  <c r="AU6"/>
  <c r="AS6"/>
  <c r="AR6"/>
  <c r="AP6"/>
  <c r="AO6"/>
  <c r="AM6"/>
  <c r="AL6"/>
  <c r="AJ6"/>
  <c r="AI6"/>
  <c r="AG6"/>
  <c r="AE6"/>
  <c r="AC6"/>
  <c r="AB6"/>
  <c r="AA6"/>
  <c r="Y6"/>
  <c r="U6"/>
  <c r="S6"/>
  <c r="R6"/>
  <c r="P6"/>
  <c r="O6"/>
  <c r="M6"/>
  <c r="L6"/>
  <c r="J6"/>
  <c r="I6"/>
  <c r="G6"/>
  <c r="F6"/>
  <c r="D6"/>
  <c r="D20" i="28"/>
  <c r="D19"/>
  <c r="D18"/>
  <c r="D17"/>
  <c r="D15"/>
  <c r="D14"/>
  <c r="D13"/>
  <c r="D12"/>
  <c r="D10"/>
  <c r="D9"/>
  <c r="D8"/>
  <c r="D7"/>
  <c r="BA26"/>
  <c r="BA25"/>
  <c r="BA24"/>
  <c r="BA23"/>
  <c r="BA22"/>
  <c r="BA21"/>
  <c r="BA20"/>
  <c r="AX20"/>
  <c r="AW20"/>
  <c r="AU20"/>
  <c r="AS20"/>
  <c r="AR20"/>
  <c r="AP20"/>
  <c r="AO20"/>
  <c r="AM20"/>
  <c r="AL20"/>
  <c r="AJ20"/>
  <c r="AI20"/>
  <c r="AG20"/>
  <c r="AE20"/>
  <c r="AC20"/>
  <c r="AB20"/>
  <c r="AA20"/>
  <c r="Y20"/>
  <c r="U20"/>
  <c r="S20"/>
  <c r="R20"/>
  <c r="P20"/>
  <c r="O20"/>
  <c r="M20"/>
  <c r="L20"/>
  <c r="J20"/>
  <c r="I20"/>
  <c r="G20"/>
  <c r="F20"/>
  <c r="BA19"/>
  <c r="AX19"/>
  <c r="AW19"/>
  <c r="AU19"/>
  <c r="AS19"/>
  <c r="AR19"/>
  <c r="AP19"/>
  <c r="AO19"/>
  <c r="AM19"/>
  <c r="AL19"/>
  <c r="AJ19"/>
  <c r="AI19"/>
  <c r="AG19"/>
  <c r="AE19"/>
  <c r="AC19"/>
  <c r="AB19"/>
  <c r="AA19"/>
  <c r="Y19"/>
  <c r="U19"/>
  <c r="S19"/>
  <c r="R19"/>
  <c r="P19"/>
  <c r="O19"/>
  <c r="M19"/>
  <c r="L19"/>
  <c r="J19"/>
  <c r="I19"/>
  <c r="G19"/>
  <c r="F19"/>
  <c r="BA18"/>
  <c r="AX18"/>
  <c r="AW18"/>
  <c r="AU18"/>
  <c r="AS18"/>
  <c r="AR18"/>
  <c r="AP18"/>
  <c r="AO18"/>
  <c r="AM18"/>
  <c r="AL18"/>
  <c r="AJ18"/>
  <c r="AI18"/>
  <c r="AG18"/>
  <c r="AE18"/>
  <c r="AC18"/>
  <c r="AB18"/>
  <c r="AA18"/>
  <c r="Y18"/>
  <c r="U18"/>
  <c r="S18"/>
  <c r="R18"/>
  <c r="P18"/>
  <c r="O18"/>
  <c r="M18"/>
  <c r="L18"/>
  <c r="J18"/>
  <c r="I18"/>
  <c r="G18"/>
  <c r="F18"/>
  <c r="BA17"/>
  <c r="AX17"/>
  <c r="AW17"/>
  <c r="AU17"/>
  <c r="AS17"/>
  <c r="AR17"/>
  <c r="AP17"/>
  <c r="AO17"/>
  <c r="AM17"/>
  <c r="AL17"/>
  <c r="AJ17"/>
  <c r="AI17"/>
  <c r="AG17"/>
  <c r="AE17"/>
  <c r="AC17"/>
  <c r="AB17"/>
  <c r="AA17"/>
  <c r="Y17"/>
  <c r="U17"/>
  <c r="S17"/>
  <c r="R17"/>
  <c r="P17"/>
  <c r="O17"/>
  <c r="M17"/>
  <c r="L17"/>
  <c r="J17"/>
  <c r="I17"/>
  <c r="G17"/>
  <c r="F17"/>
  <c r="BA16"/>
  <c r="BA15"/>
  <c r="AX15"/>
  <c r="AW15"/>
  <c r="AU15"/>
  <c r="AS15"/>
  <c r="AR15"/>
  <c r="AP15"/>
  <c r="AO15"/>
  <c r="AM15"/>
  <c r="AL15"/>
  <c r="AJ15"/>
  <c r="AI15"/>
  <c r="AG15"/>
  <c r="AE15"/>
  <c r="AC15"/>
  <c r="AB15"/>
  <c r="AA15"/>
  <c r="Y15"/>
  <c r="U15"/>
  <c r="S15"/>
  <c r="R15"/>
  <c r="P15"/>
  <c r="O15"/>
  <c r="M15"/>
  <c r="L15"/>
  <c r="J15"/>
  <c r="I15"/>
  <c r="G15"/>
  <c r="F15"/>
  <c r="BA14"/>
  <c r="AX14"/>
  <c r="AW14"/>
  <c r="AU14"/>
  <c r="AS14"/>
  <c r="AR14"/>
  <c r="AP14"/>
  <c r="AO14"/>
  <c r="AM14"/>
  <c r="AL14"/>
  <c r="AJ14"/>
  <c r="AI14"/>
  <c r="AG14"/>
  <c r="AE14"/>
  <c r="AC14"/>
  <c r="AB14"/>
  <c r="AA14"/>
  <c r="Y14"/>
  <c r="U14"/>
  <c r="S14"/>
  <c r="R14"/>
  <c r="P14"/>
  <c r="O14"/>
  <c r="M14"/>
  <c r="L14"/>
  <c r="J14"/>
  <c r="I14"/>
  <c r="G14"/>
  <c r="F14"/>
  <c r="BA13"/>
  <c r="AX13"/>
  <c r="AW13"/>
  <c r="AU13"/>
  <c r="AS13"/>
  <c r="AR13"/>
  <c r="AP13"/>
  <c r="AO13"/>
  <c r="AM13"/>
  <c r="AL13"/>
  <c r="AJ13"/>
  <c r="AI13"/>
  <c r="AG13"/>
  <c r="AE13"/>
  <c r="AC13"/>
  <c r="AB13"/>
  <c r="AA13"/>
  <c r="Y13"/>
  <c r="U13"/>
  <c r="S13"/>
  <c r="R13"/>
  <c r="P13"/>
  <c r="O13"/>
  <c r="M13"/>
  <c r="L13"/>
  <c r="J13"/>
  <c r="I13"/>
  <c r="G13"/>
  <c r="F13"/>
  <c r="BA12"/>
  <c r="AX12"/>
  <c r="AW12"/>
  <c r="AU12"/>
  <c r="AS12"/>
  <c r="AR12"/>
  <c r="AP12"/>
  <c r="AO12"/>
  <c r="AM12"/>
  <c r="AL12"/>
  <c r="AJ12"/>
  <c r="AI12"/>
  <c r="AG12"/>
  <c r="AE12"/>
  <c r="AC12"/>
  <c r="AB12"/>
  <c r="AA12"/>
  <c r="Y12"/>
  <c r="U12"/>
  <c r="S12"/>
  <c r="R12"/>
  <c r="P12"/>
  <c r="O12"/>
  <c r="M12"/>
  <c r="L12"/>
  <c r="J12"/>
  <c r="I12"/>
  <c r="G12"/>
  <c r="F12"/>
  <c r="BA11"/>
  <c r="BA10"/>
  <c r="AX10"/>
  <c r="AW10"/>
  <c r="AU10"/>
  <c r="AS10"/>
  <c r="AR10"/>
  <c r="AP10"/>
  <c r="AO10"/>
  <c r="AM10"/>
  <c r="AL10"/>
  <c r="AJ10"/>
  <c r="AI10"/>
  <c r="AG10"/>
  <c r="AE10"/>
  <c r="AC10"/>
  <c r="AB10"/>
  <c r="AA10"/>
  <c r="Y10"/>
  <c r="U10"/>
  <c r="S10"/>
  <c r="R10"/>
  <c r="P10"/>
  <c r="O10"/>
  <c r="M10"/>
  <c r="L10"/>
  <c r="J10"/>
  <c r="I10"/>
  <c r="G10"/>
  <c r="F10"/>
  <c r="BA9"/>
  <c r="AX9"/>
  <c r="AW9"/>
  <c r="AU9"/>
  <c r="AS9"/>
  <c r="AR9"/>
  <c r="AP9"/>
  <c r="AO9"/>
  <c r="AM9"/>
  <c r="AL9"/>
  <c r="AJ9"/>
  <c r="AI9"/>
  <c r="AG9"/>
  <c r="AE9"/>
  <c r="AC9"/>
  <c r="AB9"/>
  <c r="AA9"/>
  <c r="Y9"/>
  <c r="U9"/>
  <c r="S9"/>
  <c r="R9"/>
  <c r="P9"/>
  <c r="O9"/>
  <c r="M9"/>
  <c r="L9"/>
  <c r="J9"/>
  <c r="I9"/>
  <c r="G9"/>
  <c r="F9"/>
  <c r="BA8"/>
  <c r="AX8"/>
  <c r="AW8"/>
  <c r="AU8"/>
  <c r="AS8"/>
  <c r="AR8"/>
  <c r="AP8"/>
  <c r="AO8"/>
  <c r="AM8"/>
  <c r="AL8"/>
  <c r="AJ8"/>
  <c r="AI8"/>
  <c r="AG8"/>
  <c r="AE8"/>
  <c r="AC8"/>
  <c r="AB8"/>
  <c r="AA8"/>
  <c r="Y8"/>
  <c r="U8"/>
  <c r="S8"/>
  <c r="R8"/>
  <c r="P8"/>
  <c r="O8"/>
  <c r="M8"/>
  <c r="L8"/>
  <c r="J8"/>
  <c r="I8"/>
  <c r="G8"/>
  <c r="F8"/>
  <c r="BA7"/>
  <c r="AX7"/>
  <c r="AW7"/>
  <c r="AU7"/>
  <c r="AS7"/>
  <c r="AR7"/>
  <c r="AP7"/>
  <c r="AO7"/>
  <c r="AM7"/>
  <c r="AL7"/>
  <c r="AJ7"/>
  <c r="AI7"/>
  <c r="AG7"/>
  <c r="AE7"/>
  <c r="AC7"/>
  <c r="AB7"/>
  <c r="AA7"/>
  <c r="Y7"/>
  <c r="U7"/>
  <c r="S7"/>
  <c r="R7"/>
  <c r="P7"/>
  <c r="O7"/>
  <c r="M7"/>
  <c r="L7"/>
  <c r="J7"/>
  <c r="I7"/>
  <c r="G7"/>
  <c r="F7"/>
  <c r="BA6"/>
  <c r="AY6"/>
  <c r="AX6"/>
  <c r="AW6"/>
  <c r="AU6"/>
  <c r="AT6"/>
  <c r="AS6"/>
  <c r="AR6"/>
  <c r="AQ6"/>
  <c r="AP6"/>
  <c r="AO6"/>
  <c r="AN6"/>
  <c r="AM6"/>
  <c r="AL6"/>
  <c r="AK6"/>
  <c r="AJ6"/>
  <c r="AI6"/>
  <c r="AG6"/>
  <c r="AE6"/>
  <c r="AD6"/>
  <c r="AC6"/>
  <c r="AB6"/>
  <c r="AA6"/>
  <c r="Z6"/>
  <c r="Y6"/>
  <c r="U6"/>
  <c r="T6"/>
  <c r="S6"/>
  <c r="R6"/>
  <c r="Q6"/>
  <c r="P6"/>
  <c r="O6"/>
  <c r="N6"/>
  <c r="M6"/>
  <c r="L6"/>
  <c r="J6"/>
  <c r="I6"/>
  <c r="H6"/>
  <c r="G6"/>
  <c r="F6"/>
  <c r="E6"/>
  <c r="D6"/>
  <c r="AX44" i="36"/>
  <c r="AW44"/>
  <c r="AU44"/>
  <c r="AS44"/>
  <c r="AP44"/>
  <c r="AM44"/>
  <c r="AJ44"/>
  <c r="AG44"/>
  <c r="G44"/>
  <c r="D44"/>
  <c r="AC44"/>
  <c r="AB44"/>
  <c r="Y44"/>
  <c r="S44"/>
  <c r="P44"/>
  <c r="M44"/>
  <c r="J44"/>
  <c r="I44"/>
  <c r="AV33"/>
  <c r="AV32"/>
  <c r="AV31"/>
  <c r="AV30"/>
  <c r="AV28"/>
  <c r="AV23"/>
  <c r="AV22"/>
  <c r="AV20"/>
  <c r="AF28"/>
  <c r="AP18"/>
  <c r="AF21"/>
  <c r="AE44" l="1"/>
  <c r="L44"/>
  <c r="R44"/>
  <c r="AA44"/>
  <c r="AI44"/>
  <c r="AO44"/>
  <c r="F44"/>
  <c r="O44"/>
  <c r="U44"/>
  <c r="AL44"/>
  <c r="AR44"/>
  <c r="AF20"/>
  <c r="AZ20"/>
  <c r="AZ23"/>
  <c r="AF23"/>
  <c r="AZ21"/>
  <c r="AV21"/>
  <c r="AZ22"/>
  <c r="AF22"/>
  <c r="AR18"/>
  <c r="AZ39"/>
  <c r="AF39"/>
  <c r="AZ28"/>
  <c r="E17" i="33"/>
  <c r="H17"/>
  <c r="K17"/>
  <c r="N17"/>
  <c r="Q17"/>
  <c r="T17"/>
  <c r="Z17"/>
  <c r="AD17"/>
  <c r="AF17"/>
  <c r="AH17"/>
  <c r="AK17"/>
  <c r="AN17"/>
  <c r="AQ17"/>
  <c r="AT17"/>
  <c r="AV17"/>
  <c r="E18"/>
  <c r="H18"/>
  <c r="K18"/>
  <c r="N18"/>
  <c r="Q18"/>
  <c r="T18"/>
  <c r="Z18"/>
  <c r="AD18"/>
  <c r="AF18"/>
  <c r="AH18"/>
  <c r="AK18"/>
  <c r="AN18"/>
  <c r="AQ18"/>
  <c r="AT18"/>
  <c r="E19"/>
  <c r="H19"/>
  <c r="K19"/>
  <c r="N19"/>
  <c r="Q19"/>
  <c r="T19"/>
  <c r="Z19"/>
  <c r="AD19"/>
  <c r="AF19"/>
  <c r="AH19"/>
  <c r="AK19"/>
  <c r="AN19"/>
  <c r="AQ19"/>
  <c r="AT19"/>
  <c r="AV19"/>
  <c r="E20"/>
  <c r="H20"/>
  <c r="K20"/>
  <c r="N20"/>
  <c r="Q20"/>
  <c r="T20"/>
  <c r="Z20"/>
  <c r="AD20"/>
  <c r="AF20"/>
  <c r="AH20"/>
  <c r="AK20"/>
  <c r="AN20"/>
  <c r="AQ20"/>
  <c r="AT20"/>
  <c r="AV20"/>
  <c r="S36" i="26"/>
  <c r="S35"/>
  <c r="S33"/>
  <c r="S32"/>
  <c r="S31"/>
  <c r="S30"/>
  <c r="S29"/>
  <c r="S28"/>
  <c r="S27"/>
  <c r="S26"/>
  <c r="S25"/>
  <c r="S24"/>
  <c r="S22"/>
  <c r="S21"/>
  <c r="S20"/>
  <c r="S19"/>
  <c r="S18"/>
  <c r="S15"/>
  <c r="S14"/>
  <c r="S13"/>
  <c r="S12"/>
  <c r="S11"/>
  <c r="S10"/>
  <c r="S9"/>
  <c r="S8"/>
  <c r="S7"/>
  <c r="S6"/>
  <c r="S5"/>
  <c r="S4"/>
  <c r="Q11"/>
  <c r="Q37"/>
  <c r="Q36"/>
  <c r="Q35"/>
  <c r="Q33"/>
  <c r="Q32"/>
  <c r="Q31"/>
  <c r="Q30"/>
  <c r="Q29"/>
  <c r="Q28"/>
  <c r="Q27"/>
  <c r="Q26"/>
  <c r="Q25"/>
  <c r="Q24"/>
  <c r="Q22"/>
  <c r="Q21"/>
  <c r="Q20"/>
  <c r="Q19"/>
  <c r="Q18"/>
  <c r="Q15"/>
  <c r="Q14"/>
  <c r="Q13"/>
  <c r="Q12"/>
  <c r="Q10"/>
  <c r="Q9"/>
  <c r="Q8"/>
  <c r="Q7"/>
  <c r="Q6"/>
  <c r="Q5"/>
  <c r="Q4"/>
  <c r="O36"/>
  <c r="O35"/>
  <c r="O33"/>
  <c r="O32"/>
  <c r="O31"/>
  <c r="O30"/>
  <c r="O29"/>
  <c r="O28"/>
  <c r="O27"/>
  <c r="O26"/>
  <c r="O25"/>
  <c r="O24"/>
  <c r="O22"/>
  <c r="O21"/>
  <c r="O20"/>
  <c r="O19"/>
  <c r="O18"/>
  <c r="O15"/>
  <c r="O14"/>
  <c r="O13"/>
  <c r="O12"/>
  <c r="O11"/>
  <c r="O10"/>
  <c r="O9"/>
  <c r="O8"/>
  <c r="O6"/>
  <c r="O5"/>
  <c r="O4"/>
  <c r="I37"/>
  <c r="I36"/>
  <c r="I35"/>
  <c r="I33"/>
  <c r="I32"/>
  <c r="I31"/>
  <c r="I30"/>
  <c r="AA30"/>
  <c r="Z30"/>
  <c r="Y30"/>
  <c r="X30"/>
  <c r="W30"/>
  <c r="T30"/>
  <c r="R30"/>
  <c r="P30"/>
  <c r="N30"/>
  <c r="M30"/>
  <c r="L30"/>
  <c r="K30"/>
  <c r="J30"/>
  <c r="G30"/>
  <c r="AA29"/>
  <c r="Z29"/>
  <c r="Y29"/>
  <c r="X29"/>
  <c r="W29"/>
  <c r="T29"/>
  <c r="R29"/>
  <c r="P29"/>
  <c r="N29"/>
  <c r="M29"/>
  <c r="L29"/>
  <c r="K29"/>
  <c r="J29"/>
  <c r="I29"/>
  <c r="G29"/>
  <c r="I28"/>
  <c r="I27"/>
  <c r="I26"/>
  <c r="I25"/>
  <c r="I24"/>
  <c r="I22"/>
  <c r="I21"/>
  <c r="I20"/>
  <c r="I19"/>
  <c r="I18"/>
  <c r="I15"/>
  <c r="I14"/>
  <c r="I13"/>
  <c r="I12"/>
  <c r="I11"/>
  <c r="I10"/>
  <c r="I9"/>
  <c r="I8"/>
  <c r="I7"/>
  <c r="I6"/>
  <c r="I5"/>
  <c r="I4"/>
  <c r="AA36"/>
  <c r="AA35"/>
  <c r="AA33"/>
  <c r="AA32"/>
  <c r="AA31"/>
  <c r="AA28"/>
  <c r="AA27"/>
  <c r="AA26"/>
  <c r="AA25"/>
  <c r="AA24"/>
  <c r="AA22"/>
  <c r="AA21"/>
  <c r="AA20"/>
  <c r="AA19"/>
  <c r="AA18"/>
  <c r="AA15"/>
  <c r="AA14"/>
  <c r="AA13"/>
  <c r="AA12"/>
  <c r="AA11"/>
  <c r="AA10"/>
  <c r="AA9"/>
  <c r="AA8"/>
  <c r="AA7"/>
  <c r="AA6"/>
  <c r="AA5"/>
  <c r="AA4"/>
  <c r="Z36"/>
  <c r="Z35"/>
  <c r="Z33"/>
  <c r="Z32"/>
  <c r="Z31"/>
  <c r="Z28"/>
  <c r="Z27"/>
  <c r="Z26"/>
  <c r="Z25"/>
  <c r="Z24"/>
  <c r="Z22"/>
  <c r="Z21"/>
  <c r="Z20"/>
  <c r="Z19"/>
  <c r="Z18"/>
  <c r="Z15"/>
  <c r="Z14"/>
  <c r="Z13"/>
  <c r="Z12"/>
  <c r="Z11"/>
  <c r="Z10"/>
  <c r="Z9"/>
  <c r="Z8"/>
  <c r="Z7"/>
  <c r="Z6"/>
  <c r="Z5"/>
  <c r="Z4"/>
  <c r="Y36"/>
  <c r="Y35"/>
  <c r="Y33"/>
  <c r="Y32"/>
  <c r="Y31"/>
  <c r="Y28"/>
  <c r="Y27"/>
  <c r="Y26"/>
  <c r="Y25"/>
  <c r="Y24"/>
  <c r="Y22"/>
  <c r="Y21"/>
  <c r="Y20"/>
  <c r="Y19"/>
  <c r="Y18"/>
  <c r="Y15"/>
  <c r="Y14"/>
  <c r="Y13"/>
  <c r="Y12"/>
  <c r="Y11"/>
  <c r="Y10"/>
  <c r="Y9"/>
  <c r="Y8"/>
  <c r="Y7"/>
  <c r="Y6"/>
  <c r="Y5"/>
  <c r="Y4"/>
  <c r="X37"/>
  <c r="X36"/>
  <c r="X35"/>
  <c r="X34"/>
  <c r="X33"/>
  <c r="X32"/>
  <c r="X31"/>
  <c r="X28"/>
  <c r="X27"/>
  <c r="X26"/>
  <c r="X25"/>
  <c r="X24"/>
  <c r="X23"/>
  <c r="X22"/>
  <c r="X21"/>
  <c r="X20"/>
  <c r="X19"/>
  <c r="X18"/>
  <c r="X15"/>
  <c r="X14"/>
  <c r="X13"/>
  <c r="X12"/>
  <c r="X11"/>
  <c r="X10"/>
  <c r="X9"/>
  <c r="X8"/>
  <c r="X7"/>
  <c r="X6"/>
  <c r="X5"/>
  <c r="X4"/>
  <c r="W37"/>
  <c r="W36"/>
  <c r="W35"/>
  <c r="W34"/>
  <c r="W33"/>
  <c r="W32"/>
  <c r="W31"/>
  <c r="W28"/>
  <c r="W27"/>
  <c r="W26"/>
  <c r="W25"/>
  <c r="W24"/>
  <c r="W23"/>
  <c r="W22"/>
  <c r="W21"/>
  <c r="W20"/>
  <c r="W19"/>
  <c r="W18"/>
  <c r="W15"/>
  <c r="W14"/>
  <c r="W13"/>
  <c r="W12"/>
  <c r="W11"/>
  <c r="W10"/>
  <c r="W9"/>
  <c r="W8"/>
  <c r="W7"/>
  <c r="W6"/>
  <c r="W5"/>
  <c r="W4"/>
  <c r="T36"/>
  <c r="T35"/>
  <c r="T33"/>
  <c r="T32"/>
  <c r="T31"/>
  <c r="T28"/>
  <c r="T27"/>
  <c r="T26"/>
  <c r="T25"/>
  <c r="T24"/>
  <c r="T22"/>
  <c r="T21"/>
  <c r="T20"/>
  <c r="T19"/>
  <c r="T18"/>
  <c r="T15"/>
  <c r="T14"/>
  <c r="T13"/>
  <c r="T12"/>
  <c r="T11"/>
  <c r="T10"/>
  <c r="T9"/>
  <c r="T8"/>
  <c r="T7"/>
  <c r="T6"/>
  <c r="T5"/>
  <c r="T4"/>
  <c r="R37"/>
  <c r="R36"/>
  <c r="R35"/>
  <c r="R34"/>
  <c r="R33"/>
  <c r="R32"/>
  <c r="R31"/>
  <c r="R28"/>
  <c r="R27"/>
  <c r="R26"/>
  <c r="R25"/>
  <c r="R24"/>
  <c r="R23"/>
  <c r="R22"/>
  <c r="R21"/>
  <c r="R20"/>
  <c r="R19"/>
  <c r="R18"/>
  <c r="R15"/>
  <c r="R14"/>
  <c r="R13"/>
  <c r="R12"/>
  <c r="R11"/>
  <c r="R10"/>
  <c r="R9"/>
  <c r="R8"/>
  <c r="R7"/>
  <c r="R6"/>
  <c r="R5"/>
  <c r="R4"/>
  <c r="P37"/>
  <c r="P36"/>
  <c r="P35"/>
  <c r="P34"/>
  <c r="P33"/>
  <c r="P32"/>
  <c r="P31"/>
  <c r="P28"/>
  <c r="P27"/>
  <c r="P26"/>
  <c r="P25"/>
  <c r="P24"/>
  <c r="P23"/>
  <c r="P22"/>
  <c r="P21"/>
  <c r="P20"/>
  <c r="P19"/>
  <c r="P18"/>
  <c r="P15"/>
  <c r="P14"/>
  <c r="P13"/>
  <c r="P12"/>
  <c r="P11"/>
  <c r="P10"/>
  <c r="P9"/>
  <c r="P8"/>
  <c r="P7"/>
  <c r="P6"/>
  <c r="P5"/>
  <c r="P4"/>
  <c r="N36"/>
  <c r="N35"/>
  <c r="N33"/>
  <c r="N32"/>
  <c r="N31"/>
  <c r="N28"/>
  <c r="N27"/>
  <c r="N26"/>
  <c r="N25"/>
  <c r="N24"/>
  <c r="N22"/>
  <c r="N21"/>
  <c r="N20"/>
  <c r="N19"/>
  <c r="N18"/>
  <c r="N15"/>
  <c r="N14"/>
  <c r="N13"/>
  <c r="N12"/>
  <c r="N11"/>
  <c r="N10"/>
  <c r="N9"/>
  <c r="N8"/>
  <c r="N7"/>
  <c r="N6"/>
  <c r="N5"/>
  <c r="N4"/>
  <c r="M37"/>
  <c r="M36"/>
  <c r="M35"/>
  <c r="M33"/>
  <c r="M32"/>
  <c r="M31"/>
  <c r="M28"/>
  <c r="M27"/>
  <c r="M26"/>
  <c r="M25"/>
  <c r="M24"/>
  <c r="M22"/>
  <c r="M21"/>
  <c r="M20"/>
  <c r="M19"/>
  <c r="M18"/>
  <c r="M15"/>
  <c r="M14"/>
  <c r="M13"/>
  <c r="M12"/>
  <c r="M11"/>
  <c r="M10"/>
  <c r="M9"/>
  <c r="M8"/>
  <c r="M7"/>
  <c r="M6"/>
  <c r="M5"/>
  <c r="M4"/>
  <c r="L36"/>
  <c r="L35"/>
  <c r="L33"/>
  <c r="L32"/>
  <c r="L31"/>
  <c r="L28"/>
  <c r="L27"/>
  <c r="L26"/>
  <c r="L25"/>
  <c r="L24"/>
  <c r="L22"/>
  <c r="L21"/>
  <c r="L20"/>
  <c r="L19"/>
  <c r="L18"/>
  <c r="L15"/>
  <c r="L14"/>
  <c r="L13"/>
  <c r="L12"/>
  <c r="L11"/>
  <c r="L10"/>
  <c r="L9"/>
  <c r="L8"/>
  <c r="L7"/>
  <c r="L6"/>
  <c r="L5"/>
  <c r="L4"/>
  <c r="K37"/>
  <c r="K36"/>
  <c r="K35"/>
  <c r="K33"/>
  <c r="K32"/>
  <c r="K31"/>
  <c r="K28"/>
  <c r="K27"/>
  <c r="K26"/>
  <c r="K25"/>
  <c r="K24"/>
  <c r="K22"/>
  <c r="K21"/>
  <c r="K20"/>
  <c r="K19"/>
  <c r="K18"/>
  <c r="K15"/>
  <c r="K14"/>
  <c r="K13"/>
  <c r="K12"/>
  <c r="K11"/>
  <c r="K10"/>
  <c r="K9"/>
  <c r="K8"/>
  <c r="K7"/>
  <c r="K6"/>
  <c r="K5"/>
  <c r="K4"/>
  <c r="J36"/>
  <c r="J35"/>
  <c r="J33"/>
  <c r="J32"/>
  <c r="J31"/>
  <c r="J28"/>
  <c r="J27"/>
  <c r="J26"/>
  <c r="J25"/>
  <c r="J24"/>
  <c r="J22"/>
  <c r="J21"/>
  <c r="J20"/>
  <c r="J19"/>
  <c r="J18"/>
  <c r="J15"/>
  <c r="J14"/>
  <c r="J13"/>
  <c r="J12"/>
  <c r="J11"/>
  <c r="J10"/>
  <c r="J9"/>
  <c r="J8"/>
  <c r="J7"/>
  <c r="J6"/>
  <c r="J5"/>
  <c r="J4"/>
  <c r="G33"/>
  <c r="G32"/>
  <c r="G31"/>
  <c r="G28"/>
  <c r="G27"/>
  <c r="G26"/>
  <c r="G25"/>
  <c r="G24"/>
  <c r="G22"/>
  <c r="G21"/>
  <c r="G20"/>
  <c r="G19"/>
  <c r="G18"/>
  <c r="G15"/>
  <c r="G14"/>
  <c r="G13"/>
  <c r="G12"/>
  <c r="G11"/>
  <c r="G10"/>
  <c r="G9"/>
  <c r="G8"/>
  <c r="G7"/>
  <c r="G6"/>
  <c r="G5"/>
  <c r="G34"/>
  <c r="G35"/>
  <c r="G36"/>
  <c r="G37"/>
  <c r="G4"/>
  <c r="X38" l="1"/>
  <c r="X39" s="1"/>
  <c r="G38"/>
  <c r="R38"/>
  <c r="R39" s="1"/>
  <c r="AZ18" i="33"/>
  <c r="AV18"/>
  <c r="K38" i="26"/>
  <c r="AZ20" i="33"/>
  <c r="W38" i="26"/>
  <c r="W39" s="1"/>
  <c r="Q38"/>
  <c r="P38"/>
  <c r="P39" s="1"/>
  <c r="AZ17" i="33"/>
  <c r="AZ19"/>
  <c r="M38" i="26"/>
  <c r="I38"/>
  <c r="O38"/>
  <c r="AF30" i="36"/>
  <c r="F37" i="26"/>
  <c r="F36"/>
  <c r="F35"/>
  <c r="F33"/>
  <c r="F32"/>
  <c r="F31"/>
  <c r="F30"/>
  <c r="F29"/>
  <c r="F28"/>
  <c r="F27"/>
  <c r="F26"/>
  <c r="F25"/>
  <c r="F24"/>
  <c r="AF10" i="29"/>
  <c r="F22" i="26"/>
  <c r="F21"/>
  <c r="F20"/>
  <c r="F19"/>
  <c r="F18"/>
  <c r="AE18" s="1"/>
  <c r="F15"/>
  <c r="F14"/>
  <c r="F13"/>
  <c r="F12"/>
  <c r="F11"/>
  <c r="F10"/>
  <c r="F9"/>
  <c r="F8"/>
  <c r="F7"/>
  <c r="F6"/>
  <c r="F5"/>
  <c r="F4"/>
  <c r="D37"/>
  <c r="D36"/>
  <c r="D35"/>
  <c r="D33"/>
  <c r="D32"/>
  <c r="D31"/>
  <c r="D30"/>
  <c r="D29"/>
  <c r="D28"/>
  <c r="D27"/>
  <c r="D26"/>
  <c r="D25"/>
  <c r="D24"/>
  <c r="D22"/>
  <c r="D21"/>
  <c r="D20"/>
  <c r="D19"/>
  <c r="D15"/>
  <c r="D14"/>
  <c r="D13"/>
  <c r="D12"/>
  <c r="D11"/>
  <c r="D10"/>
  <c r="D9"/>
  <c r="D8"/>
  <c r="D7"/>
  <c r="D6"/>
  <c r="D5"/>
  <c r="D4"/>
  <c r="AX45" i="36"/>
  <c r="AW45"/>
  <c r="AU45"/>
  <c r="AS45"/>
  <c r="AR45"/>
  <c r="AP45"/>
  <c r="AO45"/>
  <c r="AM45"/>
  <c r="AJ45"/>
  <c r="AI45"/>
  <c r="AG45"/>
  <c r="AC45"/>
  <c r="AB45"/>
  <c r="AA45"/>
  <c r="Y45"/>
  <c r="U45"/>
  <c r="R45"/>
  <c r="P45"/>
  <c r="O45"/>
  <c r="L45"/>
  <c r="J45"/>
  <c r="I45"/>
  <c r="G45"/>
  <c r="D45"/>
  <c r="AX28" i="29"/>
  <c r="AW28"/>
  <c r="AR28"/>
  <c r="AO28"/>
  <c r="AL28"/>
  <c r="AM28"/>
  <c r="AJ28"/>
  <c r="AI28"/>
  <c r="AG28"/>
  <c r="AE28"/>
  <c r="AB28"/>
  <c r="Y28"/>
  <c r="S28"/>
  <c r="P28"/>
  <c r="M28"/>
  <c r="J28"/>
  <c r="I28"/>
  <c r="G28"/>
  <c r="F28"/>
  <c r="D28"/>
  <c r="AT40" i="36"/>
  <c r="AT39"/>
  <c r="AT38"/>
  <c r="AT37"/>
  <c r="AT36"/>
  <c r="AT34"/>
  <c r="AT33"/>
  <c r="AT32"/>
  <c r="AT31"/>
  <c r="AT30"/>
  <c r="AT29"/>
  <c r="AT27"/>
  <c r="AT26"/>
  <c r="AT24"/>
  <c r="AT23"/>
  <c r="AT22"/>
  <c r="AT21"/>
  <c r="AT19"/>
  <c r="AT18"/>
  <c r="AT17"/>
  <c r="AT15"/>
  <c r="AT14"/>
  <c r="AT13"/>
  <c r="AT12"/>
  <c r="AT11"/>
  <c r="AT10"/>
  <c r="AT8"/>
  <c r="AT7"/>
  <c r="AT6"/>
  <c r="AT20" i="35"/>
  <c r="AT19"/>
  <c r="AT18"/>
  <c r="AT17"/>
  <c r="AT15"/>
  <c r="AT14"/>
  <c r="AT13"/>
  <c r="AT12"/>
  <c r="AT10"/>
  <c r="AT9"/>
  <c r="AT8"/>
  <c r="AT7"/>
  <c r="AT6"/>
  <c r="AT15" i="34"/>
  <c r="AT14"/>
  <c r="AT13"/>
  <c r="AT12"/>
  <c r="AT10"/>
  <c r="AT9"/>
  <c r="AT8"/>
  <c r="AT7"/>
  <c r="AT6"/>
  <c r="AT15" i="33"/>
  <c r="AT14"/>
  <c r="AT13"/>
  <c r="AT12"/>
  <c r="AT10"/>
  <c r="AT9"/>
  <c r="AT8"/>
  <c r="AT7"/>
  <c r="AT6"/>
  <c r="AT25" i="32"/>
  <c r="AT24"/>
  <c r="AT23"/>
  <c r="AT22"/>
  <c r="AT20"/>
  <c r="AT19"/>
  <c r="AT18"/>
  <c r="AT17"/>
  <c r="AT15"/>
  <c r="AT14"/>
  <c r="AT13"/>
  <c r="AT12"/>
  <c r="AT10"/>
  <c r="AT9"/>
  <c r="AT8"/>
  <c r="AT7"/>
  <c r="AT6"/>
  <c r="AT15" i="31"/>
  <c r="AT14"/>
  <c r="AT13"/>
  <c r="AT12"/>
  <c r="AT10"/>
  <c r="AT9"/>
  <c r="AT8"/>
  <c r="AT7"/>
  <c r="AT6"/>
  <c r="AT23" i="29"/>
  <c r="AT22"/>
  <c r="AT21"/>
  <c r="AT20"/>
  <c r="AT19"/>
  <c r="AT17"/>
  <c r="AT16"/>
  <c r="AT15"/>
  <c r="AT14"/>
  <c r="AT12"/>
  <c r="AT11"/>
  <c r="AT10"/>
  <c r="AT9"/>
  <c r="AT8"/>
  <c r="AT7"/>
  <c r="AT6"/>
  <c r="AT20" i="28"/>
  <c r="AT19"/>
  <c r="AT18"/>
  <c r="AT17"/>
  <c r="AT15"/>
  <c r="AT14"/>
  <c r="AT13"/>
  <c r="AT12"/>
  <c r="AT10"/>
  <c r="AT9"/>
  <c r="AT8"/>
  <c r="AT7"/>
  <c r="AQ40" i="36"/>
  <c r="AQ39"/>
  <c r="AQ38"/>
  <c r="AQ37"/>
  <c r="AQ36"/>
  <c r="AQ34"/>
  <c r="AQ33"/>
  <c r="AQ32"/>
  <c r="AQ31"/>
  <c r="AQ30"/>
  <c r="AQ29"/>
  <c r="AQ27"/>
  <c r="AQ26"/>
  <c r="AQ24"/>
  <c r="AQ23"/>
  <c r="AQ22"/>
  <c r="AQ21"/>
  <c r="AQ19"/>
  <c r="AQ18"/>
  <c r="AQ17"/>
  <c r="AQ15"/>
  <c r="AQ14"/>
  <c r="AQ13"/>
  <c r="AQ12"/>
  <c r="AQ11"/>
  <c r="AQ10"/>
  <c r="AQ8"/>
  <c r="AQ7"/>
  <c r="AQ6"/>
  <c r="AQ20" i="35"/>
  <c r="AQ19"/>
  <c r="AQ18"/>
  <c r="AQ17"/>
  <c r="AQ15"/>
  <c r="AQ14"/>
  <c r="AQ13"/>
  <c r="AQ12"/>
  <c r="AQ10"/>
  <c r="AQ9"/>
  <c r="AQ8"/>
  <c r="AQ7"/>
  <c r="AQ6"/>
  <c r="AQ15" i="34"/>
  <c r="AQ13"/>
  <c r="AQ12"/>
  <c r="AQ10"/>
  <c r="AQ9"/>
  <c r="AQ8"/>
  <c r="AQ7"/>
  <c r="AQ6"/>
  <c r="AQ15" i="33"/>
  <c r="AQ14"/>
  <c r="AQ13"/>
  <c r="AQ12"/>
  <c r="AQ10"/>
  <c r="AQ9"/>
  <c r="AQ8"/>
  <c r="AQ7"/>
  <c r="AQ6"/>
  <c r="AQ25" i="32"/>
  <c r="AQ24"/>
  <c r="AQ23"/>
  <c r="AQ22"/>
  <c r="AQ20"/>
  <c r="AQ19"/>
  <c r="AQ18"/>
  <c r="AQ17"/>
  <c r="AQ15"/>
  <c r="AQ14"/>
  <c r="AQ13"/>
  <c r="AQ12"/>
  <c r="AQ10"/>
  <c r="AQ9"/>
  <c r="AQ8"/>
  <c r="AQ7"/>
  <c r="AQ6"/>
  <c r="AQ15" i="31"/>
  <c r="AQ14"/>
  <c r="AQ13"/>
  <c r="AQ12"/>
  <c r="AQ10"/>
  <c r="AQ9"/>
  <c r="AQ8"/>
  <c r="AQ7"/>
  <c r="AQ6"/>
  <c r="AQ23" i="29"/>
  <c r="AQ22"/>
  <c r="AQ21"/>
  <c r="AQ20"/>
  <c r="AQ19"/>
  <c r="AQ17"/>
  <c r="AQ16"/>
  <c r="AQ15"/>
  <c r="AQ14"/>
  <c r="AQ12"/>
  <c r="AQ11"/>
  <c r="AQ10"/>
  <c r="AQ9"/>
  <c r="AQ8"/>
  <c r="AQ7"/>
  <c r="AQ6"/>
  <c r="AQ20" i="28"/>
  <c r="AQ19"/>
  <c r="AQ18"/>
  <c r="AQ17"/>
  <c r="AQ15"/>
  <c r="AQ14"/>
  <c r="AQ13"/>
  <c r="AQ12"/>
  <c r="AQ10"/>
  <c r="AQ9"/>
  <c r="AQ8"/>
  <c r="AQ7"/>
  <c r="AN40" i="36"/>
  <c r="AN39"/>
  <c r="AN38"/>
  <c r="AN37"/>
  <c r="AN36"/>
  <c r="AN34"/>
  <c r="AN33"/>
  <c r="AN32"/>
  <c r="AN31"/>
  <c r="AN30"/>
  <c r="AN29"/>
  <c r="AN27"/>
  <c r="AN26"/>
  <c r="AN24"/>
  <c r="AN23"/>
  <c r="AN22"/>
  <c r="AN21"/>
  <c r="AN19"/>
  <c r="AN18"/>
  <c r="AN17"/>
  <c r="AN15"/>
  <c r="AN14"/>
  <c r="AN13"/>
  <c r="AN12"/>
  <c r="AN11"/>
  <c r="AN10"/>
  <c r="AN8"/>
  <c r="AN7"/>
  <c r="AN6"/>
  <c r="AN20" i="35"/>
  <c r="AN19"/>
  <c r="AN18"/>
  <c r="AN17"/>
  <c r="AN15"/>
  <c r="AN14"/>
  <c r="AN13"/>
  <c r="AN12"/>
  <c r="AN10"/>
  <c r="AN9"/>
  <c r="AN8"/>
  <c r="AN7"/>
  <c r="AN6"/>
  <c r="AN15" i="34"/>
  <c r="AN13"/>
  <c r="AN12"/>
  <c r="AN10"/>
  <c r="AN9"/>
  <c r="AN8"/>
  <c r="AN7"/>
  <c r="AN6"/>
  <c r="AN15" i="33"/>
  <c r="AN14"/>
  <c r="AN13"/>
  <c r="AN12"/>
  <c r="AN10"/>
  <c r="AN9"/>
  <c r="AN8"/>
  <c r="AN7"/>
  <c r="AN6"/>
  <c r="AN25" i="32"/>
  <c r="AN24"/>
  <c r="AN23"/>
  <c r="AN22"/>
  <c r="AN20"/>
  <c r="AN19"/>
  <c r="AN18"/>
  <c r="AN17"/>
  <c r="AN15"/>
  <c r="AN14"/>
  <c r="AN13"/>
  <c r="AN12"/>
  <c r="AN10"/>
  <c r="AN9"/>
  <c r="AN8"/>
  <c r="AN7"/>
  <c r="AN6"/>
  <c r="AN15" i="31"/>
  <c r="AN14"/>
  <c r="AN13"/>
  <c r="AN12"/>
  <c r="AN10"/>
  <c r="AN9"/>
  <c r="AN8"/>
  <c r="AN7"/>
  <c r="AN6"/>
  <c r="AN23" i="29"/>
  <c r="AN22"/>
  <c r="AN21"/>
  <c r="AN20"/>
  <c r="AN19"/>
  <c r="AN17"/>
  <c r="AN16"/>
  <c r="AN15"/>
  <c r="AN14"/>
  <c r="AN12"/>
  <c r="AN11"/>
  <c r="AN10"/>
  <c r="AN9"/>
  <c r="AN8"/>
  <c r="AN7"/>
  <c r="AN6"/>
  <c r="AN20" i="28"/>
  <c r="AN19"/>
  <c r="AN18"/>
  <c r="AN17"/>
  <c r="AN15"/>
  <c r="AN14"/>
  <c r="AN13"/>
  <c r="AN12"/>
  <c r="AN10"/>
  <c r="AN9"/>
  <c r="AN8"/>
  <c r="AN7"/>
  <c r="AK40" i="36"/>
  <c r="AK39"/>
  <c r="AK38"/>
  <c r="AK37"/>
  <c r="AK34"/>
  <c r="AK33"/>
  <c r="AK32"/>
  <c r="AK31"/>
  <c r="AK30"/>
  <c r="AK29"/>
  <c r="AK27"/>
  <c r="AK26"/>
  <c r="AK24"/>
  <c r="AK23"/>
  <c r="AK22"/>
  <c r="AK21"/>
  <c r="AK19"/>
  <c r="AK18"/>
  <c r="AK17"/>
  <c r="AK15"/>
  <c r="AK14"/>
  <c r="AK13"/>
  <c r="AK12"/>
  <c r="AK11"/>
  <c r="AK10"/>
  <c r="AK9"/>
  <c r="AK8"/>
  <c r="AK7"/>
  <c r="AK6"/>
  <c r="AK20" i="35"/>
  <c r="AK19"/>
  <c r="AK18"/>
  <c r="AK17"/>
  <c r="AK15"/>
  <c r="AK14"/>
  <c r="AK13"/>
  <c r="AK12"/>
  <c r="AK10"/>
  <c r="AK9"/>
  <c r="AK8"/>
  <c r="AK7"/>
  <c r="AK6"/>
  <c r="AK15" i="34"/>
  <c r="AK13"/>
  <c r="AK12"/>
  <c r="AK10"/>
  <c r="AK9"/>
  <c r="AK8"/>
  <c r="AK7"/>
  <c r="AK6"/>
  <c r="AK15" i="33"/>
  <c r="AK14"/>
  <c r="AK13"/>
  <c r="AK12"/>
  <c r="AK10"/>
  <c r="AK9"/>
  <c r="AK8"/>
  <c r="AK7"/>
  <c r="AK6"/>
  <c r="AK25" i="32"/>
  <c r="AK24"/>
  <c r="AK23"/>
  <c r="AK22"/>
  <c r="AK20"/>
  <c r="AK19"/>
  <c r="AK18"/>
  <c r="AK17"/>
  <c r="AK15"/>
  <c r="AK14"/>
  <c r="AK13"/>
  <c r="AK12"/>
  <c r="AK8"/>
  <c r="AK7"/>
  <c r="AK6"/>
  <c r="AK15" i="31"/>
  <c r="AK14"/>
  <c r="AK13"/>
  <c r="AK12"/>
  <c r="AK10"/>
  <c r="AK9"/>
  <c r="AK8"/>
  <c r="AK7"/>
  <c r="AK6"/>
  <c r="AK23" i="29"/>
  <c r="AK22"/>
  <c r="AK21"/>
  <c r="AK20"/>
  <c r="AK19"/>
  <c r="AK17"/>
  <c r="AK16"/>
  <c r="AK15"/>
  <c r="AK14"/>
  <c r="AK12"/>
  <c r="AK11"/>
  <c r="AK10"/>
  <c r="AK9"/>
  <c r="AK8"/>
  <c r="AK7"/>
  <c r="AK6"/>
  <c r="AK20" i="28"/>
  <c r="AK19"/>
  <c r="AK18"/>
  <c r="AK17"/>
  <c r="AK15"/>
  <c r="AK14"/>
  <c r="AK13"/>
  <c r="AK12"/>
  <c r="AK10"/>
  <c r="AK9"/>
  <c r="AK8"/>
  <c r="AK7"/>
  <c r="AH40" i="36"/>
  <c r="AH39"/>
  <c r="AH38"/>
  <c r="AH37"/>
  <c r="AH36"/>
  <c r="AH34"/>
  <c r="AH33"/>
  <c r="AH32"/>
  <c r="AH31"/>
  <c r="AH30"/>
  <c r="AH29"/>
  <c r="AH27"/>
  <c r="AH26"/>
  <c r="AH24"/>
  <c r="AH23"/>
  <c r="AH22"/>
  <c r="AH21"/>
  <c r="AH19"/>
  <c r="AH18"/>
  <c r="AH17"/>
  <c r="AH15"/>
  <c r="AH14"/>
  <c r="AH13"/>
  <c r="AH12"/>
  <c r="AH11"/>
  <c r="AH10"/>
  <c r="AH8"/>
  <c r="AH7"/>
  <c r="AH6"/>
  <c r="AH20" i="35"/>
  <c r="AH19"/>
  <c r="AH18"/>
  <c r="AH17"/>
  <c r="AH15"/>
  <c r="AH14"/>
  <c r="AH13"/>
  <c r="AH12"/>
  <c r="AH10"/>
  <c r="AH9"/>
  <c r="AH8"/>
  <c r="AH7"/>
  <c r="AH6"/>
  <c r="AH15" i="34"/>
  <c r="AH13"/>
  <c r="AH12"/>
  <c r="AH10"/>
  <c r="AH9"/>
  <c r="AH8"/>
  <c r="AH7"/>
  <c r="AH6"/>
  <c r="AH15" i="33"/>
  <c r="AH14"/>
  <c r="AH13"/>
  <c r="AH12"/>
  <c r="AH10"/>
  <c r="AH9"/>
  <c r="AH8"/>
  <c r="AH7"/>
  <c r="AH6"/>
  <c r="AH25" i="32"/>
  <c r="AH24"/>
  <c r="AH23"/>
  <c r="AH22"/>
  <c r="AH20"/>
  <c r="AH19"/>
  <c r="AH18"/>
  <c r="AH17"/>
  <c r="AH15"/>
  <c r="AH14"/>
  <c r="AH13"/>
  <c r="AH12"/>
  <c r="AH10"/>
  <c r="AH9"/>
  <c r="AH8"/>
  <c r="AH7"/>
  <c r="AH6"/>
  <c r="AH15" i="31"/>
  <c r="AH14"/>
  <c r="AH13"/>
  <c r="AH12"/>
  <c r="AH10"/>
  <c r="AH9"/>
  <c r="AH8"/>
  <c r="AH7"/>
  <c r="AH6"/>
  <c r="AH23" i="29"/>
  <c r="AH22"/>
  <c r="AH21"/>
  <c r="AH20"/>
  <c r="AH19"/>
  <c r="AH17"/>
  <c r="AH16"/>
  <c r="AH15"/>
  <c r="AH14"/>
  <c r="AH12"/>
  <c r="AH11"/>
  <c r="AH10"/>
  <c r="AH9"/>
  <c r="AH8"/>
  <c r="AH7"/>
  <c r="AH6"/>
  <c r="AH20" i="28"/>
  <c r="AH19"/>
  <c r="AH18"/>
  <c r="AH17"/>
  <c r="AH15"/>
  <c r="AH14"/>
  <c r="AH13"/>
  <c r="AH12"/>
  <c r="AH10"/>
  <c r="AH9"/>
  <c r="AH8"/>
  <c r="AH7"/>
  <c r="AH6"/>
  <c r="AD40" i="36"/>
  <c r="AD39"/>
  <c r="AD38"/>
  <c r="AD37"/>
  <c r="AD36"/>
  <c r="AD34"/>
  <c r="AD33"/>
  <c r="AD32"/>
  <c r="AD31"/>
  <c r="AD30"/>
  <c r="AD29"/>
  <c r="AD27"/>
  <c r="AD26"/>
  <c r="AD24"/>
  <c r="AD23"/>
  <c r="AD22"/>
  <c r="AD21"/>
  <c r="AD19"/>
  <c r="AD18"/>
  <c r="AD17"/>
  <c r="AD15"/>
  <c r="AD14"/>
  <c r="AD13"/>
  <c r="AD12"/>
  <c r="AD11"/>
  <c r="AD10"/>
  <c r="AD8"/>
  <c r="AD7"/>
  <c r="AD6"/>
  <c r="AD20" i="35"/>
  <c r="AD19"/>
  <c r="AD18"/>
  <c r="AD17"/>
  <c r="AD15"/>
  <c r="AD14"/>
  <c r="AD13"/>
  <c r="AD12"/>
  <c r="AD10"/>
  <c r="AD9"/>
  <c r="AD8"/>
  <c r="AD7"/>
  <c r="AD6"/>
  <c r="AD15" i="34"/>
  <c r="AD13"/>
  <c r="AD12"/>
  <c r="AD10"/>
  <c r="AD9"/>
  <c r="AD8"/>
  <c r="AD7"/>
  <c r="AD6"/>
  <c r="AD15" i="33"/>
  <c r="AD14"/>
  <c r="AD13"/>
  <c r="AD12"/>
  <c r="AD10"/>
  <c r="AD9"/>
  <c r="AD8"/>
  <c r="AD7"/>
  <c r="AD6"/>
  <c r="AD25" i="32"/>
  <c r="AD24"/>
  <c r="AD23"/>
  <c r="AD22"/>
  <c r="AD20"/>
  <c r="AD19"/>
  <c r="AD18"/>
  <c r="AD17"/>
  <c r="AD15"/>
  <c r="AD14"/>
  <c r="AD13"/>
  <c r="AD12"/>
  <c r="AD10"/>
  <c r="AD9"/>
  <c r="AD8"/>
  <c r="AD7"/>
  <c r="AD6"/>
  <c r="AD15" i="31"/>
  <c r="AD14"/>
  <c r="AD13"/>
  <c r="AD12"/>
  <c r="AD10"/>
  <c r="AD9"/>
  <c r="AD8"/>
  <c r="AD7"/>
  <c r="AD6"/>
  <c r="AD23" i="29"/>
  <c r="AD22"/>
  <c r="AD21"/>
  <c r="AD20"/>
  <c r="AD19"/>
  <c r="AD17"/>
  <c r="AD16"/>
  <c r="AD15"/>
  <c r="AD14"/>
  <c r="AD12"/>
  <c r="AD11"/>
  <c r="AD10"/>
  <c r="AD9"/>
  <c r="AD8"/>
  <c r="AD7"/>
  <c r="AD6"/>
  <c r="AD20" i="28"/>
  <c r="AD19"/>
  <c r="AD18"/>
  <c r="AD17"/>
  <c r="AD15"/>
  <c r="AD14"/>
  <c r="AD13"/>
  <c r="AD12"/>
  <c r="AD10"/>
  <c r="AD9"/>
  <c r="AD8"/>
  <c r="AD7"/>
  <c r="Z40" i="36"/>
  <c r="Z39"/>
  <c r="Z38"/>
  <c r="Z37"/>
  <c r="Z36"/>
  <c r="Z34"/>
  <c r="Z33"/>
  <c r="Z32"/>
  <c r="Z31"/>
  <c r="Z30"/>
  <c r="Z29"/>
  <c r="Z27"/>
  <c r="Z26"/>
  <c r="Z24"/>
  <c r="Z23"/>
  <c r="Z22"/>
  <c r="Z21"/>
  <c r="Z19"/>
  <c r="Z18"/>
  <c r="Z17"/>
  <c r="Z15"/>
  <c r="Z14"/>
  <c r="Z13"/>
  <c r="Z12"/>
  <c r="Z11"/>
  <c r="Z10"/>
  <c r="Z8"/>
  <c r="Z7"/>
  <c r="Z6"/>
  <c r="Z20" i="35"/>
  <c r="Z19"/>
  <c r="Z18"/>
  <c r="Z17"/>
  <c r="Z15"/>
  <c r="Z14"/>
  <c r="Z13"/>
  <c r="Z12"/>
  <c r="Z10"/>
  <c r="Z9"/>
  <c r="Z8"/>
  <c r="Z7"/>
  <c r="Z6"/>
  <c r="Z15" i="34"/>
  <c r="Z13"/>
  <c r="Z12"/>
  <c r="Z10"/>
  <c r="Z9"/>
  <c r="Z8"/>
  <c r="Z7"/>
  <c r="Z6"/>
  <c r="Z15" i="33"/>
  <c r="Z14"/>
  <c r="Z13"/>
  <c r="Z12"/>
  <c r="Z10"/>
  <c r="Z9"/>
  <c r="Z8"/>
  <c r="Z7"/>
  <c r="Z6"/>
  <c r="Z25" i="32"/>
  <c r="Z24"/>
  <c r="Z23"/>
  <c r="Z22"/>
  <c r="Z20"/>
  <c r="Z19"/>
  <c r="Z17"/>
  <c r="Z15"/>
  <c r="Z14"/>
  <c r="Z13"/>
  <c r="Z12"/>
  <c r="Z10"/>
  <c r="Z9"/>
  <c r="Z8"/>
  <c r="Z7"/>
  <c r="Z6"/>
  <c r="Z15" i="31"/>
  <c r="Z14"/>
  <c r="Z13"/>
  <c r="Z12"/>
  <c r="Z10"/>
  <c r="Z9"/>
  <c r="Z8"/>
  <c r="Z7"/>
  <c r="Z6"/>
  <c r="Z23" i="29"/>
  <c r="Z22"/>
  <c r="Z21"/>
  <c r="Z20"/>
  <c r="Z19"/>
  <c r="Z17"/>
  <c r="Z16"/>
  <c r="Z15"/>
  <c r="Z14"/>
  <c r="Z12"/>
  <c r="Z11"/>
  <c r="Z10"/>
  <c r="Z9"/>
  <c r="Z8"/>
  <c r="Z7"/>
  <c r="Z6"/>
  <c r="Z20" i="28"/>
  <c r="Z19"/>
  <c r="Z18"/>
  <c r="Z17"/>
  <c r="Z15"/>
  <c r="Z14"/>
  <c r="Z13"/>
  <c r="Z12"/>
  <c r="Z10"/>
  <c r="Z9"/>
  <c r="Z8"/>
  <c r="Z7"/>
  <c r="T40" i="36"/>
  <c r="T39"/>
  <c r="T38"/>
  <c r="T37"/>
  <c r="T36"/>
  <c r="T34"/>
  <c r="T33"/>
  <c r="T32"/>
  <c r="T31"/>
  <c r="T30"/>
  <c r="T29"/>
  <c r="T27"/>
  <c r="T26"/>
  <c r="T24"/>
  <c r="T23"/>
  <c r="T22"/>
  <c r="T21"/>
  <c r="T19"/>
  <c r="T18"/>
  <c r="T17"/>
  <c r="T15"/>
  <c r="T14"/>
  <c r="T13"/>
  <c r="T12"/>
  <c r="T11"/>
  <c r="T10"/>
  <c r="T8"/>
  <c r="T7"/>
  <c r="T6"/>
  <c r="T20" i="35"/>
  <c r="T19"/>
  <c r="T18"/>
  <c r="T17"/>
  <c r="T15"/>
  <c r="T14"/>
  <c r="T13"/>
  <c r="T12"/>
  <c r="T10"/>
  <c r="T9"/>
  <c r="T8"/>
  <c r="T7"/>
  <c r="T6"/>
  <c r="T15" i="34"/>
  <c r="T13"/>
  <c r="T12"/>
  <c r="T10"/>
  <c r="T9"/>
  <c r="T8"/>
  <c r="T7"/>
  <c r="T6"/>
  <c r="T15" i="33"/>
  <c r="T14"/>
  <c r="T13"/>
  <c r="T12"/>
  <c r="T10"/>
  <c r="T9"/>
  <c r="T8"/>
  <c r="T7"/>
  <c r="T6"/>
  <c r="T25" i="32"/>
  <c r="T24"/>
  <c r="T23"/>
  <c r="T22"/>
  <c r="T20"/>
  <c r="T19"/>
  <c r="T18"/>
  <c r="T17"/>
  <c r="T15"/>
  <c r="T14"/>
  <c r="T13"/>
  <c r="T12"/>
  <c r="T10"/>
  <c r="T9"/>
  <c r="T8"/>
  <c r="T7"/>
  <c r="T6"/>
  <c r="T15" i="31"/>
  <c r="T14"/>
  <c r="T13"/>
  <c r="T12"/>
  <c r="T10"/>
  <c r="T9"/>
  <c r="T8"/>
  <c r="T7"/>
  <c r="T6"/>
  <c r="T23" i="29"/>
  <c r="T22"/>
  <c r="T21"/>
  <c r="T20"/>
  <c r="T19"/>
  <c r="T17"/>
  <c r="T16"/>
  <c r="T15"/>
  <c r="T14"/>
  <c r="T12"/>
  <c r="T11"/>
  <c r="T10"/>
  <c r="T9"/>
  <c r="T8"/>
  <c r="T7"/>
  <c r="T6"/>
  <c r="T20" i="28"/>
  <c r="T19"/>
  <c r="T18"/>
  <c r="T17"/>
  <c r="T15"/>
  <c r="T14"/>
  <c r="T13"/>
  <c r="T12"/>
  <c r="T10"/>
  <c r="T9"/>
  <c r="T8"/>
  <c r="T7"/>
  <c r="Q40" i="36"/>
  <c r="Q39"/>
  <c r="Q38"/>
  <c r="Q37"/>
  <c r="Q36"/>
  <c r="Q34"/>
  <c r="Q33"/>
  <c r="Q32"/>
  <c r="Q31"/>
  <c r="Q30"/>
  <c r="Q29"/>
  <c r="Q27"/>
  <c r="Q26"/>
  <c r="Q24"/>
  <c r="Q23"/>
  <c r="Q22"/>
  <c r="Q21"/>
  <c r="Q19"/>
  <c r="Q18"/>
  <c r="Q17"/>
  <c r="Q15"/>
  <c r="Q14"/>
  <c r="Q13"/>
  <c r="Q12"/>
  <c r="Q11"/>
  <c r="Q10"/>
  <c r="Q8"/>
  <c r="Q7"/>
  <c r="Q6"/>
  <c r="Q20" i="35"/>
  <c r="Q19"/>
  <c r="Q18"/>
  <c r="Q17"/>
  <c r="Q15"/>
  <c r="Q14"/>
  <c r="Q13"/>
  <c r="Q12"/>
  <c r="Q10"/>
  <c r="Q9"/>
  <c r="Q8"/>
  <c r="Q7"/>
  <c r="Q6"/>
  <c r="Q15" i="34"/>
  <c r="Q13"/>
  <c r="Q12"/>
  <c r="Q10"/>
  <c r="Q9"/>
  <c r="Q8"/>
  <c r="Q7"/>
  <c r="Q6"/>
  <c r="Q15" i="33"/>
  <c r="Q14"/>
  <c r="Q13"/>
  <c r="Q12"/>
  <c r="Q10"/>
  <c r="Q9"/>
  <c r="Q8"/>
  <c r="Q7"/>
  <c r="Q6"/>
  <c r="Q25" i="32"/>
  <c r="Q24"/>
  <c r="Q23"/>
  <c r="Q22"/>
  <c r="Q20"/>
  <c r="Q17"/>
  <c r="Q15"/>
  <c r="Q14"/>
  <c r="Q13"/>
  <c r="Q12"/>
  <c r="Q10"/>
  <c r="Q9"/>
  <c r="Q8"/>
  <c r="Q7"/>
  <c r="Q6"/>
  <c r="Q15" i="31"/>
  <c r="Q14"/>
  <c r="Q13"/>
  <c r="Q12"/>
  <c r="Q10"/>
  <c r="Q9"/>
  <c r="Q8"/>
  <c r="Q7"/>
  <c r="Q6"/>
  <c r="Q23" i="29"/>
  <c r="Q22"/>
  <c r="Q21"/>
  <c r="Q20"/>
  <c r="Q19"/>
  <c r="Q17"/>
  <c r="Q16"/>
  <c r="Q15"/>
  <c r="Q14"/>
  <c r="Q12"/>
  <c r="Q11"/>
  <c r="Q10"/>
  <c r="Q9"/>
  <c r="Q8"/>
  <c r="Q7"/>
  <c r="Q6"/>
  <c r="Q20" i="28"/>
  <c r="Q19"/>
  <c r="Q18"/>
  <c r="Q17"/>
  <c r="Q15"/>
  <c r="Q14"/>
  <c r="Q13"/>
  <c r="Q12"/>
  <c r="Q10"/>
  <c r="Q9"/>
  <c r="Q8"/>
  <c r="Q7"/>
  <c r="N40" i="36"/>
  <c r="N39"/>
  <c r="N38"/>
  <c r="N37"/>
  <c r="N36"/>
  <c r="N34"/>
  <c r="N33"/>
  <c r="N32"/>
  <c r="N31"/>
  <c r="N30"/>
  <c r="N29"/>
  <c r="N27"/>
  <c r="N26"/>
  <c r="N24"/>
  <c r="N23"/>
  <c r="N22"/>
  <c r="N21"/>
  <c r="N19"/>
  <c r="N18"/>
  <c r="N17"/>
  <c r="N15"/>
  <c r="N14"/>
  <c r="N13"/>
  <c r="N12"/>
  <c r="N11"/>
  <c r="N10"/>
  <c r="N8"/>
  <c r="N7"/>
  <c r="N6"/>
  <c r="N20" i="35"/>
  <c r="N19"/>
  <c r="N18"/>
  <c r="N17"/>
  <c r="N15"/>
  <c r="N14"/>
  <c r="N13"/>
  <c r="N12"/>
  <c r="N10"/>
  <c r="N9"/>
  <c r="N8"/>
  <c r="N7"/>
  <c r="N6"/>
  <c r="N15" i="34"/>
  <c r="N13"/>
  <c r="N12"/>
  <c r="N10"/>
  <c r="N9"/>
  <c r="N8"/>
  <c r="N7"/>
  <c r="N6"/>
  <c r="N15" i="33"/>
  <c r="N14"/>
  <c r="N13"/>
  <c r="N12"/>
  <c r="N10"/>
  <c r="N9"/>
  <c r="N8"/>
  <c r="N7"/>
  <c r="N6"/>
  <c r="N25" i="32"/>
  <c r="N24"/>
  <c r="N23"/>
  <c r="N22"/>
  <c r="N20"/>
  <c r="N19"/>
  <c r="N18"/>
  <c r="N17"/>
  <c r="N15"/>
  <c r="N14"/>
  <c r="N13"/>
  <c r="N12"/>
  <c r="N10"/>
  <c r="N9"/>
  <c r="N8"/>
  <c r="N7"/>
  <c r="N6"/>
  <c r="N15" i="31"/>
  <c r="N14"/>
  <c r="N13"/>
  <c r="N12"/>
  <c r="N10"/>
  <c r="N9"/>
  <c r="N8"/>
  <c r="N7"/>
  <c r="N6"/>
  <c r="N23" i="29"/>
  <c r="N22"/>
  <c r="N21"/>
  <c r="N20"/>
  <c r="N19"/>
  <c r="N17"/>
  <c r="N16"/>
  <c r="N15"/>
  <c r="N14"/>
  <c r="N12"/>
  <c r="N11"/>
  <c r="N10"/>
  <c r="N9"/>
  <c r="N8"/>
  <c r="N7"/>
  <c r="N6"/>
  <c r="N20" i="28"/>
  <c r="N19"/>
  <c r="N18"/>
  <c r="N17"/>
  <c r="N15"/>
  <c r="N14"/>
  <c r="N13"/>
  <c r="N12"/>
  <c r="N10"/>
  <c r="N9"/>
  <c r="N8"/>
  <c r="N7"/>
  <c r="K40" i="36"/>
  <c r="K39"/>
  <c r="K38"/>
  <c r="K37"/>
  <c r="K36"/>
  <c r="K34"/>
  <c r="K33"/>
  <c r="K32"/>
  <c r="K31"/>
  <c r="K30"/>
  <c r="K29"/>
  <c r="K27"/>
  <c r="K26"/>
  <c r="K24"/>
  <c r="K23"/>
  <c r="K22"/>
  <c r="K21"/>
  <c r="K19"/>
  <c r="K18"/>
  <c r="K17"/>
  <c r="K15"/>
  <c r="K14"/>
  <c r="K13"/>
  <c r="K12"/>
  <c r="K11"/>
  <c r="K10"/>
  <c r="K8"/>
  <c r="K7"/>
  <c r="K6"/>
  <c r="K20" i="35"/>
  <c r="K19"/>
  <c r="K18"/>
  <c r="K17"/>
  <c r="K15"/>
  <c r="K14"/>
  <c r="K13"/>
  <c r="K12"/>
  <c r="K10"/>
  <c r="K9"/>
  <c r="K8"/>
  <c r="K7"/>
  <c r="K6"/>
  <c r="K15" i="34"/>
  <c r="K13"/>
  <c r="K12"/>
  <c r="K10"/>
  <c r="K9"/>
  <c r="K8"/>
  <c r="K7"/>
  <c r="K6"/>
  <c r="K15" i="33"/>
  <c r="K14"/>
  <c r="K13"/>
  <c r="K12"/>
  <c r="K10"/>
  <c r="K9"/>
  <c r="K8"/>
  <c r="K7"/>
  <c r="K6"/>
  <c r="K25" i="32"/>
  <c r="K24"/>
  <c r="K23"/>
  <c r="K22"/>
  <c r="K20"/>
  <c r="K19"/>
  <c r="K18"/>
  <c r="K17"/>
  <c r="K15"/>
  <c r="K14"/>
  <c r="K13"/>
  <c r="K12"/>
  <c r="K10"/>
  <c r="K9"/>
  <c r="K8"/>
  <c r="K7"/>
  <c r="K6"/>
  <c r="K15" i="31"/>
  <c r="K14"/>
  <c r="K13"/>
  <c r="K12"/>
  <c r="K10"/>
  <c r="K9"/>
  <c r="K8"/>
  <c r="K7"/>
  <c r="K6"/>
  <c r="K23" i="29"/>
  <c r="K22"/>
  <c r="K21"/>
  <c r="K20"/>
  <c r="K19"/>
  <c r="K17"/>
  <c r="K16"/>
  <c r="K15"/>
  <c r="K14"/>
  <c r="K12"/>
  <c r="K11"/>
  <c r="K10"/>
  <c r="K9"/>
  <c r="K8"/>
  <c r="K7"/>
  <c r="K6"/>
  <c r="K20" i="28"/>
  <c r="K19"/>
  <c r="K18"/>
  <c r="K17"/>
  <c r="K15"/>
  <c r="K14"/>
  <c r="K13"/>
  <c r="K12"/>
  <c r="K10"/>
  <c r="K9"/>
  <c r="K8"/>
  <c r="K7"/>
  <c r="K6"/>
  <c r="H40" i="36"/>
  <c r="H39"/>
  <c r="H38"/>
  <c r="H37"/>
  <c r="H36"/>
  <c r="H34"/>
  <c r="H33"/>
  <c r="H32"/>
  <c r="H31"/>
  <c r="H30"/>
  <c r="H29"/>
  <c r="H27"/>
  <c r="H26"/>
  <c r="H24"/>
  <c r="H23"/>
  <c r="H22"/>
  <c r="H21"/>
  <c r="H19"/>
  <c r="H18"/>
  <c r="H17"/>
  <c r="H15"/>
  <c r="H14"/>
  <c r="H13"/>
  <c r="H12"/>
  <c r="H11"/>
  <c r="H10"/>
  <c r="H9"/>
  <c r="H8"/>
  <c r="H7"/>
  <c r="H6"/>
  <c r="H20" i="35"/>
  <c r="H19"/>
  <c r="H18"/>
  <c r="H17"/>
  <c r="H15"/>
  <c r="H14"/>
  <c r="H13"/>
  <c r="H12"/>
  <c r="H10"/>
  <c r="H9"/>
  <c r="H8"/>
  <c r="H7"/>
  <c r="H6"/>
  <c r="H15" i="34"/>
  <c r="H13"/>
  <c r="H12"/>
  <c r="H10"/>
  <c r="H9"/>
  <c r="H8"/>
  <c r="H7"/>
  <c r="H6"/>
  <c r="H15" i="33"/>
  <c r="H14"/>
  <c r="H13"/>
  <c r="H12"/>
  <c r="H10"/>
  <c r="H9"/>
  <c r="H8"/>
  <c r="H7"/>
  <c r="H6"/>
  <c r="H25" i="32"/>
  <c r="H24"/>
  <c r="H23"/>
  <c r="H22"/>
  <c r="H20"/>
  <c r="H19"/>
  <c r="H18"/>
  <c r="H17"/>
  <c r="H15"/>
  <c r="H14"/>
  <c r="H13"/>
  <c r="H12"/>
  <c r="H10"/>
  <c r="H9"/>
  <c r="H8"/>
  <c r="H7"/>
  <c r="H6"/>
  <c r="H15" i="31"/>
  <c r="H14"/>
  <c r="H13"/>
  <c r="H12"/>
  <c r="H10"/>
  <c r="H9"/>
  <c r="H8"/>
  <c r="H7"/>
  <c r="H6"/>
  <c r="H23" i="29"/>
  <c r="H22"/>
  <c r="H21"/>
  <c r="H20"/>
  <c r="H19"/>
  <c r="H17"/>
  <c r="H16"/>
  <c r="H15"/>
  <c r="H14"/>
  <c r="H12"/>
  <c r="H11"/>
  <c r="H10"/>
  <c r="H9"/>
  <c r="H8"/>
  <c r="H7"/>
  <c r="H6"/>
  <c r="H20" i="28"/>
  <c r="H19"/>
  <c r="H18"/>
  <c r="H17"/>
  <c r="H15"/>
  <c r="H14"/>
  <c r="H13"/>
  <c r="H12"/>
  <c r="H10"/>
  <c r="H9"/>
  <c r="H8"/>
  <c r="H7"/>
  <c r="E40" i="36"/>
  <c r="E39"/>
  <c r="E38"/>
  <c r="E37"/>
  <c r="E36"/>
  <c r="E34"/>
  <c r="E33"/>
  <c r="E32"/>
  <c r="E31"/>
  <c r="E30"/>
  <c r="E29"/>
  <c r="E27"/>
  <c r="E26"/>
  <c r="E24"/>
  <c r="E23"/>
  <c r="E22"/>
  <c r="E21"/>
  <c r="E19"/>
  <c r="E18"/>
  <c r="E17"/>
  <c r="E15"/>
  <c r="E14"/>
  <c r="E13"/>
  <c r="E12"/>
  <c r="E11"/>
  <c r="E10"/>
  <c r="E8"/>
  <c r="E7"/>
  <c r="E6"/>
  <c r="E20" i="35"/>
  <c r="E19"/>
  <c r="E18"/>
  <c r="E17"/>
  <c r="E15"/>
  <c r="E14"/>
  <c r="E13"/>
  <c r="E12"/>
  <c r="E10"/>
  <c r="E9"/>
  <c r="E8"/>
  <c r="E7"/>
  <c r="E6"/>
  <c r="E15" i="34"/>
  <c r="E14"/>
  <c r="E13"/>
  <c r="E12"/>
  <c r="E10"/>
  <c r="E9"/>
  <c r="E8"/>
  <c r="E7"/>
  <c r="E6"/>
  <c r="E15" i="33"/>
  <c r="E14"/>
  <c r="E13"/>
  <c r="E12"/>
  <c r="E10"/>
  <c r="E9"/>
  <c r="E8"/>
  <c r="E7"/>
  <c r="E6"/>
  <c r="E25" i="32"/>
  <c r="E24"/>
  <c r="E23"/>
  <c r="E22"/>
  <c r="E20"/>
  <c r="E19"/>
  <c r="E18"/>
  <c r="E17"/>
  <c r="E15"/>
  <c r="E14"/>
  <c r="E13"/>
  <c r="E12"/>
  <c r="E10"/>
  <c r="E9"/>
  <c r="E8"/>
  <c r="E7"/>
  <c r="E6"/>
  <c r="E15" i="31"/>
  <c r="E14"/>
  <c r="E13"/>
  <c r="E12"/>
  <c r="E10"/>
  <c r="E9"/>
  <c r="E8"/>
  <c r="E7"/>
  <c r="E6"/>
  <c r="E23" i="29"/>
  <c r="E22"/>
  <c r="E21"/>
  <c r="E20"/>
  <c r="E19"/>
  <c r="E17"/>
  <c r="E16"/>
  <c r="E15"/>
  <c r="E14"/>
  <c r="E12"/>
  <c r="E11"/>
  <c r="E10"/>
  <c r="E9"/>
  <c r="E8"/>
  <c r="E7"/>
  <c r="E6"/>
  <c r="E20" i="28"/>
  <c r="E19"/>
  <c r="E18"/>
  <c r="E17"/>
  <c r="E15"/>
  <c r="E14"/>
  <c r="E13"/>
  <c r="E12"/>
  <c r="E10"/>
  <c r="E9"/>
  <c r="E8"/>
  <c r="E7"/>
  <c r="AF14" i="36"/>
  <c r="AF13"/>
  <c r="AF12"/>
  <c r="AF11"/>
  <c r="E28" i="29" l="1"/>
  <c r="AE35" i="26"/>
  <c r="AE7"/>
  <c r="AE11"/>
  <c r="AE15"/>
  <c r="AE21"/>
  <c r="AE24"/>
  <c r="AE28"/>
  <c r="AE32"/>
  <c r="AE5"/>
  <c r="AE13"/>
  <c r="AE19"/>
  <c r="AE26"/>
  <c r="AE30"/>
  <c r="AE9"/>
  <c r="H45" i="36"/>
  <c r="H14" i="34"/>
  <c r="Z14"/>
  <c r="AD14"/>
  <c r="AQ14"/>
  <c r="AE36" i="26"/>
  <c r="K14" i="34"/>
  <c r="N14"/>
  <c r="AK14"/>
  <c r="AU28" i="29"/>
  <c r="AT28"/>
  <c r="AF10" i="36"/>
  <c r="D23" i="26"/>
  <c r="Q14" i="34"/>
  <c r="T14"/>
  <c r="AH14"/>
  <c r="AN14"/>
  <c r="AE4" i="26"/>
  <c r="AE6"/>
  <c r="AE8"/>
  <c r="AE10"/>
  <c r="AE12"/>
  <c r="AE14"/>
  <c r="AE20"/>
  <c r="AE22"/>
  <c r="AE25"/>
  <c r="AE27"/>
  <c r="AE29"/>
  <c r="AE31"/>
  <c r="AE33"/>
  <c r="F38"/>
  <c r="Z44" i="36"/>
  <c r="Z9"/>
  <c r="AD44"/>
  <c r="AD9"/>
  <c r="AK45"/>
  <c r="AL45"/>
  <c r="Q19" i="32"/>
  <c r="Q18"/>
  <c r="Q44" i="36"/>
  <c r="Q9"/>
  <c r="T44"/>
  <c r="T9"/>
  <c r="AH44"/>
  <c r="AH9"/>
  <c r="AK10" i="32"/>
  <c r="AK9"/>
  <c r="E45" i="36"/>
  <c r="F45"/>
  <c r="D34" i="26"/>
  <c r="AV10" i="36"/>
  <c r="Q34" i="26"/>
  <c r="AV14" i="36"/>
  <c r="AZ32"/>
  <c r="AF32"/>
  <c r="AN44"/>
  <c r="AN9"/>
  <c r="AQ44"/>
  <c r="AQ9"/>
  <c r="AT44"/>
  <c r="AT9"/>
  <c r="M34" i="26"/>
  <c r="AV12" i="36"/>
  <c r="E44"/>
  <c r="E9"/>
  <c r="AD45"/>
  <c r="AE45"/>
  <c r="O34" i="26"/>
  <c r="O39" s="1"/>
  <c r="AV13" i="36"/>
  <c r="AZ31"/>
  <c r="AF31"/>
  <c r="K44"/>
  <c r="K9"/>
  <c r="N44"/>
  <c r="N9"/>
  <c r="N45"/>
  <c r="M45"/>
  <c r="T45"/>
  <c r="S45"/>
  <c r="I34" i="26"/>
  <c r="AV11" i="36"/>
  <c r="AZ33"/>
  <c r="AF33"/>
  <c r="AV22" i="29"/>
  <c r="T34" i="26"/>
  <c r="AZ13" i="36"/>
  <c r="N28" i="29"/>
  <c r="O28"/>
  <c r="AD28"/>
  <c r="AC28"/>
  <c r="AQ28"/>
  <c r="AP28"/>
  <c r="AT45" i="36"/>
  <c r="AZ10"/>
  <c r="AZ14"/>
  <c r="Q23" i="26"/>
  <c r="AK44" i="36"/>
  <c r="F34" i="26"/>
  <c r="AV10" i="29"/>
  <c r="AZ12" i="36"/>
  <c r="M23" i="26"/>
  <c r="AF22" i="29"/>
  <c r="T23" i="26"/>
  <c r="H28" i="29"/>
  <c r="AH28"/>
  <c r="AN28"/>
  <c r="T28"/>
  <c r="U28"/>
  <c r="AN45" i="36"/>
  <c r="AY22" i="29"/>
  <c r="T38" i="26"/>
  <c r="AZ11" i="36"/>
  <c r="I23" i="26"/>
  <c r="K28" i="29"/>
  <c r="L28"/>
  <c r="Q28"/>
  <c r="R28"/>
  <c r="Z28"/>
  <c r="AA28"/>
  <c r="AS28"/>
  <c r="K45" i="36"/>
  <c r="Q45"/>
  <c r="Z45"/>
  <c r="AZ11" i="29"/>
  <c r="AF11"/>
  <c r="K23" i="26"/>
  <c r="AV11" i="29"/>
  <c r="K34" i="26"/>
  <c r="AZ30" i="36"/>
  <c r="G23" i="26"/>
  <c r="G39" s="1"/>
  <c r="AQ45" i="36"/>
  <c r="AH45"/>
  <c r="AK28" i="29"/>
  <c r="F23" i="26"/>
  <c r="AZ10" i="29"/>
  <c r="D38" i="26"/>
  <c r="AZ22" i="29"/>
  <c r="F39" i="26" l="1"/>
  <c r="Q39"/>
  <c r="I39"/>
  <c r="M39"/>
  <c r="K39"/>
  <c r="T39"/>
  <c r="D39"/>
  <c r="AV20" i="32"/>
  <c r="AF20"/>
  <c r="AV19"/>
  <c r="AF19"/>
  <c r="AF18"/>
  <c r="AF17"/>
  <c r="AV15"/>
  <c r="AF15"/>
  <c r="AV14"/>
  <c r="AF14"/>
  <c r="AV13"/>
  <c r="AF13"/>
  <c r="AV12"/>
  <c r="AF12"/>
  <c r="AD23" i="26"/>
  <c r="AV8" i="32"/>
  <c r="AF8"/>
  <c r="AF7"/>
  <c r="AF10" l="1"/>
  <c r="V23" i="26"/>
  <c r="AV10" i="32"/>
  <c r="V34" i="26"/>
  <c r="AV9" i="32"/>
  <c r="AD34" i="26"/>
  <c r="AD39" s="1"/>
  <c r="AV17" i="32"/>
  <c r="AV18"/>
  <c r="AF9"/>
  <c r="AV10" i="33"/>
  <c r="AF10"/>
  <c r="AV9"/>
  <c r="AF9"/>
  <c r="AV8"/>
  <c r="AF8"/>
  <c r="AV7"/>
  <c r="AF7"/>
  <c r="V39" i="26" l="1"/>
  <c r="AV14" i="31"/>
  <c r="AF14"/>
  <c r="AV13"/>
  <c r="AF13"/>
  <c r="AV12"/>
  <c r="AF12"/>
  <c r="AV9"/>
  <c r="AF9"/>
  <c r="AV8"/>
  <c r="AF8"/>
  <c r="AV7"/>
  <c r="AF7"/>
  <c r="AF10" l="1"/>
  <c r="H23" i="26"/>
  <c r="AV10" i="31"/>
  <c r="H34" i="26"/>
  <c r="AV15" i="31"/>
  <c r="E34" i="26"/>
  <c r="AF15" i="31"/>
  <c r="E23" i="26"/>
  <c r="AF15" i="34"/>
  <c r="AF13"/>
  <c r="AF12"/>
  <c r="AV25" i="32"/>
  <c r="AV23"/>
  <c r="AV22"/>
  <c r="AF25"/>
  <c r="AF23"/>
  <c r="AF22"/>
  <c r="AV10" i="28"/>
  <c r="AV9"/>
  <c r="AV8"/>
  <c r="AV7"/>
  <c r="AV6"/>
  <c r="AV15"/>
  <c r="AV14"/>
  <c r="AV13"/>
  <c r="AV12"/>
  <c r="AF10"/>
  <c r="AF9"/>
  <c r="AF8"/>
  <c r="AF7"/>
  <c r="AF6"/>
  <c r="AX16"/>
  <c r="AW16"/>
  <c r="AS16"/>
  <c r="AR16"/>
  <c r="AP16"/>
  <c r="AO16"/>
  <c r="AM16"/>
  <c r="AL16"/>
  <c r="AJ16"/>
  <c r="AI16"/>
  <c r="AG16"/>
  <c r="AE16"/>
  <c r="AC16"/>
  <c r="AB16"/>
  <c r="AA16"/>
  <c r="Y16"/>
  <c r="U16"/>
  <c r="S16"/>
  <c r="R16"/>
  <c r="P16"/>
  <c r="O16"/>
  <c r="M16"/>
  <c r="L16"/>
  <c r="J16"/>
  <c r="I16"/>
  <c r="G16"/>
  <c r="F16"/>
  <c r="D16"/>
  <c r="AX11"/>
  <c r="AW11"/>
  <c r="AS11"/>
  <c r="AR11"/>
  <c r="AP11"/>
  <c r="AO11"/>
  <c r="AM11"/>
  <c r="AL11"/>
  <c r="AJ11"/>
  <c r="AI11"/>
  <c r="AG11"/>
  <c r="AE11"/>
  <c r="AC11"/>
  <c r="AB11"/>
  <c r="AA11"/>
  <c r="Y11"/>
  <c r="U11"/>
  <c r="S11"/>
  <c r="R11"/>
  <c r="P11"/>
  <c r="O11"/>
  <c r="M11"/>
  <c r="L11"/>
  <c r="J11"/>
  <c r="I11"/>
  <c r="G11"/>
  <c r="F11"/>
  <c r="D11"/>
  <c r="AV20"/>
  <c r="AF20"/>
  <c r="AV19"/>
  <c r="AF19"/>
  <c r="AV18"/>
  <c r="AF18"/>
  <c r="AV17"/>
  <c r="AF17"/>
  <c r="AF15"/>
  <c r="AF14"/>
  <c r="AF13"/>
  <c r="AF12"/>
  <c r="H39" i="26" l="1"/>
  <c r="AF14" i="34"/>
  <c r="AU16" i="28"/>
  <c r="AT16"/>
  <c r="AU11"/>
  <c r="AF24" i="32"/>
  <c r="AB23" i="26"/>
  <c r="AV24" i="32"/>
  <c r="AB34" i="26"/>
  <c r="AF16" i="28"/>
  <c r="AD11"/>
  <c r="AH11"/>
  <c r="AK11"/>
  <c r="AN11"/>
  <c r="AQ11"/>
  <c r="AT11"/>
  <c r="E16"/>
  <c r="H16"/>
  <c r="K16"/>
  <c r="N16"/>
  <c r="Q16"/>
  <c r="T16"/>
  <c r="Z16"/>
  <c r="AF11"/>
  <c r="H11"/>
  <c r="K11"/>
  <c r="N11"/>
  <c r="Q11"/>
  <c r="T11"/>
  <c r="Z11"/>
  <c r="AD16"/>
  <c r="AH16"/>
  <c r="AK16"/>
  <c r="AN16"/>
  <c r="AQ16"/>
  <c r="E11"/>
  <c r="AV16"/>
  <c r="AV11"/>
  <c r="AZ6"/>
  <c r="J40" i="2"/>
  <c r="I40"/>
  <c r="H40"/>
  <c r="G40"/>
  <c r="F40"/>
  <c r="E40"/>
  <c r="AB39" i="26" l="1"/>
  <c r="E123" i="18"/>
  <c r="J122"/>
  <c r="I122"/>
  <c r="H122"/>
  <c r="G122"/>
  <c r="F122"/>
  <c r="F124" i="2" s="1"/>
  <c r="E122" i="18"/>
  <c r="J121"/>
  <c r="I121"/>
  <c r="H121"/>
  <c r="G121"/>
  <c r="F121"/>
  <c r="E121"/>
  <c r="J120"/>
  <c r="I120"/>
  <c r="H120"/>
  <c r="G120"/>
  <c r="F120"/>
  <c r="F122" i="2" s="1"/>
  <c r="E120" i="18"/>
  <c r="J119"/>
  <c r="I119"/>
  <c r="H119"/>
  <c r="G119"/>
  <c r="F119"/>
  <c r="F121" i="2" s="1"/>
  <c r="E119" i="18"/>
  <c r="J118"/>
  <c r="I118"/>
  <c r="H118"/>
  <c r="G118"/>
  <c r="F118"/>
  <c r="F120" i="2" s="1"/>
  <c r="E118" i="18"/>
  <c r="J117"/>
  <c r="I117"/>
  <c r="H117"/>
  <c r="G117"/>
  <c r="F117"/>
  <c r="F119" i="2" s="1"/>
  <c r="E117" i="18"/>
  <c r="J116"/>
  <c r="I116"/>
  <c r="H116"/>
  <c r="G116"/>
  <c r="F116"/>
  <c r="F118" i="2" s="1"/>
  <c r="E116" i="18"/>
  <c r="J115"/>
  <c r="I115"/>
  <c r="H115"/>
  <c r="G115"/>
  <c r="F115"/>
  <c r="F117" i="2" s="1"/>
  <c r="E115" i="18"/>
  <c r="J114"/>
  <c r="I114"/>
  <c r="H114"/>
  <c r="G114"/>
  <c r="F114"/>
  <c r="F116" i="2" s="1"/>
  <c r="E114" i="18"/>
  <c r="J113"/>
  <c r="I113"/>
  <c r="H113"/>
  <c r="G113"/>
  <c r="F113"/>
  <c r="F115" i="2" s="1"/>
  <c r="E113" i="18"/>
  <c r="J112"/>
  <c r="I112"/>
  <c r="H112"/>
  <c r="G112"/>
  <c r="F112"/>
  <c r="F114" i="2" s="1"/>
  <c r="E112" i="18"/>
  <c r="J111"/>
  <c r="I111"/>
  <c r="H111"/>
  <c r="G111"/>
  <c r="F111"/>
  <c r="F113" i="2" s="1"/>
  <c r="E111" i="18"/>
  <c r="J110"/>
  <c r="I110"/>
  <c r="H110"/>
  <c r="G110"/>
  <c r="F110"/>
  <c r="F112" i="2" s="1"/>
  <c r="E110" i="18"/>
  <c r="J109"/>
  <c r="I109"/>
  <c r="H109"/>
  <c r="G109"/>
  <c r="F109"/>
  <c r="F111" i="2" s="1"/>
  <c r="E109" i="18"/>
  <c r="J108"/>
  <c r="I108"/>
  <c r="H108"/>
  <c r="G108"/>
  <c r="F108"/>
  <c r="F110" i="2" s="1"/>
  <c r="E108" i="18"/>
  <c r="J107"/>
  <c r="I107"/>
  <c r="H107"/>
  <c r="G107"/>
  <c r="F107"/>
  <c r="F109" i="2" s="1"/>
  <c r="E107" i="18"/>
  <c r="J106"/>
  <c r="I106"/>
  <c r="H106"/>
  <c r="G106"/>
  <c r="F106"/>
  <c r="F108" i="2" s="1"/>
  <c r="E106" i="18"/>
  <c r="J105"/>
  <c r="I105"/>
  <c r="H105"/>
  <c r="G105"/>
  <c r="F105"/>
  <c r="F107" i="2" s="1"/>
  <c r="E105" i="18"/>
  <c r="J104"/>
  <c r="I104"/>
  <c r="H104"/>
  <c r="G104"/>
  <c r="F104"/>
  <c r="E104"/>
  <c r="J101"/>
  <c r="I101"/>
  <c r="H101"/>
  <c r="G101"/>
  <c r="F101"/>
  <c r="F103" i="2" s="1"/>
  <c r="E101" i="18"/>
  <c r="J100"/>
  <c r="I100"/>
  <c r="H100"/>
  <c r="G100"/>
  <c r="F100"/>
  <c r="F102" i="2" s="1"/>
  <c r="E100" i="18"/>
  <c r="J99"/>
  <c r="I99"/>
  <c r="H99"/>
  <c r="G99"/>
  <c r="F99"/>
  <c r="F101" i="2" s="1"/>
  <c r="E99" i="18"/>
  <c r="J98"/>
  <c r="I98"/>
  <c r="H98"/>
  <c r="G98"/>
  <c r="F98"/>
  <c r="F100" i="2" s="1"/>
  <c r="E98" i="18"/>
  <c r="J97"/>
  <c r="I97"/>
  <c r="H97"/>
  <c r="G97"/>
  <c r="F97"/>
  <c r="F99" i="2" s="1"/>
  <c r="E97" i="18"/>
  <c r="J96"/>
  <c r="I96"/>
  <c r="H96"/>
  <c r="G96"/>
  <c r="F96"/>
  <c r="F98" i="2" s="1"/>
  <c r="E96" i="18"/>
  <c r="J95"/>
  <c r="I95"/>
  <c r="H95"/>
  <c r="G95"/>
  <c r="F95"/>
  <c r="F97" i="2" s="1"/>
  <c r="E95" i="18"/>
  <c r="J94"/>
  <c r="I94"/>
  <c r="H94"/>
  <c r="G94"/>
  <c r="F94"/>
  <c r="F96" i="2" s="1"/>
  <c r="E94" i="18"/>
  <c r="J93"/>
  <c r="I93"/>
  <c r="H93"/>
  <c r="G93"/>
  <c r="F93"/>
  <c r="F95" i="2" s="1"/>
  <c r="E93" i="18"/>
  <c r="J92"/>
  <c r="I92"/>
  <c r="H92"/>
  <c r="G92"/>
  <c r="F92"/>
  <c r="F94" i="2" s="1"/>
  <c r="E92" i="18"/>
  <c r="J91"/>
  <c r="I91"/>
  <c r="H91"/>
  <c r="G91"/>
  <c r="F91"/>
  <c r="F93" i="2" s="1"/>
  <c r="E91" i="18"/>
  <c r="J90"/>
  <c r="I90"/>
  <c r="H90"/>
  <c r="G90"/>
  <c r="F90"/>
  <c r="F92" i="2" s="1"/>
  <c r="E90" i="18"/>
  <c r="E80"/>
  <c r="J79"/>
  <c r="I79"/>
  <c r="H79"/>
  <c r="G79"/>
  <c r="F79"/>
  <c r="E124" i="2" s="1"/>
  <c r="E79" i="18"/>
  <c r="J78"/>
  <c r="I78"/>
  <c r="H78"/>
  <c r="G78"/>
  <c r="F78"/>
  <c r="E78"/>
  <c r="J77"/>
  <c r="I77"/>
  <c r="H77"/>
  <c r="G77"/>
  <c r="F77"/>
  <c r="E122" i="2" s="1"/>
  <c r="E77" i="18"/>
  <c r="J76"/>
  <c r="I76"/>
  <c r="H76"/>
  <c r="G76"/>
  <c r="F76"/>
  <c r="E121" i="2" s="1"/>
  <c r="E76" i="18"/>
  <c r="J75"/>
  <c r="I75"/>
  <c r="H75"/>
  <c r="G75"/>
  <c r="F75"/>
  <c r="E120" i="2" s="1"/>
  <c r="E75" i="18"/>
  <c r="J74"/>
  <c r="I74"/>
  <c r="H74"/>
  <c r="G74"/>
  <c r="F74"/>
  <c r="E119" i="2" s="1"/>
  <c r="E74" i="18"/>
  <c r="J73"/>
  <c r="I73"/>
  <c r="H73"/>
  <c r="G73"/>
  <c r="F73"/>
  <c r="E118" i="2" s="1"/>
  <c r="E73" i="18"/>
  <c r="J72"/>
  <c r="I72"/>
  <c r="H72"/>
  <c r="G72"/>
  <c r="F72"/>
  <c r="E117" i="2" s="1"/>
  <c r="E72" i="18"/>
  <c r="J71"/>
  <c r="I71"/>
  <c r="H71"/>
  <c r="G71"/>
  <c r="F71"/>
  <c r="E116" i="2" s="1"/>
  <c r="E71" i="18"/>
  <c r="J70"/>
  <c r="I70"/>
  <c r="H70"/>
  <c r="G70"/>
  <c r="F70"/>
  <c r="E115" i="2" s="1"/>
  <c r="E70" i="18"/>
  <c r="J69"/>
  <c r="I69"/>
  <c r="H69"/>
  <c r="G69"/>
  <c r="F69"/>
  <c r="E114" i="2" s="1"/>
  <c r="E69" i="18"/>
  <c r="J68"/>
  <c r="I68"/>
  <c r="H68"/>
  <c r="G68"/>
  <c r="F68"/>
  <c r="E113" i="2" s="1"/>
  <c r="E68" i="18"/>
  <c r="J67"/>
  <c r="I67"/>
  <c r="H67"/>
  <c r="G67"/>
  <c r="F67"/>
  <c r="E112" i="2" s="1"/>
  <c r="E67" i="18"/>
  <c r="J66"/>
  <c r="I66"/>
  <c r="H66"/>
  <c r="G66"/>
  <c r="F66"/>
  <c r="E111" i="2" s="1"/>
  <c r="E66" i="18"/>
  <c r="J65"/>
  <c r="I65"/>
  <c r="H65"/>
  <c r="G65"/>
  <c r="F65"/>
  <c r="E110" i="2" s="1"/>
  <c r="E65" i="18"/>
  <c r="J64"/>
  <c r="I64"/>
  <c r="H64"/>
  <c r="G64"/>
  <c r="F64"/>
  <c r="E109" i="2" s="1"/>
  <c r="E64" i="18"/>
  <c r="J63"/>
  <c r="I63"/>
  <c r="H63"/>
  <c r="G63"/>
  <c r="F63"/>
  <c r="E108" i="2" s="1"/>
  <c r="E63" i="18"/>
  <c r="J62"/>
  <c r="I62"/>
  <c r="H62"/>
  <c r="G62"/>
  <c r="F62"/>
  <c r="E107" i="2" s="1"/>
  <c r="E62" i="18"/>
  <c r="J61"/>
  <c r="I61"/>
  <c r="H61"/>
  <c r="G61"/>
  <c r="F61"/>
  <c r="J58"/>
  <c r="I58"/>
  <c r="H58"/>
  <c r="G58"/>
  <c r="F58"/>
  <c r="E103" i="2" s="1"/>
  <c r="E58" i="18"/>
  <c r="J57"/>
  <c r="I57"/>
  <c r="H57"/>
  <c r="G57"/>
  <c r="F57"/>
  <c r="E102" i="2" s="1"/>
  <c r="E57" i="18"/>
  <c r="J56"/>
  <c r="I56"/>
  <c r="H56"/>
  <c r="G56"/>
  <c r="F56"/>
  <c r="E101" i="2" s="1"/>
  <c r="E56" i="18"/>
  <c r="J55"/>
  <c r="I55"/>
  <c r="H55"/>
  <c r="G55"/>
  <c r="F55"/>
  <c r="E100" i="2" s="1"/>
  <c r="E55" i="18"/>
  <c r="J54"/>
  <c r="I54"/>
  <c r="H54"/>
  <c r="G54"/>
  <c r="F54"/>
  <c r="E99" i="2" s="1"/>
  <c r="E54" i="18"/>
  <c r="J53"/>
  <c r="I53"/>
  <c r="H53"/>
  <c r="G53"/>
  <c r="F53"/>
  <c r="E98" i="2" s="1"/>
  <c r="E53" i="18"/>
  <c r="J52"/>
  <c r="I52"/>
  <c r="H52"/>
  <c r="G52"/>
  <c r="F52"/>
  <c r="E97" i="2" s="1"/>
  <c r="E52" i="18"/>
  <c r="J51"/>
  <c r="I51"/>
  <c r="H51"/>
  <c r="G51"/>
  <c r="F51"/>
  <c r="E96" i="2" s="1"/>
  <c r="E51" i="18"/>
  <c r="J50"/>
  <c r="I50"/>
  <c r="H50"/>
  <c r="G50"/>
  <c r="F50"/>
  <c r="E95" i="2" s="1"/>
  <c r="E50" i="18"/>
  <c r="J49"/>
  <c r="I49"/>
  <c r="H49"/>
  <c r="G49"/>
  <c r="F49"/>
  <c r="E94" i="2" s="1"/>
  <c r="E49" i="18"/>
  <c r="J48"/>
  <c r="I48"/>
  <c r="H48"/>
  <c r="G48"/>
  <c r="F48"/>
  <c r="E93" i="2" s="1"/>
  <c r="E48" i="18"/>
  <c r="J47"/>
  <c r="I47"/>
  <c r="H47"/>
  <c r="G47"/>
  <c r="F47"/>
  <c r="E92" i="2" s="1"/>
  <c r="E47" i="18"/>
  <c r="F6" i="27" l="1"/>
  <c r="F4"/>
  <c r="E106" i="2"/>
  <c r="E6" i="27"/>
  <c r="E4"/>
  <c r="G6"/>
  <c r="G4"/>
  <c r="I6"/>
  <c r="I4"/>
  <c r="D11"/>
  <c r="D9"/>
  <c r="F11"/>
  <c r="F9"/>
  <c r="H11"/>
  <c r="H9"/>
  <c r="D6"/>
  <c r="D4"/>
  <c r="H6"/>
  <c r="H4"/>
  <c r="F106" i="2"/>
  <c r="E11" i="27"/>
  <c r="E9"/>
  <c r="G11"/>
  <c r="G9"/>
  <c r="I11"/>
  <c r="I9"/>
  <c r="E123" i="2"/>
  <c r="F123"/>
  <c r="E81" i="18"/>
  <c r="E82" s="1"/>
  <c r="E124"/>
  <c r="E125" s="1"/>
  <c r="AY6" i="34"/>
  <c r="AV10"/>
  <c r="AF10"/>
  <c r="AV9"/>
  <c r="AF9"/>
  <c r="AV8"/>
  <c r="AF8"/>
  <c r="G63" i="23"/>
  <c r="AV7" i="34"/>
  <c r="AF7"/>
  <c r="E47" i="23"/>
  <c r="E48"/>
  <c r="E49"/>
  <c r="E50"/>
  <c r="E52"/>
  <c r="E53"/>
  <c r="E54"/>
  <c r="E55"/>
  <c r="E57"/>
  <c r="E58"/>
  <c r="E61"/>
  <c r="E63"/>
  <c r="E64"/>
  <c r="E65"/>
  <c r="E67"/>
  <c r="E69"/>
  <c r="E70"/>
  <c r="E71"/>
  <c r="E73"/>
  <c r="E74"/>
  <c r="E75"/>
  <c r="E78"/>
  <c r="E79"/>
  <c r="E80"/>
  <c r="F11" i="34"/>
  <c r="I11"/>
  <c r="L11"/>
  <c r="O11"/>
  <c r="R11"/>
  <c r="U11"/>
  <c r="AA11"/>
  <c r="AE11"/>
  <c r="AL11"/>
  <c r="AR11"/>
  <c r="G47" i="23"/>
  <c r="G49"/>
  <c r="G51"/>
  <c r="G53"/>
  <c r="G55"/>
  <c r="G57"/>
  <c r="G61"/>
  <c r="G64"/>
  <c r="G67"/>
  <c r="G69"/>
  <c r="G71"/>
  <c r="G73"/>
  <c r="G75"/>
  <c r="G78"/>
  <c r="G79"/>
  <c r="H47"/>
  <c r="H48"/>
  <c r="H49"/>
  <c r="H50"/>
  <c r="H51"/>
  <c r="H52"/>
  <c r="H53"/>
  <c r="H54"/>
  <c r="H55"/>
  <c r="H56"/>
  <c r="H57"/>
  <c r="H58"/>
  <c r="H61"/>
  <c r="H62"/>
  <c r="H63"/>
  <c r="H64"/>
  <c r="H65"/>
  <c r="H67"/>
  <c r="H68"/>
  <c r="H69"/>
  <c r="H70"/>
  <c r="H71"/>
  <c r="H72"/>
  <c r="H73"/>
  <c r="H74"/>
  <c r="H75"/>
  <c r="H76"/>
  <c r="H78"/>
  <c r="H79"/>
  <c r="I47"/>
  <c r="I48"/>
  <c r="I49"/>
  <c r="I50"/>
  <c r="I51"/>
  <c r="I52"/>
  <c r="I53"/>
  <c r="I54"/>
  <c r="I55"/>
  <c r="I56"/>
  <c r="I57"/>
  <c r="I61"/>
  <c r="I62"/>
  <c r="I63"/>
  <c r="I64"/>
  <c r="I67"/>
  <c r="I68"/>
  <c r="I69"/>
  <c r="I70"/>
  <c r="I71"/>
  <c r="I72"/>
  <c r="I73"/>
  <c r="I74"/>
  <c r="I75"/>
  <c r="I76"/>
  <c r="I78"/>
  <c r="I79"/>
  <c r="J47"/>
  <c r="J48"/>
  <c r="J49"/>
  <c r="J50"/>
  <c r="J51"/>
  <c r="J52"/>
  <c r="J53"/>
  <c r="J54"/>
  <c r="J55"/>
  <c r="J56"/>
  <c r="J57"/>
  <c r="J61"/>
  <c r="J62"/>
  <c r="J63"/>
  <c r="J64"/>
  <c r="J65"/>
  <c r="J67"/>
  <c r="J68"/>
  <c r="J69"/>
  <c r="J70"/>
  <c r="J71"/>
  <c r="J72"/>
  <c r="J73"/>
  <c r="J74"/>
  <c r="J75"/>
  <c r="J76"/>
  <c r="J78"/>
  <c r="J79"/>
  <c r="AT11" i="34" l="1"/>
  <c r="AU11"/>
  <c r="AN11"/>
  <c r="AO11"/>
  <c r="AH11"/>
  <c r="AI11"/>
  <c r="F63" i="23"/>
  <c r="U108" i="2" s="1"/>
  <c r="AB11" i="34"/>
  <c r="F57" i="23"/>
  <c r="U102" i="2" s="1"/>
  <c r="S11" i="34"/>
  <c r="F53" i="23"/>
  <c r="U98" i="2" s="1"/>
  <c r="M11" i="34"/>
  <c r="F75" i="23"/>
  <c r="U120" i="2" s="1"/>
  <c r="AS11" i="34"/>
  <c r="F71" i="23"/>
  <c r="U116" i="2" s="1"/>
  <c r="AM11" i="34"/>
  <c r="F67" i="23"/>
  <c r="U112" i="2" s="1"/>
  <c r="AG11" i="34"/>
  <c r="F79" i="23"/>
  <c r="U124" i="2" s="1"/>
  <c r="AX11" i="34"/>
  <c r="F61" i="23"/>
  <c r="Y11" i="34"/>
  <c r="F55" i="23"/>
  <c r="U100" i="2" s="1"/>
  <c r="P11" i="34"/>
  <c r="F78" i="23"/>
  <c r="U123" i="2" s="1"/>
  <c r="AW11" i="34"/>
  <c r="F73" i="23"/>
  <c r="U118" i="2" s="1"/>
  <c r="AP11" i="34"/>
  <c r="F69" i="23"/>
  <c r="U114" i="2" s="1"/>
  <c r="AJ11" i="34"/>
  <c r="F64" i="23"/>
  <c r="U109" i="2" s="1"/>
  <c r="AC11" i="34"/>
  <c r="F51" i="23"/>
  <c r="U96" i="2" s="1"/>
  <c r="J11" i="34"/>
  <c r="F49" i="23"/>
  <c r="U94" i="2" s="1"/>
  <c r="G11" i="34"/>
  <c r="F47" i="23"/>
  <c r="U92" i="2" s="1"/>
  <c r="D11" i="34"/>
  <c r="H8" i="27"/>
  <c r="H5"/>
  <c r="H7"/>
  <c r="D8"/>
  <c r="D7"/>
  <c r="D5"/>
  <c r="H13"/>
  <c r="H12"/>
  <c r="H10"/>
  <c r="F13"/>
  <c r="F10"/>
  <c r="F12"/>
  <c r="D13"/>
  <c r="D12"/>
  <c r="D10"/>
  <c r="I8"/>
  <c r="I5"/>
  <c r="I7"/>
  <c r="G7"/>
  <c r="G5"/>
  <c r="G8"/>
  <c r="E5"/>
  <c r="E8"/>
  <c r="E7"/>
  <c r="I111"/>
  <c r="I109"/>
  <c r="H111"/>
  <c r="H109"/>
  <c r="G111"/>
  <c r="G109"/>
  <c r="F111"/>
  <c r="F109"/>
  <c r="D109"/>
  <c r="I13"/>
  <c r="I12"/>
  <c r="I10"/>
  <c r="G13"/>
  <c r="G10"/>
  <c r="G12"/>
  <c r="E13"/>
  <c r="E12"/>
  <c r="E10"/>
  <c r="F8"/>
  <c r="F5"/>
  <c r="F7"/>
  <c r="G70" i="23"/>
  <c r="G65"/>
  <c r="G54"/>
  <c r="G50"/>
  <c r="J58"/>
  <c r="G76"/>
  <c r="G72"/>
  <c r="G68"/>
  <c r="G52"/>
  <c r="G48"/>
  <c r="G74"/>
  <c r="G58"/>
  <c r="I58"/>
  <c r="G62"/>
  <c r="F74"/>
  <c r="U119" i="2" s="1"/>
  <c r="AQ11" i="34"/>
  <c r="F70" i="23"/>
  <c r="U115" i="2" s="1"/>
  <c r="AK11" i="34"/>
  <c r="AD11"/>
  <c r="F54" i="23"/>
  <c r="U99" i="2" s="1"/>
  <c r="N11" i="34"/>
  <c r="F48" i="23"/>
  <c r="U93" i="2" s="1"/>
  <c r="E11" i="34"/>
  <c r="Z11"/>
  <c r="T11"/>
  <c r="Q11"/>
  <c r="K11"/>
  <c r="H11"/>
  <c r="J77" i="23"/>
  <c r="E81"/>
  <c r="I65"/>
  <c r="F76"/>
  <c r="U121" i="2" s="1"/>
  <c r="F72" i="23"/>
  <c r="U117" i="2" s="1"/>
  <c r="F68" i="23"/>
  <c r="U113" i="2" s="1"/>
  <c r="F62" i="23"/>
  <c r="U107" i="2" s="1"/>
  <c r="F58" i="23"/>
  <c r="U103" i="2" s="1"/>
  <c r="F56" i="23"/>
  <c r="U101" i="2" s="1"/>
  <c r="F52" i="23"/>
  <c r="U97" i="2" s="1"/>
  <c r="F50" i="23"/>
  <c r="U95" i="2" s="1"/>
  <c r="E62" i="23"/>
  <c r="E56"/>
  <c r="F65"/>
  <c r="U110" i="2" s="1"/>
  <c r="E76" i="23"/>
  <c r="E72"/>
  <c r="E68"/>
  <c r="E51"/>
  <c r="D111" i="27" s="1"/>
  <c r="I80" i="23"/>
  <c r="I81" s="1"/>
  <c r="AZ7" i="34"/>
  <c r="H80" i="23"/>
  <c r="H81" s="1"/>
  <c r="H77"/>
  <c r="AZ9" i="34"/>
  <c r="G80" i="23"/>
  <c r="G81" s="1"/>
  <c r="AZ8" i="34"/>
  <c r="AZ10"/>
  <c r="E77" i="23"/>
  <c r="E66"/>
  <c r="G77"/>
  <c r="AY11" i="34"/>
  <c r="E111" i="27" l="1"/>
  <c r="E109"/>
  <c r="E113" s="1"/>
  <c r="U106" i="2"/>
  <c r="F77" i="23"/>
  <c r="U122" i="2" s="1"/>
  <c r="AV11" i="34"/>
  <c r="I66" i="23"/>
  <c r="J66"/>
  <c r="F66"/>
  <c r="U111" i="2" s="1"/>
  <c r="AF11" i="34"/>
  <c r="D113" i="27"/>
  <c r="D110"/>
  <c r="D112"/>
  <c r="F113"/>
  <c r="F112"/>
  <c r="F110"/>
  <c r="G113"/>
  <c r="G110"/>
  <c r="G112"/>
  <c r="H113"/>
  <c r="H110"/>
  <c r="H112"/>
  <c r="I113"/>
  <c r="I112"/>
  <c r="I110"/>
  <c r="G56" i="23"/>
  <c r="J80"/>
  <c r="J81" s="1"/>
  <c r="E82"/>
  <c r="I77"/>
  <c r="H66"/>
  <c r="H82" s="1"/>
  <c r="AZ11" i="34"/>
  <c r="F80" i="23"/>
  <c r="J164" i="18"/>
  <c r="J293" i="17"/>
  <c r="J78"/>
  <c r="J295"/>
  <c r="J166" i="22"/>
  <c r="Z37" i="26"/>
  <c r="Z38" s="1"/>
  <c r="AA37"/>
  <c r="AA38" s="1"/>
  <c r="AY18" i="36"/>
  <c r="S37" i="26"/>
  <c r="S38" s="1"/>
  <c r="AY44" i="36"/>
  <c r="AY8"/>
  <c r="N37" i="26"/>
  <c r="N38" s="1"/>
  <c r="AY12" i="28"/>
  <c r="AY7"/>
  <c r="J80" i="17"/>
  <c r="AY21" i="29"/>
  <c r="AY20"/>
  <c r="AY19"/>
  <c r="AY17"/>
  <c r="AY16"/>
  <c r="AY15"/>
  <c r="AY14"/>
  <c r="J252" i="17"/>
  <c r="AY7" i="29"/>
  <c r="AY9"/>
  <c r="AY8"/>
  <c r="AF7"/>
  <c r="AF8"/>
  <c r="AF9"/>
  <c r="KP223" i="1"/>
  <c r="KO223"/>
  <c r="KN223"/>
  <c r="KL223"/>
  <c r="KJ223"/>
  <c r="KI223"/>
  <c r="KG223"/>
  <c r="KF223"/>
  <c r="KD223"/>
  <c r="KC223"/>
  <c r="KA223"/>
  <c r="JZ223"/>
  <c r="JX223"/>
  <c r="JV223"/>
  <c r="JT223"/>
  <c r="JS223"/>
  <c r="JR223"/>
  <c r="JP223"/>
  <c r="JL223"/>
  <c r="JJ223"/>
  <c r="JI223"/>
  <c r="JG223"/>
  <c r="JF223"/>
  <c r="JD223"/>
  <c r="JC223"/>
  <c r="JA223"/>
  <c r="IZ223"/>
  <c r="IX223"/>
  <c r="IW223"/>
  <c r="IU223"/>
  <c r="J337" i="17"/>
  <c r="J336"/>
  <c r="J334"/>
  <c r="J333"/>
  <c r="J332"/>
  <c r="J331"/>
  <c r="J330"/>
  <c r="J329"/>
  <c r="J328"/>
  <c r="J327"/>
  <c r="J326"/>
  <c r="J325"/>
  <c r="J323"/>
  <c r="J322"/>
  <c r="J321"/>
  <c r="J320"/>
  <c r="J319"/>
  <c r="J316"/>
  <c r="J315"/>
  <c r="J314"/>
  <c r="J313"/>
  <c r="J312"/>
  <c r="J311"/>
  <c r="J310"/>
  <c r="J309"/>
  <c r="J308"/>
  <c r="J307"/>
  <c r="J306"/>
  <c r="J305"/>
  <c r="J208" i="25"/>
  <c r="J207"/>
  <c r="J205"/>
  <c r="J204"/>
  <c r="J203"/>
  <c r="J202"/>
  <c r="J201"/>
  <c r="J200"/>
  <c r="J199"/>
  <c r="J198"/>
  <c r="J197"/>
  <c r="J196"/>
  <c r="J194"/>
  <c r="J193"/>
  <c r="J192"/>
  <c r="J191"/>
  <c r="J190"/>
  <c r="J187"/>
  <c r="J186"/>
  <c r="J185"/>
  <c r="J184"/>
  <c r="J183"/>
  <c r="J182"/>
  <c r="J181"/>
  <c r="J180"/>
  <c r="J179"/>
  <c r="J178"/>
  <c r="J177"/>
  <c r="J176"/>
  <c r="J165"/>
  <c r="J164"/>
  <c r="J162"/>
  <c r="J161"/>
  <c r="J160"/>
  <c r="J159"/>
  <c r="J158"/>
  <c r="J157"/>
  <c r="J156"/>
  <c r="J155"/>
  <c r="J154"/>
  <c r="J153"/>
  <c r="J151"/>
  <c r="J150"/>
  <c r="J149"/>
  <c r="J148"/>
  <c r="J147"/>
  <c r="J144"/>
  <c r="J143"/>
  <c r="J142"/>
  <c r="J141"/>
  <c r="J140"/>
  <c r="J139"/>
  <c r="J138"/>
  <c r="J137"/>
  <c r="J136"/>
  <c r="J135"/>
  <c r="J134"/>
  <c r="J133"/>
  <c r="J122"/>
  <c r="J121"/>
  <c r="J119"/>
  <c r="J118"/>
  <c r="J117"/>
  <c r="J116"/>
  <c r="J115"/>
  <c r="J114"/>
  <c r="J113"/>
  <c r="J112"/>
  <c r="J111"/>
  <c r="J110"/>
  <c r="J108"/>
  <c r="J107"/>
  <c r="J106"/>
  <c r="J105"/>
  <c r="J104"/>
  <c r="J101"/>
  <c r="J100"/>
  <c r="J99"/>
  <c r="J98"/>
  <c r="J97"/>
  <c r="J96"/>
  <c r="J95"/>
  <c r="J94"/>
  <c r="J93"/>
  <c r="J92"/>
  <c r="J91"/>
  <c r="J90"/>
  <c r="J79"/>
  <c r="J78"/>
  <c r="J76"/>
  <c r="J75"/>
  <c r="J74"/>
  <c r="J73"/>
  <c r="J72"/>
  <c r="J71"/>
  <c r="J70"/>
  <c r="J69"/>
  <c r="J68"/>
  <c r="J67"/>
  <c r="J65"/>
  <c r="J64"/>
  <c r="J63"/>
  <c r="J62"/>
  <c r="J61"/>
  <c r="J58"/>
  <c r="J57"/>
  <c r="J56"/>
  <c r="J55"/>
  <c r="J54"/>
  <c r="J53"/>
  <c r="J52"/>
  <c r="J51"/>
  <c r="J50"/>
  <c r="J49"/>
  <c r="J48"/>
  <c r="J47"/>
  <c r="J294" i="17"/>
  <c r="J291"/>
  <c r="J290"/>
  <c r="J289"/>
  <c r="J288"/>
  <c r="J287"/>
  <c r="J286"/>
  <c r="J285"/>
  <c r="J284"/>
  <c r="J283"/>
  <c r="J282"/>
  <c r="J280"/>
  <c r="J279"/>
  <c r="J278"/>
  <c r="J277"/>
  <c r="J276"/>
  <c r="J273"/>
  <c r="J272"/>
  <c r="J271"/>
  <c r="J270"/>
  <c r="J269"/>
  <c r="J268"/>
  <c r="J267"/>
  <c r="J266"/>
  <c r="J265"/>
  <c r="J264"/>
  <c r="J263"/>
  <c r="J262"/>
  <c r="J165" i="24"/>
  <c r="J164"/>
  <c r="J162"/>
  <c r="J161"/>
  <c r="J160"/>
  <c r="J159"/>
  <c r="J158"/>
  <c r="J157"/>
  <c r="J156"/>
  <c r="J155"/>
  <c r="J154"/>
  <c r="J153"/>
  <c r="J151"/>
  <c r="J150"/>
  <c r="J149"/>
  <c r="J148"/>
  <c r="J147"/>
  <c r="J144"/>
  <c r="J143"/>
  <c r="J142"/>
  <c r="J141"/>
  <c r="J140"/>
  <c r="J139"/>
  <c r="J138"/>
  <c r="J137"/>
  <c r="J136"/>
  <c r="J135"/>
  <c r="J134"/>
  <c r="J133"/>
  <c r="J122"/>
  <c r="J121"/>
  <c r="J119"/>
  <c r="J118"/>
  <c r="J117"/>
  <c r="J116"/>
  <c r="J115"/>
  <c r="J114"/>
  <c r="J113"/>
  <c r="J112"/>
  <c r="J111"/>
  <c r="J110"/>
  <c r="J108"/>
  <c r="J107"/>
  <c r="J106"/>
  <c r="J105"/>
  <c r="J104"/>
  <c r="J101"/>
  <c r="J100"/>
  <c r="J99"/>
  <c r="J98"/>
  <c r="J97"/>
  <c r="J96"/>
  <c r="J95"/>
  <c r="J94"/>
  <c r="J93"/>
  <c r="J92"/>
  <c r="J91"/>
  <c r="J90"/>
  <c r="J79"/>
  <c r="J78"/>
  <c r="J76"/>
  <c r="J75"/>
  <c r="J74"/>
  <c r="J73"/>
  <c r="J72"/>
  <c r="J71"/>
  <c r="J70"/>
  <c r="J69"/>
  <c r="J68"/>
  <c r="J67"/>
  <c r="J65"/>
  <c r="J64"/>
  <c r="J63"/>
  <c r="J62"/>
  <c r="J61"/>
  <c r="J58"/>
  <c r="J57"/>
  <c r="J56"/>
  <c r="J55"/>
  <c r="J54"/>
  <c r="J53"/>
  <c r="J52"/>
  <c r="J51"/>
  <c r="J50"/>
  <c r="J49"/>
  <c r="J48"/>
  <c r="J47"/>
  <c r="J251" i="17"/>
  <c r="J250"/>
  <c r="J248"/>
  <c r="J247"/>
  <c r="J246"/>
  <c r="J245"/>
  <c r="J244"/>
  <c r="J243"/>
  <c r="J242"/>
  <c r="J241"/>
  <c r="J240"/>
  <c r="J239"/>
  <c r="J237"/>
  <c r="J236"/>
  <c r="J235"/>
  <c r="J234"/>
  <c r="J233"/>
  <c r="J230"/>
  <c r="J229"/>
  <c r="J228"/>
  <c r="J227"/>
  <c r="J226"/>
  <c r="J225"/>
  <c r="J224"/>
  <c r="J223"/>
  <c r="J222"/>
  <c r="J221"/>
  <c r="J220"/>
  <c r="J219"/>
  <c r="J122" i="23"/>
  <c r="J121"/>
  <c r="J119"/>
  <c r="J118"/>
  <c r="J117"/>
  <c r="J116"/>
  <c r="J115"/>
  <c r="J114"/>
  <c r="J113"/>
  <c r="J112"/>
  <c r="J111"/>
  <c r="J110"/>
  <c r="J108"/>
  <c r="J107"/>
  <c r="J106"/>
  <c r="J105"/>
  <c r="J104"/>
  <c r="J101"/>
  <c r="J100"/>
  <c r="J99"/>
  <c r="J98"/>
  <c r="J97"/>
  <c r="J96"/>
  <c r="J95"/>
  <c r="J94"/>
  <c r="J93"/>
  <c r="J92"/>
  <c r="J91"/>
  <c r="J90"/>
  <c r="J249" i="17"/>
  <c r="J208"/>
  <c r="J207"/>
  <c r="J205"/>
  <c r="J204"/>
  <c r="J203"/>
  <c r="J202"/>
  <c r="J201"/>
  <c r="J200"/>
  <c r="J199"/>
  <c r="J198"/>
  <c r="J197"/>
  <c r="J196"/>
  <c r="J194"/>
  <c r="J193"/>
  <c r="J192"/>
  <c r="J191"/>
  <c r="J190"/>
  <c r="J187"/>
  <c r="J186"/>
  <c r="J185"/>
  <c r="J184"/>
  <c r="J183"/>
  <c r="J182"/>
  <c r="J181"/>
  <c r="J180"/>
  <c r="J179"/>
  <c r="J178"/>
  <c r="J177"/>
  <c r="J176"/>
  <c r="J165" i="22"/>
  <c r="J164"/>
  <c r="J162"/>
  <c r="J161"/>
  <c r="J160"/>
  <c r="J159"/>
  <c r="J158"/>
  <c r="J157"/>
  <c r="J156"/>
  <c r="J155"/>
  <c r="J154"/>
  <c r="J153"/>
  <c r="J151"/>
  <c r="J150"/>
  <c r="J149"/>
  <c r="J148"/>
  <c r="J147"/>
  <c r="J144"/>
  <c r="J143"/>
  <c r="J142"/>
  <c r="J141"/>
  <c r="J140"/>
  <c r="J139"/>
  <c r="J138"/>
  <c r="J137"/>
  <c r="J136"/>
  <c r="J135"/>
  <c r="J134"/>
  <c r="J133"/>
  <c r="J122"/>
  <c r="J121"/>
  <c r="J119"/>
  <c r="J118"/>
  <c r="J117"/>
  <c r="J116"/>
  <c r="J115"/>
  <c r="J114"/>
  <c r="J113"/>
  <c r="J112"/>
  <c r="J111"/>
  <c r="J110"/>
  <c r="J108"/>
  <c r="J107"/>
  <c r="J106"/>
  <c r="J105"/>
  <c r="J104"/>
  <c r="J101"/>
  <c r="J100"/>
  <c r="J99"/>
  <c r="J98"/>
  <c r="J97"/>
  <c r="J96"/>
  <c r="J95"/>
  <c r="J94"/>
  <c r="J93"/>
  <c r="J92"/>
  <c r="J91"/>
  <c r="J90"/>
  <c r="J79"/>
  <c r="J78"/>
  <c r="J76"/>
  <c r="J75"/>
  <c r="J74"/>
  <c r="J73"/>
  <c r="J72"/>
  <c r="J71"/>
  <c r="J70"/>
  <c r="J69"/>
  <c r="J68"/>
  <c r="J67"/>
  <c r="J65"/>
  <c r="J64"/>
  <c r="J63"/>
  <c r="J62"/>
  <c r="J58"/>
  <c r="J57"/>
  <c r="J56"/>
  <c r="J55"/>
  <c r="J54"/>
  <c r="J52"/>
  <c r="J51"/>
  <c r="J50"/>
  <c r="J48"/>
  <c r="J206" i="17"/>
  <c r="J195"/>
  <c r="J165"/>
  <c r="J164"/>
  <c r="J162"/>
  <c r="J161"/>
  <c r="J160"/>
  <c r="J159"/>
  <c r="J158"/>
  <c r="J157"/>
  <c r="J156"/>
  <c r="J155"/>
  <c r="J154"/>
  <c r="J153"/>
  <c r="J151"/>
  <c r="J150"/>
  <c r="J149"/>
  <c r="J148"/>
  <c r="J147"/>
  <c r="J144"/>
  <c r="J143"/>
  <c r="J142"/>
  <c r="J141"/>
  <c r="J140"/>
  <c r="J139"/>
  <c r="J138"/>
  <c r="J137"/>
  <c r="J136"/>
  <c r="J135"/>
  <c r="J134"/>
  <c r="J133"/>
  <c r="J208" i="21"/>
  <c r="J207"/>
  <c r="J205"/>
  <c r="J204"/>
  <c r="J203"/>
  <c r="J202"/>
  <c r="J201"/>
  <c r="J200"/>
  <c r="J199"/>
  <c r="J198"/>
  <c r="J197"/>
  <c r="J196"/>
  <c r="J194"/>
  <c r="J193"/>
  <c r="J192"/>
  <c r="J191"/>
  <c r="J190"/>
  <c r="J187"/>
  <c r="J186"/>
  <c r="J185"/>
  <c r="J184"/>
  <c r="J183"/>
  <c r="J182"/>
  <c r="J181"/>
  <c r="J180"/>
  <c r="J179"/>
  <c r="J178"/>
  <c r="J177"/>
  <c r="J176"/>
  <c r="J165"/>
  <c r="J164"/>
  <c r="J162"/>
  <c r="J161"/>
  <c r="J160"/>
  <c r="J159"/>
  <c r="J158"/>
  <c r="J157"/>
  <c r="J156"/>
  <c r="J155"/>
  <c r="J154"/>
  <c r="J153"/>
  <c r="J151"/>
  <c r="J150"/>
  <c r="J149"/>
  <c r="J148"/>
  <c r="J147"/>
  <c r="J144"/>
  <c r="J143"/>
  <c r="J142"/>
  <c r="J141"/>
  <c r="J140"/>
  <c r="J139"/>
  <c r="J138"/>
  <c r="J137"/>
  <c r="J136"/>
  <c r="J135"/>
  <c r="J134"/>
  <c r="J133"/>
  <c r="J122"/>
  <c r="J121"/>
  <c r="J119"/>
  <c r="J118"/>
  <c r="J117"/>
  <c r="J116"/>
  <c r="J115"/>
  <c r="J114"/>
  <c r="J113"/>
  <c r="J112"/>
  <c r="J111"/>
  <c r="J110"/>
  <c r="J108"/>
  <c r="J107"/>
  <c r="J106"/>
  <c r="J105"/>
  <c r="J104"/>
  <c r="J101"/>
  <c r="J100"/>
  <c r="J99"/>
  <c r="J98"/>
  <c r="J97"/>
  <c r="J96"/>
  <c r="J95"/>
  <c r="J94"/>
  <c r="J93"/>
  <c r="J92"/>
  <c r="J91"/>
  <c r="J90"/>
  <c r="J79"/>
  <c r="J76"/>
  <c r="J74"/>
  <c r="J72"/>
  <c r="J70"/>
  <c r="J68"/>
  <c r="J65"/>
  <c r="J64"/>
  <c r="J63"/>
  <c r="J61"/>
  <c r="J58"/>
  <c r="J57"/>
  <c r="J55"/>
  <c r="J54"/>
  <c r="J53"/>
  <c r="J51"/>
  <c r="J50"/>
  <c r="J49"/>
  <c r="J47"/>
  <c r="J122" i="17"/>
  <c r="J121"/>
  <c r="J119"/>
  <c r="J118"/>
  <c r="J117"/>
  <c r="J116"/>
  <c r="J115"/>
  <c r="J114"/>
  <c r="J113"/>
  <c r="J112"/>
  <c r="J111"/>
  <c r="J110"/>
  <c r="J108"/>
  <c r="J107"/>
  <c r="J106"/>
  <c r="J105"/>
  <c r="J104"/>
  <c r="J101"/>
  <c r="J100"/>
  <c r="J99"/>
  <c r="J98"/>
  <c r="J97"/>
  <c r="J96"/>
  <c r="J95"/>
  <c r="J94"/>
  <c r="J93"/>
  <c r="J92"/>
  <c r="J91"/>
  <c r="J90"/>
  <c r="J122" i="20"/>
  <c r="J121"/>
  <c r="J119"/>
  <c r="J118"/>
  <c r="J117"/>
  <c r="J116"/>
  <c r="J115"/>
  <c r="J114"/>
  <c r="J113"/>
  <c r="J112"/>
  <c r="J111"/>
  <c r="J110"/>
  <c r="J108"/>
  <c r="J107"/>
  <c r="J106"/>
  <c r="J105"/>
  <c r="J104"/>
  <c r="J101"/>
  <c r="J100"/>
  <c r="J99"/>
  <c r="J98"/>
  <c r="J97"/>
  <c r="J96"/>
  <c r="J95"/>
  <c r="J94"/>
  <c r="J93"/>
  <c r="J92"/>
  <c r="J91"/>
  <c r="J90"/>
  <c r="J79"/>
  <c r="J76"/>
  <c r="J74"/>
  <c r="J72"/>
  <c r="J70"/>
  <c r="J68"/>
  <c r="J65"/>
  <c r="J61"/>
  <c r="J55"/>
  <c r="J51"/>
  <c r="J47"/>
  <c r="J120" i="17"/>
  <c r="J79"/>
  <c r="J76"/>
  <c r="J75"/>
  <c r="J74"/>
  <c r="J73"/>
  <c r="J72"/>
  <c r="J71"/>
  <c r="J70"/>
  <c r="J69"/>
  <c r="J68"/>
  <c r="J67"/>
  <c r="J63"/>
  <c r="J62"/>
  <c r="J61"/>
  <c r="J58"/>
  <c r="J57"/>
  <c r="J56"/>
  <c r="J55"/>
  <c r="J54"/>
  <c r="J53"/>
  <c r="J52"/>
  <c r="J51"/>
  <c r="J50"/>
  <c r="J49"/>
  <c r="J48"/>
  <c r="J47"/>
  <c r="J165" i="19"/>
  <c r="J164"/>
  <c r="J162"/>
  <c r="J161"/>
  <c r="J160"/>
  <c r="J159"/>
  <c r="J158"/>
  <c r="J157"/>
  <c r="J156"/>
  <c r="J155"/>
  <c r="J154"/>
  <c r="J153"/>
  <c r="J151"/>
  <c r="J150"/>
  <c r="J149"/>
  <c r="J148"/>
  <c r="J147"/>
  <c r="J144"/>
  <c r="J143"/>
  <c r="J142"/>
  <c r="J141"/>
  <c r="J140"/>
  <c r="J139"/>
  <c r="J138"/>
  <c r="J137"/>
  <c r="J136"/>
  <c r="J135"/>
  <c r="J134"/>
  <c r="J133"/>
  <c r="J122"/>
  <c r="J121"/>
  <c r="J119"/>
  <c r="J118"/>
  <c r="J117"/>
  <c r="J116"/>
  <c r="J115"/>
  <c r="J114"/>
  <c r="J113"/>
  <c r="J112"/>
  <c r="J110"/>
  <c r="J108"/>
  <c r="J107"/>
  <c r="J106"/>
  <c r="J105"/>
  <c r="J104"/>
  <c r="J101"/>
  <c r="J100"/>
  <c r="J99"/>
  <c r="J98"/>
  <c r="J97"/>
  <c r="J96"/>
  <c r="J95"/>
  <c r="J94"/>
  <c r="J93"/>
  <c r="J92"/>
  <c r="J91"/>
  <c r="J90"/>
  <c r="J75"/>
  <c r="J73"/>
  <c r="J71"/>
  <c r="J69"/>
  <c r="J67"/>
  <c r="J64"/>
  <c r="J62"/>
  <c r="J56"/>
  <c r="J52"/>
  <c r="J48"/>
  <c r="J36" i="17"/>
  <c r="J35"/>
  <c r="J34"/>
  <c r="J33"/>
  <c r="J32"/>
  <c r="J31"/>
  <c r="J30"/>
  <c r="J29"/>
  <c r="J28"/>
  <c r="J27"/>
  <c r="J26"/>
  <c r="J25"/>
  <c r="J24"/>
  <c r="J23"/>
  <c r="J22"/>
  <c r="J21"/>
  <c r="J20"/>
  <c r="J19"/>
  <c r="J18"/>
  <c r="J15"/>
  <c r="J14"/>
  <c r="J13"/>
  <c r="J12"/>
  <c r="J11"/>
  <c r="J10"/>
  <c r="J9"/>
  <c r="J8"/>
  <c r="J7"/>
  <c r="J6"/>
  <c r="J5"/>
  <c r="J4"/>
  <c r="C6" i="16"/>
  <c r="C5"/>
  <c r="C3"/>
  <c r="C4"/>
  <c r="C2"/>
  <c r="E204" i="17"/>
  <c r="D25" i="35"/>
  <c r="G25"/>
  <c r="J25"/>
  <c r="L25"/>
  <c r="M25"/>
  <c r="P25"/>
  <c r="R25"/>
  <c r="S25"/>
  <c r="Y25"/>
  <c r="AA25"/>
  <c r="AB25"/>
  <c r="AC25"/>
  <c r="AE25"/>
  <c r="AG25"/>
  <c r="AI25"/>
  <c r="AJ25"/>
  <c r="AL25"/>
  <c r="AM25"/>
  <c r="AO25"/>
  <c r="AP25"/>
  <c r="AR25"/>
  <c r="AS25"/>
  <c r="AW25"/>
  <c r="AX25"/>
  <c r="JW223" i="1" l="1"/>
  <c r="J113" i="6"/>
  <c r="J94"/>
  <c r="J18" i="23"/>
  <c r="E110" i="27"/>
  <c r="E112"/>
  <c r="I82" i="23"/>
  <c r="J12"/>
  <c r="J31"/>
  <c r="F25" i="35"/>
  <c r="E25"/>
  <c r="AU25"/>
  <c r="J108" i="6"/>
  <c r="T25" i="35"/>
  <c r="U25"/>
  <c r="N25"/>
  <c r="O25"/>
  <c r="H25"/>
  <c r="I25"/>
  <c r="J35" i="18"/>
  <c r="J123" i="23"/>
  <c r="J124" s="1"/>
  <c r="F209" i="17"/>
  <c r="AY23" i="33"/>
  <c r="AZ9" i="28"/>
  <c r="AY9"/>
  <c r="AZ19"/>
  <c r="AY19"/>
  <c r="AZ10"/>
  <c r="AY10"/>
  <c r="AZ20"/>
  <c r="AY20"/>
  <c r="AY12" i="29"/>
  <c r="L38" i="26"/>
  <c r="J166" i="19"/>
  <c r="J167" s="1"/>
  <c r="AZ17" i="28"/>
  <c r="AY17"/>
  <c r="AF12" i="29"/>
  <c r="L23" i="26"/>
  <c r="AZ14" i="28"/>
  <c r="AY14"/>
  <c r="I156" i="27"/>
  <c r="AZ15" i="28"/>
  <c r="AY15"/>
  <c r="AY23" i="29"/>
  <c r="AZ8" i="28"/>
  <c r="AY8"/>
  <c r="AZ13"/>
  <c r="AY13"/>
  <c r="AZ18"/>
  <c r="AY18"/>
  <c r="I76" i="27"/>
  <c r="I74"/>
  <c r="I79"/>
  <c r="I81"/>
  <c r="I96"/>
  <c r="I94"/>
  <c r="I116"/>
  <c r="I121" s="1"/>
  <c r="I114"/>
  <c r="I166"/>
  <c r="I164"/>
  <c r="I136"/>
  <c r="I134"/>
  <c r="I146"/>
  <c r="I144"/>
  <c r="I34"/>
  <c r="I154"/>
  <c r="I29"/>
  <c r="I31"/>
  <c r="I49"/>
  <c r="I51"/>
  <c r="I71"/>
  <c r="I69"/>
  <c r="I161"/>
  <c r="I159"/>
  <c r="I129"/>
  <c r="I131"/>
  <c r="I141"/>
  <c r="I139"/>
  <c r="AY25" i="35"/>
  <c r="J37" i="26"/>
  <c r="AE37" s="1"/>
  <c r="I101" i="27"/>
  <c r="I99"/>
  <c r="J66" i="17"/>
  <c r="J123" i="24"/>
  <c r="J124" s="1"/>
  <c r="J166"/>
  <c r="J167" s="1"/>
  <c r="J82" i="23"/>
  <c r="J80" i="22"/>
  <c r="J81" s="1"/>
  <c r="Z25" i="35"/>
  <c r="Q25"/>
  <c r="K25"/>
  <c r="J80" i="19"/>
  <c r="J166" i="17"/>
  <c r="J167" s="1"/>
  <c r="AT25" i="35"/>
  <c r="AQ25"/>
  <c r="AN25"/>
  <c r="AK25"/>
  <c r="AH25"/>
  <c r="AD25"/>
  <c r="J166" i="18"/>
  <c r="J163" i="17"/>
  <c r="J80" i="24"/>
  <c r="J81" s="1"/>
  <c r="J163" i="19"/>
  <c r="J4" i="23"/>
  <c r="J253" i="17"/>
  <c r="J5" i="21"/>
  <c r="J48"/>
  <c r="J9"/>
  <c r="J52"/>
  <c r="J13"/>
  <c r="J56"/>
  <c r="J19"/>
  <c r="J62"/>
  <c r="J24"/>
  <c r="J67"/>
  <c r="J26"/>
  <c r="J69"/>
  <c r="J28"/>
  <c r="J71"/>
  <c r="J30"/>
  <c r="J73"/>
  <c r="J32"/>
  <c r="J75"/>
  <c r="J35"/>
  <c r="J78"/>
  <c r="J37" i="17"/>
  <c r="J38" s="1"/>
  <c r="J39" s="1"/>
  <c r="J209"/>
  <c r="J210" s="1"/>
  <c r="J211" s="1"/>
  <c r="J4" i="19"/>
  <c r="J47"/>
  <c r="J6"/>
  <c r="J49"/>
  <c r="J8"/>
  <c r="J51"/>
  <c r="J10"/>
  <c r="J53"/>
  <c r="J12"/>
  <c r="J55"/>
  <c r="J14"/>
  <c r="J57"/>
  <c r="J18"/>
  <c r="J61"/>
  <c r="J20"/>
  <c r="J63"/>
  <c r="J22"/>
  <c r="J65"/>
  <c r="J25"/>
  <c r="J68"/>
  <c r="J27"/>
  <c r="J70"/>
  <c r="J29"/>
  <c r="J72"/>
  <c r="J31"/>
  <c r="J74"/>
  <c r="J33"/>
  <c r="J76"/>
  <c r="J120"/>
  <c r="J111"/>
  <c r="J7"/>
  <c r="J50"/>
  <c r="J11"/>
  <c r="J54"/>
  <c r="J15"/>
  <c r="J58"/>
  <c r="J35"/>
  <c r="J78"/>
  <c r="J65" i="17"/>
  <c r="J363" s="1"/>
  <c r="J64"/>
  <c r="J362" s="1"/>
  <c r="J27" i="23"/>
  <c r="G80" i="18"/>
  <c r="G81" s="1"/>
  <c r="G82" s="1"/>
  <c r="G123"/>
  <c r="G124" s="1"/>
  <c r="G125" s="1"/>
  <c r="H80"/>
  <c r="H81" s="1"/>
  <c r="H82" s="1"/>
  <c r="I123"/>
  <c r="I124" s="1"/>
  <c r="I125" s="1"/>
  <c r="G66" i="23"/>
  <c r="G82" s="1"/>
  <c r="U125" i="2"/>
  <c r="F81" i="23"/>
  <c r="J81" i="17"/>
  <c r="J377"/>
  <c r="J345"/>
  <c r="J347"/>
  <c r="J349"/>
  <c r="J351"/>
  <c r="J353"/>
  <c r="J355"/>
  <c r="J359"/>
  <c r="J361"/>
  <c r="J366"/>
  <c r="J368"/>
  <c r="J370"/>
  <c r="J372"/>
  <c r="J374"/>
  <c r="J123" i="22"/>
  <c r="J124" s="1"/>
  <c r="J346" i="17"/>
  <c r="J348"/>
  <c r="J350"/>
  <c r="J352"/>
  <c r="J354"/>
  <c r="J356"/>
  <c r="J360"/>
  <c r="J365"/>
  <c r="J367"/>
  <c r="J369"/>
  <c r="J371"/>
  <c r="J373"/>
  <c r="J296"/>
  <c r="J376"/>
  <c r="J4" i="22"/>
  <c r="J47"/>
  <c r="J6"/>
  <c r="J49"/>
  <c r="J10"/>
  <c r="J53"/>
  <c r="J18"/>
  <c r="J61"/>
  <c r="J5" i="20"/>
  <c r="J48"/>
  <c r="J7"/>
  <c r="J50"/>
  <c r="J9"/>
  <c r="J52"/>
  <c r="J11"/>
  <c r="J54"/>
  <c r="J13"/>
  <c r="J56"/>
  <c r="J15"/>
  <c r="J58"/>
  <c r="J19"/>
  <c r="J62"/>
  <c r="J21"/>
  <c r="J64"/>
  <c r="J24"/>
  <c r="J67"/>
  <c r="J26"/>
  <c r="J69"/>
  <c r="J28"/>
  <c r="J71"/>
  <c r="J30"/>
  <c r="J73"/>
  <c r="J32"/>
  <c r="J75"/>
  <c r="J35"/>
  <c r="J78"/>
  <c r="J6"/>
  <c r="J49"/>
  <c r="J10"/>
  <c r="J53"/>
  <c r="J14"/>
  <c r="J57"/>
  <c r="J20"/>
  <c r="J63"/>
  <c r="J122" i="6"/>
  <c r="J167" i="22"/>
  <c r="J36" i="19"/>
  <c r="J79"/>
  <c r="J4" i="18"/>
  <c r="J133"/>
  <c r="J6"/>
  <c r="J135"/>
  <c r="J8"/>
  <c r="J137"/>
  <c r="J10"/>
  <c r="J139"/>
  <c r="J12"/>
  <c r="J141"/>
  <c r="J14"/>
  <c r="J143"/>
  <c r="J18"/>
  <c r="J147"/>
  <c r="J20"/>
  <c r="J149"/>
  <c r="J22"/>
  <c r="J151"/>
  <c r="J24"/>
  <c r="J153"/>
  <c r="J26"/>
  <c r="J155"/>
  <c r="J28"/>
  <c r="J157"/>
  <c r="J30"/>
  <c r="J159"/>
  <c r="J32"/>
  <c r="J161"/>
  <c r="J34"/>
  <c r="J163"/>
  <c r="J36"/>
  <c r="J165"/>
  <c r="J5"/>
  <c r="J134"/>
  <c r="J7"/>
  <c r="J136"/>
  <c r="J9"/>
  <c r="J138"/>
  <c r="J11"/>
  <c r="J140"/>
  <c r="J13"/>
  <c r="J142"/>
  <c r="J15"/>
  <c r="J144"/>
  <c r="J19"/>
  <c r="J148"/>
  <c r="J21"/>
  <c r="J150"/>
  <c r="J23"/>
  <c r="J152"/>
  <c r="J25"/>
  <c r="J154"/>
  <c r="J27"/>
  <c r="J156"/>
  <c r="J29"/>
  <c r="J158"/>
  <c r="J31"/>
  <c r="J160"/>
  <c r="J33"/>
  <c r="J162"/>
  <c r="J120" i="21"/>
  <c r="J292" i="17"/>
  <c r="J7" i="24"/>
  <c r="J11"/>
  <c r="J15"/>
  <c r="J21"/>
  <c r="J26"/>
  <c r="J30"/>
  <c r="J35"/>
  <c r="J6" i="25"/>
  <c r="J10"/>
  <c r="J14"/>
  <c r="J20"/>
  <c r="J25"/>
  <c r="J29"/>
  <c r="J33"/>
  <c r="J123" i="17"/>
  <c r="J124" s="1"/>
  <c r="J80" i="20"/>
  <c r="J123"/>
  <c r="J124" s="1"/>
  <c r="J80" i="21"/>
  <c r="J123"/>
  <c r="J124" s="1"/>
  <c r="J166"/>
  <c r="J167" s="1"/>
  <c r="J338" i="17"/>
  <c r="J80" i="25"/>
  <c r="J81" s="1"/>
  <c r="J123"/>
  <c r="J124" s="1"/>
  <c r="J166"/>
  <c r="J167" s="1"/>
  <c r="J209"/>
  <c r="J210" s="1"/>
  <c r="J206"/>
  <c r="J25" i="20"/>
  <c r="J29"/>
  <c r="J4" i="21"/>
  <c r="J8"/>
  <c r="J12"/>
  <c r="J18"/>
  <c r="J22"/>
  <c r="J27"/>
  <c r="J31"/>
  <c r="J36"/>
  <c r="J109" i="23"/>
  <c r="J120" i="25"/>
  <c r="J26" i="19"/>
  <c r="J7" i="22"/>
  <c r="J11"/>
  <c r="J15"/>
  <c r="J21"/>
  <c r="J26"/>
  <c r="J35"/>
  <c r="J5" i="23"/>
  <c r="J5" i="24"/>
  <c r="J9"/>
  <c r="J13"/>
  <c r="J19"/>
  <c r="J24"/>
  <c r="J28"/>
  <c r="J32"/>
  <c r="J4" i="25"/>
  <c r="J8"/>
  <c r="J12"/>
  <c r="J18"/>
  <c r="J22"/>
  <c r="J27"/>
  <c r="J31"/>
  <c r="J36"/>
  <c r="C7" i="16"/>
  <c r="J7" i="21"/>
  <c r="J11"/>
  <c r="J15"/>
  <c r="J21"/>
  <c r="J14" i="22"/>
  <c r="J25"/>
  <c r="J120" i="23"/>
  <c r="J4" i="24"/>
  <c r="J8"/>
  <c r="J12"/>
  <c r="J18"/>
  <c r="J22"/>
  <c r="J27"/>
  <c r="J31"/>
  <c r="J36"/>
  <c r="J120"/>
  <c r="J5" i="25"/>
  <c r="J9"/>
  <c r="J13"/>
  <c r="J19"/>
  <c r="J24"/>
  <c r="J28"/>
  <c r="J32"/>
  <c r="J8" i="22"/>
  <c r="J12"/>
  <c r="J27"/>
  <c r="J36"/>
  <c r="J120"/>
  <c r="J77"/>
  <c r="J163"/>
  <c r="J6" i="23"/>
  <c r="J10"/>
  <c r="J14"/>
  <c r="J20"/>
  <c r="J25"/>
  <c r="J29"/>
  <c r="J33"/>
  <c r="J109" i="24"/>
  <c r="J152"/>
  <c r="J163" i="25"/>
  <c r="J5" i="19"/>
  <c r="J9"/>
  <c r="J13"/>
  <c r="J24"/>
  <c r="J4" i="20"/>
  <c r="J8"/>
  <c r="J12"/>
  <c r="J18"/>
  <c r="J22"/>
  <c r="J27"/>
  <c r="J31"/>
  <c r="J36"/>
  <c r="J152" i="17"/>
  <c r="J6" i="21"/>
  <c r="J10"/>
  <c r="J14"/>
  <c r="J20"/>
  <c r="J77"/>
  <c r="J29"/>
  <c r="J33"/>
  <c r="J163"/>
  <c r="J206"/>
  <c r="J5" i="22"/>
  <c r="J9"/>
  <c r="J13"/>
  <c r="J19"/>
  <c r="J24"/>
  <c r="J28"/>
  <c r="J32"/>
  <c r="J281" i="17"/>
  <c r="J6" i="24"/>
  <c r="J10"/>
  <c r="J14"/>
  <c r="J20"/>
  <c r="J25"/>
  <c r="J29"/>
  <c r="J33"/>
  <c r="J163"/>
  <c r="J335" i="17"/>
  <c r="J7" i="25"/>
  <c r="J11"/>
  <c r="J15"/>
  <c r="J21"/>
  <c r="J26"/>
  <c r="J30"/>
  <c r="J35"/>
  <c r="J33" i="20"/>
  <c r="J120"/>
  <c r="J30" i="22"/>
  <c r="J123" i="19"/>
  <c r="J124" s="1"/>
  <c r="J109" i="20"/>
  <c r="J109" i="21"/>
  <c r="J152"/>
  <c r="J195"/>
  <c r="J209"/>
  <c r="J210" s="1"/>
  <c r="J109" i="25"/>
  <c r="J152"/>
  <c r="J109" i="19"/>
  <c r="J77" i="17"/>
  <c r="J19" i="19"/>
  <c r="J21"/>
  <c r="J28"/>
  <c r="J30"/>
  <c r="J32"/>
  <c r="J77"/>
  <c r="J20" i="22"/>
  <c r="J22"/>
  <c r="J29"/>
  <c r="J31"/>
  <c r="J33"/>
  <c r="J109"/>
  <c r="J152"/>
  <c r="J77" i="25"/>
  <c r="J195"/>
  <c r="J66" i="19"/>
  <c r="J152"/>
  <c r="J77" i="20"/>
  <c r="J109" i="17"/>
  <c r="J66" i="21"/>
  <c r="J25"/>
  <c r="J66" i="22"/>
  <c r="IU224" i="1"/>
  <c r="IX224"/>
  <c r="JA224"/>
  <c r="JD224"/>
  <c r="JG224"/>
  <c r="JJ224"/>
  <c r="JP224"/>
  <c r="JS224"/>
  <c r="JV224"/>
  <c r="JZ224"/>
  <c r="KC224"/>
  <c r="KF224"/>
  <c r="KI224"/>
  <c r="KL224"/>
  <c r="KO224"/>
  <c r="IU225"/>
  <c r="IX225"/>
  <c r="JA225"/>
  <c r="JD225"/>
  <c r="JG225"/>
  <c r="JJ225"/>
  <c r="JP225"/>
  <c r="JS225"/>
  <c r="JV225"/>
  <c r="JZ225"/>
  <c r="KC225"/>
  <c r="KF225"/>
  <c r="KI225"/>
  <c r="KL225"/>
  <c r="KO225"/>
  <c r="IU226"/>
  <c r="IX226"/>
  <c r="JA226"/>
  <c r="JD226"/>
  <c r="JG226"/>
  <c r="JJ226"/>
  <c r="JP226"/>
  <c r="JS226"/>
  <c r="JV226"/>
  <c r="JZ226"/>
  <c r="KC226"/>
  <c r="KF226"/>
  <c r="KI226"/>
  <c r="KL226"/>
  <c r="KO226"/>
  <c r="IU228"/>
  <c r="IX228"/>
  <c r="JA228"/>
  <c r="JD228"/>
  <c r="JG228"/>
  <c r="JJ228"/>
  <c r="JP228"/>
  <c r="JS228"/>
  <c r="JV228"/>
  <c r="JZ228"/>
  <c r="KC228"/>
  <c r="KF228"/>
  <c r="KI228"/>
  <c r="KL228"/>
  <c r="KO228"/>
  <c r="J66" i="20"/>
  <c r="IW224" i="1"/>
  <c r="IZ224"/>
  <c r="JC224"/>
  <c r="JF224"/>
  <c r="JI224"/>
  <c r="JL224"/>
  <c r="JR224"/>
  <c r="JT224"/>
  <c r="JX224"/>
  <c r="KA224"/>
  <c r="KD224"/>
  <c r="KG224"/>
  <c r="KJ224"/>
  <c r="KN224"/>
  <c r="IW225"/>
  <c r="IZ225"/>
  <c r="JC225"/>
  <c r="JF225"/>
  <c r="JI225"/>
  <c r="JL225"/>
  <c r="JR225"/>
  <c r="JT225"/>
  <c r="JX225"/>
  <c r="KA225"/>
  <c r="KD225"/>
  <c r="KG225"/>
  <c r="KJ225"/>
  <c r="KN225"/>
  <c r="IW226"/>
  <c r="IZ226"/>
  <c r="JC226"/>
  <c r="JF226"/>
  <c r="JI226"/>
  <c r="JL226"/>
  <c r="JR226"/>
  <c r="JT226"/>
  <c r="JX226"/>
  <c r="KA226"/>
  <c r="KD226"/>
  <c r="KG226"/>
  <c r="KJ226"/>
  <c r="KN226"/>
  <c r="IW228"/>
  <c r="IZ228"/>
  <c r="JC228"/>
  <c r="JF228"/>
  <c r="JI228"/>
  <c r="JL228"/>
  <c r="JR228"/>
  <c r="JT228"/>
  <c r="JX228"/>
  <c r="KA228"/>
  <c r="KD228"/>
  <c r="KG228"/>
  <c r="KJ228"/>
  <c r="KN228"/>
  <c r="J238" i="17"/>
  <c r="J66" i="24"/>
  <c r="J324" i="17"/>
  <c r="J77" i="24"/>
  <c r="J66" i="25"/>
  <c r="JW224" i="1" l="1"/>
  <c r="JW226"/>
  <c r="JW228"/>
  <c r="JW225"/>
  <c r="J98" i="6"/>
  <c r="J117"/>
  <c r="J90"/>
  <c r="J104"/>
  <c r="J8" i="23"/>
  <c r="J22"/>
  <c r="J81" i="19"/>
  <c r="J82" s="1"/>
  <c r="Y38" i="26"/>
  <c r="KP228" i="1"/>
  <c r="J37" i="23"/>
  <c r="F123" i="18"/>
  <c r="F124" s="1"/>
  <c r="AY16" i="28"/>
  <c r="AZ16"/>
  <c r="AZ12"/>
  <c r="J37" i="22"/>
  <c r="J38" s="1"/>
  <c r="I44" i="27"/>
  <c r="I48" s="1"/>
  <c r="AZ11" i="28"/>
  <c r="AZ7"/>
  <c r="I171" i="27"/>
  <c r="J34" i="22"/>
  <c r="F80" i="18"/>
  <c r="E125" i="2" s="1"/>
  <c r="AY11" i="28"/>
  <c r="J34" i="21"/>
  <c r="I46" i="27"/>
  <c r="I56" s="1"/>
  <c r="I64"/>
  <c r="I68" s="1"/>
  <c r="I66"/>
  <c r="I86" s="1"/>
  <c r="I151"/>
  <c r="I143"/>
  <c r="I142"/>
  <c r="I140"/>
  <c r="I163"/>
  <c r="I160"/>
  <c r="I162"/>
  <c r="I73"/>
  <c r="I72"/>
  <c r="I70"/>
  <c r="I158"/>
  <c r="I169"/>
  <c r="I155"/>
  <c r="I157"/>
  <c r="I38"/>
  <c r="I35"/>
  <c r="I37"/>
  <c r="I83"/>
  <c r="I82"/>
  <c r="I80"/>
  <c r="I16"/>
  <c r="I21" s="1"/>
  <c r="I14"/>
  <c r="I24"/>
  <c r="I26"/>
  <c r="I133"/>
  <c r="I149"/>
  <c r="I130"/>
  <c r="I132"/>
  <c r="I53"/>
  <c r="I50"/>
  <c r="I52"/>
  <c r="I33"/>
  <c r="I30"/>
  <c r="I32"/>
  <c r="I148"/>
  <c r="I147"/>
  <c r="I145"/>
  <c r="I138"/>
  <c r="I137"/>
  <c r="I135"/>
  <c r="I168"/>
  <c r="I165"/>
  <c r="I167"/>
  <c r="I118"/>
  <c r="I123" s="1"/>
  <c r="I115"/>
  <c r="I120" s="1"/>
  <c r="I117"/>
  <c r="I122" s="1"/>
  <c r="I119"/>
  <c r="I98"/>
  <c r="I97"/>
  <c r="I95"/>
  <c r="I78"/>
  <c r="I77"/>
  <c r="I75"/>
  <c r="J38" i="26"/>
  <c r="I91" i="27"/>
  <c r="I106" s="1"/>
  <c r="I89"/>
  <c r="I104" s="1"/>
  <c r="I103"/>
  <c r="I100"/>
  <c r="I102"/>
  <c r="J75" i="6"/>
  <c r="J7"/>
  <c r="J37" i="24"/>
  <c r="J38" s="1"/>
  <c r="J71" i="6"/>
  <c r="J61"/>
  <c r="J168" i="19"/>
  <c r="J81" i="21"/>
  <c r="J82" s="1"/>
  <c r="KP224" i="1"/>
  <c r="J82" i="24"/>
  <c r="J168" i="17"/>
  <c r="J125" i="23"/>
  <c r="J81" i="20"/>
  <c r="J82" s="1"/>
  <c r="J125" i="21"/>
  <c r="J168"/>
  <c r="J125" i="19"/>
  <c r="J254" i="17"/>
  <c r="J211" i="21"/>
  <c r="J167" i="18"/>
  <c r="J118" i="6"/>
  <c r="J32" i="23"/>
  <c r="J99" i="6"/>
  <c r="J13" i="23"/>
  <c r="J114" i="6"/>
  <c r="J28" i="23"/>
  <c r="J95" i="6"/>
  <c r="J9" i="23"/>
  <c r="J112" i="6"/>
  <c r="J26" i="23"/>
  <c r="J93" i="6"/>
  <c r="J7" i="23"/>
  <c r="J116" i="6"/>
  <c r="J30" i="23"/>
  <c r="J97" i="6"/>
  <c r="J11" i="23"/>
  <c r="J80" i="18"/>
  <c r="J81" s="1"/>
  <c r="J82" s="1"/>
  <c r="I80"/>
  <c r="I81" s="1"/>
  <c r="I82" s="1"/>
  <c r="J110" i="6"/>
  <c r="J24" i="23"/>
  <c r="J105" i="6"/>
  <c r="J19" i="23"/>
  <c r="J121" i="6"/>
  <c r="J35" i="23"/>
  <c r="J101" i="6"/>
  <c r="J15" i="23"/>
  <c r="J107" i="6"/>
  <c r="J21" i="23"/>
  <c r="U126" i="2"/>
  <c r="U127" s="1"/>
  <c r="F82" i="23"/>
  <c r="J123" i="18"/>
  <c r="J124" s="1"/>
  <c r="J125" s="1"/>
  <c r="H123"/>
  <c r="H124" s="1"/>
  <c r="H125" s="1"/>
  <c r="J211" i="25"/>
  <c r="J79" i="6"/>
  <c r="J73"/>
  <c r="J69"/>
  <c r="J51"/>
  <c r="J70"/>
  <c r="J56"/>
  <c r="J31"/>
  <c r="J23" i="20"/>
  <c r="J161" i="6"/>
  <c r="J168" i="24"/>
  <c r="J6" i="6"/>
  <c r="J378" i="17"/>
  <c r="J37" i="18"/>
  <c r="J38" s="1"/>
  <c r="J39" s="1"/>
  <c r="J36" i="23"/>
  <c r="J82" i="17"/>
  <c r="J168" i="25"/>
  <c r="J82"/>
  <c r="J125" i="22"/>
  <c r="J168"/>
  <c r="J125" i="25"/>
  <c r="J125" i="20"/>
  <c r="J339" i="17"/>
  <c r="J340" s="1"/>
  <c r="J364"/>
  <c r="J34" i="25"/>
  <c r="J375" i="17"/>
  <c r="J125" i="24"/>
  <c r="J297" i="17"/>
  <c r="J82" i="22"/>
  <c r="J53" i="6"/>
  <c r="J49"/>
  <c r="J78"/>
  <c r="J48"/>
  <c r="J125" i="17"/>
  <c r="J35" i="6"/>
  <c r="J15"/>
  <c r="J14"/>
  <c r="J33"/>
  <c r="J25"/>
  <c r="J11"/>
  <c r="J20"/>
  <c r="J10"/>
  <c r="J34" i="24"/>
  <c r="J136" i="6"/>
  <c r="J143"/>
  <c r="J8"/>
  <c r="J156"/>
  <c r="J137"/>
  <c r="J57"/>
  <c r="J64"/>
  <c r="J34" i="19"/>
  <c r="J21" i="6"/>
  <c r="J26"/>
  <c r="J37" i="21"/>
  <c r="J38" s="1"/>
  <c r="J37" i="19"/>
  <c r="J38" s="1"/>
  <c r="J150" i="6"/>
  <c r="J158"/>
  <c r="J139"/>
  <c r="J22"/>
  <c r="J4"/>
  <c r="J13"/>
  <c r="J157"/>
  <c r="J148"/>
  <c r="J138"/>
  <c r="J65"/>
  <c r="J55"/>
  <c r="J47"/>
  <c r="J34" i="23"/>
  <c r="J76" i="6"/>
  <c r="J62"/>
  <c r="J52"/>
  <c r="J68"/>
  <c r="J32"/>
  <c r="J19"/>
  <c r="J29"/>
  <c r="J24"/>
  <c r="J34" i="20"/>
  <c r="J164" i="6"/>
  <c r="J144"/>
  <c r="J135"/>
  <c r="J36"/>
  <c r="J18"/>
  <c r="J9"/>
  <c r="J160"/>
  <c r="J151"/>
  <c r="J141"/>
  <c r="J133"/>
  <c r="J37" i="20"/>
  <c r="J38" s="1"/>
  <c r="J28" i="6"/>
  <c r="J155"/>
  <c r="J162"/>
  <c r="J165"/>
  <c r="J147"/>
  <c r="KP225" i="1"/>
  <c r="J63" i="6"/>
  <c r="J111"/>
  <c r="J23" i="23"/>
  <c r="J72" i="6"/>
  <c r="J30"/>
  <c r="J27"/>
  <c r="J159"/>
  <c r="J140"/>
  <c r="J149"/>
  <c r="J12"/>
  <c r="J5"/>
  <c r="J153"/>
  <c r="J142"/>
  <c r="J134"/>
  <c r="J37" i="25"/>
  <c r="J38" s="1"/>
  <c r="KP226" i="1"/>
  <c r="J115" i="6"/>
  <c r="J106"/>
  <c r="J96"/>
  <c r="J119"/>
  <c r="J100"/>
  <c r="J92"/>
  <c r="J23" i="24"/>
  <c r="J23" i="22"/>
  <c r="J23" i="21"/>
  <c r="J23" i="25"/>
  <c r="J23" i="19"/>
  <c r="I338" i="17"/>
  <c r="I337"/>
  <c r="I336"/>
  <c r="I334"/>
  <c r="I333"/>
  <c r="I332"/>
  <c r="I331"/>
  <c r="I330"/>
  <c r="I329"/>
  <c r="I328"/>
  <c r="I327"/>
  <c r="I326"/>
  <c r="I325"/>
  <c r="I323"/>
  <c r="I322"/>
  <c r="I321"/>
  <c r="I320"/>
  <c r="I319"/>
  <c r="I316"/>
  <c r="I315"/>
  <c r="I314"/>
  <c r="I313"/>
  <c r="I312"/>
  <c r="I311"/>
  <c r="I310"/>
  <c r="I309"/>
  <c r="I308"/>
  <c r="I307"/>
  <c r="I306"/>
  <c r="I305"/>
  <c r="H338"/>
  <c r="H337"/>
  <c r="H336"/>
  <c r="H334"/>
  <c r="H333"/>
  <c r="H332"/>
  <c r="H331"/>
  <c r="H330"/>
  <c r="H329"/>
  <c r="H328"/>
  <c r="H327"/>
  <c r="H326"/>
  <c r="H325"/>
  <c r="H323"/>
  <c r="H322"/>
  <c r="H321"/>
  <c r="H320"/>
  <c r="H319"/>
  <c r="H316"/>
  <c r="H315"/>
  <c r="H314"/>
  <c r="H313"/>
  <c r="H312"/>
  <c r="H311"/>
  <c r="H310"/>
  <c r="H309"/>
  <c r="H308"/>
  <c r="H307"/>
  <c r="H306"/>
  <c r="H305"/>
  <c r="G338"/>
  <c r="G337"/>
  <c r="G336"/>
  <c r="G333"/>
  <c r="G331"/>
  <c r="G329"/>
  <c r="G327"/>
  <c r="G325"/>
  <c r="G322"/>
  <c r="G321"/>
  <c r="G319"/>
  <c r="G315"/>
  <c r="G313"/>
  <c r="G311"/>
  <c r="G309"/>
  <c r="G307"/>
  <c r="G305"/>
  <c r="AU43" i="36"/>
  <c r="AR43"/>
  <c r="AO43"/>
  <c r="AL43"/>
  <c r="AI43"/>
  <c r="AE43"/>
  <c r="AA43"/>
  <c r="U43"/>
  <c r="R43"/>
  <c r="O43"/>
  <c r="L43"/>
  <c r="I43"/>
  <c r="F43"/>
  <c r="AY42"/>
  <c r="AX42"/>
  <c r="AW42"/>
  <c r="AU42"/>
  <c r="AS42"/>
  <c r="AR42"/>
  <c r="AP42"/>
  <c r="AO42"/>
  <c r="AM42"/>
  <c r="AL42"/>
  <c r="AJ42"/>
  <c r="AI42"/>
  <c r="AG42"/>
  <c r="AE42"/>
  <c r="AC42"/>
  <c r="AB42"/>
  <c r="AA42"/>
  <c r="Y42"/>
  <c r="U42"/>
  <c r="S42"/>
  <c r="R42"/>
  <c r="P42"/>
  <c r="O42"/>
  <c r="M42"/>
  <c r="L42"/>
  <c r="J42"/>
  <c r="I42"/>
  <c r="G42"/>
  <c r="F42"/>
  <c r="D42"/>
  <c r="E338" i="17"/>
  <c r="E337"/>
  <c r="E336"/>
  <c r="E334"/>
  <c r="E333"/>
  <c r="E332"/>
  <c r="E331"/>
  <c r="E330"/>
  <c r="E329"/>
  <c r="E328"/>
  <c r="E327"/>
  <c r="E326"/>
  <c r="E325"/>
  <c r="E323"/>
  <c r="E322"/>
  <c r="E321"/>
  <c r="E320"/>
  <c r="E316"/>
  <c r="E315"/>
  <c r="E314"/>
  <c r="E313"/>
  <c r="E312"/>
  <c r="E311"/>
  <c r="E310"/>
  <c r="E309"/>
  <c r="E308"/>
  <c r="E307"/>
  <c r="E306"/>
  <c r="E305"/>
  <c r="I166"/>
  <c r="I165"/>
  <c r="I164"/>
  <c r="I162"/>
  <c r="I161"/>
  <c r="I160"/>
  <c r="I159"/>
  <c r="I158"/>
  <c r="I157"/>
  <c r="I156"/>
  <c r="I155"/>
  <c r="I154"/>
  <c r="I153"/>
  <c r="I151"/>
  <c r="I150"/>
  <c r="I149"/>
  <c r="I148"/>
  <c r="I147"/>
  <c r="I144"/>
  <c r="I143"/>
  <c r="I142"/>
  <c r="I141"/>
  <c r="I140"/>
  <c r="I139"/>
  <c r="I138"/>
  <c r="I137"/>
  <c r="I136"/>
  <c r="I135"/>
  <c r="I134"/>
  <c r="I133"/>
  <c r="H166"/>
  <c r="H165"/>
  <c r="H164"/>
  <c r="H162"/>
  <c r="H161"/>
  <c r="H160"/>
  <c r="H159"/>
  <c r="H158"/>
  <c r="H157"/>
  <c r="H156"/>
  <c r="H155"/>
  <c r="H154"/>
  <c r="H153"/>
  <c r="H151"/>
  <c r="H150"/>
  <c r="H149"/>
  <c r="H148"/>
  <c r="H147"/>
  <c r="H144"/>
  <c r="H143"/>
  <c r="H142"/>
  <c r="H141"/>
  <c r="H140"/>
  <c r="H139"/>
  <c r="H138"/>
  <c r="H137"/>
  <c r="H136"/>
  <c r="H135"/>
  <c r="H134"/>
  <c r="H133"/>
  <c r="G166"/>
  <c r="G165"/>
  <c r="G164"/>
  <c r="G161"/>
  <c r="G159"/>
  <c r="G157"/>
  <c r="G155"/>
  <c r="G153"/>
  <c r="G150"/>
  <c r="G149"/>
  <c r="G147"/>
  <c r="G143"/>
  <c r="G141"/>
  <c r="G139"/>
  <c r="G137"/>
  <c r="G135"/>
  <c r="G133"/>
  <c r="AY30" i="32"/>
  <c r="AX30"/>
  <c r="AW30"/>
  <c r="AS30"/>
  <c r="AR30"/>
  <c r="AP30"/>
  <c r="AO30"/>
  <c r="AM30"/>
  <c r="AL30"/>
  <c r="AJ30"/>
  <c r="AI30"/>
  <c r="AG30"/>
  <c r="AE30"/>
  <c r="AC30"/>
  <c r="AB30"/>
  <c r="AA30"/>
  <c r="Y30"/>
  <c r="U30"/>
  <c r="S30"/>
  <c r="R30"/>
  <c r="P30"/>
  <c r="O30"/>
  <c r="M30"/>
  <c r="L30"/>
  <c r="J30"/>
  <c r="I30"/>
  <c r="G30"/>
  <c r="F30"/>
  <c r="D30"/>
  <c r="AY29"/>
  <c r="AX29"/>
  <c r="AW29"/>
  <c r="AS29"/>
  <c r="AR29"/>
  <c r="AP29"/>
  <c r="AO29"/>
  <c r="AM29"/>
  <c r="AL29"/>
  <c r="AJ29"/>
  <c r="AI29"/>
  <c r="AG29"/>
  <c r="AE29"/>
  <c r="AC29"/>
  <c r="AB29"/>
  <c r="AA29"/>
  <c r="Y29"/>
  <c r="U29"/>
  <c r="S29"/>
  <c r="R29"/>
  <c r="P29"/>
  <c r="O29"/>
  <c r="M29"/>
  <c r="L29"/>
  <c r="J29"/>
  <c r="I29"/>
  <c r="G29"/>
  <c r="F29"/>
  <c r="D29"/>
  <c r="AR28"/>
  <c r="AO28"/>
  <c r="AL28"/>
  <c r="AI28"/>
  <c r="AE28"/>
  <c r="AA28"/>
  <c r="U28"/>
  <c r="R28"/>
  <c r="O28"/>
  <c r="L28"/>
  <c r="I28"/>
  <c r="F28"/>
  <c r="AY27"/>
  <c r="AX27"/>
  <c r="AW27"/>
  <c r="AS27"/>
  <c r="AR27"/>
  <c r="AP27"/>
  <c r="AO27"/>
  <c r="AM27"/>
  <c r="AL27"/>
  <c r="AJ27"/>
  <c r="AI27"/>
  <c r="AG27"/>
  <c r="AE27"/>
  <c r="AC27"/>
  <c r="AB27"/>
  <c r="AA27"/>
  <c r="Y27"/>
  <c r="U27"/>
  <c r="S27"/>
  <c r="R27"/>
  <c r="P27"/>
  <c r="O27"/>
  <c r="M27"/>
  <c r="L27"/>
  <c r="J27"/>
  <c r="I27"/>
  <c r="G27"/>
  <c r="F27"/>
  <c r="D27"/>
  <c r="E166" i="17"/>
  <c r="E165"/>
  <c r="E164"/>
  <c r="E162"/>
  <c r="E161"/>
  <c r="E160"/>
  <c r="E159"/>
  <c r="E158"/>
  <c r="E157"/>
  <c r="E156"/>
  <c r="E155"/>
  <c r="E154"/>
  <c r="E153"/>
  <c r="E151"/>
  <c r="E150"/>
  <c r="E149"/>
  <c r="E148"/>
  <c r="E147"/>
  <c r="E144"/>
  <c r="E143"/>
  <c r="E142"/>
  <c r="E141"/>
  <c r="E140"/>
  <c r="E139"/>
  <c r="E138"/>
  <c r="E137"/>
  <c r="E136"/>
  <c r="E135"/>
  <c r="E134"/>
  <c r="E133"/>
  <c r="AY24" i="35"/>
  <c r="AX24"/>
  <c r="AW24"/>
  <c r="AS24"/>
  <c r="AR24"/>
  <c r="AP24"/>
  <c r="AO24"/>
  <c r="AM24"/>
  <c r="AL24"/>
  <c r="AJ24"/>
  <c r="AI24"/>
  <c r="AG24"/>
  <c r="AE24"/>
  <c r="AC24"/>
  <c r="AB24"/>
  <c r="AA24"/>
  <c r="Y24"/>
  <c r="U24"/>
  <c r="S24"/>
  <c r="R24"/>
  <c r="P24"/>
  <c r="O24"/>
  <c r="M24"/>
  <c r="L24"/>
  <c r="J24"/>
  <c r="I24"/>
  <c r="G24"/>
  <c r="D24"/>
  <c r="I295" i="17"/>
  <c r="I294"/>
  <c r="I293"/>
  <c r="I291"/>
  <c r="I290"/>
  <c r="I289"/>
  <c r="I288"/>
  <c r="I287"/>
  <c r="I286"/>
  <c r="I285"/>
  <c r="I284"/>
  <c r="I283"/>
  <c r="I282"/>
  <c r="I280"/>
  <c r="I279"/>
  <c r="I278"/>
  <c r="I277"/>
  <c r="I276"/>
  <c r="I273"/>
  <c r="I272"/>
  <c r="I271"/>
  <c r="I270"/>
  <c r="I269"/>
  <c r="I268"/>
  <c r="I267"/>
  <c r="I266"/>
  <c r="I265"/>
  <c r="I264"/>
  <c r="I263"/>
  <c r="I262"/>
  <c r="H295"/>
  <c r="H294"/>
  <c r="H293"/>
  <c r="H291"/>
  <c r="H290"/>
  <c r="H289"/>
  <c r="H288"/>
  <c r="H287"/>
  <c r="H286"/>
  <c r="H285"/>
  <c r="H284"/>
  <c r="H283"/>
  <c r="H282"/>
  <c r="H280"/>
  <c r="H279"/>
  <c r="H278"/>
  <c r="H277"/>
  <c r="H276"/>
  <c r="H273"/>
  <c r="H272"/>
  <c r="H271"/>
  <c r="H270"/>
  <c r="H269"/>
  <c r="H268"/>
  <c r="H267"/>
  <c r="H266"/>
  <c r="H265"/>
  <c r="H264"/>
  <c r="H263"/>
  <c r="H262"/>
  <c r="G295"/>
  <c r="G294"/>
  <c r="G293"/>
  <c r="G290"/>
  <c r="G288"/>
  <c r="G286"/>
  <c r="G284"/>
  <c r="G282"/>
  <c r="G279"/>
  <c r="G278"/>
  <c r="G276"/>
  <c r="G272"/>
  <c r="G270"/>
  <c r="G268"/>
  <c r="G266"/>
  <c r="G264"/>
  <c r="G262"/>
  <c r="AR23" i="35"/>
  <c r="AO23"/>
  <c r="AL23"/>
  <c r="AI23"/>
  <c r="AE23"/>
  <c r="AA23"/>
  <c r="U23"/>
  <c r="R23"/>
  <c r="O23"/>
  <c r="L23"/>
  <c r="I23"/>
  <c r="E295" i="17"/>
  <c r="E294"/>
  <c r="E293"/>
  <c r="E291"/>
  <c r="E290"/>
  <c r="E289"/>
  <c r="E288"/>
  <c r="E287"/>
  <c r="E286"/>
  <c r="E285"/>
  <c r="E284"/>
  <c r="E283"/>
  <c r="E282"/>
  <c r="E280"/>
  <c r="E279"/>
  <c r="E278"/>
  <c r="E277"/>
  <c r="E276"/>
  <c r="E273"/>
  <c r="E272"/>
  <c r="E271"/>
  <c r="E270"/>
  <c r="E269"/>
  <c r="E268"/>
  <c r="E267"/>
  <c r="E266"/>
  <c r="E265"/>
  <c r="E264"/>
  <c r="E263"/>
  <c r="E262"/>
  <c r="AY22" i="35"/>
  <c r="AX22"/>
  <c r="AW22"/>
  <c r="AS22"/>
  <c r="AR22"/>
  <c r="AP22"/>
  <c r="AO22"/>
  <c r="AM22"/>
  <c r="AL22"/>
  <c r="AJ22"/>
  <c r="AI22"/>
  <c r="AG22"/>
  <c r="AE22"/>
  <c r="AC22"/>
  <c r="AB22"/>
  <c r="AA22"/>
  <c r="Y22"/>
  <c r="U22"/>
  <c r="S22"/>
  <c r="R22"/>
  <c r="P22"/>
  <c r="O22"/>
  <c r="M22"/>
  <c r="L22"/>
  <c r="J22"/>
  <c r="I22"/>
  <c r="G22"/>
  <c r="D22"/>
  <c r="AY20" i="34"/>
  <c r="AX20"/>
  <c r="AW20"/>
  <c r="AS20"/>
  <c r="AR20"/>
  <c r="AP20"/>
  <c r="AO20"/>
  <c r="AM20"/>
  <c r="AL20"/>
  <c r="AJ20"/>
  <c r="AI20"/>
  <c r="AG20"/>
  <c r="AE20"/>
  <c r="AC20"/>
  <c r="AB20"/>
  <c r="AA20"/>
  <c r="Y20"/>
  <c r="U20"/>
  <c r="S20"/>
  <c r="R20"/>
  <c r="P20"/>
  <c r="O20"/>
  <c r="M20"/>
  <c r="L20"/>
  <c r="J20"/>
  <c r="I20"/>
  <c r="G20"/>
  <c r="F20"/>
  <c r="D20"/>
  <c r="AY19"/>
  <c r="AX19"/>
  <c r="AW19"/>
  <c r="AU19"/>
  <c r="AS19"/>
  <c r="AR19"/>
  <c r="AP19"/>
  <c r="AO19"/>
  <c r="AM19"/>
  <c r="AL19"/>
  <c r="AJ19"/>
  <c r="AI19"/>
  <c r="AG19"/>
  <c r="AE19"/>
  <c r="AC19"/>
  <c r="AB19"/>
  <c r="AA19"/>
  <c r="Y19"/>
  <c r="U19"/>
  <c r="S19"/>
  <c r="R19"/>
  <c r="P19"/>
  <c r="O19"/>
  <c r="M19"/>
  <c r="L19"/>
  <c r="J19"/>
  <c r="I19"/>
  <c r="G19"/>
  <c r="F19"/>
  <c r="D19"/>
  <c r="I252" i="17"/>
  <c r="I251"/>
  <c r="I250"/>
  <c r="I248"/>
  <c r="I247"/>
  <c r="I246"/>
  <c r="I245"/>
  <c r="I244"/>
  <c r="I243"/>
  <c r="I242"/>
  <c r="I241"/>
  <c r="I240"/>
  <c r="I239"/>
  <c r="I237"/>
  <c r="I236"/>
  <c r="I235"/>
  <c r="I234"/>
  <c r="I233"/>
  <c r="I230"/>
  <c r="I229"/>
  <c r="I228"/>
  <c r="I227"/>
  <c r="I226"/>
  <c r="I225"/>
  <c r="I224"/>
  <c r="I223"/>
  <c r="I222"/>
  <c r="I221"/>
  <c r="I220"/>
  <c r="I219"/>
  <c r="H252"/>
  <c r="H251"/>
  <c r="H250"/>
  <c r="H248"/>
  <c r="H247"/>
  <c r="H246"/>
  <c r="H245"/>
  <c r="H244"/>
  <c r="H243"/>
  <c r="H242"/>
  <c r="H241"/>
  <c r="H240"/>
  <c r="H239"/>
  <c r="H237"/>
  <c r="H236"/>
  <c r="H235"/>
  <c r="H234"/>
  <c r="H233"/>
  <c r="H230"/>
  <c r="H229"/>
  <c r="H228"/>
  <c r="H227"/>
  <c r="H226"/>
  <c r="H225"/>
  <c r="H224"/>
  <c r="H223"/>
  <c r="H222"/>
  <c r="H221"/>
  <c r="H220"/>
  <c r="H219"/>
  <c r="G252"/>
  <c r="G251"/>
  <c r="G250"/>
  <c r="G247"/>
  <c r="G245"/>
  <c r="G243"/>
  <c r="G241"/>
  <c r="G239"/>
  <c r="G236"/>
  <c r="G235"/>
  <c r="G233"/>
  <c r="G229"/>
  <c r="G227"/>
  <c r="G225"/>
  <c r="G223"/>
  <c r="G221"/>
  <c r="G219"/>
  <c r="AR18" i="34"/>
  <c r="AO18"/>
  <c r="AL18"/>
  <c r="AI18"/>
  <c r="AE18"/>
  <c r="AA18"/>
  <c r="U18"/>
  <c r="R18"/>
  <c r="O18"/>
  <c r="L18"/>
  <c r="I18"/>
  <c r="F18"/>
  <c r="E252" i="17"/>
  <c r="E251"/>
  <c r="E250"/>
  <c r="E248"/>
  <c r="E247"/>
  <c r="E246"/>
  <c r="E245"/>
  <c r="E244"/>
  <c r="E243"/>
  <c r="E242"/>
  <c r="E241"/>
  <c r="E240"/>
  <c r="E239"/>
  <c r="E237"/>
  <c r="E236"/>
  <c r="E235"/>
  <c r="E234"/>
  <c r="E233"/>
  <c r="E230"/>
  <c r="E229"/>
  <c r="E228"/>
  <c r="E227"/>
  <c r="E226"/>
  <c r="E225"/>
  <c r="E224"/>
  <c r="E223"/>
  <c r="E222"/>
  <c r="E221"/>
  <c r="E220"/>
  <c r="E219"/>
  <c r="AY17" i="34"/>
  <c r="AX17"/>
  <c r="AW17"/>
  <c r="AS17"/>
  <c r="AR17"/>
  <c r="AP17"/>
  <c r="AO17"/>
  <c r="AM17"/>
  <c r="AL17"/>
  <c r="AJ17"/>
  <c r="AI17"/>
  <c r="AG17"/>
  <c r="AE17"/>
  <c r="AC17"/>
  <c r="AB17"/>
  <c r="AA17"/>
  <c r="Y17"/>
  <c r="U17"/>
  <c r="S17"/>
  <c r="R17"/>
  <c r="P17"/>
  <c r="O17"/>
  <c r="M17"/>
  <c r="L17"/>
  <c r="J17"/>
  <c r="I17"/>
  <c r="G17"/>
  <c r="F17"/>
  <c r="D17"/>
  <c r="E176" i="17"/>
  <c r="AY25" i="33"/>
  <c r="AX25"/>
  <c r="AW25"/>
  <c r="AS25"/>
  <c r="AR25"/>
  <c r="AP25"/>
  <c r="AO25"/>
  <c r="AM25"/>
  <c r="AL25"/>
  <c r="AJ25"/>
  <c r="AI25"/>
  <c r="AG25"/>
  <c r="AE25"/>
  <c r="AC25"/>
  <c r="AB25"/>
  <c r="AA25"/>
  <c r="Y25"/>
  <c r="U25"/>
  <c r="S25"/>
  <c r="R25"/>
  <c r="P25"/>
  <c r="O25"/>
  <c r="M25"/>
  <c r="L25"/>
  <c r="J25"/>
  <c r="I25"/>
  <c r="G25"/>
  <c r="F25"/>
  <c r="D25"/>
  <c r="AY24"/>
  <c r="AX24"/>
  <c r="AW24"/>
  <c r="AS24"/>
  <c r="AR24"/>
  <c r="AP24"/>
  <c r="AO24"/>
  <c r="AM24"/>
  <c r="AL24"/>
  <c r="AJ24"/>
  <c r="AI24"/>
  <c r="AG24"/>
  <c r="AE24"/>
  <c r="AC24"/>
  <c r="AB24"/>
  <c r="AA24"/>
  <c r="Y24"/>
  <c r="U24"/>
  <c r="S24"/>
  <c r="R24"/>
  <c r="P24"/>
  <c r="O24"/>
  <c r="M24"/>
  <c r="L24"/>
  <c r="J24"/>
  <c r="I24"/>
  <c r="G24"/>
  <c r="F24"/>
  <c r="D24"/>
  <c r="I209" i="17"/>
  <c r="I208"/>
  <c r="I207"/>
  <c r="I205"/>
  <c r="I204"/>
  <c r="I203"/>
  <c r="I202"/>
  <c r="I201"/>
  <c r="I200"/>
  <c r="I199"/>
  <c r="I198"/>
  <c r="I197"/>
  <c r="I196"/>
  <c r="I194"/>
  <c r="I193"/>
  <c r="I192"/>
  <c r="I191"/>
  <c r="I190"/>
  <c r="I187"/>
  <c r="I186"/>
  <c r="I185"/>
  <c r="I184"/>
  <c r="I183"/>
  <c r="I182"/>
  <c r="I181"/>
  <c r="I180"/>
  <c r="I179"/>
  <c r="I178"/>
  <c r="I177"/>
  <c r="I176"/>
  <c r="H209"/>
  <c r="H208"/>
  <c r="H207"/>
  <c r="H205"/>
  <c r="H204"/>
  <c r="H203"/>
  <c r="H202"/>
  <c r="H201"/>
  <c r="H200"/>
  <c r="H199"/>
  <c r="H198"/>
  <c r="H197"/>
  <c r="H196"/>
  <c r="H194"/>
  <c r="H193"/>
  <c r="H192"/>
  <c r="H191"/>
  <c r="H190"/>
  <c r="H187"/>
  <c r="H186"/>
  <c r="H185"/>
  <c r="H184"/>
  <c r="H183"/>
  <c r="H182"/>
  <c r="H181"/>
  <c r="H180"/>
  <c r="H179"/>
  <c r="H178"/>
  <c r="H177"/>
  <c r="H176"/>
  <c r="G209"/>
  <c r="G208"/>
  <c r="G207"/>
  <c r="G204"/>
  <c r="G202"/>
  <c r="G200"/>
  <c r="G198"/>
  <c r="G196"/>
  <c r="G193"/>
  <c r="G192"/>
  <c r="G190"/>
  <c r="G186"/>
  <c r="G184"/>
  <c r="G182"/>
  <c r="G180"/>
  <c r="G178"/>
  <c r="G176"/>
  <c r="AR23" i="33"/>
  <c r="AO23"/>
  <c r="AL23"/>
  <c r="AI23"/>
  <c r="AE23"/>
  <c r="AA23"/>
  <c r="U23"/>
  <c r="R23"/>
  <c r="O23"/>
  <c r="L23"/>
  <c r="I23"/>
  <c r="F23"/>
  <c r="E209" i="17"/>
  <c r="E208"/>
  <c r="E207"/>
  <c r="E205"/>
  <c r="E203"/>
  <c r="E202"/>
  <c r="E201"/>
  <c r="E200"/>
  <c r="E199"/>
  <c r="E198"/>
  <c r="E197"/>
  <c r="E196"/>
  <c r="E194"/>
  <c r="E193"/>
  <c r="E192"/>
  <c r="E191"/>
  <c r="E190"/>
  <c r="E187"/>
  <c r="E186"/>
  <c r="E185"/>
  <c r="E184"/>
  <c r="E183"/>
  <c r="E182"/>
  <c r="E181"/>
  <c r="E180"/>
  <c r="E179"/>
  <c r="E178"/>
  <c r="E177"/>
  <c r="AY22" i="33"/>
  <c r="AX22"/>
  <c r="AW22"/>
  <c r="AS22"/>
  <c r="AR22"/>
  <c r="AP22"/>
  <c r="AO22"/>
  <c r="AM22"/>
  <c r="AL22"/>
  <c r="AJ22"/>
  <c r="AI22"/>
  <c r="AG22"/>
  <c r="AE22"/>
  <c r="AC22"/>
  <c r="AB22"/>
  <c r="AA22"/>
  <c r="Y22"/>
  <c r="U22"/>
  <c r="S22"/>
  <c r="R22"/>
  <c r="P22"/>
  <c r="O22"/>
  <c r="M22"/>
  <c r="L22"/>
  <c r="J22"/>
  <c r="I22"/>
  <c r="G22"/>
  <c r="F22"/>
  <c r="D22"/>
  <c r="I166" i="19"/>
  <c r="I165"/>
  <c r="I164"/>
  <c r="I162"/>
  <c r="I161"/>
  <c r="I160"/>
  <c r="I159"/>
  <c r="I158"/>
  <c r="I157"/>
  <c r="I156"/>
  <c r="I155"/>
  <c r="I154"/>
  <c r="I153"/>
  <c r="I151"/>
  <c r="I150"/>
  <c r="I149"/>
  <c r="I148"/>
  <c r="I147"/>
  <c r="I144"/>
  <c r="I143"/>
  <c r="I140"/>
  <c r="I139"/>
  <c r="I138"/>
  <c r="I137"/>
  <c r="I136"/>
  <c r="I135"/>
  <c r="I134"/>
  <c r="I133"/>
  <c r="H166"/>
  <c r="H165"/>
  <c r="H164"/>
  <c r="H162"/>
  <c r="H161"/>
  <c r="H160"/>
  <c r="H159"/>
  <c r="H158"/>
  <c r="H157"/>
  <c r="H156"/>
  <c r="H155"/>
  <c r="H154"/>
  <c r="H153"/>
  <c r="H151"/>
  <c r="H150"/>
  <c r="H149"/>
  <c r="H148"/>
  <c r="H147"/>
  <c r="H144"/>
  <c r="H143"/>
  <c r="H142"/>
  <c r="H141"/>
  <c r="H140"/>
  <c r="H139"/>
  <c r="H138"/>
  <c r="H137"/>
  <c r="H136"/>
  <c r="H135"/>
  <c r="H134"/>
  <c r="H133"/>
  <c r="G166"/>
  <c r="G165"/>
  <c r="G164"/>
  <c r="G161"/>
  <c r="G159"/>
  <c r="G157"/>
  <c r="G155"/>
  <c r="G153"/>
  <c r="G150"/>
  <c r="G149"/>
  <c r="G147"/>
  <c r="G143"/>
  <c r="G141"/>
  <c r="G139"/>
  <c r="G137"/>
  <c r="G135"/>
  <c r="G133"/>
  <c r="AR24" i="29"/>
  <c r="AO24"/>
  <c r="AL24"/>
  <c r="AI24"/>
  <c r="AE24"/>
  <c r="AA24"/>
  <c r="U24"/>
  <c r="R24"/>
  <c r="O24"/>
  <c r="L24"/>
  <c r="I24"/>
  <c r="F24"/>
  <c r="E166" i="19"/>
  <c r="E165"/>
  <c r="E164"/>
  <c r="E162"/>
  <c r="E161"/>
  <c r="E160"/>
  <c r="E159"/>
  <c r="E158"/>
  <c r="E157"/>
  <c r="E156"/>
  <c r="E155"/>
  <c r="E154"/>
  <c r="E153"/>
  <c r="E151"/>
  <c r="E150"/>
  <c r="E149"/>
  <c r="E148"/>
  <c r="E147"/>
  <c r="E144"/>
  <c r="E143"/>
  <c r="E142"/>
  <c r="E141"/>
  <c r="E140"/>
  <c r="E139"/>
  <c r="E138"/>
  <c r="E137"/>
  <c r="E136"/>
  <c r="E135"/>
  <c r="E134"/>
  <c r="E133"/>
  <c r="I166" i="18"/>
  <c r="I165"/>
  <c r="I164"/>
  <c r="I162"/>
  <c r="I161"/>
  <c r="I160"/>
  <c r="I159"/>
  <c r="I158"/>
  <c r="I157"/>
  <c r="I156"/>
  <c r="I155"/>
  <c r="I154"/>
  <c r="I153"/>
  <c r="I151"/>
  <c r="I150"/>
  <c r="I149"/>
  <c r="I148"/>
  <c r="I147"/>
  <c r="I144"/>
  <c r="I143"/>
  <c r="I142"/>
  <c r="I141"/>
  <c r="I140"/>
  <c r="I139"/>
  <c r="I138"/>
  <c r="I137"/>
  <c r="I136"/>
  <c r="I135"/>
  <c r="I134"/>
  <c r="I133"/>
  <c r="H166"/>
  <c r="H165"/>
  <c r="H164"/>
  <c r="H162"/>
  <c r="H161"/>
  <c r="H160"/>
  <c r="H159"/>
  <c r="H158"/>
  <c r="H157"/>
  <c r="H156"/>
  <c r="H155"/>
  <c r="H154"/>
  <c r="H153"/>
  <c r="H151"/>
  <c r="H150"/>
  <c r="H149"/>
  <c r="H148"/>
  <c r="H147"/>
  <c r="H144"/>
  <c r="H143"/>
  <c r="H142"/>
  <c r="H141"/>
  <c r="H140"/>
  <c r="H139"/>
  <c r="H138"/>
  <c r="H137"/>
  <c r="H136"/>
  <c r="H135"/>
  <c r="H134"/>
  <c r="H133"/>
  <c r="G166"/>
  <c r="G165"/>
  <c r="G164"/>
  <c r="G161"/>
  <c r="G159"/>
  <c r="G157"/>
  <c r="G155"/>
  <c r="G153"/>
  <c r="G150"/>
  <c r="G149"/>
  <c r="G147"/>
  <c r="G143"/>
  <c r="G141"/>
  <c r="G139"/>
  <c r="G137"/>
  <c r="G135"/>
  <c r="G133"/>
  <c r="AR21" i="28"/>
  <c r="AO21"/>
  <c r="AL21"/>
  <c r="AI21"/>
  <c r="AE21"/>
  <c r="AA21"/>
  <c r="U21"/>
  <c r="R21"/>
  <c r="O21"/>
  <c r="L21"/>
  <c r="I21"/>
  <c r="F21"/>
  <c r="E166" i="18"/>
  <c r="E165"/>
  <c r="E164"/>
  <c r="E161"/>
  <c r="E159"/>
  <c r="E157"/>
  <c r="E155"/>
  <c r="E153"/>
  <c r="E150"/>
  <c r="E149"/>
  <c r="E147"/>
  <c r="E143"/>
  <c r="E141"/>
  <c r="E140"/>
  <c r="E138"/>
  <c r="E135"/>
  <c r="E133"/>
  <c r="I123" i="17"/>
  <c r="I122"/>
  <c r="I121"/>
  <c r="I119"/>
  <c r="I118"/>
  <c r="I117"/>
  <c r="I116"/>
  <c r="I115"/>
  <c r="I114"/>
  <c r="I113"/>
  <c r="I112"/>
  <c r="I111"/>
  <c r="I110"/>
  <c r="I108"/>
  <c r="I107"/>
  <c r="I106"/>
  <c r="I105"/>
  <c r="I104"/>
  <c r="I101"/>
  <c r="I100"/>
  <c r="I99"/>
  <c r="I98"/>
  <c r="I97"/>
  <c r="I96"/>
  <c r="I95"/>
  <c r="I94"/>
  <c r="I93"/>
  <c r="I92"/>
  <c r="I91"/>
  <c r="I90"/>
  <c r="H123"/>
  <c r="H122"/>
  <c r="H121"/>
  <c r="H119"/>
  <c r="H118"/>
  <c r="H117"/>
  <c r="H116"/>
  <c r="H115"/>
  <c r="H114"/>
  <c r="H113"/>
  <c r="H112"/>
  <c r="H111"/>
  <c r="H110"/>
  <c r="H108"/>
  <c r="H107"/>
  <c r="H106"/>
  <c r="H105"/>
  <c r="H104"/>
  <c r="H101"/>
  <c r="H100"/>
  <c r="H99"/>
  <c r="H98"/>
  <c r="H97"/>
  <c r="H96"/>
  <c r="H95"/>
  <c r="H94"/>
  <c r="H93"/>
  <c r="H92"/>
  <c r="H91"/>
  <c r="H90"/>
  <c r="G123"/>
  <c r="G122"/>
  <c r="G121"/>
  <c r="G118"/>
  <c r="G116"/>
  <c r="G114"/>
  <c r="G112"/>
  <c r="G110"/>
  <c r="G107"/>
  <c r="G106"/>
  <c r="G104"/>
  <c r="G100"/>
  <c r="G98"/>
  <c r="G96"/>
  <c r="G94"/>
  <c r="G92"/>
  <c r="G90"/>
  <c r="AY20" i="31"/>
  <c r="AX20"/>
  <c r="AW20"/>
  <c r="AS20"/>
  <c r="AR20"/>
  <c r="AP20"/>
  <c r="AO20"/>
  <c r="AM20"/>
  <c r="AL20"/>
  <c r="AJ20"/>
  <c r="AI20"/>
  <c r="AG20"/>
  <c r="AE20"/>
  <c r="AC20"/>
  <c r="AB20"/>
  <c r="AA20"/>
  <c r="Y20"/>
  <c r="U20"/>
  <c r="S20"/>
  <c r="R20"/>
  <c r="P20"/>
  <c r="O20"/>
  <c r="M20"/>
  <c r="L20"/>
  <c r="J20"/>
  <c r="I20"/>
  <c r="G20"/>
  <c r="F20"/>
  <c r="D20"/>
  <c r="AY19"/>
  <c r="AX19"/>
  <c r="AW19"/>
  <c r="AS19"/>
  <c r="AR19"/>
  <c r="AP19"/>
  <c r="AO19"/>
  <c r="AM19"/>
  <c r="AL19"/>
  <c r="AJ19"/>
  <c r="AI19"/>
  <c r="AG19"/>
  <c r="AE19"/>
  <c r="AC19"/>
  <c r="AB19"/>
  <c r="AA19"/>
  <c r="Y19"/>
  <c r="U19"/>
  <c r="S19"/>
  <c r="R19"/>
  <c r="P19"/>
  <c r="O19"/>
  <c r="M19"/>
  <c r="L19"/>
  <c r="J19"/>
  <c r="I19"/>
  <c r="G19"/>
  <c r="F19"/>
  <c r="D19"/>
  <c r="AR18"/>
  <c r="AO18"/>
  <c r="AL18"/>
  <c r="AI18"/>
  <c r="AE18"/>
  <c r="AA18"/>
  <c r="U18"/>
  <c r="R18"/>
  <c r="O18"/>
  <c r="L18"/>
  <c r="I18"/>
  <c r="F18"/>
  <c r="AY17"/>
  <c r="AX17"/>
  <c r="AW17"/>
  <c r="AS17"/>
  <c r="AR17"/>
  <c r="AP17"/>
  <c r="AO17"/>
  <c r="AM17"/>
  <c r="AL17"/>
  <c r="AJ17"/>
  <c r="AI17"/>
  <c r="AG17"/>
  <c r="AE17"/>
  <c r="AC17"/>
  <c r="AB17"/>
  <c r="AA17"/>
  <c r="Y17"/>
  <c r="U17"/>
  <c r="S17"/>
  <c r="R17"/>
  <c r="P17"/>
  <c r="O17"/>
  <c r="M17"/>
  <c r="L17"/>
  <c r="J17"/>
  <c r="I17"/>
  <c r="G17"/>
  <c r="F17"/>
  <c r="D17"/>
  <c r="I80" i="17"/>
  <c r="I79"/>
  <c r="I78"/>
  <c r="I76"/>
  <c r="I75"/>
  <c r="I74"/>
  <c r="I73"/>
  <c r="I72"/>
  <c r="I71"/>
  <c r="I70"/>
  <c r="I69"/>
  <c r="I68"/>
  <c r="I67"/>
  <c r="I65"/>
  <c r="I64"/>
  <c r="I63"/>
  <c r="I62"/>
  <c r="I61"/>
  <c r="I58"/>
  <c r="I57"/>
  <c r="I56"/>
  <c r="I55"/>
  <c r="I54"/>
  <c r="I53"/>
  <c r="I52"/>
  <c r="I51"/>
  <c r="I50"/>
  <c r="I49"/>
  <c r="I48"/>
  <c r="I47"/>
  <c r="H80"/>
  <c r="H79"/>
  <c r="H78"/>
  <c r="H76"/>
  <c r="H75"/>
  <c r="H74"/>
  <c r="H73"/>
  <c r="H72"/>
  <c r="H71"/>
  <c r="H70"/>
  <c r="H69"/>
  <c r="H68"/>
  <c r="H67"/>
  <c r="H65"/>
  <c r="H64"/>
  <c r="H63"/>
  <c r="H62"/>
  <c r="H61"/>
  <c r="H58"/>
  <c r="H57"/>
  <c r="H56"/>
  <c r="H55"/>
  <c r="H54"/>
  <c r="H53"/>
  <c r="H52"/>
  <c r="H51"/>
  <c r="H50"/>
  <c r="H49"/>
  <c r="H48"/>
  <c r="H47"/>
  <c r="G80"/>
  <c r="G79"/>
  <c r="G78"/>
  <c r="G75"/>
  <c r="G73"/>
  <c r="G71"/>
  <c r="G69"/>
  <c r="G67"/>
  <c r="G64"/>
  <c r="G63"/>
  <c r="G61"/>
  <c r="G57"/>
  <c r="G55"/>
  <c r="G53"/>
  <c r="G51"/>
  <c r="G49"/>
  <c r="G47"/>
  <c r="AY28" i="29"/>
  <c r="AY27"/>
  <c r="AX27"/>
  <c r="AW27"/>
  <c r="AS27"/>
  <c r="AR27"/>
  <c r="AP27"/>
  <c r="AO27"/>
  <c r="AM27"/>
  <c r="AL27"/>
  <c r="AJ27"/>
  <c r="AI27"/>
  <c r="AG27"/>
  <c r="AE27"/>
  <c r="AC27"/>
  <c r="AB27"/>
  <c r="AA27"/>
  <c r="Y27"/>
  <c r="U27"/>
  <c r="S27"/>
  <c r="R27"/>
  <c r="P27"/>
  <c r="O27"/>
  <c r="M27"/>
  <c r="L27"/>
  <c r="J27"/>
  <c r="I27"/>
  <c r="G27"/>
  <c r="F27"/>
  <c r="D27"/>
  <c r="AR26"/>
  <c r="AO26"/>
  <c r="AL26"/>
  <c r="AI26"/>
  <c r="AE26"/>
  <c r="AA26"/>
  <c r="U26"/>
  <c r="R26"/>
  <c r="O26"/>
  <c r="L26"/>
  <c r="I26"/>
  <c r="F26"/>
  <c r="AY25"/>
  <c r="AX25"/>
  <c r="AW25"/>
  <c r="AS25"/>
  <c r="AR25"/>
  <c r="AP25"/>
  <c r="AO25"/>
  <c r="AM25"/>
  <c r="AL25"/>
  <c r="AJ25"/>
  <c r="AI25"/>
  <c r="AG25"/>
  <c r="AE25"/>
  <c r="AC25"/>
  <c r="AB25"/>
  <c r="AA25"/>
  <c r="Y25"/>
  <c r="U25"/>
  <c r="S25"/>
  <c r="R25"/>
  <c r="P25"/>
  <c r="O25"/>
  <c r="M25"/>
  <c r="L25"/>
  <c r="J25"/>
  <c r="I25"/>
  <c r="G25"/>
  <c r="F25"/>
  <c r="D25"/>
  <c r="I37" i="17"/>
  <c r="I36"/>
  <c r="I35"/>
  <c r="I33"/>
  <c r="I32"/>
  <c r="I31"/>
  <c r="I30"/>
  <c r="I29"/>
  <c r="I28"/>
  <c r="I27"/>
  <c r="I26"/>
  <c r="I25"/>
  <c r="I24"/>
  <c r="I22"/>
  <c r="I21"/>
  <c r="I20"/>
  <c r="I19"/>
  <c r="I18"/>
  <c r="I15"/>
  <c r="I14"/>
  <c r="I13"/>
  <c r="I12"/>
  <c r="I11"/>
  <c r="I10"/>
  <c r="I9"/>
  <c r="I8"/>
  <c r="I7"/>
  <c r="I6"/>
  <c r="I5"/>
  <c r="I4"/>
  <c r="H37"/>
  <c r="H36"/>
  <c r="H35"/>
  <c r="H33"/>
  <c r="H32"/>
  <c r="H31"/>
  <c r="H30"/>
  <c r="H29"/>
  <c r="H28"/>
  <c r="H27"/>
  <c r="H26"/>
  <c r="H25"/>
  <c r="H24"/>
  <c r="H22"/>
  <c r="H21"/>
  <c r="H20"/>
  <c r="H19"/>
  <c r="H18"/>
  <c r="H15"/>
  <c r="H14"/>
  <c r="H13"/>
  <c r="H12"/>
  <c r="H11"/>
  <c r="H10"/>
  <c r="H9"/>
  <c r="H8"/>
  <c r="H7"/>
  <c r="H6"/>
  <c r="H5"/>
  <c r="H4"/>
  <c r="G37"/>
  <c r="G36"/>
  <c r="G35"/>
  <c r="G32"/>
  <c r="G30"/>
  <c r="G28"/>
  <c r="G26"/>
  <c r="G24"/>
  <c r="G21"/>
  <c r="G20"/>
  <c r="G18"/>
  <c r="G14"/>
  <c r="G12"/>
  <c r="G10"/>
  <c r="G8"/>
  <c r="G6"/>
  <c r="G4"/>
  <c r="AY25" i="28"/>
  <c r="AX25"/>
  <c r="AW25"/>
  <c r="AS25"/>
  <c r="AR25"/>
  <c r="AP25"/>
  <c r="AO25"/>
  <c r="AM25"/>
  <c r="AL25"/>
  <c r="AJ25"/>
  <c r="AI25"/>
  <c r="AG25"/>
  <c r="AE25"/>
  <c r="AC25"/>
  <c r="AB25"/>
  <c r="AA25"/>
  <c r="Y25"/>
  <c r="U25"/>
  <c r="S25"/>
  <c r="R25"/>
  <c r="P25"/>
  <c r="O25"/>
  <c r="M25"/>
  <c r="L25"/>
  <c r="J25"/>
  <c r="I25"/>
  <c r="G25"/>
  <c r="F25"/>
  <c r="D25"/>
  <c r="AY24"/>
  <c r="AX24"/>
  <c r="AW24"/>
  <c r="AS24"/>
  <c r="AR24"/>
  <c r="AP24"/>
  <c r="AO24"/>
  <c r="AM24"/>
  <c r="AL24"/>
  <c r="AJ24"/>
  <c r="AI24"/>
  <c r="AG24"/>
  <c r="AE24"/>
  <c r="AC24"/>
  <c r="AB24"/>
  <c r="AA24"/>
  <c r="Y24"/>
  <c r="U24"/>
  <c r="S24"/>
  <c r="R24"/>
  <c r="P24"/>
  <c r="O24"/>
  <c r="M24"/>
  <c r="L24"/>
  <c r="J24"/>
  <c r="I24"/>
  <c r="G24"/>
  <c r="F24"/>
  <c r="D24"/>
  <c r="AR23"/>
  <c r="AO23"/>
  <c r="AL23"/>
  <c r="AI23"/>
  <c r="AE23"/>
  <c r="AA23"/>
  <c r="U23"/>
  <c r="R23"/>
  <c r="O23"/>
  <c r="L23"/>
  <c r="I23"/>
  <c r="F23"/>
  <c r="AY22"/>
  <c r="AX22"/>
  <c r="AW22"/>
  <c r="AS22"/>
  <c r="AR22"/>
  <c r="AP22"/>
  <c r="AO22"/>
  <c r="AM22"/>
  <c r="AL22"/>
  <c r="AJ22"/>
  <c r="AI22"/>
  <c r="AG22"/>
  <c r="AE22"/>
  <c r="AC22"/>
  <c r="AB22"/>
  <c r="AA22"/>
  <c r="Y22"/>
  <c r="U22"/>
  <c r="S22"/>
  <c r="R22"/>
  <c r="P22"/>
  <c r="O22"/>
  <c r="M22"/>
  <c r="L22"/>
  <c r="J22"/>
  <c r="I22"/>
  <c r="G22"/>
  <c r="F22"/>
  <c r="D22"/>
  <c r="E37" i="17"/>
  <c r="E36"/>
  <c r="E35"/>
  <c r="E33"/>
  <c r="E32"/>
  <c r="E31"/>
  <c r="E30"/>
  <c r="E29"/>
  <c r="E28"/>
  <c r="E27"/>
  <c r="E26"/>
  <c r="E25"/>
  <c r="E24"/>
  <c r="E22"/>
  <c r="E21"/>
  <c r="E20"/>
  <c r="E19"/>
  <c r="E18"/>
  <c r="E15"/>
  <c r="E14"/>
  <c r="E13"/>
  <c r="E12"/>
  <c r="E11"/>
  <c r="E10"/>
  <c r="E9"/>
  <c r="E8"/>
  <c r="E7"/>
  <c r="E6"/>
  <c r="E5"/>
  <c r="E4"/>
  <c r="E80"/>
  <c r="E79"/>
  <c r="E78"/>
  <c r="E76"/>
  <c r="E75"/>
  <c r="E74"/>
  <c r="E73"/>
  <c r="E72"/>
  <c r="E71"/>
  <c r="E70"/>
  <c r="E69"/>
  <c r="E68"/>
  <c r="E67"/>
  <c r="E65"/>
  <c r="E64"/>
  <c r="E63"/>
  <c r="E62"/>
  <c r="E61"/>
  <c r="E58"/>
  <c r="E57"/>
  <c r="E56"/>
  <c r="E55"/>
  <c r="E54"/>
  <c r="E53"/>
  <c r="E52"/>
  <c r="E51"/>
  <c r="E50"/>
  <c r="E49"/>
  <c r="E48"/>
  <c r="E47"/>
  <c r="E123"/>
  <c r="E122"/>
  <c r="E121"/>
  <c r="E119"/>
  <c r="E118"/>
  <c r="E117"/>
  <c r="E116"/>
  <c r="E115"/>
  <c r="E114"/>
  <c r="E113"/>
  <c r="E112"/>
  <c r="E111"/>
  <c r="E110"/>
  <c r="E108"/>
  <c r="E107"/>
  <c r="E106"/>
  <c r="E105"/>
  <c r="E104"/>
  <c r="E101"/>
  <c r="E100"/>
  <c r="E99"/>
  <c r="E98"/>
  <c r="E97"/>
  <c r="E96"/>
  <c r="E95"/>
  <c r="E94"/>
  <c r="E93"/>
  <c r="E92"/>
  <c r="E91"/>
  <c r="E90"/>
  <c r="KQ228" i="1" l="1"/>
  <c r="KQ224"/>
  <c r="KQ225"/>
  <c r="E356" i="17"/>
  <c r="I126" i="27"/>
  <c r="F125" i="2"/>
  <c r="I54" i="27"/>
  <c r="AU24" i="29"/>
  <c r="AT24"/>
  <c r="AU22" i="33"/>
  <c r="AT22"/>
  <c r="AU23"/>
  <c r="AT23"/>
  <c r="F22" i="35"/>
  <c r="E22"/>
  <c r="AU24" i="28"/>
  <c r="AT24"/>
  <c r="AU25" i="29"/>
  <c r="AT25"/>
  <c r="AU22" i="35"/>
  <c r="AT22"/>
  <c r="AU24"/>
  <c r="AT24"/>
  <c r="AU18" i="31"/>
  <c r="AT18"/>
  <c r="AU20"/>
  <c r="AT20"/>
  <c r="AU21" i="28"/>
  <c r="AT21"/>
  <c r="AU25" i="33"/>
  <c r="AT25"/>
  <c r="AU17" i="34"/>
  <c r="AT17"/>
  <c r="F23" i="35"/>
  <c r="E23"/>
  <c r="F81" i="18"/>
  <c r="E126" i="2" s="1"/>
  <c r="E127" s="1"/>
  <c r="AU17" i="31"/>
  <c r="AT17"/>
  <c r="AU19"/>
  <c r="AT19"/>
  <c r="AU24" i="33"/>
  <c r="AT24"/>
  <c r="AU18" i="34"/>
  <c r="AT18"/>
  <c r="AU20"/>
  <c r="AT20"/>
  <c r="F24" i="35"/>
  <c r="E24"/>
  <c r="AU28" i="32"/>
  <c r="AT28"/>
  <c r="AY45" i="36"/>
  <c r="AU22" i="28"/>
  <c r="AT22"/>
  <c r="AU27" i="29"/>
  <c r="AT27"/>
  <c r="AU30" i="32"/>
  <c r="AT30"/>
  <c r="I84" i="27"/>
  <c r="I124" s="1"/>
  <c r="AU23" i="28"/>
  <c r="AT23"/>
  <c r="AU25"/>
  <c r="AT25"/>
  <c r="AU26" i="29"/>
  <c r="AT26"/>
  <c r="AU23" i="35"/>
  <c r="AT23"/>
  <c r="AU27" i="32"/>
  <c r="AT27"/>
  <c r="AU29"/>
  <c r="AT29"/>
  <c r="I65" i="27"/>
  <c r="I85" s="1"/>
  <c r="I176"/>
  <c r="I67"/>
  <c r="I87" s="1"/>
  <c r="AE38" i="26"/>
  <c r="F94" i="17"/>
  <c r="J18" i="31"/>
  <c r="F182" i="17"/>
  <c r="M23" i="33"/>
  <c r="F192" i="17"/>
  <c r="AB23" i="33"/>
  <c r="F279" i="17"/>
  <c r="AC23" i="35"/>
  <c r="F288" i="17"/>
  <c r="AP23" i="35"/>
  <c r="F92" i="17"/>
  <c r="G18" i="31"/>
  <c r="F100" i="17"/>
  <c r="S18" i="31"/>
  <c r="F180" i="17"/>
  <c r="J23" i="33"/>
  <c r="F190" i="17"/>
  <c r="Y23" i="33"/>
  <c r="F208" i="17"/>
  <c r="AX23" i="33"/>
  <c r="F223" i="17"/>
  <c r="J18" i="34"/>
  <c r="F90" i="17"/>
  <c r="D18" i="31"/>
  <c r="F98" i="17"/>
  <c r="P18" i="31"/>
  <c r="F122" i="17"/>
  <c r="AX18" i="31"/>
  <c r="F178" i="17"/>
  <c r="G23" i="33"/>
  <c r="F186" i="17"/>
  <c r="S23" i="33"/>
  <c r="F229" i="17"/>
  <c r="S18" i="34"/>
  <c r="F284" i="17"/>
  <c r="AJ23" i="35"/>
  <c r="F293" i="17"/>
  <c r="AW23" i="35"/>
  <c r="F322" i="17"/>
  <c r="AC43" i="36"/>
  <c r="F327" i="17"/>
  <c r="AJ43" i="36"/>
  <c r="F331" i="17"/>
  <c r="AP43" i="36"/>
  <c r="F336" i="17"/>
  <c r="AW43" i="36"/>
  <c r="J123" i="6"/>
  <c r="J124" s="1"/>
  <c r="F110" i="17"/>
  <c r="AG18" i="31"/>
  <c r="F114" i="17"/>
  <c r="AM18" i="31"/>
  <c r="F118" i="17"/>
  <c r="AS18" i="31"/>
  <c r="F193" i="17"/>
  <c r="AC23" i="33"/>
  <c r="F198" i="17"/>
  <c r="AJ23" i="33"/>
  <c r="F202" i="17"/>
  <c r="AP23" i="33"/>
  <c r="F207" i="17"/>
  <c r="AW23" i="33"/>
  <c r="F236" i="17"/>
  <c r="AC18" i="34"/>
  <c r="F241" i="17"/>
  <c r="AJ18" i="34"/>
  <c r="F245" i="17"/>
  <c r="AP18" i="34"/>
  <c r="F250" i="17"/>
  <c r="AW18" i="34"/>
  <c r="F262" i="17"/>
  <c r="D23" i="35"/>
  <c r="F266" i="17"/>
  <c r="J23" i="35"/>
  <c r="F270" i="17"/>
  <c r="P23" i="35"/>
  <c r="F276" i="17"/>
  <c r="Y23" i="35"/>
  <c r="F294" i="17"/>
  <c r="AX23" i="35"/>
  <c r="F305" i="17"/>
  <c r="D43" i="36"/>
  <c r="F309" i="17"/>
  <c r="J43" i="36"/>
  <c r="F313" i="17"/>
  <c r="P43" i="36"/>
  <c r="F337" i="17"/>
  <c r="AX43" i="36"/>
  <c r="I45" i="27"/>
  <c r="I55" s="1"/>
  <c r="F96" i="17"/>
  <c r="M18" i="31"/>
  <c r="F106" i="17"/>
  <c r="AB18" i="31"/>
  <c r="F184" i="17"/>
  <c r="P23" i="33"/>
  <c r="F219" i="17"/>
  <c r="D18" i="34"/>
  <c r="F227" i="17"/>
  <c r="P18" i="34"/>
  <c r="F233" i="17"/>
  <c r="Y18" i="34"/>
  <c r="F251" i="17"/>
  <c r="AX18" i="34"/>
  <c r="F286" i="17"/>
  <c r="AM23" i="35"/>
  <c r="F290" i="17"/>
  <c r="AS23" i="35"/>
  <c r="F329" i="17"/>
  <c r="AM43" i="36"/>
  <c r="F333" i="17"/>
  <c r="AS43" i="36"/>
  <c r="F107" i="17"/>
  <c r="AC18" i="31"/>
  <c r="F112" i="17"/>
  <c r="AJ18" i="31"/>
  <c r="F116" i="17"/>
  <c r="AP18" i="31"/>
  <c r="F121" i="17"/>
  <c r="AW18" i="31"/>
  <c r="F196" i="17"/>
  <c r="AG23" i="33"/>
  <c r="F200" i="17"/>
  <c r="AM23" i="33"/>
  <c r="F204" i="17"/>
  <c r="AS23" i="33"/>
  <c r="F239" i="17"/>
  <c r="AG18" i="34"/>
  <c r="F243" i="17"/>
  <c r="AM18" i="34"/>
  <c r="F247" i="17"/>
  <c r="AS18" i="34"/>
  <c r="F264" i="17"/>
  <c r="G23" i="35"/>
  <c r="F268" i="17"/>
  <c r="M23" i="35"/>
  <c r="F272" i="17"/>
  <c r="S23" i="35"/>
  <c r="F278" i="17"/>
  <c r="AB23" i="35"/>
  <c r="F307" i="17"/>
  <c r="G43" i="36"/>
  <c r="F311" i="17"/>
  <c r="M43" i="36"/>
  <c r="F315" i="17"/>
  <c r="S43" i="36"/>
  <c r="F321" i="17"/>
  <c r="AB43" i="36"/>
  <c r="F104" i="17"/>
  <c r="Y18" i="31"/>
  <c r="I47" i="27"/>
  <c r="I57" s="1"/>
  <c r="F150" i="17"/>
  <c r="AC28" i="32"/>
  <c r="F153" i="17"/>
  <c r="AG28" i="32"/>
  <c r="F155" i="17"/>
  <c r="AJ28" i="32"/>
  <c r="F157" i="17"/>
  <c r="AM28" i="32"/>
  <c r="F159" i="17"/>
  <c r="AP28" i="32"/>
  <c r="F161" i="17"/>
  <c r="AS28" i="32"/>
  <c r="F164" i="17"/>
  <c r="AW28" i="32"/>
  <c r="F133" i="17"/>
  <c r="D28" i="32"/>
  <c r="F137" i="17"/>
  <c r="J28" i="32"/>
  <c r="F139" i="17"/>
  <c r="M28" i="32"/>
  <c r="F165" i="17"/>
  <c r="AX28" i="32"/>
  <c r="F235" i="17"/>
  <c r="AB18" i="34"/>
  <c r="F225" i="17"/>
  <c r="M18" i="34"/>
  <c r="F221" i="17"/>
  <c r="G18" i="34"/>
  <c r="F149" i="17"/>
  <c r="AB28" i="32"/>
  <c r="F147" i="17"/>
  <c r="Y28" i="32"/>
  <c r="F141" i="17"/>
  <c r="P28" i="32"/>
  <c r="F319" i="17"/>
  <c r="Y43" i="36"/>
  <c r="F282" i="17"/>
  <c r="AG23" i="35"/>
  <c r="F176" i="17"/>
  <c r="D23" i="33"/>
  <c r="F143" i="17"/>
  <c r="S28" i="32"/>
  <c r="F135" i="17"/>
  <c r="G28" i="32"/>
  <c r="F295" i="17"/>
  <c r="AY23" i="35"/>
  <c r="F252" i="17"/>
  <c r="AY18" i="34"/>
  <c r="F166" i="17"/>
  <c r="AY28" i="32"/>
  <c r="F123" i="17"/>
  <c r="AY18" i="31"/>
  <c r="F338" i="17"/>
  <c r="AY43" i="36"/>
  <c r="F325" i="17"/>
  <c r="AG43" i="36"/>
  <c r="F6" i="17"/>
  <c r="G23" i="28"/>
  <c r="F10" i="17"/>
  <c r="M23" i="28"/>
  <c r="F14" i="17"/>
  <c r="S23" i="28"/>
  <c r="F20" i="17"/>
  <c r="AB23" i="28"/>
  <c r="F49" i="17"/>
  <c r="G26" i="29"/>
  <c r="F53" i="17"/>
  <c r="M26" i="29"/>
  <c r="F57" i="17"/>
  <c r="S26" i="29"/>
  <c r="F63" i="17"/>
  <c r="AB26" i="29"/>
  <c r="F150" i="18"/>
  <c r="AC21" i="28"/>
  <c r="F155" i="18"/>
  <c r="AJ21" i="28"/>
  <c r="F159" i="18"/>
  <c r="AP21" i="28"/>
  <c r="F164" i="18"/>
  <c r="G123" i="2" s="1"/>
  <c r="AW21" i="28"/>
  <c r="F153" i="19"/>
  <c r="J112" i="2" s="1"/>
  <c r="AG24" i="29"/>
  <c r="F157" i="19"/>
  <c r="AM24" i="29"/>
  <c r="F161" i="19"/>
  <c r="AS24" i="29"/>
  <c r="F166" i="19"/>
  <c r="AY24" i="29"/>
  <c r="F21" i="17"/>
  <c r="AC23" i="28"/>
  <c r="F26" i="17"/>
  <c r="AJ23" i="28"/>
  <c r="F30" i="17"/>
  <c r="AP23" i="28"/>
  <c r="F35" i="17"/>
  <c r="AW23" i="28"/>
  <c r="F64" i="17"/>
  <c r="AC26" i="29"/>
  <c r="F69" i="17"/>
  <c r="AJ26" i="29"/>
  <c r="F73" i="17"/>
  <c r="AP26" i="29"/>
  <c r="F78" i="17"/>
  <c r="AW26" i="29"/>
  <c r="F133" i="18"/>
  <c r="G92" i="2" s="1"/>
  <c r="D21" i="28"/>
  <c r="F137" i="18"/>
  <c r="J21" i="28"/>
  <c r="F141" i="18"/>
  <c r="P21" i="28"/>
  <c r="F147" i="18"/>
  <c r="Y21" i="28"/>
  <c r="F165" i="18"/>
  <c r="AX21" i="28"/>
  <c r="F135" i="19"/>
  <c r="G24" i="29"/>
  <c r="F139" i="19"/>
  <c r="M24" i="29"/>
  <c r="F143" i="19"/>
  <c r="S24" i="29"/>
  <c r="F149" i="19"/>
  <c r="AB24" i="29"/>
  <c r="F4" i="17"/>
  <c r="D23" i="28"/>
  <c r="F8" i="17"/>
  <c r="J23" i="28"/>
  <c r="F12" i="17"/>
  <c r="P23" i="28"/>
  <c r="F18" i="17"/>
  <c r="Y23" i="28"/>
  <c r="F36" i="17"/>
  <c r="AX23" i="28"/>
  <c r="F47" i="17"/>
  <c r="D26" i="29"/>
  <c r="F51" i="17"/>
  <c r="J26" i="29"/>
  <c r="F55" i="17"/>
  <c r="P26" i="29"/>
  <c r="F61" i="17"/>
  <c r="Y26" i="29"/>
  <c r="F79" i="17"/>
  <c r="AX26" i="29"/>
  <c r="F153" i="18"/>
  <c r="G112" i="2" s="1"/>
  <c r="AG21" i="28"/>
  <c r="F157" i="18"/>
  <c r="AM21" i="28"/>
  <c r="F161" i="18"/>
  <c r="AS21" i="28"/>
  <c r="F166" i="18"/>
  <c r="AY21" i="28"/>
  <c r="F150" i="19"/>
  <c r="AC24" i="29"/>
  <c r="F155" i="19"/>
  <c r="AJ24" i="29"/>
  <c r="F159" i="19"/>
  <c r="AP24" i="29"/>
  <c r="F164" i="19"/>
  <c r="J123" i="2" s="1"/>
  <c r="AW24" i="29"/>
  <c r="KF229" i="1"/>
  <c r="J29" i="2" s="1"/>
  <c r="J39" i="20"/>
  <c r="F24" i="17"/>
  <c r="AG23" i="28"/>
  <c r="F28" i="17"/>
  <c r="AM23" i="28"/>
  <c r="F32" i="17"/>
  <c r="AS23" i="28"/>
  <c r="F37" i="17"/>
  <c r="AY23" i="28"/>
  <c r="F67" i="17"/>
  <c r="AG26" i="29"/>
  <c r="F71" i="17"/>
  <c r="AM26" i="29"/>
  <c r="F75" i="17"/>
  <c r="AS26" i="29"/>
  <c r="F80" i="17"/>
  <c r="AY26" i="29"/>
  <c r="F135" i="18"/>
  <c r="G21" i="28"/>
  <c r="F139" i="18"/>
  <c r="M21" i="28"/>
  <c r="F143" i="18"/>
  <c r="S21" i="28"/>
  <c r="F149" i="18"/>
  <c r="AB21" i="28"/>
  <c r="F133" i="19"/>
  <c r="J92" i="2" s="1"/>
  <c r="D24" i="29"/>
  <c r="F137" i="19"/>
  <c r="J24" i="29"/>
  <c r="F141" i="19"/>
  <c r="P24" i="29"/>
  <c r="F147" i="19"/>
  <c r="Y24" i="29"/>
  <c r="F165" i="19"/>
  <c r="AX24" i="29"/>
  <c r="J109" i="6"/>
  <c r="I170" i="27"/>
  <c r="D14"/>
  <c r="F16"/>
  <c r="F21" s="1"/>
  <c r="F14"/>
  <c r="G16"/>
  <c r="G21" s="1"/>
  <c r="G14"/>
  <c r="H16"/>
  <c r="H21" s="1"/>
  <c r="H14"/>
  <c r="I18"/>
  <c r="I23" s="1"/>
  <c r="I17"/>
  <c r="I22" s="1"/>
  <c r="I15"/>
  <c r="I20" s="1"/>
  <c r="I19"/>
  <c r="K3" i="37" s="1"/>
  <c r="L3" s="1"/>
  <c r="D34" i="27"/>
  <c r="F34"/>
  <c r="G34"/>
  <c r="H34"/>
  <c r="I152"/>
  <c r="I172"/>
  <c r="I174"/>
  <c r="J168" i="18"/>
  <c r="I36" i="27"/>
  <c r="I41" s="1"/>
  <c r="I61" s="1"/>
  <c r="I27"/>
  <c r="I42" s="1"/>
  <c r="I25"/>
  <c r="I40" s="1"/>
  <c r="I28"/>
  <c r="I43" s="1"/>
  <c r="I39"/>
  <c r="I150"/>
  <c r="I153"/>
  <c r="I173"/>
  <c r="I88"/>
  <c r="I58"/>
  <c r="I93"/>
  <c r="I108" s="1"/>
  <c r="I92"/>
  <c r="I107" s="1"/>
  <c r="I90"/>
  <c r="I105" s="1"/>
  <c r="G154" i="18"/>
  <c r="G162"/>
  <c r="G151" i="19"/>
  <c r="G160"/>
  <c r="G177" i="17"/>
  <c r="G185"/>
  <c r="G237"/>
  <c r="G246"/>
  <c r="G267"/>
  <c r="G277"/>
  <c r="G138"/>
  <c r="G142"/>
  <c r="G308"/>
  <c r="G312"/>
  <c r="G316"/>
  <c r="AH22" i="28"/>
  <c r="AN22"/>
  <c r="AH24"/>
  <c r="AN24"/>
  <c r="AD25"/>
  <c r="AK25"/>
  <c r="AQ25"/>
  <c r="G22" i="17"/>
  <c r="G27"/>
  <c r="G31"/>
  <c r="AH25" i="29"/>
  <c r="AN25"/>
  <c r="AH27"/>
  <c r="AN27"/>
  <c r="G48" i="17"/>
  <c r="G52"/>
  <c r="G56"/>
  <c r="G62"/>
  <c r="H17" i="31"/>
  <c r="N17"/>
  <c r="T17"/>
  <c r="H19"/>
  <c r="N19"/>
  <c r="T19"/>
  <c r="E20"/>
  <c r="K20"/>
  <c r="Q20"/>
  <c r="Z20"/>
  <c r="G91" i="17"/>
  <c r="G95"/>
  <c r="G99"/>
  <c r="G105"/>
  <c r="E21" i="28"/>
  <c r="K21"/>
  <c r="Q21"/>
  <c r="Z21"/>
  <c r="G136" i="18"/>
  <c r="G140"/>
  <c r="G144"/>
  <c r="G134" i="19"/>
  <c r="G138"/>
  <c r="G142"/>
  <c r="G148"/>
  <c r="H22" i="33"/>
  <c r="N22"/>
  <c r="T22"/>
  <c r="G197" i="17"/>
  <c r="G201"/>
  <c r="G205"/>
  <c r="H24" i="33"/>
  <c r="N24"/>
  <c r="T24"/>
  <c r="E25"/>
  <c r="K25"/>
  <c r="Q25"/>
  <c r="Z25"/>
  <c r="E17" i="34"/>
  <c r="K17"/>
  <c r="Q17"/>
  <c r="Z17"/>
  <c r="G220" i="17"/>
  <c r="G224"/>
  <c r="G228"/>
  <c r="G234"/>
  <c r="E19" i="34"/>
  <c r="K19"/>
  <c r="Q19"/>
  <c r="Z19"/>
  <c r="H20"/>
  <c r="N20"/>
  <c r="T20"/>
  <c r="AH22" i="35"/>
  <c r="AN22"/>
  <c r="G283" i="17"/>
  <c r="G287"/>
  <c r="G291"/>
  <c r="AH24" i="35"/>
  <c r="AN24"/>
  <c r="AD27" i="32"/>
  <c r="AK27"/>
  <c r="AQ27"/>
  <c r="AD29"/>
  <c r="AK29"/>
  <c r="AQ29"/>
  <c r="AH30"/>
  <c r="AN30"/>
  <c r="G154" i="17"/>
  <c r="G158"/>
  <c r="G162"/>
  <c r="E42" i="36"/>
  <c r="K42"/>
  <c r="Q42"/>
  <c r="Z42"/>
  <c r="G323" i="17"/>
  <c r="G328"/>
  <c r="G332"/>
  <c r="J34" i="6"/>
  <c r="G11" i="17"/>
  <c r="G70"/>
  <c r="G108"/>
  <c r="G113"/>
  <c r="G117"/>
  <c r="G183"/>
  <c r="G240"/>
  <c r="G265"/>
  <c r="G273"/>
  <c r="G136"/>
  <c r="G144"/>
  <c r="G306"/>
  <c r="G310"/>
  <c r="G314"/>
  <c r="G320"/>
  <c r="IX229" i="1"/>
  <c r="J6" i="2" s="1"/>
  <c r="G7" i="17"/>
  <c r="G15"/>
  <c r="G65"/>
  <c r="G74"/>
  <c r="G158" i="18"/>
  <c r="G156" i="19"/>
  <c r="G181" i="17"/>
  <c r="G191"/>
  <c r="G242"/>
  <c r="G263"/>
  <c r="G271"/>
  <c r="G134"/>
  <c r="G148"/>
  <c r="G5"/>
  <c r="G9"/>
  <c r="G13"/>
  <c r="G19"/>
  <c r="G68"/>
  <c r="G72"/>
  <c r="G76"/>
  <c r="G111"/>
  <c r="G115"/>
  <c r="G119"/>
  <c r="G151" i="18"/>
  <c r="G156"/>
  <c r="G160"/>
  <c r="G154" i="19"/>
  <c r="G158"/>
  <c r="G162"/>
  <c r="G179" i="17"/>
  <c r="G187"/>
  <c r="G244"/>
  <c r="G248"/>
  <c r="G269"/>
  <c r="G140"/>
  <c r="AD22" i="28"/>
  <c r="AK22"/>
  <c r="AQ22"/>
  <c r="AD24"/>
  <c r="AK24"/>
  <c r="AQ24"/>
  <c r="AH25"/>
  <c r="AN25"/>
  <c r="G25" i="17"/>
  <c r="G29"/>
  <c r="G33"/>
  <c r="AD25" i="29"/>
  <c r="AK25"/>
  <c r="AQ25"/>
  <c r="AD27"/>
  <c r="AK27"/>
  <c r="AQ27"/>
  <c r="G50" i="17"/>
  <c r="G54"/>
  <c r="G58"/>
  <c r="E17" i="31"/>
  <c r="K17"/>
  <c r="Q17"/>
  <c r="Z17"/>
  <c r="E19"/>
  <c r="K19"/>
  <c r="Q19"/>
  <c r="Z19"/>
  <c r="H20"/>
  <c r="N20"/>
  <c r="T20"/>
  <c r="G93" i="17"/>
  <c r="G97"/>
  <c r="G101"/>
  <c r="H21" i="28"/>
  <c r="N21"/>
  <c r="T21"/>
  <c r="G134" i="18"/>
  <c r="G138"/>
  <c r="G142"/>
  <c r="G148"/>
  <c r="G136" i="19"/>
  <c r="G140"/>
  <c r="G144"/>
  <c r="E22" i="33"/>
  <c r="K22"/>
  <c r="Q22"/>
  <c r="Z22"/>
  <c r="G194" i="17"/>
  <c r="G199"/>
  <c r="G203"/>
  <c r="E24" i="33"/>
  <c r="K24"/>
  <c r="Q24"/>
  <c r="Z24"/>
  <c r="H25"/>
  <c r="N25"/>
  <c r="T25"/>
  <c r="H17" i="34"/>
  <c r="N17"/>
  <c r="T17"/>
  <c r="G222" i="17"/>
  <c r="G226"/>
  <c r="G230"/>
  <c r="H19" i="34"/>
  <c r="N19"/>
  <c r="T19"/>
  <c r="E20"/>
  <c r="K20"/>
  <c r="Q20"/>
  <c r="Z20"/>
  <c r="AD22" i="35"/>
  <c r="AK22"/>
  <c r="AQ22"/>
  <c r="G280" i="17"/>
  <c r="G285"/>
  <c r="G289"/>
  <c r="AD24" i="35"/>
  <c r="AK24"/>
  <c r="AQ24"/>
  <c r="AH27" i="32"/>
  <c r="AN27"/>
  <c r="AH29"/>
  <c r="AN29"/>
  <c r="AD30"/>
  <c r="AK30"/>
  <c r="AQ30"/>
  <c r="G151" i="17"/>
  <c r="G156"/>
  <c r="G160"/>
  <c r="H42" i="36"/>
  <c r="N42"/>
  <c r="T42"/>
  <c r="H44"/>
  <c r="G326" i="17"/>
  <c r="G330"/>
  <c r="G334"/>
  <c r="J152" i="6"/>
  <c r="F7" i="17"/>
  <c r="H23" i="28"/>
  <c r="F9" i="17"/>
  <c r="K23" i="28"/>
  <c r="F11" i="17"/>
  <c r="N23" i="28"/>
  <c r="F13" i="17"/>
  <c r="Q23" i="28"/>
  <c r="F15" i="17"/>
  <c r="T23" i="28"/>
  <c r="F19" i="17"/>
  <c r="Z23" i="28"/>
  <c r="F48" i="17"/>
  <c r="E26" i="29"/>
  <c r="F50" i="17"/>
  <c r="H26" i="29"/>
  <c r="F52" i="17"/>
  <c r="K26" i="29"/>
  <c r="F54" i="17"/>
  <c r="N26" i="29"/>
  <c r="F56" i="17"/>
  <c r="Q26" i="29"/>
  <c r="F58" i="17"/>
  <c r="T26" i="29"/>
  <c r="F62" i="17"/>
  <c r="Z26" i="29"/>
  <c r="F108" i="17"/>
  <c r="AD18" i="31"/>
  <c r="F111" i="17"/>
  <c r="AH18" i="31"/>
  <c r="F113" i="17"/>
  <c r="AK18" i="31"/>
  <c r="F115" i="17"/>
  <c r="AN18" i="31"/>
  <c r="F117" i="17"/>
  <c r="AQ18" i="31"/>
  <c r="F119" i="17"/>
  <c r="F151" i="19"/>
  <c r="AD24" i="29"/>
  <c r="F154" i="19"/>
  <c r="AH24" i="29"/>
  <c r="F156" i="19"/>
  <c r="AK24" i="29"/>
  <c r="F158" i="19"/>
  <c r="AN24" i="29"/>
  <c r="F160" i="19"/>
  <c r="AQ24" i="29"/>
  <c r="F162" i="19"/>
  <c r="F194" i="17"/>
  <c r="AD23" i="33"/>
  <c r="F197" i="17"/>
  <c r="AH23" i="33"/>
  <c r="F199" i="17"/>
  <c r="AK23" i="33"/>
  <c r="F201" i="17"/>
  <c r="AN23" i="33"/>
  <c r="F203" i="17"/>
  <c r="AQ23" i="33"/>
  <c r="F205" i="17"/>
  <c r="F237"/>
  <c r="AD18" i="34"/>
  <c r="F240" i="17"/>
  <c r="AH18" i="34"/>
  <c r="F242" i="17"/>
  <c r="AK18" i="34"/>
  <c r="F244" i="17"/>
  <c r="AN18" i="34"/>
  <c r="F246" i="17"/>
  <c r="AQ18" i="34"/>
  <c r="F248" i="17"/>
  <c r="F263"/>
  <c r="F265"/>
  <c r="H23" i="35"/>
  <c r="F267" i="17"/>
  <c r="K23" i="35"/>
  <c r="F269" i="17"/>
  <c r="N23" i="35"/>
  <c r="F271" i="17"/>
  <c r="Q23" i="35"/>
  <c r="F273" i="17"/>
  <c r="T23" i="35"/>
  <c r="F277" i="17"/>
  <c r="Z23" i="35"/>
  <c r="F134" i="17"/>
  <c r="E28" i="32"/>
  <c r="F136" i="17"/>
  <c r="H28" i="32"/>
  <c r="F138" i="17"/>
  <c r="K28" i="32"/>
  <c r="F140" i="17"/>
  <c r="N28" i="32"/>
  <c r="F142" i="17"/>
  <c r="Q28" i="32"/>
  <c r="F144" i="17"/>
  <c r="T28" i="32"/>
  <c r="F148" i="17"/>
  <c r="Z28" i="32"/>
  <c r="F323" i="17"/>
  <c r="AD43" i="36"/>
  <c r="F326" i="17"/>
  <c r="AH43" i="36"/>
  <c r="F328" i="17"/>
  <c r="AK43" i="36"/>
  <c r="F330" i="17"/>
  <c r="AN43" i="36"/>
  <c r="F332" i="17"/>
  <c r="AQ43" i="36"/>
  <c r="F334" i="17"/>
  <c r="AT43" i="36"/>
  <c r="E22" i="28"/>
  <c r="H22"/>
  <c r="K22"/>
  <c r="N22"/>
  <c r="Q22"/>
  <c r="T22"/>
  <c r="Z22"/>
  <c r="E23"/>
  <c r="E24"/>
  <c r="H24"/>
  <c r="K24"/>
  <c r="N24"/>
  <c r="Q24"/>
  <c r="T24"/>
  <c r="Z24"/>
  <c r="E25"/>
  <c r="H25"/>
  <c r="K25"/>
  <c r="N25"/>
  <c r="Q25"/>
  <c r="T25"/>
  <c r="Z25"/>
  <c r="E25" i="29"/>
  <c r="H25"/>
  <c r="K25"/>
  <c r="N25"/>
  <c r="Q25"/>
  <c r="T25"/>
  <c r="Z25"/>
  <c r="E27"/>
  <c r="H27"/>
  <c r="K27"/>
  <c r="N27"/>
  <c r="Q27"/>
  <c r="T27"/>
  <c r="Z27"/>
  <c r="AD17" i="31"/>
  <c r="AH17"/>
  <c r="AK17"/>
  <c r="AN17"/>
  <c r="AQ17"/>
  <c r="AD19"/>
  <c r="AH19"/>
  <c r="AK19"/>
  <c r="AN19"/>
  <c r="AQ19"/>
  <c r="AD20"/>
  <c r="AH20"/>
  <c r="AK20"/>
  <c r="AN20"/>
  <c r="AQ20"/>
  <c r="AD21" i="28"/>
  <c r="AH21"/>
  <c r="AK21"/>
  <c r="AN21"/>
  <c r="AQ21"/>
  <c r="AD22" i="33"/>
  <c r="AH22"/>
  <c r="AK22"/>
  <c r="AN22"/>
  <c r="AQ22"/>
  <c r="AD24"/>
  <c r="AH24"/>
  <c r="AK24"/>
  <c r="AN24"/>
  <c r="AQ24"/>
  <c r="AD25"/>
  <c r="AH25"/>
  <c r="AK25"/>
  <c r="AN25"/>
  <c r="AQ25"/>
  <c r="AD17" i="34"/>
  <c r="AH17"/>
  <c r="AK17"/>
  <c r="AN17"/>
  <c r="AQ17"/>
  <c r="AD19"/>
  <c r="AH19"/>
  <c r="AK19"/>
  <c r="AN19"/>
  <c r="AQ19"/>
  <c r="AT19"/>
  <c r="AD20"/>
  <c r="AH20"/>
  <c r="AK20"/>
  <c r="AN20"/>
  <c r="AQ20"/>
  <c r="H22" i="35"/>
  <c r="K22"/>
  <c r="N22"/>
  <c r="Q22"/>
  <c r="T22"/>
  <c r="Z22"/>
  <c r="H24"/>
  <c r="K24"/>
  <c r="N24"/>
  <c r="Q24"/>
  <c r="T24"/>
  <c r="Z24"/>
  <c r="E27" i="32"/>
  <c r="H27"/>
  <c r="K27"/>
  <c r="N27"/>
  <c r="Q27"/>
  <c r="T27"/>
  <c r="Z27"/>
  <c r="E29"/>
  <c r="H29"/>
  <c r="K29"/>
  <c r="N29"/>
  <c r="Q29"/>
  <c r="T29"/>
  <c r="Z29"/>
  <c r="E30"/>
  <c r="H30"/>
  <c r="K30"/>
  <c r="N30"/>
  <c r="Q30"/>
  <c r="T30"/>
  <c r="Z30"/>
  <c r="AD42" i="36"/>
  <c r="AH42"/>
  <c r="AK42"/>
  <c r="AN42"/>
  <c r="AQ42"/>
  <c r="AT42"/>
  <c r="JL229" i="1"/>
  <c r="J15" i="2" s="1"/>
  <c r="F22" i="17"/>
  <c r="AD23" i="28"/>
  <c r="F25" i="17"/>
  <c r="AH23" i="28"/>
  <c r="F27" i="17"/>
  <c r="AK23" i="28"/>
  <c r="F29" i="17"/>
  <c r="AN23" i="28"/>
  <c r="F31" i="17"/>
  <c r="AQ23" i="28"/>
  <c r="F33" i="17"/>
  <c r="F65"/>
  <c r="AD26" i="29"/>
  <c r="F68" i="17"/>
  <c r="AH26" i="29"/>
  <c r="F70" i="17"/>
  <c r="AK26" i="29"/>
  <c r="F72" i="17"/>
  <c r="AN26" i="29"/>
  <c r="F74" i="17"/>
  <c r="AQ26" i="29"/>
  <c r="F76" i="17"/>
  <c r="F91"/>
  <c r="E18" i="31"/>
  <c r="F93" i="17"/>
  <c r="H18" i="31"/>
  <c r="F95" i="17"/>
  <c r="K18" i="31"/>
  <c r="F97" i="17"/>
  <c r="N18" i="31"/>
  <c r="F99" i="17"/>
  <c r="Q18" i="31"/>
  <c r="F101" i="17"/>
  <c r="T18" i="31"/>
  <c r="F105" i="17"/>
  <c r="Z18" i="31"/>
  <c r="F134" i="19"/>
  <c r="E24" i="29"/>
  <c r="F136" i="19"/>
  <c r="H24" i="29"/>
  <c r="F138" i="19"/>
  <c r="K24" i="29"/>
  <c r="F140" i="19"/>
  <c r="N24" i="29"/>
  <c r="F142" i="19"/>
  <c r="Q24" i="29"/>
  <c r="F144" i="19"/>
  <c r="T24" i="29"/>
  <c r="F148" i="19"/>
  <c r="Z24" i="29"/>
  <c r="F177" i="17"/>
  <c r="E23" i="33"/>
  <c r="F179" i="17"/>
  <c r="H23" i="33"/>
  <c r="F181" i="17"/>
  <c r="K23" i="33"/>
  <c r="F183" i="17"/>
  <c r="N23" i="33"/>
  <c r="F185" i="17"/>
  <c r="Q23" i="33"/>
  <c r="F187" i="17"/>
  <c r="T23" i="33"/>
  <c r="F191" i="17"/>
  <c r="Z23" i="33"/>
  <c r="F220" i="17"/>
  <c r="E18" i="34"/>
  <c r="F222" i="17"/>
  <c r="H18" i="34"/>
  <c r="F224" i="17"/>
  <c r="K18" i="34"/>
  <c r="F226" i="17"/>
  <c r="N18" i="34"/>
  <c r="F228" i="17"/>
  <c r="Q18" i="34"/>
  <c r="F230" i="17"/>
  <c r="T18" i="34"/>
  <c r="F234" i="17"/>
  <c r="Z18" i="34"/>
  <c r="F280" i="17"/>
  <c r="AD23" i="35"/>
  <c r="F283" i="17"/>
  <c r="AH23" i="35"/>
  <c r="F285" i="17"/>
  <c r="AK23" i="35"/>
  <c r="F287" i="17"/>
  <c r="AN23" i="35"/>
  <c r="F289" i="17"/>
  <c r="AQ23" i="35"/>
  <c r="F291" i="17"/>
  <c r="F151"/>
  <c r="AD28" i="32"/>
  <c r="F154" i="17"/>
  <c r="AH28" i="32"/>
  <c r="F156" i="17"/>
  <c r="AK28" i="32"/>
  <c r="F158" i="17"/>
  <c r="AN28" i="32"/>
  <c r="F160" i="17"/>
  <c r="AQ28" i="32"/>
  <c r="F162" i="17"/>
  <c r="F306"/>
  <c r="E43" i="36"/>
  <c r="F308" i="17"/>
  <c r="H43" i="36"/>
  <c r="F310" i="17"/>
  <c r="K43" i="36"/>
  <c r="F312" i="17"/>
  <c r="N43" i="36"/>
  <c r="F314" i="17"/>
  <c r="Q43" i="36"/>
  <c r="F316" i="17"/>
  <c r="T43" i="36"/>
  <c r="F320" i="17"/>
  <c r="Z43" i="36"/>
  <c r="J38" i="23"/>
  <c r="J39" s="1"/>
  <c r="K8" i="37" s="1"/>
  <c r="L8" s="1"/>
  <c r="F5" i="17"/>
  <c r="E296"/>
  <c r="G296"/>
  <c r="E167"/>
  <c r="G167"/>
  <c r="H167"/>
  <c r="I167" i="19"/>
  <c r="H167"/>
  <c r="G167"/>
  <c r="I167" i="17"/>
  <c r="E365"/>
  <c r="J39" i="19"/>
  <c r="E10" i="18"/>
  <c r="E139"/>
  <c r="E25"/>
  <c r="E154"/>
  <c r="E29"/>
  <c r="E158"/>
  <c r="I142" i="19"/>
  <c r="I141"/>
  <c r="E8" i="18"/>
  <c r="E137"/>
  <c r="D16" i="27" s="1"/>
  <c r="D21" s="1"/>
  <c r="E22" i="18"/>
  <c r="E151"/>
  <c r="E27"/>
  <c r="E156"/>
  <c r="E31"/>
  <c r="E160"/>
  <c r="E33"/>
  <c r="E162"/>
  <c r="E5"/>
  <c r="E134"/>
  <c r="E7"/>
  <c r="E136"/>
  <c r="E13"/>
  <c r="E142"/>
  <c r="E15"/>
  <c r="E144"/>
  <c r="E19"/>
  <c r="E148"/>
  <c r="E376" i="17"/>
  <c r="E339"/>
  <c r="F126" i="2"/>
  <c r="F127" s="1"/>
  <c r="F125" i="18"/>
  <c r="E366" i="17"/>
  <c r="E368"/>
  <c r="E370"/>
  <c r="E372"/>
  <c r="E374"/>
  <c r="E377"/>
  <c r="E124"/>
  <c r="E81"/>
  <c r="E38"/>
  <c r="G81"/>
  <c r="H81"/>
  <c r="I81"/>
  <c r="E167" i="18"/>
  <c r="E167" i="19"/>
  <c r="E363" i="17"/>
  <c r="E210"/>
  <c r="E253"/>
  <c r="G253"/>
  <c r="H253"/>
  <c r="I253"/>
  <c r="E367"/>
  <c r="E369"/>
  <c r="E371"/>
  <c r="E373"/>
  <c r="E378"/>
  <c r="G339"/>
  <c r="H339"/>
  <c r="I339"/>
  <c r="J39" i="21"/>
  <c r="JT229" i="1"/>
  <c r="J21" i="2" s="1"/>
  <c r="IZ229" i="1"/>
  <c r="J7" i="2" s="1"/>
  <c r="E346" i="17"/>
  <c r="E348"/>
  <c r="E350"/>
  <c r="E352"/>
  <c r="E354"/>
  <c r="E360"/>
  <c r="E362"/>
  <c r="G362"/>
  <c r="G365"/>
  <c r="G367"/>
  <c r="G369"/>
  <c r="G371"/>
  <c r="G373"/>
  <c r="G376"/>
  <c r="G378"/>
  <c r="J39" i="25"/>
  <c r="K10" i="37" s="1"/>
  <c r="L10" s="1"/>
  <c r="G124" i="17"/>
  <c r="E347"/>
  <c r="E349"/>
  <c r="E351"/>
  <c r="E353"/>
  <c r="E355"/>
  <c r="E359"/>
  <c r="E361"/>
  <c r="G345"/>
  <c r="G347"/>
  <c r="G349"/>
  <c r="G351"/>
  <c r="G353"/>
  <c r="G355"/>
  <c r="G359"/>
  <c r="G361"/>
  <c r="G377"/>
  <c r="H377"/>
  <c r="I377"/>
  <c r="E345"/>
  <c r="I346"/>
  <c r="I348"/>
  <c r="I350"/>
  <c r="I352"/>
  <c r="I354"/>
  <c r="I356"/>
  <c r="I360"/>
  <c r="I362"/>
  <c r="I365"/>
  <c r="I367"/>
  <c r="I369"/>
  <c r="I371"/>
  <c r="I373"/>
  <c r="I378"/>
  <c r="I345"/>
  <c r="I347"/>
  <c r="I349"/>
  <c r="I351"/>
  <c r="I353"/>
  <c r="I355"/>
  <c r="I359"/>
  <c r="I361"/>
  <c r="I363"/>
  <c r="I366"/>
  <c r="I368"/>
  <c r="I370"/>
  <c r="I372"/>
  <c r="I374"/>
  <c r="H346"/>
  <c r="H348"/>
  <c r="H350"/>
  <c r="H352"/>
  <c r="H354"/>
  <c r="H356"/>
  <c r="H360"/>
  <c r="H362"/>
  <c r="H365"/>
  <c r="H367"/>
  <c r="H369"/>
  <c r="H371"/>
  <c r="H373"/>
  <c r="H378"/>
  <c r="H345"/>
  <c r="H347"/>
  <c r="H349"/>
  <c r="H351"/>
  <c r="H353"/>
  <c r="H355"/>
  <c r="H359"/>
  <c r="H361"/>
  <c r="H363"/>
  <c r="H366"/>
  <c r="H368"/>
  <c r="H370"/>
  <c r="H372"/>
  <c r="H374"/>
  <c r="J166" i="6"/>
  <c r="J167" s="1"/>
  <c r="J379" i="17"/>
  <c r="J380" s="1"/>
  <c r="J39" i="24"/>
  <c r="K9" i="37" s="1"/>
  <c r="L9" s="1"/>
  <c r="KI229" i="1"/>
  <c r="J31" i="2" s="1"/>
  <c r="I376" i="17"/>
  <c r="I296"/>
  <c r="H376"/>
  <c r="H296"/>
  <c r="H210"/>
  <c r="I38"/>
  <c r="G210"/>
  <c r="I210"/>
  <c r="I124"/>
  <c r="H124"/>
  <c r="H167" i="18"/>
  <c r="G167"/>
  <c r="JF229" i="1"/>
  <c r="J11" i="2" s="1"/>
  <c r="KJ229" i="1"/>
  <c r="J32" i="2" s="1"/>
  <c r="JA229" i="1"/>
  <c r="J8" i="2" s="1"/>
  <c r="JP229" i="1"/>
  <c r="J18" i="2" s="1"/>
  <c r="JX229" i="1"/>
  <c r="J24" i="2" s="1"/>
  <c r="I167" i="18"/>
  <c r="H38" i="17"/>
  <c r="F26" i="28"/>
  <c r="F134" i="18"/>
  <c r="I26" i="28"/>
  <c r="F136" i="18"/>
  <c r="L26" i="28"/>
  <c r="F138" i="18"/>
  <c r="O26" i="28"/>
  <c r="F140" i="18"/>
  <c r="R26" i="28"/>
  <c r="F142" i="18"/>
  <c r="U26" i="28"/>
  <c r="F144" i="18"/>
  <c r="AA26" i="28"/>
  <c r="F148" i="18"/>
  <c r="AE26" i="28"/>
  <c r="F151" i="18"/>
  <c r="AI26" i="28"/>
  <c r="F154" i="18"/>
  <c r="AL26" i="28"/>
  <c r="F156" i="18"/>
  <c r="AO26" i="28"/>
  <c r="F158" i="18"/>
  <c r="AR26" i="28"/>
  <c r="F160" i="18"/>
  <c r="F162"/>
  <c r="G38" i="17"/>
  <c r="J54" i="6"/>
  <c r="J67"/>
  <c r="J39" i="22"/>
  <c r="K7" i="37" s="1"/>
  <c r="L7" s="1"/>
  <c r="IW229" i="1"/>
  <c r="J5" i="2" s="1"/>
  <c r="J66" i="6"/>
  <c r="KC229" i="1"/>
  <c r="J27" i="2" s="1"/>
  <c r="KA229" i="1"/>
  <c r="J26" i="2" s="1"/>
  <c r="KO229" i="1"/>
  <c r="J36" i="2" s="1"/>
  <c r="JC229" i="1"/>
  <c r="J9" i="2" s="1"/>
  <c r="JJ229" i="1"/>
  <c r="J14" i="2" s="1"/>
  <c r="IU229" i="1"/>
  <c r="J4" i="2" s="1"/>
  <c r="KN229" i="1"/>
  <c r="J35" i="2" s="1"/>
  <c r="J77" i="6"/>
  <c r="JR229" i="1"/>
  <c r="J19" i="2" s="1"/>
  <c r="J50" i="6"/>
  <c r="J58"/>
  <c r="J74"/>
  <c r="JG229" i="1"/>
  <c r="J12" i="2" s="1"/>
  <c r="KL229" i="1"/>
  <c r="J33" i="2" s="1"/>
  <c r="J91" i="6"/>
  <c r="J37"/>
  <c r="J38" s="1"/>
  <c r="J80"/>
  <c r="J81" s="1"/>
  <c r="J154"/>
  <c r="J163"/>
  <c r="J23"/>
  <c r="KG229" i="1"/>
  <c r="J30" i="2" s="1"/>
  <c r="JZ229" i="1"/>
  <c r="JI229"/>
  <c r="J13" i="2" s="1"/>
  <c r="JD229" i="1"/>
  <c r="J10" i="2" s="1"/>
  <c r="JS229" i="1"/>
  <c r="J20" i="2" s="1"/>
  <c r="J39" s="1"/>
  <c r="J42" s="1"/>
  <c r="KD229" i="1"/>
  <c r="J28" i="2" s="1"/>
  <c r="JV229" i="1"/>
  <c r="E9" i="18"/>
  <c r="E11"/>
  <c r="E21"/>
  <c r="E24"/>
  <c r="E26"/>
  <c r="E28"/>
  <c r="E30"/>
  <c r="E32"/>
  <c r="E35"/>
  <c r="G21"/>
  <c r="G24"/>
  <c r="G26"/>
  <c r="G28"/>
  <c r="G30"/>
  <c r="G32"/>
  <c r="G35"/>
  <c r="G37"/>
  <c r="H5"/>
  <c r="H7"/>
  <c r="H9"/>
  <c r="H11"/>
  <c r="H13"/>
  <c r="H15"/>
  <c r="H19"/>
  <c r="H21"/>
  <c r="H24"/>
  <c r="H26"/>
  <c r="H28"/>
  <c r="H30"/>
  <c r="H32"/>
  <c r="H35"/>
  <c r="H37"/>
  <c r="I5"/>
  <c r="I7"/>
  <c r="I9"/>
  <c r="I11"/>
  <c r="I13"/>
  <c r="I15"/>
  <c r="I19"/>
  <c r="I21"/>
  <c r="I24"/>
  <c r="I26"/>
  <c r="I28"/>
  <c r="I30"/>
  <c r="I32"/>
  <c r="I35"/>
  <c r="I37"/>
  <c r="E4"/>
  <c r="E6"/>
  <c r="E12"/>
  <c r="E14"/>
  <c r="E18"/>
  <c r="E20"/>
  <c r="E36"/>
  <c r="G4"/>
  <c r="G6"/>
  <c r="G8"/>
  <c r="G10"/>
  <c r="G12"/>
  <c r="G14"/>
  <c r="G18"/>
  <c r="G20"/>
  <c r="G36"/>
  <c r="H4"/>
  <c r="H6"/>
  <c r="H8"/>
  <c r="H10"/>
  <c r="H12"/>
  <c r="H14"/>
  <c r="H18"/>
  <c r="H20"/>
  <c r="H22"/>
  <c r="H25"/>
  <c r="H27"/>
  <c r="H29"/>
  <c r="H31"/>
  <c r="H33"/>
  <c r="H36"/>
  <c r="I4"/>
  <c r="I6"/>
  <c r="I8"/>
  <c r="I10"/>
  <c r="I12"/>
  <c r="I14"/>
  <c r="I18"/>
  <c r="I20"/>
  <c r="I22"/>
  <c r="I25"/>
  <c r="I27"/>
  <c r="I29"/>
  <c r="I31"/>
  <c r="I33"/>
  <c r="I36"/>
  <c r="E53" i="19"/>
  <c r="E54"/>
  <c r="E96"/>
  <c r="E97"/>
  <c r="E53" i="20"/>
  <c r="E54"/>
  <c r="E96"/>
  <c r="E97"/>
  <c r="E53" i="21"/>
  <c r="E54"/>
  <c r="E96"/>
  <c r="E97"/>
  <c r="E139"/>
  <c r="E140"/>
  <c r="E182"/>
  <c r="E183"/>
  <c r="E53" i="22"/>
  <c r="E54"/>
  <c r="E96"/>
  <c r="E97"/>
  <c r="E139"/>
  <c r="E140"/>
  <c r="E96" i="23"/>
  <c r="E97"/>
  <c r="E53" i="24"/>
  <c r="E54"/>
  <c r="E96"/>
  <c r="E97"/>
  <c r="E139"/>
  <c r="E140"/>
  <c r="E53" i="25"/>
  <c r="E54"/>
  <c r="E96"/>
  <c r="E97"/>
  <c r="E139"/>
  <c r="E140"/>
  <c r="E182"/>
  <c r="E183"/>
  <c r="F374" i="17" l="1"/>
  <c r="F372"/>
  <c r="F370"/>
  <c r="F368"/>
  <c r="F366"/>
  <c r="F365"/>
  <c r="F373"/>
  <c r="F369"/>
  <c r="F371"/>
  <c r="F367"/>
  <c r="J25" i="2"/>
  <c r="KM229" i="1"/>
  <c r="J22" i="2"/>
  <c r="JW229" i="1"/>
  <c r="K5" i="37"/>
  <c r="L5" s="1"/>
  <c r="I181" i="27"/>
  <c r="K4" i="37"/>
  <c r="L4" s="1"/>
  <c r="F352" i="17"/>
  <c r="F377"/>
  <c r="F210"/>
  <c r="F296"/>
  <c r="F82" i="18"/>
  <c r="K6" i="37"/>
  <c r="L6" s="1"/>
  <c r="I125" i="27"/>
  <c r="F339" i="17"/>
  <c r="AU26" i="28"/>
  <c r="AT26"/>
  <c r="F355" i="17"/>
  <c r="F253"/>
  <c r="F124"/>
  <c r="F348"/>
  <c r="J118" i="2"/>
  <c r="J109"/>
  <c r="G120"/>
  <c r="J120"/>
  <c r="G118"/>
  <c r="G109"/>
  <c r="J114"/>
  <c r="G125"/>
  <c r="G116"/>
  <c r="J125"/>
  <c r="J116"/>
  <c r="G114"/>
  <c r="G121"/>
  <c r="G117"/>
  <c r="G113"/>
  <c r="G107"/>
  <c r="G101"/>
  <c r="G97"/>
  <c r="G93"/>
  <c r="J107"/>
  <c r="J101"/>
  <c r="J97"/>
  <c r="J93"/>
  <c r="J119"/>
  <c r="J115"/>
  <c r="J110"/>
  <c r="E34" i="27"/>
  <c r="E37" s="1"/>
  <c r="J96" i="2"/>
  <c r="G108"/>
  <c r="G98"/>
  <c r="J108"/>
  <c r="J98"/>
  <c r="G124"/>
  <c r="G100"/>
  <c r="F351" i="17"/>
  <c r="F167"/>
  <c r="G119" i="2"/>
  <c r="G115"/>
  <c r="G110"/>
  <c r="G103"/>
  <c r="G99"/>
  <c r="G95"/>
  <c r="J103"/>
  <c r="J99"/>
  <c r="J95"/>
  <c r="J121"/>
  <c r="J117"/>
  <c r="J113"/>
  <c r="J124"/>
  <c r="I170"/>
  <c r="J100"/>
  <c r="G102"/>
  <c r="G94"/>
  <c r="J102"/>
  <c r="J94"/>
  <c r="G106"/>
  <c r="G96"/>
  <c r="F361" i="17"/>
  <c r="I60" i="27"/>
  <c r="J106" i="2"/>
  <c r="F167" i="18"/>
  <c r="G126" i="2" s="1"/>
  <c r="E14" i="27"/>
  <c r="E19" s="1"/>
  <c r="F359" i="17"/>
  <c r="F349"/>
  <c r="F376"/>
  <c r="F362"/>
  <c r="F347"/>
  <c r="G368"/>
  <c r="F345"/>
  <c r="I128" i="27"/>
  <c r="G352" i="17"/>
  <c r="F378"/>
  <c r="F38"/>
  <c r="F81"/>
  <c r="F353"/>
  <c r="F20" i="18"/>
  <c r="E66" i="2" s="1"/>
  <c r="AB26" i="28"/>
  <c r="F28" i="18"/>
  <c r="E74" i="2" s="1"/>
  <c r="AM26" i="28"/>
  <c r="F18" i="18"/>
  <c r="E64" i="2" s="1"/>
  <c r="Y26" i="28"/>
  <c r="F26" i="18"/>
  <c r="E72" i="2" s="1"/>
  <c r="AJ26" i="28"/>
  <c r="F6" i="18"/>
  <c r="E52" i="2" s="1"/>
  <c r="G26" i="28"/>
  <c r="F24" i="18"/>
  <c r="E70" i="2" s="1"/>
  <c r="AG26" i="28"/>
  <c r="I59" i="27"/>
  <c r="I179" s="1"/>
  <c r="F10" i="18"/>
  <c r="E56" i="2" s="1"/>
  <c r="M26" i="28"/>
  <c r="F37" i="18"/>
  <c r="E83" i="2" s="1"/>
  <c r="AY26" i="28"/>
  <c r="F8" i="18"/>
  <c r="E54" i="2" s="1"/>
  <c r="J26" i="28"/>
  <c r="F35" i="18"/>
  <c r="E81" i="2" s="1"/>
  <c r="AW26" i="28"/>
  <c r="I127" i="27"/>
  <c r="I175"/>
  <c r="E16"/>
  <c r="E21" s="1"/>
  <c r="F14" i="18"/>
  <c r="E60" i="2" s="1"/>
  <c r="S26" i="28"/>
  <c r="F32" i="18"/>
  <c r="E78" i="2" s="1"/>
  <c r="AS26" i="28"/>
  <c r="F36" i="18"/>
  <c r="E82" i="2" s="1"/>
  <c r="AX26" i="28"/>
  <c r="F12" i="18"/>
  <c r="E58" i="2" s="1"/>
  <c r="P26" i="28"/>
  <c r="F4" i="18"/>
  <c r="E50" i="2" s="1"/>
  <c r="D26" i="28"/>
  <c r="F30" i="18"/>
  <c r="E76" i="2" s="1"/>
  <c r="AP26" i="28"/>
  <c r="F21" i="18"/>
  <c r="E67" i="2" s="1"/>
  <c r="AC26" i="28"/>
  <c r="F167" i="19"/>
  <c r="J126" i="2" s="1"/>
  <c r="F360" i="17"/>
  <c r="F354"/>
  <c r="F350"/>
  <c r="I177" i="27"/>
  <c r="I178"/>
  <c r="H38"/>
  <c r="H37"/>
  <c r="H35"/>
  <c r="F38"/>
  <c r="F35"/>
  <c r="F37"/>
  <c r="H18"/>
  <c r="H23" s="1"/>
  <c r="H17"/>
  <c r="H22" s="1"/>
  <c r="H15"/>
  <c r="H20" s="1"/>
  <c r="H19"/>
  <c r="G18"/>
  <c r="G23" s="1"/>
  <c r="G15"/>
  <c r="G20" s="1"/>
  <c r="G17"/>
  <c r="G22" s="1"/>
  <c r="G19"/>
  <c r="F18"/>
  <c r="F23" s="1"/>
  <c r="F15"/>
  <c r="F20" s="1"/>
  <c r="F17"/>
  <c r="F22" s="1"/>
  <c r="F19"/>
  <c r="E17"/>
  <c r="E22" s="1"/>
  <c r="I63"/>
  <c r="I62"/>
  <c r="G38"/>
  <c r="G37"/>
  <c r="G35"/>
  <c r="D38"/>
  <c r="D37"/>
  <c r="D35"/>
  <c r="D18"/>
  <c r="D23" s="1"/>
  <c r="D17"/>
  <c r="D22" s="1"/>
  <c r="D15"/>
  <c r="D20" s="1"/>
  <c r="D19"/>
  <c r="F356" i="17"/>
  <c r="F363"/>
  <c r="G372"/>
  <c r="G363"/>
  <c r="G370"/>
  <c r="G348"/>
  <c r="G346"/>
  <c r="G360"/>
  <c r="G350"/>
  <c r="G374"/>
  <c r="G366"/>
  <c r="G356"/>
  <c r="G354"/>
  <c r="G33" i="18"/>
  <c r="G25"/>
  <c r="G19"/>
  <c r="G9"/>
  <c r="G27"/>
  <c r="G11"/>
  <c r="G31"/>
  <c r="G22"/>
  <c r="G15"/>
  <c r="G7"/>
  <c r="G29"/>
  <c r="G13"/>
  <c r="G5"/>
  <c r="F346" i="17"/>
  <c r="F33" i="18"/>
  <c r="E79" i="2" s="1"/>
  <c r="F31" i="18"/>
  <c r="E77" i="2" s="1"/>
  <c r="AQ26" i="28"/>
  <c r="F29" i="18"/>
  <c r="E75" i="2" s="1"/>
  <c r="AN26" i="28"/>
  <c r="F27" i="18"/>
  <c r="E73" i="2" s="1"/>
  <c r="AK26" i="28"/>
  <c r="F25" i="18"/>
  <c r="E71" i="2" s="1"/>
  <c r="AH26" i="28"/>
  <c r="F22" i="18"/>
  <c r="E68" i="2" s="1"/>
  <c r="AD26" i="28"/>
  <c r="F19" i="18"/>
  <c r="E65" i="2" s="1"/>
  <c r="Z26" i="28"/>
  <c r="F15" i="18"/>
  <c r="E61" i="2" s="1"/>
  <c r="T26" i="28"/>
  <c r="F13" i="18"/>
  <c r="E59" i="2" s="1"/>
  <c r="Q26" i="28"/>
  <c r="F11" i="18"/>
  <c r="E57" i="2" s="1"/>
  <c r="N26" i="28"/>
  <c r="F9" i="18"/>
  <c r="E55" i="2" s="1"/>
  <c r="K26" i="28"/>
  <c r="F7" i="18"/>
  <c r="E53" i="2" s="1"/>
  <c r="H26" i="28"/>
  <c r="E26"/>
  <c r="F5" i="18"/>
  <c r="E51" i="2" s="1"/>
  <c r="J82" i="6"/>
  <c r="J168"/>
  <c r="E379" i="17"/>
  <c r="G379"/>
  <c r="J34" i="2"/>
  <c r="I379" i="17"/>
  <c r="H379"/>
  <c r="H38" i="18"/>
  <c r="J39" i="6"/>
  <c r="I38" i="18"/>
  <c r="G38"/>
  <c r="J23" i="2"/>
  <c r="KP229" i="1"/>
  <c r="J37" i="2" s="1"/>
  <c r="J38" s="1"/>
  <c r="J120" i="6"/>
  <c r="J125" s="1"/>
  <c r="E11" i="24"/>
  <c r="E10"/>
  <c r="E10" i="25"/>
  <c r="E10" i="22"/>
  <c r="E10" i="21"/>
  <c r="E10" i="20"/>
  <c r="E10" i="19"/>
  <c r="E11" i="25"/>
  <c r="E11" i="22"/>
  <c r="E11" i="21"/>
  <c r="E11" i="20"/>
  <c r="E11" i="19"/>
  <c r="E281" i="17"/>
  <c r="E195"/>
  <c r="E324"/>
  <c r="E238"/>
  <c r="E152"/>
  <c r="E152" i="19"/>
  <c r="E66" i="17"/>
  <c r="E109"/>
  <c r="E23"/>
  <c r="KQ229" i="1" l="1"/>
  <c r="E18" i="27"/>
  <c r="E23" s="1"/>
  <c r="E15"/>
  <c r="E20" s="1"/>
  <c r="E38"/>
  <c r="E35"/>
  <c r="F379" i="17"/>
  <c r="E84" i="2"/>
  <c r="I180" i="27"/>
  <c r="I182"/>
  <c r="F38" i="18"/>
  <c r="I183" i="27"/>
  <c r="E23" i="18"/>
  <c r="E152"/>
  <c r="E11" i="23"/>
  <c r="E10"/>
  <c r="E364" i="17"/>
  <c r="J43" i="2"/>
  <c r="E23" i="25"/>
  <c r="E23" i="21"/>
  <c r="AF38" i="36" l="1"/>
  <c r="AF37"/>
  <c r="AF36"/>
  <c r="AF34"/>
  <c r="AF29"/>
  <c r="AF27"/>
  <c r="AF26"/>
  <c r="AF19"/>
  <c r="AF18"/>
  <c r="AF17"/>
  <c r="AF15"/>
  <c r="AF8"/>
  <c r="AF7"/>
  <c r="AF6"/>
  <c r="AF20" i="35"/>
  <c r="AF19"/>
  <c r="AF18"/>
  <c r="AF17"/>
  <c r="AF14"/>
  <c r="AF13"/>
  <c r="AF12"/>
  <c r="AF10"/>
  <c r="AF9"/>
  <c r="AF8"/>
  <c r="AF7"/>
  <c r="AF6"/>
  <c r="AF6" i="34"/>
  <c r="AF6" i="33"/>
  <c r="AF6" i="32"/>
  <c r="AF6" i="31"/>
  <c r="AF21" i="29"/>
  <c r="AF20"/>
  <c r="AF19"/>
  <c r="AF16"/>
  <c r="AF15"/>
  <c r="AF14"/>
  <c r="AF6"/>
  <c r="N23" i="26" l="1"/>
  <c r="AF15" i="35"/>
  <c r="AF44" i="36"/>
  <c r="AF9"/>
  <c r="AA23" i="26"/>
  <c r="AF24" i="36"/>
  <c r="Z23" i="26"/>
  <c r="AF40" i="36"/>
  <c r="AF28" i="29"/>
  <c r="AF17"/>
  <c r="AF25" i="35"/>
  <c r="J23" i="26"/>
  <c r="AF23" i="29"/>
  <c r="Y23" i="26"/>
  <c r="AF45" i="36"/>
  <c r="S23" i="26"/>
  <c r="G66" i="17"/>
  <c r="G152"/>
  <c r="G238"/>
  <c r="G324"/>
  <c r="H66"/>
  <c r="H152"/>
  <c r="H238"/>
  <c r="H324"/>
  <c r="I66"/>
  <c r="I152"/>
  <c r="I238"/>
  <c r="I324"/>
  <c r="AF25" i="28"/>
  <c r="AF25" i="29"/>
  <c r="AF27"/>
  <c r="AF20" i="31"/>
  <c r="AF27" i="32"/>
  <c r="AF29"/>
  <c r="AF25" i="33"/>
  <c r="AF17" i="34"/>
  <c r="AF19"/>
  <c r="AF42" i="36"/>
  <c r="G23" i="17"/>
  <c r="G109"/>
  <c r="G195"/>
  <c r="G281"/>
  <c r="H23"/>
  <c r="H109"/>
  <c r="H195"/>
  <c r="H281"/>
  <c r="I23"/>
  <c r="I152" i="19"/>
  <c r="I109" i="17"/>
  <c r="I195"/>
  <c r="I281"/>
  <c r="AF24" i="28"/>
  <c r="AF21"/>
  <c r="AF17" i="31"/>
  <c r="AF19"/>
  <c r="AF30" i="32"/>
  <c r="AF22" i="33"/>
  <c r="AF24"/>
  <c r="AF20" i="34"/>
  <c r="AF22" i="35"/>
  <c r="AF24"/>
  <c r="I152" i="18"/>
  <c r="G152" i="19"/>
  <c r="H152"/>
  <c r="AF22" i="28"/>
  <c r="AE23" i="26" l="1"/>
  <c r="F281" i="17"/>
  <c r="AF23" i="35"/>
  <c r="F109" i="17"/>
  <c r="AF18" i="31"/>
  <c r="F238" i="17"/>
  <c r="AF18" i="34"/>
  <c r="F195" i="17"/>
  <c r="AF23" i="33"/>
  <c r="F152" i="17"/>
  <c r="AF28" i="32"/>
  <c r="F324" i="17"/>
  <c r="AF43" i="36"/>
  <c r="F152" i="19"/>
  <c r="AF24" i="29"/>
  <c r="F66" i="17"/>
  <c r="AF26" i="29"/>
  <c r="F23" i="17"/>
  <c r="AF23" i="28"/>
  <c r="G364" i="17"/>
  <c r="H364"/>
  <c r="I364"/>
  <c r="H23" i="18"/>
  <c r="H152"/>
  <c r="G23"/>
  <c r="G152"/>
  <c r="F152"/>
  <c r="I23"/>
  <c r="G23" i="21"/>
  <c r="I23" i="25"/>
  <c r="I23" i="21"/>
  <c r="H23" i="25"/>
  <c r="H23" i="21"/>
  <c r="G23" i="25"/>
  <c r="AE13" i="29"/>
  <c r="AE18"/>
  <c r="AE11" i="31"/>
  <c r="AE16"/>
  <c r="AE11" i="32"/>
  <c r="AE16"/>
  <c r="AE21"/>
  <c r="AE26"/>
  <c r="AE11" i="33"/>
  <c r="AE16"/>
  <c r="AE21"/>
  <c r="AE16" i="34"/>
  <c r="AE11" i="35"/>
  <c r="AE16"/>
  <c r="AE21"/>
  <c r="AE16" i="36"/>
  <c r="AE25"/>
  <c r="AE35"/>
  <c r="AE41"/>
  <c r="E64" i="19"/>
  <c r="E65"/>
  <c r="E107"/>
  <c r="E108"/>
  <c r="E64" i="20"/>
  <c r="E107"/>
  <c r="E108"/>
  <c r="E64" i="21"/>
  <c r="E65"/>
  <c r="E107"/>
  <c r="E108"/>
  <c r="E150"/>
  <c r="E151"/>
  <c r="E193"/>
  <c r="E194"/>
  <c r="E64" i="22"/>
  <c r="E65"/>
  <c r="E107"/>
  <c r="E108"/>
  <c r="E150"/>
  <c r="E151"/>
  <c r="E107" i="23"/>
  <c r="E108"/>
  <c r="E64" i="24"/>
  <c r="E65"/>
  <c r="E107"/>
  <c r="E108"/>
  <c r="E150"/>
  <c r="E151"/>
  <c r="E64" i="25"/>
  <c r="E65"/>
  <c r="E107"/>
  <c r="E108"/>
  <c r="E150"/>
  <c r="E151"/>
  <c r="E193"/>
  <c r="E194"/>
  <c r="G64" i="19"/>
  <c r="G107"/>
  <c r="G64" i="20"/>
  <c r="G107"/>
  <c r="G64" i="21"/>
  <c r="G107"/>
  <c r="G150"/>
  <c r="G193"/>
  <c r="G64" i="22"/>
  <c r="G107"/>
  <c r="G150"/>
  <c r="G107" i="23"/>
  <c r="G64" i="24"/>
  <c r="G107"/>
  <c r="G150"/>
  <c r="G64" i="25"/>
  <c r="G107"/>
  <c r="G150"/>
  <c r="G193"/>
  <c r="F364" i="17" l="1"/>
  <c r="J111" i="2"/>
  <c r="I155"/>
  <c r="F193" i="25"/>
  <c r="AC41" i="36"/>
  <c r="F107" i="25"/>
  <c r="AC25" i="36"/>
  <c r="F150" i="24"/>
  <c r="AC21" i="35"/>
  <c r="F64" i="24"/>
  <c r="V109" i="2" s="1"/>
  <c r="AC11" i="35"/>
  <c r="F150" i="22"/>
  <c r="AC21" i="33"/>
  <c r="F64" i="22"/>
  <c r="S109" i="2" s="1"/>
  <c r="AC11" i="33"/>
  <c r="F64" i="20"/>
  <c r="K109" i="2" s="1"/>
  <c r="AC11" i="31"/>
  <c r="G111" i="2"/>
  <c r="F150" i="25"/>
  <c r="AC35" i="36"/>
  <c r="F64" i="25"/>
  <c r="Y109" i="2" s="1"/>
  <c r="AC16" i="36"/>
  <c r="F107" i="24"/>
  <c r="AC16" i="35"/>
  <c r="F107" i="23"/>
  <c r="AC16" i="34"/>
  <c r="F107" i="22"/>
  <c r="AC16" i="33"/>
  <c r="F107" i="21"/>
  <c r="AC16" i="32"/>
  <c r="F107" i="20"/>
  <c r="AC16" i="31"/>
  <c r="F150" i="21"/>
  <c r="AC21" i="32"/>
  <c r="F64" i="21"/>
  <c r="M109" i="2" s="1"/>
  <c r="AC11" i="32"/>
  <c r="F193" i="21"/>
  <c r="AC26" i="32"/>
  <c r="F23" i="21"/>
  <c r="H69" i="2" s="1"/>
  <c r="AF31" i="32"/>
  <c r="F23" i="25"/>
  <c r="L69" i="2" s="1"/>
  <c r="AF46" i="36"/>
  <c r="F107" i="19"/>
  <c r="AC18" i="29"/>
  <c r="F23" i="18"/>
  <c r="E69" i="2" s="1"/>
  <c r="AF26" i="28"/>
  <c r="F64" i="19"/>
  <c r="H109" i="2" s="1"/>
  <c r="AC13" i="29"/>
  <c r="AD11" i="31"/>
  <c r="G194" i="25"/>
  <c r="G151" i="24"/>
  <c r="G151" i="22"/>
  <c r="G151" i="21"/>
  <c r="G65" i="20"/>
  <c r="G151" i="25"/>
  <c r="G65"/>
  <c r="G108" i="24"/>
  <c r="G108" i="23"/>
  <c r="G108" i="22"/>
  <c r="G194" i="21"/>
  <c r="G108"/>
  <c r="G108" i="20"/>
  <c r="G108" i="19"/>
  <c r="G108" i="25"/>
  <c r="G65" i="24"/>
  <c r="G65" i="22"/>
  <c r="G65" i="21"/>
  <c r="G65" i="19"/>
  <c r="F194" i="25"/>
  <c r="AD41" i="36"/>
  <c r="F151" i="25"/>
  <c r="AD35" i="36"/>
  <c r="F108" i="25"/>
  <c r="AD25" i="36"/>
  <c r="F65" i="25"/>
  <c r="Y110" i="2" s="1"/>
  <c r="AD16" i="36"/>
  <c r="F151" i="24"/>
  <c r="AD21" i="35"/>
  <c r="F108" i="24"/>
  <c r="AD16" i="35"/>
  <c r="F65" i="24"/>
  <c r="V110" i="2" s="1"/>
  <c r="AD11" i="35"/>
  <c r="F108" i="23"/>
  <c r="AD16" i="34"/>
  <c r="F151" i="22"/>
  <c r="AD21" i="33"/>
  <c r="F108" i="22"/>
  <c r="AD16" i="33"/>
  <c r="F65" i="22"/>
  <c r="S110" i="2" s="1"/>
  <c r="AD11" i="33"/>
  <c r="F194" i="21"/>
  <c r="AD26" i="32"/>
  <c r="F151" i="21"/>
  <c r="AD21" i="32"/>
  <c r="F108" i="21"/>
  <c r="AD16" i="32"/>
  <c r="F65" i="21"/>
  <c r="M110" i="2" s="1"/>
  <c r="AD11" i="32"/>
  <c r="F108" i="20"/>
  <c r="AD16" i="31"/>
  <c r="F108" i="19"/>
  <c r="AD18" i="29"/>
  <c r="F65" i="19"/>
  <c r="H110" i="2" s="1"/>
  <c r="AD13" i="29"/>
  <c r="E22" i="20"/>
  <c r="E65"/>
  <c r="AE21" i="31"/>
  <c r="F65" i="20"/>
  <c r="K110" i="2" s="1"/>
  <c r="E21" i="19"/>
  <c r="E22" i="25"/>
  <c r="E22" i="22"/>
  <c r="E22" i="19"/>
  <c r="AE26" i="33"/>
  <c r="G21" i="24"/>
  <c r="E21" i="25"/>
  <c r="E21" i="22"/>
  <c r="E21" i="21"/>
  <c r="E21" i="20"/>
  <c r="AE31" i="32"/>
  <c r="AE29" i="29"/>
  <c r="E22" i="24"/>
  <c r="E22" i="23"/>
  <c r="E22" i="21"/>
  <c r="G21" i="23"/>
  <c r="AE46" i="36"/>
  <c r="G21" i="25"/>
  <c r="G21" i="22"/>
  <c r="G21" i="21"/>
  <c r="G21" i="19"/>
  <c r="E21" i="24"/>
  <c r="E21" i="23"/>
  <c r="AE26" i="35"/>
  <c r="AE21" i="34"/>
  <c r="G21" i="20"/>
  <c r="AV40" i="36"/>
  <c r="AV24"/>
  <c r="AV15"/>
  <c r="AV8"/>
  <c r="AV7"/>
  <c r="AV6"/>
  <c r="AV15" i="35"/>
  <c r="AV10"/>
  <c r="AV9"/>
  <c r="AV8"/>
  <c r="AV7"/>
  <c r="AV6"/>
  <c r="AZ15" i="34"/>
  <c r="AZ13"/>
  <c r="AZ12"/>
  <c r="AV6"/>
  <c r="AZ15" i="33"/>
  <c r="AZ14"/>
  <c r="AZ13"/>
  <c r="AZ12"/>
  <c r="AV6"/>
  <c r="AZ25" i="32"/>
  <c r="AZ24"/>
  <c r="AZ23"/>
  <c r="AZ22"/>
  <c r="AZ20"/>
  <c r="AZ19"/>
  <c r="AZ18"/>
  <c r="AZ17"/>
  <c r="AZ15"/>
  <c r="AZ14"/>
  <c r="AZ13"/>
  <c r="AZ12"/>
  <c r="AZ14" i="31"/>
  <c r="AZ13"/>
  <c r="AZ12"/>
  <c r="AV6"/>
  <c r="AV9" i="29"/>
  <c r="AV8"/>
  <c r="AV7"/>
  <c r="AV6"/>
  <c r="AZ14" i="34" l="1"/>
  <c r="AZ15" i="31"/>
  <c r="AZ13" i="35"/>
  <c r="AV13"/>
  <c r="AZ17" i="36"/>
  <c r="AV17"/>
  <c r="AZ26"/>
  <c r="AV26"/>
  <c r="AZ36"/>
  <c r="AV36"/>
  <c r="I110" i="2"/>
  <c r="O110"/>
  <c r="Q110"/>
  <c r="X110"/>
  <c r="AA110"/>
  <c r="AB110"/>
  <c r="AZ14" i="35"/>
  <c r="AV14"/>
  <c r="AZ27" i="36"/>
  <c r="AV27"/>
  <c r="AZ37"/>
  <c r="AV37"/>
  <c r="F21" i="23"/>
  <c r="J67" i="2" s="1"/>
  <c r="AC21" i="34"/>
  <c r="F21" i="22"/>
  <c r="I67" i="2" s="1"/>
  <c r="AC26" i="33"/>
  <c r="I109" i="2"/>
  <c r="L109"/>
  <c r="R109"/>
  <c r="W109"/>
  <c r="Z109"/>
  <c r="Q109"/>
  <c r="X109"/>
  <c r="AB109"/>
  <c r="AZ20" i="35"/>
  <c r="AV20"/>
  <c r="AV44" i="36"/>
  <c r="AV9"/>
  <c r="AZ19"/>
  <c r="AV19"/>
  <c r="AZ38"/>
  <c r="AV38"/>
  <c r="F21" i="24"/>
  <c r="K67" i="2" s="1"/>
  <c r="AC26" i="35"/>
  <c r="F21" i="25"/>
  <c r="L67" i="2" s="1"/>
  <c r="AC46" i="36"/>
  <c r="L110" i="2"/>
  <c r="N110"/>
  <c r="P110"/>
  <c r="R110"/>
  <c r="T110"/>
  <c r="W110"/>
  <c r="Z110"/>
  <c r="AZ12" i="35"/>
  <c r="AV12"/>
  <c r="AZ17"/>
  <c r="AV17"/>
  <c r="AZ34" i="36"/>
  <c r="AV34"/>
  <c r="F21" i="20"/>
  <c r="G67" i="2" s="1"/>
  <c r="AC21" i="31"/>
  <c r="P109" i="2"/>
  <c r="O109"/>
  <c r="N109"/>
  <c r="T109"/>
  <c r="AA109"/>
  <c r="AZ6" i="32"/>
  <c r="AV6"/>
  <c r="F21" i="21"/>
  <c r="H67" i="2" s="1"/>
  <c r="AC31" i="32"/>
  <c r="AZ29" i="36"/>
  <c r="AV29"/>
  <c r="AZ19" i="35"/>
  <c r="AV19"/>
  <c r="AZ18"/>
  <c r="AV18"/>
  <c r="AZ18" i="36"/>
  <c r="AV18"/>
  <c r="AZ19" i="29"/>
  <c r="AV19"/>
  <c r="AZ15" i="35"/>
  <c r="N34" i="26"/>
  <c r="N39" s="1"/>
  <c r="AZ15" i="29"/>
  <c r="AV15"/>
  <c r="AZ16"/>
  <c r="AV16"/>
  <c r="AZ21"/>
  <c r="AV21"/>
  <c r="AZ14"/>
  <c r="AV14"/>
  <c r="F21" i="19"/>
  <c r="F67" i="2" s="1"/>
  <c r="AC29" i="29"/>
  <c r="AZ20"/>
  <c r="AV20"/>
  <c r="AZ24" i="36"/>
  <c r="AA34" i="26"/>
  <c r="AA39" s="1"/>
  <c r="AZ40" i="36"/>
  <c r="Z34" i="26"/>
  <c r="Z39" s="1"/>
  <c r="AV28" i="29"/>
  <c r="AV12"/>
  <c r="L34" i="26"/>
  <c r="L39" s="1"/>
  <c r="AZ17" i="29"/>
  <c r="AV17"/>
  <c r="AZ23"/>
  <c r="AV23"/>
  <c r="Y34" i="26"/>
  <c r="Y39" s="1"/>
  <c r="AV45" i="36"/>
  <c r="S34" i="26"/>
  <c r="S39" s="1"/>
  <c r="J34"/>
  <c r="G22" i="23"/>
  <c r="G22" i="25"/>
  <c r="G22" i="24"/>
  <c r="G22" i="19"/>
  <c r="G22" i="21"/>
  <c r="G22" i="20"/>
  <c r="G22" i="22"/>
  <c r="F22" i="23"/>
  <c r="J68" i="2" s="1"/>
  <c r="AD21" i="34"/>
  <c r="F22" i="25"/>
  <c r="L68" i="2" s="1"/>
  <c r="AD46" i="36"/>
  <c r="F22" i="19"/>
  <c r="F68" i="2" s="1"/>
  <c r="AD29" i="29"/>
  <c r="F22" i="24"/>
  <c r="K68" i="2" s="1"/>
  <c r="AD26" i="35"/>
  <c r="F22" i="21"/>
  <c r="H68" i="2" s="1"/>
  <c r="AD31" i="32"/>
  <c r="F22" i="22"/>
  <c r="I68" i="2" s="1"/>
  <c r="AD26" i="33"/>
  <c r="F22" i="20"/>
  <c r="G68" i="2" s="1"/>
  <c r="AD21" i="31"/>
  <c r="AZ6" i="29"/>
  <c r="AZ6" i="34"/>
  <c r="AZ6" i="33"/>
  <c r="AZ6" i="31"/>
  <c r="AZ6" i="35"/>
  <c r="E34" i="17"/>
  <c r="E39" s="1"/>
  <c r="E120"/>
  <c r="E125" s="1"/>
  <c r="AZ7" i="29"/>
  <c r="AZ9"/>
  <c r="AZ8" i="31"/>
  <c r="AZ7" i="32"/>
  <c r="AZ9"/>
  <c r="AZ8" i="33"/>
  <c r="AZ10" i="35"/>
  <c r="G34" i="17"/>
  <c r="G39" s="1"/>
  <c r="G120"/>
  <c r="G125" s="1"/>
  <c r="G206"/>
  <c r="H34"/>
  <c r="H39" s="1"/>
  <c r="H120"/>
  <c r="H125" s="1"/>
  <c r="H206"/>
  <c r="H211" s="1"/>
  <c r="H292"/>
  <c r="I34"/>
  <c r="I39" s="1"/>
  <c r="I163"/>
  <c r="I168" s="1"/>
  <c r="I249"/>
  <c r="I254" s="1"/>
  <c r="I335"/>
  <c r="I340" s="1"/>
  <c r="E206"/>
  <c r="E211" s="1"/>
  <c r="E292"/>
  <c r="E297" s="1"/>
  <c r="AZ10" i="31"/>
  <c r="AZ10" i="33"/>
  <c r="AZ8" i="35"/>
  <c r="AZ7" i="36"/>
  <c r="AZ9"/>
  <c r="G292" i="17"/>
  <c r="G297" s="1"/>
  <c r="E77"/>
  <c r="E82" s="1"/>
  <c r="E163"/>
  <c r="E168" s="1"/>
  <c r="E249"/>
  <c r="E254" s="1"/>
  <c r="AZ8" i="29"/>
  <c r="AZ12"/>
  <c r="AZ7" i="31"/>
  <c r="AZ9"/>
  <c r="AZ8" i="32"/>
  <c r="AV30"/>
  <c r="AZ10"/>
  <c r="AZ7" i="33"/>
  <c r="AZ9"/>
  <c r="AZ7" i="35"/>
  <c r="AZ9"/>
  <c r="AZ6" i="36"/>
  <c r="AZ8"/>
  <c r="AZ15"/>
  <c r="G77" i="17"/>
  <c r="G82" s="1"/>
  <c r="G163"/>
  <c r="G168" s="1"/>
  <c r="G249"/>
  <c r="G254" s="1"/>
  <c r="G335"/>
  <c r="G340" s="1"/>
  <c r="H77"/>
  <c r="H82" s="1"/>
  <c r="H163"/>
  <c r="H168" s="1"/>
  <c r="H249"/>
  <c r="H254" s="1"/>
  <c r="H335"/>
  <c r="H340" s="1"/>
  <c r="I77"/>
  <c r="I82" s="1"/>
  <c r="I206"/>
  <c r="I211" s="1"/>
  <c r="I292"/>
  <c r="E335"/>
  <c r="AV21" i="28"/>
  <c r="I163" i="18"/>
  <c r="E163" i="19"/>
  <c r="E168" s="1"/>
  <c r="G163"/>
  <c r="G168" s="1"/>
  <c r="H163"/>
  <c r="H168" s="1"/>
  <c r="I163"/>
  <c r="I168" s="1"/>
  <c r="I120" i="17"/>
  <c r="I125" s="1"/>
  <c r="F21" i="6"/>
  <c r="E79" i="19"/>
  <c r="E122"/>
  <c r="E79" i="20"/>
  <c r="E122"/>
  <c r="E79" i="21"/>
  <c r="E122"/>
  <c r="E165"/>
  <c r="E208"/>
  <c r="E79" i="22"/>
  <c r="E122"/>
  <c r="E165"/>
  <c r="E122" i="23"/>
  <c r="E79" i="24"/>
  <c r="E122"/>
  <c r="E165"/>
  <c r="E79" i="25"/>
  <c r="E122"/>
  <c r="E165"/>
  <c r="E208"/>
  <c r="AZ28" i="29" l="1"/>
  <c r="AZ44" i="36"/>
  <c r="AE34" i="26"/>
  <c r="E39"/>
  <c r="AC110" i="2"/>
  <c r="AC109"/>
  <c r="F249" i="17"/>
  <c r="F254" s="1"/>
  <c r="AV18" i="34"/>
  <c r="AZ22" i="33"/>
  <c r="AV22"/>
  <c r="AC152" i="2"/>
  <c r="AC153"/>
  <c r="AZ17" i="34"/>
  <c r="AV17"/>
  <c r="AZ22" i="35"/>
  <c r="AV22"/>
  <c r="AZ24" i="33"/>
  <c r="AV24"/>
  <c r="AZ42" i="36"/>
  <c r="AV42"/>
  <c r="M67" i="2"/>
  <c r="AZ19" i="34"/>
  <c r="AV19"/>
  <c r="AZ20"/>
  <c r="AV20"/>
  <c r="AZ25" i="33"/>
  <c r="AV25"/>
  <c r="F206" i="17"/>
  <c r="F211" s="1"/>
  <c r="AV23" i="33"/>
  <c r="AZ25" i="35"/>
  <c r="AV25"/>
  <c r="AZ20" i="31"/>
  <c r="AV20"/>
  <c r="AZ29" i="32"/>
  <c r="AV29"/>
  <c r="F120" i="17"/>
  <c r="F125" s="1"/>
  <c r="AV18" i="31"/>
  <c r="AZ19"/>
  <c r="AV19"/>
  <c r="AZ17"/>
  <c r="AV17"/>
  <c r="AZ27" i="32"/>
  <c r="AV27"/>
  <c r="F163" i="17"/>
  <c r="F168" s="1"/>
  <c r="AV28" i="32"/>
  <c r="AZ24" i="35"/>
  <c r="AV24"/>
  <c r="F292" i="17"/>
  <c r="F297" s="1"/>
  <c r="AV23" i="35"/>
  <c r="F335" i="17"/>
  <c r="AV43" i="36"/>
  <c r="F163" i="19"/>
  <c r="AV24" i="29"/>
  <c r="AZ24" i="28"/>
  <c r="AV24"/>
  <c r="AZ25" i="29"/>
  <c r="AV25"/>
  <c r="AZ22" i="28"/>
  <c r="AV22"/>
  <c r="AZ25"/>
  <c r="AV25"/>
  <c r="F34" i="17"/>
  <c r="F39" s="1"/>
  <c r="AV23" i="28"/>
  <c r="F77" i="17"/>
  <c r="F82" s="1"/>
  <c r="AV26" i="29"/>
  <c r="AZ27"/>
  <c r="AV27"/>
  <c r="I168" i="18"/>
  <c r="H36" i="27"/>
  <c r="J39" i="26"/>
  <c r="M68" i="2"/>
  <c r="E34" i="18"/>
  <c r="E163"/>
  <c r="E375" i="17"/>
  <c r="E380" s="1"/>
  <c r="E340"/>
  <c r="G211"/>
  <c r="G375"/>
  <c r="G380" s="1"/>
  <c r="I375"/>
  <c r="I380" s="1"/>
  <c r="I297"/>
  <c r="H375"/>
  <c r="H380" s="1"/>
  <c r="H297"/>
  <c r="H163" i="18"/>
  <c r="G163"/>
  <c r="F163"/>
  <c r="AZ43" i="36"/>
  <c r="AZ23" i="35"/>
  <c r="AZ18" i="31"/>
  <c r="AZ23" i="28"/>
  <c r="AZ26" i="29"/>
  <c r="AZ28" i="32"/>
  <c r="AZ18" i="34"/>
  <c r="G64" i="6"/>
  <c r="G34" i="25"/>
  <c r="AZ45" i="36"/>
  <c r="E36" i="25"/>
  <c r="E36" i="22"/>
  <c r="E36" i="19"/>
  <c r="G21" i="6"/>
  <c r="E107"/>
  <c r="G107"/>
  <c r="F107"/>
  <c r="G150"/>
  <c r="I34" i="21"/>
  <c r="AZ23" i="33"/>
  <c r="E36" i="23"/>
  <c r="G65" i="6"/>
  <c r="F64"/>
  <c r="H34" i="21"/>
  <c r="G34"/>
  <c r="AZ30" i="32"/>
  <c r="E36" i="24"/>
  <c r="H34" i="25"/>
  <c r="E34"/>
  <c r="E34" i="21"/>
  <c r="E36"/>
  <c r="E64" i="6"/>
  <c r="E36" i="20"/>
  <c r="F150" i="6"/>
  <c r="G108"/>
  <c r="G151"/>
  <c r="E150"/>
  <c r="I34" i="25"/>
  <c r="E65" i="6"/>
  <c r="E108"/>
  <c r="E151"/>
  <c r="F108"/>
  <c r="F65"/>
  <c r="AZ24" i="29"/>
  <c r="AZ21" i="28"/>
  <c r="F22" i="6"/>
  <c r="E22"/>
  <c r="F151"/>
  <c r="F21" i="2"/>
  <c r="E21" i="6"/>
  <c r="G21" i="2"/>
  <c r="G22" i="6"/>
  <c r="E47" i="20"/>
  <c r="E48"/>
  <c r="E49"/>
  <c r="E50"/>
  <c r="E51"/>
  <c r="E52"/>
  <c r="E55"/>
  <c r="E56"/>
  <c r="E57"/>
  <c r="E58"/>
  <c r="E61"/>
  <c r="E62"/>
  <c r="E63"/>
  <c r="E67"/>
  <c r="E68"/>
  <c r="E69"/>
  <c r="E70"/>
  <c r="E71"/>
  <c r="E72"/>
  <c r="E73"/>
  <c r="E74"/>
  <c r="E75"/>
  <c r="E76"/>
  <c r="E78"/>
  <c r="E80"/>
  <c r="F11" i="31"/>
  <c r="I11"/>
  <c r="L11"/>
  <c r="O11"/>
  <c r="R11"/>
  <c r="U11"/>
  <c r="AA11"/>
  <c r="AI11"/>
  <c r="AL11"/>
  <c r="AO11"/>
  <c r="AR11"/>
  <c r="G47" i="20"/>
  <c r="G49"/>
  <c r="G51"/>
  <c r="G53"/>
  <c r="G55"/>
  <c r="G57"/>
  <c r="G61"/>
  <c r="G63"/>
  <c r="G67"/>
  <c r="G69"/>
  <c r="G71"/>
  <c r="G73"/>
  <c r="G75"/>
  <c r="G78"/>
  <c r="G79"/>
  <c r="G80"/>
  <c r="H47"/>
  <c r="H48"/>
  <c r="H49"/>
  <c r="H50"/>
  <c r="H51"/>
  <c r="H52"/>
  <c r="H53"/>
  <c r="H54"/>
  <c r="H55"/>
  <c r="H56"/>
  <c r="H57"/>
  <c r="H58"/>
  <c r="H61"/>
  <c r="H62"/>
  <c r="H63"/>
  <c r="H64"/>
  <c r="H65"/>
  <c r="H67"/>
  <c r="H68"/>
  <c r="H69"/>
  <c r="H70"/>
  <c r="H71"/>
  <c r="H72"/>
  <c r="H73"/>
  <c r="H74"/>
  <c r="H75"/>
  <c r="H76"/>
  <c r="H78"/>
  <c r="H79"/>
  <c r="H80"/>
  <c r="I47"/>
  <c r="I48"/>
  <c r="I49"/>
  <c r="I50"/>
  <c r="I51"/>
  <c r="I52"/>
  <c r="I53"/>
  <c r="I54"/>
  <c r="I55"/>
  <c r="I56"/>
  <c r="I57"/>
  <c r="I58"/>
  <c r="I61"/>
  <c r="I62"/>
  <c r="I63"/>
  <c r="I64"/>
  <c r="I65"/>
  <c r="I67"/>
  <c r="I68"/>
  <c r="I69"/>
  <c r="I70"/>
  <c r="I71"/>
  <c r="I72"/>
  <c r="I73"/>
  <c r="I74"/>
  <c r="I75"/>
  <c r="I76"/>
  <c r="I78"/>
  <c r="I79"/>
  <c r="I80"/>
  <c r="F340" i="17" l="1"/>
  <c r="F375"/>
  <c r="F380" s="1"/>
  <c r="AU11" i="31"/>
  <c r="AE39" i="26"/>
  <c r="F79" i="20"/>
  <c r="K124" i="2" s="1"/>
  <c r="AX11" i="31"/>
  <c r="F63" i="20"/>
  <c r="K108" i="2" s="1"/>
  <c r="AB11" i="31"/>
  <c r="F78" i="20"/>
  <c r="K123" i="2" s="1"/>
  <c r="AW11" i="31"/>
  <c r="F55" i="20"/>
  <c r="K100" i="2" s="1"/>
  <c r="P11" i="31"/>
  <c r="F51" i="20"/>
  <c r="K96" i="2" s="1"/>
  <c r="J11" i="31"/>
  <c r="F47" i="20"/>
  <c r="K92" i="2" s="1"/>
  <c r="D11" i="31"/>
  <c r="J122" i="2"/>
  <c r="J127" s="1"/>
  <c r="I166"/>
  <c r="I171" s="1"/>
  <c r="F75" i="20"/>
  <c r="K120" i="2" s="1"/>
  <c r="AS11" i="31"/>
  <c r="E36" i="27"/>
  <c r="F73" i="20"/>
  <c r="K118" i="2" s="1"/>
  <c r="AP11" i="31"/>
  <c r="F71" i="20"/>
  <c r="K116" i="2" s="1"/>
  <c r="AM11" i="31"/>
  <c r="F69" i="20"/>
  <c r="K114" i="2" s="1"/>
  <c r="AJ11" i="31"/>
  <c r="F67" i="20"/>
  <c r="K112" i="2" s="1"/>
  <c r="AG11" i="31"/>
  <c r="F61" i="20"/>
  <c r="Y11" i="31"/>
  <c r="F57" i="20"/>
  <c r="K102" i="2" s="1"/>
  <c r="S11" i="31"/>
  <c r="F53" i="20"/>
  <c r="K98" i="2" s="1"/>
  <c r="M11" i="31"/>
  <c r="F49" i="20"/>
  <c r="K94" i="2" s="1"/>
  <c r="G11" i="31"/>
  <c r="F34" i="21"/>
  <c r="H80" i="2" s="1"/>
  <c r="AV31" i="32"/>
  <c r="F168" i="19"/>
  <c r="F80" i="20"/>
  <c r="K125" i="2" s="1"/>
  <c r="AY11" i="31"/>
  <c r="F34" i="25"/>
  <c r="L80" i="2" s="1"/>
  <c r="AV46" i="36"/>
  <c r="F34" i="18"/>
  <c r="E80" i="2" s="1"/>
  <c r="AV26" i="28"/>
  <c r="H44" i="27"/>
  <c r="H46"/>
  <c r="G44"/>
  <c r="G46"/>
  <c r="F44"/>
  <c r="F46"/>
  <c r="K106" i="2"/>
  <c r="D44" i="27"/>
  <c r="D46"/>
  <c r="G168" i="18"/>
  <c r="F36" i="27"/>
  <c r="H168" i="18"/>
  <c r="G36" i="27"/>
  <c r="E168" i="18"/>
  <c r="D36" i="27"/>
  <c r="G74" i="20"/>
  <c r="G70"/>
  <c r="G76"/>
  <c r="G72"/>
  <c r="G68"/>
  <c r="G22" i="2"/>
  <c r="G58" i="20"/>
  <c r="G54"/>
  <c r="G50"/>
  <c r="AZ26" i="28"/>
  <c r="G62" i="20"/>
  <c r="G56"/>
  <c r="G52"/>
  <c r="G48"/>
  <c r="F76"/>
  <c r="K121" i="2" s="1"/>
  <c r="AT11" i="31"/>
  <c r="F74" i="20"/>
  <c r="K119" i="2" s="1"/>
  <c r="AQ11" i="31"/>
  <c r="F72" i="20"/>
  <c r="K117" i="2" s="1"/>
  <c r="AN11" i="31"/>
  <c r="F70" i="20"/>
  <c r="K115" i="2" s="1"/>
  <c r="AK11" i="31"/>
  <c r="F68" i="20"/>
  <c r="K113" i="2" s="1"/>
  <c r="AH11" i="31"/>
  <c r="F62" i="20"/>
  <c r="K107" i="2" s="1"/>
  <c r="Z11" i="31"/>
  <c r="F58" i="20"/>
  <c r="K103" i="2" s="1"/>
  <c r="T11" i="31"/>
  <c r="F56" i="20"/>
  <c r="K101" i="2" s="1"/>
  <c r="Q11" i="31"/>
  <c r="F54" i="20"/>
  <c r="K99" i="2" s="1"/>
  <c r="N11" i="31"/>
  <c r="F52" i="20"/>
  <c r="K97" i="2" s="1"/>
  <c r="K11" i="31"/>
  <c r="F50" i="20"/>
  <c r="K95" i="2" s="1"/>
  <c r="H11" i="31"/>
  <c r="F48" i="20"/>
  <c r="K93" i="2" s="1"/>
  <c r="E11" i="31"/>
  <c r="E81" i="20"/>
  <c r="F168" i="18"/>
  <c r="G122" i="2"/>
  <c r="I81" i="20"/>
  <c r="H81"/>
  <c r="G81"/>
  <c r="I34" i="18"/>
  <c r="I39" s="1"/>
  <c r="I3" i="37" s="1"/>
  <c r="J3" s="1"/>
  <c r="H34" i="18"/>
  <c r="H39" s="1"/>
  <c r="G3" i="37" s="1"/>
  <c r="H3" s="1"/>
  <c r="G34" i="18"/>
  <c r="G39" s="1"/>
  <c r="E3" i="37" s="1"/>
  <c r="F3" s="1"/>
  <c r="F22" i="2"/>
  <c r="E66" i="20"/>
  <c r="I66"/>
  <c r="H66"/>
  <c r="G66"/>
  <c r="I77"/>
  <c r="H77"/>
  <c r="G77"/>
  <c r="E77"/>
  <c r="E36" i="6"/>
  <c r="E80" i="19"/>
  <c r="F81" i="20" l="1"/>
  <c r="K126" i="2" s="1"/>
  <c r="E46" i="27"/>
  <c r="F39" i="18"/>
  <c r="C3" i="37" s="1"/>
  <c r="D3" s="1"/>
  <c r="E44" i="27"/>
  <c r="E48" s="1"/>
  <c r="F171" i="2"/>
  <c r="F66" i="20"/>
  <c r="K111" i="2" s="1"/>
  <c r="AF11" i="31"/>
  <c r="F77" i="20"/>
  <c r="K122" i="2" s="1"/>
  <c r="AV11" i="31"/>
  <c r="F48" i="27"/>
  <c r="F47"/>
  <c r="F45"/>
  <c r="G48"/>
  <c r="G47"/>
  <c r="G45"/>
  <c r="H48"/>
  <c r="H45"/>
  <c r="H47"/>
  <c r="D48"/>
  <c r="D45"/>
  <c r="D47"/>
  <c r="I82" i="20"/>
  <c r="H82"/>
  <c r="E82"/>
  <c r="G127" i="2"/>
  <c r="E85"/>
  <c r="G82" i="20"/>
  <c r="E122" i="6"/>
  <c r="E79"/>
  <c r="E165"/>
  <c r="AZ11" i="31"/>
  <c r="E36" i="2"/>
  <c r="I208" i="25"/>
  <c r="I165"/>
  <c r="I122"/>
  <c r="I79"/>
  <c r="I165" i="24"/>
  <c r="I122"/>
  <c r="I79"/>
  <c r="I122" i="23"/>
  <c r="I165" i="22"/>
  <c r="I122"/>
  <c r="I79"/>
  <c r="I208" i="21"/>
  <c r="I165"/>
  <c r="I122"/>
  <c r="I79"/>
  <c r="I122" i="20"/>
  <c r="I122" i="19"/>
  <c r="H208" i="25"/>
  <c r="H165"/>
  <c r="H122"/>
  <c r="H79"/>
  <c r="H165" i="24"/>
  <c r="H122"/>
  <c r="H79"/>
  <c r="H122" i="23"/>
  <c r="H165" i="22"/>
  <c r="H122"/>
  <c r="H79"/>
  <c r="H208" i="21"/>
  <c r="H165"/>
  <c r="H122"/>
  <c r="H79"/>
  <c r="H122" i="20"/>
  <c r="H122" i="19"/>
  <c r="H79"/>
  <c r="G208" i="25"/>
  <c r="G165"/>
  <c r="G122"/>
  <c r="G79"/>
  <c r="G165" i="24"/>
  <c r="G122"/>
  <c r="G79"/>
  <c r="G122" i="23"/>
  <c r="G165" i="22"/>
  <c r="G122"/>
  <c r="G79"/>
  <c r="G208" i="21"/>
  <c r="G165"/>
  <c r="G122"/>
  <c r="G79"/>
  <c r="G122" i="20"/>
  <c r="G122" i="19"/>
  <c r="AX16" i="31"/>
  <c r="E45" i="27" l="1"/>
  <c r="F82" i="20"/>
  <c r="E47" i="27"/>
  <c r="F122" i="21"/>
  <c r="AX16" i="32"/>
  <c r="F122" i="24"/>
  <c r="AX16" i="35"/>
  <c r="F79" i="25"/>
  <c r="Y124" i="2" s="1"/>
  <c r="AX16" i="36"/>
  <c r="F79" i="21"/>
  <c r="M124" i="2" s="1"/>
  <c r="AX11" i="32"/>
  <c r="F79" i="22"/>
  <c r="S124" i="2" s="1"/>
  <c r="AX11" i="33"/>
  <c r="F79" i="24"/>
  <c r="V124" i="2" s="1"/>
  <c r="AX11" i="35"/>
  <c r="F122" i="25"/>
  <c r="AX25" i="36"/>
  <c r="F122" i="22"/>
  <c r="AX16" i="33"/>
  <c r="F165" i="25"/>
  <c r="AX35" i="36"/>
  <c r="F165" i="22"/>
  <c r="AX21" i="33"/>
  <c r="F165" i="24"/>
  <c r="AX21" i="35"/>
  <c r="F208" i="25"/>
  <c r="AX41" i="36"/>
  <c r="K127" i="2"/>
  <c r="F165" i="21"/>
  <c r="AX21" i="32"/>
  <c r="F122" i="23"/>
  <c r="AX16" i="34"/>
  <c r="F208" i="21"/>
  <c r="AX26" i="32"/>
  <c r="F79" i="19"/>
  <c r="H124" i="2" s="1"/>
  <c r="AX13" i="29"/>
  <c r="F122" i="19"/>
  <c r="AX18" i="29"/>
  <c r="I36" i="19"/>
  <c r="I79"/>
  <c r="G36"/>
  <c r="G79"/>
  <c r="F122" i="20"/>
  <c r="H36" i="19"/>
  <c r="G36" i="22"/>
  <c r="G36" i="25"/>
  <c r="H36" i="22"/>
  <c r="I36" i="21"/>
  <c r="I36" i="22"/>
  <c r="I36" i="25"/>
  <c r="G36" i="23"/>
  <c r="H36"/>
  <c r="I36"/>
  <c r="G36" i="21"/>
  <c r="H36"/>
  <c r="H36" i="25"/>
  <c r="G36" i="24"/>
  <c r="H36"/>
  <c r="I36"/>
  <c r="H36" i="20"/>
  <c r="G36"/>
  <c r="I36"/>
  <c r="I209" i="25"/>
  <c r="I207"/>
  <c r="I205"/>
  <c r="I204"/>
  <c r="I203"/>
  <c r="I202"/>
  <c r="I201"/>
  <c r="I200"/>
  <c r="I199"/>
  <c r="I198"/>
  <c r="I197"/>
  <c r="I196"/>
  <c r="I194"/>
  <c r="I193"/>
  <c r="I192"/>
  <c r="I191"/>
  <c r="I190"/>
  <c r="I187"/>
  <c r="I186"/>
  <c r="I185"/>
  <c r="I184"/>
  <c r="I183"/>
  <c r="I182"/>
  <c r="I181"/>
  <c r="I180"/>
  <c r="I179"/>
  <c r="I178"/>
  <c r="I177"/>
  <c r="I176"/>
  <c r="I166"/>
  <c r="I164"/>
  <c r="I162"/>
  <c r="I161"/>
  <c r="I160"/>
  <c r="I159"/>
  <c r="I158"/>
  <c r="I157"/>
  <c r="I156"/>
  <c r="I155"/>
  <c r="I154"/>
  <c r="I153"/>
  <c r="I151"/>
  <c r="I150"/>
  <c r="I149"/>
  <c r="I148"/>
  <c r="I147"/>
  <c r="I144"/>
  <c r="I143"/>
  <c r="I142"/>
  <c r="I141"/>
  <c r="I140"/>
  <c r="I139"/>
  <c r="I138"/>
  <c r="I137"/>
  <c r="I136"/>
  <c r="I135"/>
  <c r="I134"/>
  <c r="I133"/>
  <c r="I123"/>
  <c r="I121"/>
  <c r="I119"/>
  <c r="I118"/>
  <c r="I117"/>
  <c r="I116"/>
  <c r="I115"/>
  <c r="I114"/>
  <c r="I113"/>
  <c r="I112"/>
  <c r="I111"/>
  <c r="I110"/>
  <c r="I108"/>
  <c r="I107"/>
  <c r="I106"/>
  <c r="I105"/>
  <c r="I104"/>
  <c r="I101"/>
  <c r="I100"/>
  <c r="I99"/>
  <c r="I98"/>
  <c r="I97"/>
  <c r="I96"/>
  <c r="I95"/>
  <c r="I94"/>
  <c r="I93"/>
  <c r="I92"/>
  <c r="I91"/>
  <c r="I90"/>
  <c r="I80"/>
  <c r="I78"/>
  <c r="I76"/>
  <c r="I75"/>
  <c r="I74"/>
  <c r="I73"/>
  <c r="I72"/>
  <c r="I71"/>
  <c r="I70"/>
  <c r="I69"/>
  <c r="I68"/>
  <c r="I67"/>
  <c r="I65"/>
  <c r="I64"/>
  <c r="I63"/>
  <c r="I62"/>
  <c r="I61"/>
  <c r="I58"/>
  <c r="I57"/>
  <c r="I56"/>
  <c r="I55"/>
  <c r="I54"/>
  <c r="I53"/>
  <c r="I52"/>
  <c r="I51"/>
  <c r="I50"/>
  <c r="I49"/>
  <c r="I48"/>
  <c r="I47"/>
  <c r="I166" i="24"/>
  <c r="I164"/>
  <c r="I162"/>
  <c r="I161"/>
  <c r="I160"/>
  <c r="I159"/>
  <c r="I158"/>
  <c r="I157"/>
  <c r="I156"/>
  <c r="I155"/>
  <c r="I154"/>
  <c r="I153"/>
  <c r="I151"/>
  <c r="I150"/>
  <c r="I149"/>
  <c r="I148"/>
  <c r="I147"/>
  <c r="I144"/>
  <c r="I143"/>
  <c r="I142"/>
  <c r="I141"/>
  <c r="I140"/>
  <c r="I139"/>
  <c r="I138"/>
  <c r="I137"/>
  <c r="I136"/>
  <c r="I135"/>
  <c r="I134"/>
  <c r="I133"/>
  <c r="I123"/>
  <c r="I121"/>
  <c r="I119"/>
  <c r="I118"/>
  <c r="I117"/>
  <c r="I116"/>
  <c r="I115"/>
  <c r="I114"/>
  <c r="I113"/>
  <c r="I112"/>
  <c r="I111"/>
  <c r="I110"/>
  <c r="I108"/>
  <c r="I107"/>
  <c r="I106"/>
  <c r="I105"/>
  <c r="I101"/>
  <c r="I100"/>
  <c r="I99"/>
  <c r="I98"/>
  <c r="I97"/>
  <c r="I96"/>
  <c r="I95"/>
  <c r="I94"/>
  <c r="I93"/>
  <c r="I92"/>
  <c r="I91"/>
  <c r="I90"/>
  <c r="I80"/>
  <c r="I78"/>
  <c r="I76"/>
  <c r="I75"/>
  <c r="I74"/>
  <c r="I73"/>
  <c r="I72"/>
  <c r="I71"/>
  <c r="I70"/>
  <c r="I69"/>
  <c r="I68"/>
  <c r="I67"/>
  <c r="I65"/>
  <c r="I64"/>
  <c r="I63"/>
  <c r="I62"/>
  <c r="I61"/>
  <c r="I58"/>
  <c r="I57"/>
  <c r="I56"/>
  <c r="I55"/>
  <c r="I54"/>
  <c r="I53"/>
  <c r="I52"/>
  <c r="I51"/>
  <c r="I50"/>
  <c r="I49"/>
  <c r="I47"/>
  <c r="I123" i="23"/>
  <c r="I121"/>
  <c r="I119"/>
  <c r="I118"/>
  <c r="I117"/>
  <c r="I116"/>
  <c r="I115"/>
  <c r="I114"/>
  <c r="I113"/>
  <c r="I112"/>
  <c r="I111"/>
  <c r="I110"/>
  <c r="I108"/>
  <c r="I107"/>
  <c r="I106"/>
  <c r="I105"/>
  <c r="I104"/>
  <c r="I101"/>
  <c r="I100"/>
  <c r="I99"/>
  <c r="I98"/>
  <c r="I97"/>
  <c r="I96"/>
  <c r="I95"/>
  <c r="I94"/>
  <c r="I93"/>
  <c r="I92"/>
  <c r="I91"/>
  <c r="I90"/>
  <c r="I166" i="22"/>
  <c r="I164"/>
  <c r="I162"/>
  <c r="I161"/>
  <c r="I160"/>
  <c r="I159"/>
  <c r="I158"/>
  <c r="I157"/>
  <c r="I156"/>
  <c r="I155"/>
  <c r="I154"/>
  <c r="I153"/>
  <c r="I151"/>
  <c r="I150"/>
  <c r="I149"/>
  <c r="I148"/>
  <c r="I147"/>
  <c r="I144"/>
  <c r="I143"/>
  <c r="I142"/>
  <c r="I141"/>
  <c r="I140"/>
  <c r="I139"/>
  <c r="I138"/>
  <c r="I137"/>
  <c r="I136"/>
  <c r="I135"/>
  <c r="I134"/>
  <c r="I133"/>
  <c r="I123"/>
  <c r="I121"/>
  <c r="I119"/>
  <c r="I118"/>
  <c r="I117"/>
  <c r="I116"/>
  <c r="I115"/>
  <c r="I114"/>
  <c r="I113"/>
  <c r="I112"/>
  <c r="I111"/>
  <c r="I110"/>
  <c r="I108"/>
  <c r="I107"/>
  <c r="I106"/>
  <c r="I105"/>
  <c r="I104"/>
  <c r="I101"/>
  <c r="I100"/>
  <c r="I99"/>
  <c r="I98"/>
  <c r="I97"/>
  <c r="I96"/>
  <c r="I95"/>
  <c r="I94"/>
  <c r="I93"/>
  <c r="I92"/>
  <c r="I91"/>
  <c r="I90"/>
  <c r="I80"/>
  <c r="I78"/>
  <c r="I76"/>
  <c r="I75"/>
  <c r="I74"/>
  <c r="I73"/>
  <c r="I72"/>
  <c r="I71"/>
  <c r="I70"/>
  <c r="I69"/>
  <c r="I68"/>
  <c r="I67"/>
  <c r="I65"/>
  <c r="I64"/>
  <c r="I63"/>
  <c r="I62"/>
  <c r="I61"/>
  <c r="I58"/>
  <c r="I57"/>
  <c r="I56"/>
  <c r="I55"/>
  <c r="I54"/>
  <c r="I53"/>
  <c r="I52"/>
  <c r="I51"/>
  <c r="I50"/>
  <c r="I49"/>
  <c r="I47"/>
  <c r="I209" i="21"/>
  <c r="I207"/>
  <c r="I205"/>
  <c r="I204"/>
  <c r="I203"/>
  <c r="I202"/>
  <c r="I201"/>
  <c r="I200"/>
  <c r="I199"/>
  <c r="I198"/>
  <c r="I197"/>
  <c r="I196"/>
  <c r="I194"/>
  <c r="I193"/>
  <c r="I192"/>
  <c r="I191"/>
  <c r="I190"/>
  <c r="I187"/>
  <c r="I186"/>
  <c r="I185"/>
  <c r="I184"/>
  <c r="I183"/>
  <c r="I182"/>
  <c r="I181"/>
  <c r="I180"/>
  <c r="I179"/>
  <c r="I178"/>
  <c r="I177"/>
  <c r="I176"/>
  <c r="I166"/>
  <c r="I164"/>
  <c r="I162"/>
  <c r="I161"/>
  <c r="I160"/>
  <c r="I159"/>
  <c r="I158"/>
  <c r="I157"/>
  <c r="I156"/>
  <c r="I155"/>
  <c r="I154"/>
  <c r="I153"/>
  <c r="I151"/>
  <c r="I150"/>
  <c r="I149"/>
  <c r="I148"/>
  <c r="I147"/>
  <c r="I144"/>
  <c r="I143"/>
  <c r="I142"/>
  <c r="I141"/>
  <c r="I140"/>
  <c r="I139"/>
  <c r="I138"/>
  <c r="I137"/>
  <c r="I136"/>
  <c r="I135"/>
  <c r="I134"/>
  <c r="I133"/>
  <c r="I123"/>
  <c r="I121"/>
  <c r="I119"/>
  <c r="I118"/>
  <c r="I117"/>
  <c r="I116"/>
  <c r="I115"/>
  <c r="I114"/>
  <c r="I113"/>
  <c r="I112"/>
  <c r="I111"/>
  <c r="I110"/>
  <c r="I108"/>
  <c r="I107"/>
  <c r="I106"/>
  <c r="I105"/>
  <c r="I104"/>
  <c r="I101"/>
  <c r="I100"/>
  <c r="I99"/>
  <c r="I98"/>
  <c r="I97"/>
  <c r="I96"/>
  <c r="I95"/>
  <c r="I94"/>
  <c r="I93"/>
  <c r="I92"/>
  <c r="I91"/>
  <c r="I90"/>
  <c r="I80"/>
  <c r="I78"/>
  <c r="I76"/>
  <c r="I75"/>
  <c r="I74"/>
  <c r="I73"/>
  <c r="I72"/>
  <c r="I71"/>
  <c r="I70"/>
  <c r="I69"/>
  <c r="I68"/>
  <c r="I67"/>
  <c r="I65"/>
  <c r="I64"/>
  <c r="I63"/>
  <c r="I62"/>
  <c r="I61"/>
  <c r="I58"/>
  <c r="I57"/>
  <c r="I56"/>
  <c r="I55"/>
  <c r="I54"/>
  <c r="I53"/>
  <c r="I52"/>
  <c r="I51"/>
  <c r="I50"/>
  <c r="I49"/>
  <c r="I47"/>
  <c r="I123" i="20"/>
  <c r="I121"/>
  <c r="I119"/>
  <c r="I118"/>
  <c r="I117"/>
  <c r="I116"/>
  <c r="I115"/>
  <c r="I114"/>
  <c r="I113"/>
  <c r="I112"/>
  <c r="I111"/>
  <c r="I110"/>
  <c r="I108"/>
  <c r="I107"/>
  <c r="I106"/>
  <c r="I105"/>
  <c r="I104"/>
  <c r="I101"/>
  <c r="I100"/>
  <c r="I99"/>
  <c r="I98"/>
  <c r="I97"/>
  <c r="I96"/>
  <c r="I95"/>
  <c r="I94"/>
  <c r="I93"/>
  <c r="I92"/>
  <c r="I91"/>
  <c r="I90"/>
  <c r="I123" i="19"/>
  <c r="I121"/>
  <c r="I119"/>
  <c r="I118"/>
  <c r="I117"/>
  <c r="I116"/>
  <c r="I115"/>
  <c r="I114"/>
  <c r="I113"/>
  <c r="I112"/>
  <c r="I111"/>
  <c r="I110"/>
  <c r="I108"/>
  <c r="I107"/>
  <c r="I106"/>
  <c r="I105"/>
  <c r="I104"/>
  <c r="I101"/>
  <c r="I100"/>
  <c r="I99"/>
  <c r="I98"/>
  <c r="I97"/>
  <c r="I96"/>
  <c r="I95"/>
  <c r="I94"/>
  <c r="I93"/>
  <c r="I92"/>
  <c r="I91"/>
  <c r="I90"/>
  <c r="I80"/>
  <c r="I78"/>
  <c r="I75"/>
  <c r="I73"/>
  <c r="I72"/>
  <c r="I71"/>
  <c r="I69"/>
  <c r="I68"/>
  <c r="I67"/>
  <c r="I64"/>
  <c r="I63"/>
  <c r="I62"/>
  <c r="I61"/>
  <c r="I58"/>
  <c r="I57"/>
  <c r="I56"/>
  <c r="I55"/>
  <c r="I54"/>
  <c r="I53"/>
  <c r="I52"/>
  <c r="I50"/>
  <c r="I49"/>
  <c r="I48"/>
  <c r="H209" i="25"/>
  <c r="H207"/>
  <c r="H205"/>
  <c r="H204"/>
  <c r="H203"/>
  <c r="H202"/>
  <c r="H201"/>
  <c r="H200"/>
  <c r="H199"/>
  <c r="H198"/>
  <c r="H197"/>
  <c r="H196"/>
  <c r="H194"/>
  <c r="H193"/>
  <c r="H192"/>
  <c r="H191"/>
  <c r="H190"/>
  <c r="H187"/>
  <c r="H186"/>
  <c r="H185"/>
  <c r="H184"/>
  <c r="H183"/>
  <c r="H182"/>
  <c r="H181"/>
  <c r="H180"/>
  <c r="H179"/>
  <c r="H178"/>
  <c r="H177"/>
  <c r="H176"/>
  <c r="H166"/>
  <c r="H164"/>
  <c r="H162"/>
  <c r="H161"/>
  <c r="H160"/>
  <c r="H159"/>
  <c r="H158"/>
  <c r="H157"/>
  <c r="H156"/>
  <c r="H155"/>
  <c r="H154"/>
  <c r="H153"/>
  <c r="H151"/>
  <c r="H150"/>
  <c r="H149"/>
  <c r="H148"/>
  <c r="H147"/>
  <c r="H144"/>
  <c r="H143"/>
  <c r="H142"/>
  <c r="H141"/>
  <c r="H140"/>
  <c r="H139"/>
  <c r="H138"/>
  <c r="H137"/>
  <c r="H136"/>
  <c r="H135"/>
  <c r="H134"/>
  <c r="H133"/>
  <c r="H123"/>
  <c r="H121"/>
  <c r="H119"/>
  <c r="H118"/>
  <c r="H117"/>
  <c r="H116"/>
  <c r="H115"/>
  <c r="H114"/>
  <c r="H113"/>
  <c r="H112"/>
  <c r="H111"/>
  <c r="H110"/>
  <c r="H108"/>
  <c r="H107"/>
  <c r="H106"/>
  <c r="H105"/>
  <c r="H104"/>
  <c r="H101"/>
  <c r="H100"/>
  <c r="H99"/>
  <c r="H98"/>
  <c r="H97"/>
  <c r="H96"/>
  <c r="H95"/>
  <c r="H94"/>
  <c r="H93"/>
  <c r="H92"/>
  <c r="H91"/>
  <c r="H90"/>
  <c r="H80"/>
  <c r="H78"/>
  <c r="H76"/>
  <c r="H75"/>
  <c r="H74"/>
  <c r="H73"/>
  <c r="H72"/>
  <c r="H71"/>
  <c r="H70"/>
  <c r="H69"/>
  <c r="H68"/>
  <c r="H67"/>
  <c r="H65"/>
  <c r="H64"/>
  <c r="H63"/>
  <c r="H62"/>
  <c r="H61"/>
  <c r="H58"/>
  <c r="H57"/>
  <c r="H56"/>
  <c r="H55"/>
  <c r="H54"/>
  <c r="H53"/>
  <c r="H52"/>
  <c r="H51"/>
  <c r="H50"/>
  <c r="H49"/>
  <c r="H48"/>
  <c r="H47"/>
  <c r="H166" i="24"/>
  <c r="H164"/>
  <c r="H162"/>
  <c r="H161"/>
  <c r="H160"/>
  <c r="H159"/>
  <c r="H158"/>
  <c r="H157"/>
  <c r="H156"/>
  <c r="H155"/>
  <c r="H154"/>
  <c r="H153"/>
  <c r="H151"/>
  <c r="H150"/>
  <c r="H149"/>
  <c r="H148"/>
  <c r="H147"/>
  <c r="H144"/>
  <c r="H143"/>
  <c r="H142"/>
  <c r="H141"/>
  <c r="H140"/>
  <c r="H139"/>
  <c r="H138"/>
  <c r="H137"/>
  <c r="H136"/>
  <c r="H135"/>
  <c r="H134"/>
  <c r="H133"/>
  <c r="H123"/>
  <c r="H121"/>
  <c r="H119"/>
  <c r="H118"/>
  <c r="H117"/>
  <c r="H116"/>
  <c r="H115"/>
  <c r="H114"/>
  <c r="H113"/>
  <c r="H112"/>
  <c r="H111"/>
  <c r="H110"/>
  <c r="H108"/>
  <c r="H107"/>
  <c r="H106"/>
  <c r="H105"/>
  <c r="H101"/>
  <c r="H100"/>
  <c r="H99"/>
  <c r="H98"/>
  <c r="H97"/>
  <c r="H96"/>
  <c r="H95"/>
  <c r="H94"/>
  <c r="H93"/>
  <c r="H92"/>
  <c r="H91"/>
  <c r="H90"/>
  <c r="H80"/>
  <c r="H78"/>
  <c r="H76"/>
  <c r="H75"/>
  <c r="H74"/>
  <c r="H73"/>
  <c r="H72"/>
  <c r="H71"/>
  <c r="H70"/>
  <c r="H69"/>
  <c r="H68"/>
  <c r="H67"/>
  <c r="H65"/>
  <c r="H64"/>
  <c r="H63"/>
  <c r="H62"/>
  <c r="H61"/>
  <c r="H58"/>
  <c r="H57"/>
  <c r="H56"/>
  <c r="H55"/>
  <c r="H54"/>
  <c r="H53"/>
  <c r="H52"/>
  <c r="H51"/>
  <c r="H50"/>
  <c r="H49"/>
  <c r="H48"/>
  <c r="H47"/>
  <c r="H123" i="23"/>
  <c r="H121"/>
  <c r="H119"/>
  <c r="H118"/>
  <c r="H117"/>
  <c r="H116"/>
  <c r="H115"/>
  <c r="H114"/>
  <c r="H113"/>
  <c r="H112"/>
  <c r="H111"/>
  <c r="H110"/>
  <c r="H108"/>
  <c r="H107"/>
  <c r="H106"/>
  <c r="H105"/>
  <c r="H104"/>
  <c r="H101"/>
  <c r="H100"/>
  <c r="H99"/>
  <c r="H98"/>
  <c r="H97"/>
  <c r="H96"/>
  <c r="H95"/>
  <c r="H94"/>
  <c r="H93"/>
  <c r="H92"/>
  <c r="H91"/>
  <c r="H90"/>
  <c r="H166" i="22"/>
  <c r="H164"/>
  <c r="H162"/>
  <c r="H161"/>
  <c r="H160"/>
  <c r="H159"/>
  <c r="H158"/>
  <c r="H157"/>
  <c r="H156"/>
  <c r="H155"/>
  <c r="H154"/>
  <c r="H153"/>
  <c r="H151"/>
  <c r="H150"/>
  <c r="H149"/>
  <c r="H148"/>
  <c r="H147"/>
  <c r="H144"/>
  <c r="H143"/>
  <c r="H142"/>
  <c r="H141"/>
  <c r="H140"/>
  <c r="H139"/>
  <c r="H138"/>
  <c r="H137"/>
  <c r="H136"/>
  <c r="H135"/>
  <c r="H134"/>
  <c r="H133"/>
  <c r="H123"/>
  <c r="H121"/>
  <c r="H119"/>
  <c r="H118"/>
  <c r="H117"/>
  <c r="H116"/>
  <c r="H115"/>
  <c r="H114"/>
  <c r="H113"/>
  <c r="H112"/>
  <c r="H111"/>
  <c r="H110"/>
  <c r="H108"/>
  <c r="H107"/>
  <c r="H106"/>
  <c r="H105"/>
  <c r="H104"/>
  <c r="H101"/>
  <c r="H100"/>
  <c r="H99"/>
  <c r="H98"/>
  <c r="H97"/>
  <c r="H96"/>
  <c r="H95"/>
  <c r="H94"/>
  <c r="H93"/>
  <c r="H92"/>
  <c r="H91"/>
  <c r="H90"/>
  <c r="H80"/>
  <c r="H78"/>
  <c r="H76"/>
  <c r="H75"/>
  <c r="H74"/>
  <c r="H73"/>
  <c r="H72"/>
  <c r="H71"/>
  <c r="H70"/>
  <c r="H69"/>
  <c r="H68"/>
  <c r="H67"/>
  <c r="H65"/>
  <c r="H64"/>
  <c r="H63"/>
  <c r="H62"/>
  <c r="H61"/>
  <c r="H58"/>
  <c r="H57"/>
  <c r="H56"/>
  <c r="H55"/>
  <c r="H54"/>
  <c r="H53"/>
  <c r="H52"/>
  <c r="H51"/>
  <c r="H50"/>
  <c r="H49"/>
  <c r="H48"/>
  <c r="H47"/>
  <c r="H209" i="21"/>
  <c r="H207"/>
  <c r="H205"/>
  <c r="H204"/>
  <c r="H203"/>
  <c r="H202"/>
  <c r="H201"/>
  <c r="H200"/>
  <c r="H199"/>
  <c r="H198"/>
  <c r="H197"/>
  <c r="H196"/>
  <c r="H194"/>
  <c r="H193"/>
  <c r="H192"/>
  <c r="H191"/>
  <c r="H190"/>
  <c r="H187"/>
  <c r="H186"/>
  <c r="H185"/>
  <c r="H184"/>
  <c r="H183"/>
  <c r="H182"/>
  <c r="H181"/>
  <c r="H180"/>
  <c r="H179"/>
  <c r="H178"/>
  <c r="H177"/>
  <c r="H176"/>
  <c r="H166"/>
  <c r="H164"/>
  <c r="H162"/>
  <c r="H161"/>
  <c r="H160"/>
  <c r="H159"/>
  <c r="H158"/>
  <c r="H157"/>
  <c r="H156"/>
  <c r="H155"/>
  <c r="H154"/>
  <c r="H153"/>
  <c r="H151"/>
  <c r="H150"/>
  <c r="H149"/>
  <c r="H148"/>
  <c r="H147"/>
  <c r="H144"/>
  <c r="H143"/>
  <c r="H142"/>
  <c r="H141"/>
  <c r="H140"/>
  <c r="H139"/>
  <c r="H138"/>
  <c r="H137"/>
  <c r="H136"/>
  <c r="H135"/>
  <c r="H134"/>
  <c r="H133"/>
  <c r="H123"/>
  <c r="H121"/>
  <c r="H119"/>
  <c r="H118"/>
  <c r="H117"/>
  <c r="H116"/>
  <c r="H115"/>
  <c r="H114"/>
  <c r="H113"/>
  <c r="H112"/>
  <c r="H111"/>
  <c r="H110"/>
  <c r="H108"/>
  <c r="H107"/>
  <c r="H106"/>
  <c r="H105"/>
  <c r="H104"/>
  <c r="H101"/>
  <c r="H100"/>
  <c r="H99"/>
  <c r="H98"/>
  <c r="H97"/>
  <c r="H96"/>
  <c r="H95"/>
  <c r="H94"/>
  <c r="H93"/>
  <c r="H92"/>
  <c r="H91"/>
  <c r="H90"/>
  <c r="H80"/>
  <c r="H78"/>
  <c r="H76"/>
  <c r="H75"/>
  <c r="H74"/>
  <c r="H73"/>
  <c r="H72"/>
  <c r="H71"/>
  <c r="H70"/>
  <c r="H69"/>
  <c r="H68"/>
  <c r="H67"/>
  <c r="H65"/>
  <c r="H64"/>
  <c r="H63"/>
  <c r="H62"/>
  <c r="H61"/>
  <c r="H58"/>
  <c r="H57"/>
  <c r="H56"/>
  <c r="H55"/>
  <c r="H54"/>
  <c r="H53"/>
  <c r="H52"/>
  <c r="H51"/>
  <c r="H50"/>
  <c r="H49"/>
  <c r="H48"/>
  <c r="H47"/>
  <c r="H123" i="20"/>
  <c r="H121"/>
  <c r="H119"/>
  <c r="H118"/>
  <c r="H117"/>
  <c r="H116"/>
  <c r="H115"/>
  <c r="H114"/>
  <c r="H113"/>
  <c r="H112"/>
  <c r="H111"/>
  <c r="H110"/>
  <c r="H108"/>
  <c r="H107"/>
  <c r="H106"/>
  <c r="H105"/>
  <c r="H104"/>
  <c r="H101"/>
  <c r="H100"/>
  <c r="H99"/>
  <c r="H98"/>
  <c r="H97"/>
  <c r="H96"/>
  <c r="H95"/>
  <c r="H94"/>
  <c r="H93"/>
  <c r="H92"/>
  <c r="H91"/>
  <c r="H90"/>
  <c r="H123" i="19"/>
  <c r="H121"/>
  <c r="H119"/>
  <c r="H118"/>
  <c r="H117"/>
  <c r="H116"/>
  <c r="H115"/>
  <c r="H114"/>
  <c r="H113"/>
  <c r="H112"/>
  <c r="H111"/>
  <c r="H110"/>
  <c r="H108"/>
  <c r="H107"/>
  <c r="H106"/>
  <c r="H105"/>
  <c r="H104"/>
  <c r="H101"/>
  <c r="H100"/>
  <c r="H99"/>
  <c r="H98"/>
  <c r="H97"/>
  <c r="H96"/>
  <c r="H95"/>
  <c r="H94"/>
  <c r="H93"/>
  <c r="H92"/>
  <c r="H91"/>
  <c r="H90"/>
  <c r="H80"/>
  <c r="H78"/>
  <c r="H76"/>
  <c r="H74"/>
  <c r="H73"/>
  <c r="H72"/>
  <c r="H70"/>
  <c r="H68"/>
  <c r="H67"/>
  <c r="H65"/>
  <c r="H63"/>
  <c r="H62"/>
  <c r="H61"/>
  <c r="H57"/>
  <c r="H56"/>
  <c r="H55"/>
  <c r="H54"/>
  <c r="H53"/>
  <c r="H51"/>
  <c r="H50"/>
  <c r="H49"/>
  <c r="H47"/>
  <c r="G209" i="25"/>
  <c r="G207"/>
  <c r="G204"/>
  <c r="G202"/>
  <c r="G200"/>
  <c r="G198"/>
  <c r="G196"/>
  <c r="G192"/>
  <c r="G190"/>
  <c r="G186"/>
  <c r="G184"/>
  <c r="G182"/>
  <c r="G180"/>
  <c r="G178"/>
  <c r="G176"/>
  <c r="G166"/>
  <c r="G164"/>
  <c r="G161"/>
  <c r="G159"/>
  <c r="G157"/>
  <c r="G155"/>
  <c r="G153"/>
  <c r="G149"/>
  <c r="G147"/>
  <c r="G143"/>
  <c r="G141"/>
  <c r="G139"/>
  <c r="G137"/>
  <c r="G135"/>
  <c r="G133"/>
  <c r="G123"/>
  <c r="G121"/>
  <c r="G118"/>
  <c r="G116"/>
  <c r="G114"/>
  <c r="G112"/>
  <c r="G110"/>
  <c r="G106"/>
  <c r="G104"/>
  <c r="G100"/>
  <c r="G98"/>
  <c r="G96"/>
  <c r="G94"/>
  <c r="G92"/>
  <c r="G90"/>
  <c r="G80"/>
  <c r="G78"/>
  <c r="G75"/>
  <c r="G73"/>
  <c r="G71"/>
  <c r="G69"/>
  <c r="G67"/>
  <c r="G63"/>
  <c r="G61"/>
  <c r="G57"/>
  <c r="G55"/>
  <c r="G53"/>
  <c r="G51"/>
  <c r="G49"/>
  <c r="G47"/>
  <c r="G166" i="24"/>
  <c r="G164"/>
  <c r="G161"/>
  <c r="G159"/>
  <c r="G157"/>
  <c r="G155"/>
  <c r="G153"/>
  <c r="G149"/>
  <c r="G147"/>
  <c r="G143"/>
  <c r="G141"/>
  <c r="G139"/>
  <c r="G137"/>
  <c r="G135"/>
  <c r="G133"/>
  <c r="G123"/>
  <c r="G121"/>
  <c r="G118"/>
  <c r="G116"/>
  <c r="G114"/>
  <c r="G112"/>
  <c r="G110"/>
  <c r="G106"/>
  <c r="G100"/>
  <c r="G98"/>
  <c r="G96"/>
  <c r="G94"/>
  <c r="G92"/>
  <c r="G90"/>
  <c r="G80"/>
  <c r="G78"/>
  <c r="G75"/>
  <c r="G73"/>
  <c r="G71"/>
  <c r="G69"/>
  <c r="G67"/>
  <c r="G63"/>
  <c r="G61"/>
  <c r="G57"/>
  <c r="G55"/>
  <c r="G53"/>
  <c r="G51"/>
  <c r="G49"/>
  <c r="G47"/>
  <c r="G123" i="23"/>
  <c r="G121"/>
  <c r="G118"/>
  <c r="G116"/>
  <c r="G114"/>
  <c r="G112"/>
  <c r="G110"/>
  <c r="G106"/>
  <c r="G104"/>
  <c r="G100"/>
  <c r="G98"/>
  <c r="G96"/>
  <c r="G94"/>
  <c r="G92"/>
  <c r="G90"/>
  <c r="G166" i="22"/>
  <c r="G164"/>
  <c r="G161"/>
  <c r="G159"/>
  <c r="G157"/>
  <c r="G155"/>
  <c r="G153"/>
  <c r="G149"/>
  <c r="G147"/>
  <c r="G143"/>
  <c r="G141"/>
  <c r="G139"/>
  <c r="G137"/>
  <c r="G135"/>
  <c r="G133"/>
  <c r="G123"/>
  <c r="G121"/>
  <c r="G118"/>
  <c r="G116"/>
  <c r="G114"/>
  <c r="G112"/>
  <c r="G110"/>
  <c r="G106"/>
  <c r="G104"/>
  <c r="G100"/>
  <c r="G98"/>
  <c r="G96"/>
  <c r="G94"/>
  <c r="G92"/>
  <c r="G90"/>
  <c r="G80"/>
  <c r="G78"/>
  <c r="G75"/>
  <c r="G73"/>
  <c r="G71"/>
  <c r="G69"/>
  <c r="G67"/>
  <c r="G63"/>
  <c r="G61"/>
  <c r="G57"/>
  <c r="G55"/>
  <c r="G53"/>
  <c r="G51"/>
  <c r="G49"/>
  <c r="G47"/>
  <c r="G209" i="21"/>
  <c r="G207"/>
  <c r="G204"/>
  <c r="G202"/>
  <c r="G200"/>
  <c r="G198"/>
  <c r="G196"/>
  <c r="G192"/>
  <c r="G190"/>
  <c r="G186"/>
  <c r="G184"/>
  <c r="G182"/>
  <c r="G180"/>
  <c r="G178"/>
  <c r="G176"/>
  <c r="G166"/>
  <c r="G164"/>
  <c r="G161"/>
  <c r="G159"/>
  <c r="G157"/>
  <c r="G155"/>
  <c r="G153"/>
  <c r="G149"/>
  <c r="G147"/>
  <c r="G143"/>
  <c r="G141"/>
  <c r="G139"/>
  <c r="G137"/>
  <c r="G135"/>
  <c r="G133"/>
  <c r="G123"/>
  <c r="G121"/>
  <c r="G118"/>
  <c r="G116"/>
  <c r="G114"/>
  <c r="G112"/>
  <c r="G110"/>
  <c r="G106"/>
  <c r="G104"/>
  <c r="G100"/>
  <c r="G98"/>
  <c r="G96"/>
  <c r="G94"/>
  <c r="G92"/>
  <c r="G90"/>
  <c r="G80"/>
  <c r="G78"/>
  <c r="G75"/>
  <c r="G73"/>
  <c r="G71"/>
  <c r="G69"/>
  <c r="G67"/>
  <c r="G63"/>
  <c r="G61"/>
  <c r="G57"/>
  <c r="G55"/>
  <c r="G53"/>
  <c r="G51"/>
  <c r="G49"/>
  <c r="G47"/>
  <c r="G123" i="20"/>
  <c r="G121"/>
  <c r="G118"/>
  <c r="G116"/>
  <c r="G114"/>
  <c r="G112"/>
  <c r="G110"/>
  <c r="G106"/>
  <c r="G104"/>
  <c r="G100"/>
  <c r="G98"/>
  <c r="G96"/>
  <c r="G94"/>
  <c r="G92"/>
  <c r="G90"/>
  <c r="G123" i="19"/>
  <c r="G121"/>
  <c r="G118"/>
  <c r="G116"/>
  <c r="G114"/>
  <c r="G112"/>
  <c r="G110"/>
  <c r="G106"/>
  <c r="G104"/>
  <c r="G100"/>
  <c r="G98"/>
  <c r="G96"/>
  <c r="G94"/>
  <c r="G92"/>
  <c r="G90"/>
  <c r="G80"/>
  <c r="G78"/>
  <c r="G75"/>
  <c r="G73"/>
  <c r="G71"/>
  <c r="G69"/>
  <c r="G67"/>
  <c r="G63"/>
  <c r="G61"/>
  <c r="G57"/>
  <c r="G55"/>
  <c r="G53"/>
  <c r="G51"/>
  <c r="G49"/>
  <c r="G47"/>
  <c r="AR41" i="36"/>
  <c r="AO41"/>
  <c r="AL41"/>
  <c r="AI41"/>
  <c r="AA41"/>
  <c r="U41"/>
  <c r="R41"/>
  <c r="O41"/>
  <c r="L41"/>
  <c r="I41"/>
  <c r="AR35"/>
  <c r="AO35"/>
  <c r="AL35"/>
  <c r="AI35"/>
  <c r="AA35"/>
  <c r="U35"/>
  <c r="R35"/>
  <c r="O35"/>
  <c r="L35"/>
  <c r="I35"/>
  <c r="AR25"/>
  <c r="AO25"/>
  <c r="AL25"/>
  <c r="AI25"/>
  <c r="AA25"/>
  <c r="U25"/>
  <c r="R25"/>
  <c r="O25"/>
  <c r="L25"/>
  <c r="I25"/>
  <c r="AR16"/>
  <c r="AO16"/>
  <c r="AL16"/>
  <c r="AI16"/>
  <c r="AA16"/>
  <c r="U16"/>
  <c r="R16"/>
  <c r="O16"/>
  <c r="L16"/>
  <c r="I16"/>
  <c r="AR21" i="35"/>
  <c r="AO21"/>
  <c r="AL21"/>
  <c r="AI21"/>
  <c r="AA21"/>
  <c r="U21"/>
  <c r="R21"/>
  <c r="O21"/>
  <c r="L21"/>
  <c r="I21"/>
  <c r="AR16"/>
  <c r="AO16"/>
  <c r="AL16"/>
  <c r="AI16"/>
  <c r="AA16"/>
  <c r="U16"/>
  <c r="R16"/>
  <c r="O16"/>
  <c r="L16"/>
  <c r="I16"/>
  <c r="AR11"/>
  <c r="AO11"/>
  <c r="AL11"/>
  <c r="AI11"/>
  <c r="AA11"/>
  <c r="U11"/>
  <c r="R11"/>
  <c r="O11"/>
  <c r="L11"/>
  <c r="I11"/>
  <c r="AR16" i="34"/>
  <c r="AO16"/>
  <c r="AL16"/>
  <c r="AI16"/>
  <c r="U16"/>
  <c r="R16"/>
  <c r="O16"/>
  <c r="L16"/>
  <c r="I16"/>
  <c r="F16"/>
  <c r="AR21" i="33"/>
  <c r="AO21"/>
  <c r="AL21"/>
  <c r="AI21"/>
  <c r="AA21"/>
  <c r="U21"/>
  <c r="R21"/>
  <c r="O21"/>
  <c r="L21"/>
  <c r="I21"/>
  <c r="F21"/>
  <c r="AR16"/>
  <c r="AO16"/>
  <c r="AL16"/>
  <c r="AI16"/>
  <c r="AA16"/>
  <c r="U16"/>
  <c r="R16"/>
  <c r="O16"/>
  <c r="L16"/>
  <c r="I16"/>
  <c r="F16"/>
  <c r="AR11"/>
  <c r="AO11"/>
  <c r="AL11"/>
  <c r="AI11"/>
  <c r="AA11"/>
  <c r="U11"/>
  <c r="R11"/>
  <c r="O11"/>
  <c r="L11"/>
  <c r="I11"/>
  <c r="F11"/>
  <c r="AR26" i="32"/>
  <c r="AO26"/>
  <c r="AL26"/>
  <c r="AI26"/>
  <c r="AA26"/>
  <c r="U26"/>
  <c r="R26"/>
  <c r="O26"/>
  <c r="L26"/>
  <c r="I26"/>
  <c r="F26"/>
  <c r="AR21"/>
  <c r="AO21"/>
  <c r="AL21"/>
  <c r="AI21"/>
  <c r="AA21"/>
  <c r="U21"/>
  <c r="R21"/>
  <c r="O21"/>
  <c r="L21"/>
  <c r="I21"/>
  <c r="F21"/>
  <c r="AR16"/>
  <c r="AO16"/>
  <c r="AL16"/>
  <c r="AI16"/>
  <c r="AA16"/>
  <c r="U16"/>
  <c r="R16"/>
  <c r="O16"/>
  <c r="L16"/>
  <c r="I16"/>
  <c r="F16"/>
  <c r="AR11"/>
  <c r="AO11"/>
  <c r="AL11"/>
  <c r="AI11"/>
  <c r="AA11"/>
  <c r="U11"/>
  <c r="R11"/>
  <c r="O11"/>
  <c r="L11"/>
  <c r="I11"/>
  <c r="F11"/>
  <c r="AY16" i="31"/>
  <c r="AW16"/>
  <c r="AS16"/>
  <c r="AR16"/>
  <c r="AP16"/>
  <c r="AO16"/>
  <c r="AM16"/>
  <c r="AL16"/>
  <c r="AJ16"/>
  <c r="AI16"/>
  <c r="AG16"/>
  <c r="AB16"/>
  <c r="AA16"/>
  <c r="Y16"/>
  <c r="U16"/>
  <c r="S16"/>
  <c r="R16"/>
  <c r="P16"/>
  <c r="O16"/>
  <c r="M16"/>
  <c r="L16"/>
  <c r="J16"/>
  <c r="I16"/>
  <c r="G16"/>
  <c r="F16"/>
  <c r="D16"/>
  <c r="AR18" i="29"/>
  <c r="AO18"/>
  <c r="AL18"/>
  <c r="AI18"/>
  <c r="AA18"/>
  <c r="U18"/>
  <c r="R18"/>
  <c r="O18"/>
  <c r="L18"/>
  <c r="I18"/>
  <c r="F18"/>
  <c r="AS13"/>
  <c r="AR13"/>
  <c r="AO13"/>
  <c r="AL13"/>
  <c r="AI13"/>
  <c r="AA13"/>
  <c r="U13"/>
  <c r="R13"/>
  <c r="O13"/>
  <c r="L13"/>
  <c r="I13"/>
  <c r="F13"/>
  <c r="E207" i="25"/>
  <c r="E164"/>
  <c r="E121"/>
  <c r="E78"/>
  <c r="E164" i="24"/>
  <c r="E121"/>
  <c r="E78"/>
  <c r="E121" i="23"/>
  <c r="E164" i="22"/>
  <c r="E121"/>
  <c r="E78"/>
  <c r="E207" i="21"/>
  <c r="E164"/>
  <c r="E121"/>
  <c r="E78"/>
  <c r="E121" i="19"/>
  <c r="E78"/>
  <c r="E81" s="1"/>
  <c r="E205" i="25"/>
  <c r="E204"/>
  <c r="E162"/>
  <c r="E161"/>
  <c r="E119"/>
  <c r="E118"/>
  <c r="E76"/>
  <c r="E75"/>
  <c r="E162" i="24"/>
  <c r="E161"/>
  <c r="E119"/>
  <c r="E118"/>
  <c r="E75"/>
  <c r="E119" i="23"/>
  <c r="E118"/>
  <c r="E162" i="22"/>
  <c r="E161"/>
  <c r="E119"/>
  <c r="E118"/>
  <c r="E76"/>
  <c r="E75"/>
  <c r="E205" i="21"/>
  <c r="E204"/>
  <c r="E162"/>
  <c r="E161"/>
  <c r="E119"/>
  <c r="E118"/>
  <c r="E76"/>
  <c r="E75"/>
  <c r="E119" i="19"/>
  <c r="E118"/>
  <c r="E76"/>
  <c r="E203" i="25"/>
  <c r="E202"/>
  <c r="E160"/>
  <c r="E159"/>
  <c r="E117"/>
  <c r="E116"/>
  <c r="E73"/>
  <c r="E160" i="24"/>
  <c r="E159"/>
  <c r="E117"/>
  <c r="E116"/>
  <c r="E74"/>
  <c r="E73"/>
  <c r="E117" i="23"/>
  <c r="E116"/>
  <c r="E160" i="22"/>
  <c r="E159"/>
  <c r="E117"/>
  <c r="E116"/>
  <c r="E74"/>
  <c r="E73"/>
  <c r="E203" i="21"/>
  <c r="E202"/>
  <c r="E160"/>
  <c r="E159"/>
  <c r="E117"/>
  <c r="E116"/>
  <c r="E74"/>
  <c r="E73"/>
  <c r="E117" i="19"/>
  <c r="E116"/>
  <c r="E74"/>
  <c r="E201" i="25"/>
  <c r="E200"/>
  <c r="E158"/>
  <c r="E157"/>
  <c r="E115"/>
  <c r="E114"/>
  <c r="E71"/>
  <c r="E158" i="24"/>
  <c r="E157"/>
  <c r="E115"/>
  <c r="E114"/>
  <c r="E72"/>
  <c r="E71"/>
  <c r="E115" i="23"/>
  <c r="E114"/>
  <c r="E158" i="22"/>
  <c r="E157"/>
  <c r="E115"/>
  <c r="E114"/>
  <c r="E72"/>
  <c r="E71"/>
  <c r="E201" i="21"/>
  <c r="E200"/>
  <c r="E158"/>
  <c r="E157"/>
  <c r="E115"/>
  <c r="E114"/>
  <c r="E72"/>
  <c r="E71"/>
  <c r="E115" i="19"/>
  <c r="E114"/>
  <c r="E72"/>
  <c r="E71"/>
  <c r="E199" i="25"/>
  <c r="E198"/>
  <c r="E156"/>
  <c r="E155"/>
  <c r="E113"/>
  <c r="E112"/>
  <c r="E70"/>
  <c r="E69"/>
  <c r="E156" i="24"/>
  <c r="E155"/>
  <c r="E113"/>
  <c r="E112"/>
  <c r="E69"/>
  <c r="E113" i="23"/>
  <c r="E112"/>
  <c r="E156" i="22"/>
  <c r="E155"/>
  <c r="E113"/>
  <c r="E112"/>
  <c r="E70"/>
  <c r="E69"/>
  <c r="E199" i="21"/>
  <c r="E198"/>
  <c r="E156"/>
  <c r="E155"/>
  <c r="E113"/>
  <c r="E112"/>
  <c r="E70"/>
  <c r="E69"/>
  <c r="E113" i="19"/>
  <c r="E112"/>
  <c r="E70"/>
  <c r="E69"/>
  <c r="E197" i="25"/>
  <c r="E196"/>
  <c r="E154"/>
  <c r="E153"/>
  <c r="E111"/>
  <c r="E110"/>
  <c r="E68"/>
  <c r="E67"/>
  <c r="E154" i="24"/>
  <c r="E153"/>
  <c r="E111"/>
  <c r="E110"/>
  <c r="E68"/>
  <c r="E67"/>
  <c r="E110" i="23"/>
  <c r="E154" i="22"/>
  <c r="E153"/>
  <c r="E111"/>
  <c r="E110"/>
  <c r="E68"/>
  <c r="E67"/>
  <c r="E197" i="21"/>
  <c r="E196"/>
  <c r="E154"/>
  <c r="E153"/>
  <c r="E111"/>
  <c r="E110"/>
  <c r="E68"/>
  <c r="E67"/>
  <c r="E111" i="19"/>
  <c r="E110"/>
  <c r="E67"/>
  <c r="E192" i="25"/>
  <c r="E149"/>
  <c r="E106"/>
  <c r="E63"/>
  <c r="E149" i="24"/>
  <c r="E106"/>
  <c r="E63"/>
  <c r="E106" i="23"/>
  <c r="E149" i="22"/>
  <c r="E106"/>
  <c r="E63"/>
  <c r="E192" i="21"/>
  <c r="E149"/>
  <c r="E106"/>
  <c r="E63"/>
  <c r="E106" i="19"/>
  <c r="E63"/>
  <c r="E191" i="25"/>
  <c r="E190"/>
  <c r="E148"/>
  <c r="E147"/>
  <c r="E105"/>
  <c r="E104"/>
  <c r="E61"/>
  <c r="E148" i="24"/>
  <c r="E147"/>
  <c r="E105"/>
  <c r="E62"/>
  <c r="E61"/>
  <c r="E105" i="23"/>
  <c r="E104"/>
  <c r="E148" i="22"/>
  <c r="E147"/>
  <c r="E105"/>
  <c r="E62"/>
  <c r="E61"/>
  <c r="E191" i="21"/>
  <c r="E190"/>
  <c r="E148"/>
  <c r="E147"/>
  <c r="E105"/>
  <c r="E104"/>
  <c r="E62"/>
  <c r="E61"/>
  <c r="E105" i="19"/>
  <c r="E104"/>
  <c r="E62"/>
  <c r="E61"/>
  <c r="E187" i="25"/>
  <c r="E186"/>
  <c r="E144"/>
  <c r="E143"/>
  <c r="E101"/>
  <c r="E100"/>
  <c r="E58"/>
  <c r="E57"/>
  <c r="E144" i="24"/>
  <c r="E143"/>
  <c r="E101"/>
  <c r="E100"/>
  <c r="E58"/>
  <c r="E57"/>
  <c r="E101" i="23"/>
  <c r="E100"/>
  <c r="E144" i="22"/>
  <c r="E143"/>
  <c r="E101"/>
  <c r="E100"/>
  <c r="E57"/>
  <c r="E187" i="21"/>
  <c r="E186"/>
  <c r="E144"/>
  <c r="E143"/>
  <c r="E101"/>
  <c r="E100"/>
  <c r="E57"/>
  <c r="E101" i="19"/>
  <c r="E100"/>
  <c r="E58"/>
  <c r="E57"/>
  <c r="E185" i="25"/>
  <c r="E184"/>
  <c r="E142"/>
  <c r="E141"/>
  <c r="E99"/>
  <c r="E98"/>
  <c r="E56"/>
  <c r="E55"/>
  <c r="E142" i="24"/>
  <c r="E141"/>
  <c r="E99"/>
  <c r="E98"/>
  <c r="E55"/>
  <c r="E99" i="23"/>
  <c r="E98"/>
  <c r="E142" i="22"/>
  <c r="E141"/>
  <c r="E99"/>
  <c r="E98"/>
  <c r="E56"/>
  <c r="E55"/>
  <c r="E185" i="21"/>
  <c r="E184"/>
  <c r="E142"/>
  <c r="E141"/>
  <c r="E99"/>
  <c r="E98"/>
  <c r="E56"/>
  <c r="E55"/>
  <c r="E99" i="19"/>
  <c r="E98"/>
  <c r="E55"/>
  <c r="E181" i="25"/>
  <c r="E180"/>
  <c r="E138"/>
  <c r="E137"/>
  <c r="E95"/>
  <c r="E94"/>
  <c r="E52"/>
  <c r="E51"/>
  <c r="E138" i="24"/>
  <c r="E137"/>
  <c r="E95"/>
  <c r="E94"/>
  <c r="E52"/>
  <c r="E95" i="23"/>
  <c r="E138" i="22"/>
  <c r="E137"/>
  <c r="E95"/>
  <c r="E94"/>
  <c r="E52"/>
  <c r="E51"/>
  <c r="E181" i="21"/>
  <c r="E180"/>
  <c r="E138"/>
  <c r="E137"/>
  <c r="E95"/>
  <c r="E94"/>
  <c r="E52"/>
  <c r="E51"/>
  <c r="E95" i="19"/>
  <c r="E94"/>
  <c r="E52"/>
  <c r="E13" i="23" l="1"/>
  <c r="AU21" i="32"/>
  <c r="AT21"/>
  <c r="AU21" i="35"/>
  <c r="AU13" i="29"/>
  <c r="AT13"/>
  <c r="AU16" i="32"/>
  <c r="AT16"/>
  <c r="AU16" i="33"/>
  <c r="AT16"/>
  <c r="AU16" i="35"/>
  <c r="AT16"/>
  <c r="F21"/>
  <c r="E21"/>
  <c r="AU35" i="36"/>
  <c r="AT35"/>
  <c r="F41"/>
  <c r="E41"/>
  <c r="AU11" i="32"/>
  <c r="AT11"/>
  <c r="AU11" i="33"/>
  <c r="AT11"/>
  <c r="AU11" i="35"/>
  <c r="F16"/>
  <c r="E16"/>
  <c r="AU25" i="36"/>
  <c r="AT25"/>
  <c r="F35"/>
  <c r="E35"/>
  <c r="AU18" i="29"/>
  <c r="AT18"/>
  <c r="AU21" i="33"/>
  <c r="F16" i="36"/>
  <c r="E16"/>
  <c r="AU41"/>
  <c r="AT41"/>
  <c r="AU16" i="31"/>
  <c r="AT16"/>
  <c r="AU26" i="32"/>
  <c r="AT26"/>
  <c r="AU16" i="34"/>
  <c r="AT16"/>
  <c r="F11" i="35"/>
  <c r="E11"/>
  <c r="AU16" i="36"/>
  <c r="AT16"/>
  <c r="F25"/>
  <c r="E25"/>
  <c r="F36" i="20"/>
  <c r="G82" i="2" s="1"/>
  <c r="AX21" i="31"/>
  <c r="X124" i="2"/>
  <c r="F114" i="21"/>
  <c r="AM16" i="32"/>
  <c r="F133" i="21"/>
  <c r="O92" i="2" s="1"/>
  <c r="D21" i="32"/>
  <c r="F198" i="21"/>
  <c r="AJ26" i="32"/>
  <c r="F207" i="21"/>
  <c r="P123" i="2" s="1"/>
  <c r="AW26" i="32"/>
  <c r="F53" i="22"/>
  <c r="S98" i="2" s="1"/>
  <c r="M11" i="33"/>
  <c r="F63" i="22"/>
  <c r="S108" i="2" s="1"/>
  <c r="AB11" i="33"/>
  <c r="F114" i="22"/>
  <c r="AM16" i="33"/>
  <c r="F141" i="22"/>
  <c r="P21" i="33"/>
  <c r="F147" i="22"/>
  <c r="Q106" i="2" s="1"/>
  <c r="Y21" i="33"/>
  <c r="F116" i="23"/>
  <c r="AP16" i="34"/>
  <c r="F53" i="24"/>
  <c r="V98" i="2" s="1"/>
  <c r="M11" i="35"/>
  <c r="F63" i="24"/>
  <c r="V108" i="2" s="1"/>
  <c r="AB11" i="35"/>
  <c r="F114" i="24"/>
  <c r="AM16" i="35"/>
  <c r="F137" i="24"/>
  <c r="J21" i="35"/>
  <c r="F73" i="25"/>
  <c r="Y118" i="2" s="1"/>
  <c r="AP16" i="36"/>
  <c r="F92" i="25"/>
  <c r="G25" i="36"/>
  <c r="F100" i="25"/>
  <c r="S25" i="36"/>
  <c r="F161" i="25"/>
  <c r="AS35" i="36"/>
  <c r="F180" i="25"/>
  <c r="J41" i="36"/>
  <c r="F190" i="25"/>
  <c r="AB106" i="2" s="1"/>
  <c r="Y41" i="36"/>
  <c r="F36" i="22"/>
  <c r="I82" i="2" s="1"/>
  <c r="AX26" i="33"/>
  <c r="F36" i="24"/>
  <c r="K82" i="2" s="1"/>
  <c r="AX26" i="35"/>
  <c r="T124" i="2"/>
  <c r="Z124"/>
  <c r="AA124"/>
  <c r="F90" i="21"/>
  <c r="N92" i="2" s="1"/>
  <c r="D16" i="32"/>
  <c r="F94" i="21"/>
  <c r="J16" i="32"/>
  <c r="F98" i="21"/>
  <c r="P16" i="32"/>
  <c r="F104" i="21"/>
  <c r="N106" i="2" s="1"/>
  <c r="Y16" i="32"/>
  <c r="F182" i="21"/>
  <c r="M26" i="32"/>
  <c r="F186" i="21"/>
  <c r="S26" i="32"/>
  <c r="F71" i="22"/>
  <c r="S116" i="2" s="1"/>
  <c r="AM11" i="33"/>
  <c r="F75" i="22"/>
  <c r="S120" i="2" s="1"/>
  <c r="AS11" i="33"/>
  <c r="F90" i="22"/>
  <c r="R92" i="2" s="1"/>
  <c r="D16" i="33"/>
  <c r="F94" i="22"/>
  <c r="J16" i="33"/>
  <c r="F98" i="22"/>
  <c r="P16" i="33"/>
  <c r="F104" i="22"/>
  <c r="R106" i="2" s="1"/>
  <c r="Y16" i="33"/>
  <c r="F155" i="22"/>
  <c r="AJ21" i="33"/>
  <c r="F159" i="22"/>
  <c r="AP21" i="33"/>
  <c r="F164" i="22"/>
  <c r="Q123" i="2" s="1"/>
  <c r="AW21" i="33"/>
  <c r="F67" i="24"/>
  <c r="V112" i="2" s="1"/>
  <c r="AG11" i="35"/>
  <c r="F71" i="24"/>
  <c r="V116" i="2" s="1"/>
  <c r="AM11" i="35"/>
  <c r="F75" i="24"/>
  <c r="V120" i="2" s="1"/>
  <c r="AS11" i="35"/>
  <c r="F90" i="24"/>
  <c r="W92" i="2" s="1"/>
  <c r="D16" i="35"/>
  <c r="F94" i="24"/>
  <c r="J16" i="35"/>
  <c r="F98" i="24"/>
  <c r="P16" i="35"/>
  <c r="Y16"/>
  <c r="F155" i="24"/>
  <c r="AJ21" i="35"/>
  <c r="F159" i="24"/>
  <c r="AP21" i="35"/>
  <c r="F164" i="24"/>
  <c r="X123" i="2" s="1"/>
  <c r="AW21" i="35"/>
  <c r="F49" i="25"/>
  <c r="Y94" i="2" s="1"/>
  <c r="G16" i="36"/>
  <c r="F53" i="25"/>
  <c r="Y98" i="2" s="1"/>
  <c r="M16" i="36"/>
  <c r="F57" i="25"/>
  <c r="Y102" i="2" s="1"/>
  <c r="S16" i="36"/>
  <c r="F63" i="25"/>
  <c r="Y108" i="2" s="1"/>
  <c r="AB16" i="36"/>
  <c r="F114" i="25"/>
  <c r="AM25" i="36"/>
  <c r="F118" i="25"/>
  <c r="AS25" i="36"/>
  <c r="F133" i="25"/>
  <c r="Z92" i="2" s="1"/>
  <c r="D35" i="36"/>
  <c r="F137" i="25"/>
  <c r="J35" i="36"/>
  <c r="F141" i="25"/>
  <c r="P35" i="36"/>
  <c r="F147" i="25"/>
  <c r="Z106" i="2" s="1"/>
  <c r="Y35" i="36"/>
  <c r="F198" i="25"/>
  <c r="AJ41" i="36"/>
  <c r="F202" i="25"/>
  <c r="AP41" i="36"/>
  <c r="F207" i="25"/>
  <c r="AB123" i="2" s="1"/>
  <c r="AW41" i="36"/>
  <c r="AB124" i="2"/>
  <c r="Q124"/>
  <c r="F92" i="21"/>
  <c r="G16" i="32"/>
  <c r="F100" i="21"/>
  <c r="S16" i="32"/>
  <c r="F176" i="21"/>
  <c r="P92" i="2" s="1"/>
  <c r="D26" i="32"/>
  <c r="F69" i="22"/>
  <c r="S114" i="2" s="1"/>
  <c r="AJ11" i="33"/>
  <c r="F96" i="22"/>
  <c r="M16" i="33"/>
  <c r="F106" i="22"/>
  <c r="AB16" i="33"/>
  <c r="F157" i="22"/>
  <c r="AM21" i="33"/>
  <c r="F98" i="23"/>
  <c r="P16" i="34"/>
  <c r="F69" i="24"/>
  <c r="V114" i="2" s="1"/>
  <c r="AJ11" i="35"/>
  <c r="F78" i="24"/>
  <c r="V123" i="2" s="1"/>
  <c r="AW11" i="35"/>
  <c r="F96" i="24"/>
  <c r="M16" i="35"/>
  <c r="F106" i="24"/>
  <c r="AB16" i="35"/>
  <c r="F157" i="24"/>
  <c r="X116" i="2" s="1"/>
  <c r="AM21" i="35"/>
  <c r="F47" i="25"/>
  <c r="Y92" i="2" s="1"/>
  <c r="D16" i="36"/>
  <c r="F55" i="25"/>
  <c r="Y100" i="2" s="1"/>
  <c r="P16" i="36"/>
  <c r="F116" i="25"/>
  <c r="AP25" i="36"/>
  <c r="F143" i="25"/>
  <c r="S35" i="36"/>
  <c r="F200" i="25"/>
  <c r="AM41" i="36"/>
  <c r="F110" i="21"/>
  <c r="N112" i="2" s="1"/>
  <c r="AG16" i="32"/>
  <c r="F118" i="21"/>
  <c r="AS16" i="32"/>
  <c r="F202" i="21"/>
  <c r="AP26" i="32"/>
  <c r="F49" i="22"/>
  <c r="S94" i="2" s="1"/>
  <c r="G11" i="33"/>
  <c r="F57" i="22"/>
  <c r="S102" i="2" s="1"/>
  <c r="S11" i="33"/>
  <c r="F110" i="22"/>
  <c r="R112" i="2" s="1"/>
  <c r="AG16" i="33"/>
  <c r="F118" i="22"/>
  <c r="AS16" i="33"/>
  <c r="F137" i="22"/>
  <c r="J21" i="33"/>
  <c r="AA21" i="34"/>
  <c r="AA16"/>
  <c r="F112" i="23"/>
  <c r="AJ16" i="34"/>
  <c r="F121" i="23"/>
  <c r="T123" i="2" s="1"/>
  <c r="AW16" i="34"/>
  <c r="F49" i="24"/>
  <c r="V94" i="2" s="1"/>
  <c r="G11" i="35"/>
  <c r="F57" i="24"/>
  <c r="V102" i="2" s="1"/>
  <c r="S11" i="35"/>
  <c r="F110" i="24"/>
  <c r="W112" i="2" s="1"/>
  <c r="AG16" i="35"/>
  <c r="F118" i="24"/>
  <c r="AS16" i="35"/>
  <c r="F133" i="24"/>
  <c r="X92" i="2" s="1"/>
  <c r="D21" i="35"/>
  <c r="F141" i="24"/>
  <c r="P21" i="35"/>
  <c r="F147" i="24"/>
  <c r="Y21" i="35"/>
  <c r="F69" i="25"/>
  <c r="Y114" i="2" s="1"/>
  <c r="AJ16" i="36"/>
  <c r="F78" i="25"/>
  <c r="Y123" i="2" s="1"/>
  <c r="AW16" i="36"/>
  <c r="F96" i="25"/>
  <c r="M25" i="36"/>
  <c r="F106" i="25"/>
  <c r="AB25" i="36"/>
  <c r="F157" i="25"/>
  <c r="AM35" i="36"/>
  <c r="F176" i="25"/>
  <c r="AB92" i="2" s="1"/>
  <c r="D41" i="36"/>
  <c r="F184" i="25"/>
  <c r="P41" i="36"/>
  <c r="E33" i="23"/>
  <c r="F47" i="21"/>
  <c r="M92" i="2" s="1"/>
  <c r="D11" i="32"/>
  <c r="F112" i="21"/>
  <c r="AJ16" i="32"/>
  <c r="F116" i="21"/>
  <c r="AP16" i="32"/>
  <c r="F121" i="21"/>
  <c r="N123" i="2" s="1"/>
  <c r="AW16" i="32"/>
  <c r="F196" i="21"/>
  <c r="P112" i="2" s="1"/>
  <c r="AG26" i="32"/>
  <c r="F200" i="21"/>
  <c r="AM26" i="32"/>
  <c r="F204" i="21"/>
  <c r="AS26" i="32"/>
  <c r="F47" i="22"/>
  <c r="S92" i="2" s="1"/>
  <c r="D11" i="33"/>
  <c r="F51" i="22"/>
  <c r="S96" i="2" s="1"/>
  <c r="J11" i="33"/>
  <c r="F55" i="22"/>
  <c r="S100" i="2" s="1"/>
  <c r="P11" i="33"/>
  <c r="F61" i="22"/>
  <c r="Y11" i="33"/>
  <c r="F112" i="22"/>
  <c r="AJ16" i="33"/>
  <c r="F116" i="22"/>
  <c r="AP16" i="33"/>
  <c r="F121" i="22"/>
  <c r="R123" i="2" s="1"/>
  <c r="AW16" i="33"/>
  <c r="F135" i="22"/>
  <c r="G21" i="33"/>
  <c r="F139" i="22"/>
  <c r="M21" i="33"/>
  <c r="F143" i="22"/>
  <c r="S21" i="33"/>
  <c r="F149" i="22"/>
  <c r="AB21" i="33"/>
  <c r="F110" i="23"/>
  <c r="T112" i="2" s="1"/>
  <c r="AG16" i="34"/>
  <c r="F114" i="23"/>
  <c r="AM16" i="34"/>
  <c r="F118" i="23"/>
  <c r="AS16" i="34"/>
  <c r="F47" i="24"/>
  <c r="V92" i="2" s="1"/>
  <c r="D11" i="35"/>
  <c r="F51" i="24"/>
  <c r="V96" i="2" s="1"/>
  <c r="J11" i="35"/>
  <c r="F55" i="24"/>
  <c r="V100" i="2" s="1"/>
  <c r="P11" i="35"/>
  <c r="F61" i="24"/>
  <c r="V106" i="2" s="1"/>
  <c r="Y11" i="35"/>
  <c r="F112" i="24"/>
  <c r="AJ16" i="35"/>
  <c r="F116" i="24"/>
  <c r="AP16" i="35"/>
  <c r="F121" i="24"/>
  <c r="W123" i="2" s="1"/>
  <c r="AW16" i="35"/>
  <c r="F135" i="24"/>
  <c r="G21" i="35"/>
  <c r="F139" i="24"/>
  <c r="M21" i="35"/>
  <c r="F143" i="24"/>
  <c r="S21" i="35"/>
  <c r="F149" i="24"/>
  <c r="AB21" i="35"/>
  <c r="F71" i="25"/>
  <c r="Y116" i="2" s="1"/>
  <c r="AM16" i="36"/>
  <c r="F75" i="25"/>
  <c r="Y120" i="2" s="1"/>
  <c r="AS16" i="36"/>
  <c r="F90" i="25"/>
  <c r="AA92" i="2" s="1"/>
  <c r="D25" i="36"/>
  <c r="F94" i="25"/>
  <c r="J25" i="36"/>
  <c r="F98" i="25"/>
  <c r="P25" i="36"/>
  <c r="F104" i="25"/>
  <c r="Y25" i="36"/>
  <c r="F155" i="25"/>
  <c r="AJ35" i="36"/>
  <c r="F159" i="25"/>
  <c r="AP35" i="36"/>
  <c r="F164" i="25"/>
  <c r="Z123" i="2" s="1"/>
  <c r="AW35" i="36"/>
  <c r="F178" i="25"/>
  <c r="G41" i="36"/>
  <c r="F182" i="25"/>
  <c r="M41" i="36"/>
  <c r="F186" i="25"/>
  <c r="S41" i="36"/>
  <c r="F192" i="25"/>
  <c r="AB41" i="36"/>
  <c r="F36" i="25"/>
  <c r="L82" i="2" s="1"/>
  <c r="AX46" i="36"/>
  <c r="L124" i="2"/>
  <c r="I124"/>
  <c r="P124"/>
  <c r="O124"/>
  <c r="R124"/>
  <c r="W124"/>
  <c r="F96" i="21"/>
  <c r="M16" i="32"/>
  <c r="F106" i="21"/>
  <c r="AB16" i="32"/>
  <c r="F180" i="21"/>
  <c r="J26" i="32"/>
  <c r="F73" i="22"/>
  <c r="S118" i="2" s="1"/>
  <c r="AP11" i="33"/>
  <c r="F92" i="22"/>
  <c r="G16" i="33"/>
  <c r="F100" i="22"/>
  <c r="S16" i="33"/>
  <c r="F153" i="22"/>
  <c r="Q112" i="2" s="1"/>
  <c r="AG21" i="33"/>
  <c r="F161" i="22"/>
  <c r="AS21" i="33"/>
  <c r="F94" i="23"/>
  <c r="J16" i="34"/>
  <c r="F104" i="23"/>
  <c r="Y16" i="34"/>
  <c r="F92" i="24"/>
  <c r="G16" i="35"/>
  <c r="F100" i="24"/>
  <c r="S16" i="35"/>
  <c r="F161" i="24"/>
  <c r="AS21" i="35"/>
  <c r="F51" i="25"/>
  <c r="Y96" i="2" s="1"/>
  <c r="J16" i="36"/>
  <c r="F112" i="25"/>
  <c r="AJ25" i="36"/>
  <c r="F121" i="25"/>
  <c r="AA123" i="2" s="1"/>
  <c r="AW25" i="36"/>
  <c r="F139" i="25"/>
  <c r="M35" i="36"/>
  <c r="F196" i="25"/>
  <c r="AB112" i="2" s="1"/>
  <c r="AG41" i="36"/>
  <c r="F204" i="25"/>
  <c r="AS41" i="36"/>
  <c r="N124" i="2"/>
  <c r="F78" i="22"/>
  <c r="S123" i="2" s="1"/>
  <c r="AW11" i="33"/>
  <c r="F67" i="22"/>
  <c r="S112" i="2" s="1"/>
  <c r="AG11" i="33"/>
  <c r="F51" i="21"/>
  <c r="M96" i="2" s="1"/>
  <c r="J11" i="32"/>
  <c r="F63" i="21"/>
  <c r="M108" i="2" s="1"/>
  <c r="AB11" i="32"/>
  <c r="F67" i="21"/>
  <c r="M112" i="2" s="1"/>
  <c r="AG11" i="32"/>
  <c r="F71" i="21"/>
  <c r="M116" i="2" s="1"/>
  <c r="AM11" i="32"/>
  <c r="F73" i="21"/>
  <c r="M118" i="2" s="1"/>
  <c r="AP11" i="32"/>
  <c r="F75" i="21"/>
  <c r="M120" i="2" s="1"/>
  <c r="AS11" i="32"/>
  <c r="F137" i="21"/>
  <c r="J21" i="32"/>
  <c r="F139" i="21"/>
  <c r="M21" i="32"/>
  <c r="F143" i="21"/>
  <c r="S21" i="32"/>
  <c r="F147" i="21"/>
  <c r="O106" i="2" s="1"/>
  <c r="Y21" i="32"/>
  <c r="F149" i="21"/>
  <c r="AB21" i="32"/>
  <c r="F153" i="21"/>
  <c r="O112" i="2" s="1"/>
  <c r="AG21" i="32"/>
  <c r="F155" i="21"/>
  <c r="AJ21" i="32"/>
  <c r="F157" i="21"/>
  <c r="AM21" i="32"/>
  <c r="F159" i="21"/>
  <c r="AP21" i="32"/>
  <c r="F161" i="21"/>
  <c r="AS21" i="32"/>
  <c r="F164" i="21"/>
  <c r="AW21" i="32"/>
  <c r="F135" i="21"/>
  <c r="G21" i="32"/>
  <c r="F36" i="23"/>
  <c r="J82" i="2" s="1"/>
  <c r="AX21" i="34"/>
  <c r="F106" i="23"/>
  <c r="AB16" i="34"/>
  <c r="F100" i="23"/>
  <c r="S16" i="34"/>
  <c r="F96" i="23"/>
  <c r="M16" i="34"/>
  <c r="F92" i="23"/>
  <c r="G16" i="34"/>
  <c r="F90" i="23"/>
  <c r="T92" i="2" s="1"/>
  <c r="D16" i="34"/>
  <c r="F36" i="21"/>
  <c r="H82" i="2" s="1"/>
  <c r="AX31" i="32"/>
  <c r="F192" i="21"/>
  <c r="AB26" i="32"/>
  <c r="F190" i="21"/>
  <c r="Y26" i="32"/>
  <c r="F184" i="21"/>
  <c r="P26" i="32"/>
  <c r="F178" i="21"/>
  <c r="G26" i="32"/>
  <c r="F153" i="25"/>
  <c r="Z112" i="2" s="1"/>
  <c r="AG35" i="36"/>
  <c r="F135" i="25"/>
  <c r="G35" i="36"/>
  <c r="F67" i="25"/>
  <c r="Y112" i="2" s="1"/>
  <c r="AG16" i="36"/>
  <c r="F61" i="25"/>
  <c r="Y16" i="36"/>
  <c r="F153" i="24"/>
  <c r="X112" i="2" s="1"/>
  <c r="AG21" i="35"/>
  <c r="F73" i="24"/>
  <c r="V118" i="2" s="1"/>
  <c r="AP11" i="35"/>
  <c r="F133" i="22"/>
  <c r="Q92" i="2" s="1"/>
  <c r="D21" i="33"/>
  <c r="F141" i="21"/>
  <c r="P21" i="32"/>
  <c r="F78" i="21"/>
  <c r="M123" i="2" s="1"/>
  <c r="AW11" i="32"/>
  <c r="F69" i="21"/>
  <c r="M114" i="2" s="1"/>
  <c r="AJ11" i="32"/>
  <c r="F61" i="21"/>
  <c r="M106" i="2" s="1"/>
  <c r="Y11" i="32"/>
  <c r="F57" i="21"/>
  <c r="M102" i="2" s="1"/>
  <c r="S11" i="32"/>
  <c r="F55" i="21"/>
  <c r="M100" i="2" s="1"/>
  <c r="P11" i="32"/>
  <c r="F53" i="21"/>
  <c r="M98" i="2" s="1"/>
  <c r="M11" i="32"/>
  <c r="F49" i="21"/>
  <c r="M94" i="2" s="1"/>
  <c r="G11" i="32"/>
  <c r="F209" i="25"/>
  <c r="AB125" i="2" s="1"/>
  <c r="AY41" i="36"/>
  <c r="F166" i="25"/>
  <c r="Z125" i="2" s="1"/>
  <c r="AY35" i="36"/>
  <c r="F166" i="24"/>
  <c r="AY21" i="35"/>
  <c r="F123" i="24"/>
  <c r="W125" i="2" s="1"/>
  <c r="AY16" i="35"/>
  <c r="F80" i="24"/>
  <c r="AY11" i="35"/>
  <c r="F123" i="23"/>
  <c r="AY16" i="34"/>
  <c r="F166" i="22"/>
  <c r="AY21" i="33"/>
  <c r="F123" i="22"/>
  <c r="AY16" i="33"/>
  <c r="F80" i="22"/>
  <c r="S125" i="2" s="1"/>
  <c r="AY11" i="33"/>
  <c r="F209" i="21"/>
  <c r="AY26" i="32"/>
  <c r="F166" i="21"/>
  <c r="AY21" i="32"/>
  <c r="F123" i="21"/>
  <c r="N125" i="2" s="1"/>
  <c r="AY16" i="32"/>
  <c r="F80" i="21"/>
  <c r="M125" i="2" s="1"/>
  <c r="AY11" i="32"/>
  <c r="F80" i="25"/>
  <c r="F81" s="1"/>
  <c r="Y126" i="2" s="1"/>
  <c r="AY16" i="36"/>
  <c r="F149" i="25"/>
  <c r="AB35" i="36"/>
  <c r="F123" i="25"/>
  <c r="AY25" i="36"/>
  <c r="F110" i="25"/>
  <c r="AG25" i="36"/>
  <c r="F69" i="19"/>
  <c r="H114" i="2" s="1"/>
  <c r="AJ13" i="29"/>
  <c r="F78" i="19"/>
  <c r="H123" i="2" s="1"/>
  <c r="AW13" i="29"/>
  <c r="F96" i="19"/>
  <c r="M18" i="29"/>
  <c r="F106" i="19"/>
  <c r="AB18" i="29"/>
  <c r="F53" i="19"/>
  <c r="H98" i="2" s="1"/>
  <c r="M13" i="29"/>
  <c r="F63" i="19"/>
  <c r="H108" i="2" s="1"/>
  <c r="AB13" i="29"/>
  <c r="F114" i="19"/>
  <c r="AM18" i="29"/>
  <c r="F67" i="19"/>
  <c r="H112" i="2" s="1"/>
  <c r="AG13" i="29"/>
  <c r="F71" i="19"/>
  <c r="H116" i="2" s="1"/>
  <c r="AM13" i="29"/>
  <c r="F90" i="19"/>
  <c r="I92" i="2" s="1"/>
  <c r="D18" i="29"/>
  <c r="F94" i="19"/>
  <c r="J18" i="29"/>
  <c r="F98" i="19"/>
  <c r="P18" i="29"/>
  <c r="F104" i="19"/>
  <c r="Y18" i="29"/>
  <c r="E16" i="34"/>
  <c r="Q16"/>
  <c r="F36" i="19"/>
  <c r="F82" i="2" s="1"/>
  <c r="AX29" i="29"/>
  <c r="F73" i="19"/>
  <c r="H118" i="2" s="1"/>
  <c r="AP13" i="29"/>
  <c r="F92" i="19"/>
  <c r="G18" i="29"/>
  <c r="F100" i="19"/>
  <c r="S18" i="29"/>
  <c r="F123" i="19"/>
  <c r="AY18" i="29"/>
  <c r="F49" i="19"/>
  <c r="H94" i="2" s="1"/>
  <c r="G13" i="29"/>
  <c r="F57" i="19"/>
  <c r="H102" i="2" s="1"/>
  <c r="S13" i="29"/>
  <c r="F80" i="19"/>
  <c r="H125" i="2" s="1"/>
  <c r="AY13" i="29"/>
  <c r="F110" i="19"/>
  <c r="I112" i="2" s="1"/>
  <c r="AG18" i="29"/>
  <c r="F118" i="19"/>
  <c r="AS18" i="29"/>
  <c r="G156" i="27"/>
  <c r="E27" i="23"/>
  <c r="F47" i="19"/>
  <c r="H92" i="2" s="1"/>
  <c r="D13" i="29"/>
  <c r="F51" i="19"/>
  <c r="H96" i="2" s="1"/>
  <c r="J13" i="29"/>
  <c r="F55" i="19"/>
  <c r="H100" i="2" s="1"/>
  <c r="P13" i="29"/>
  <c r="F61" i="19"/>
  <c r="H106" i="2" s="1"/>
  <c r="Y13" i="29"/>
  <c r="F112" i="19"/>
  <c r="AJ18" i="29"/>
  <c r="F116" i="19"/>
  <c r="AP18" i="29"/>
  <c r="F121" i="19"/>
  <c r="I123" i="2" s="1"/>
  <c r="AW18" i="29"/>
  <c r="D29" i="27"/>
  <c r="D64"/>
  <c r="D69"/>
  <c r="D74"/>
  <c r="D79"/>
  <c r="D89"/>
  <c r="D94"/>
  <c r="D114"/>
  <c r="D159"/>
  <c r="D164"/>
  <c r="D129"/>
  <c r="D134"/>
  <c r="D139"/>
  <c r="D144"/>
  <c r="F24"/>
  <c r="F26"/>
  <c r="F49"/>
  <c r="F51"/>
  <c r="F56" s="1"/>
  <c r="F71"/>
  <c r="F69"/>
  <c r="F96"/>
  <c r="F94"/>
  <c r="F116"/>
  <c r="F121" s="1"/>
  <c r="F114"/>
  <c r="F159"/>
  <c r="F161"/>
  <c r="F131"/>
  <c r="F129"/>
  <c r="F141"/>
  <c r="F139"/>
  <c r="G49"/>
  <c r="G51"/>
  <c r="G56" s="1"/>
  <c r="G71"/>
  <c r="G69"/>
  <c r="G79"/>
  <c r="G81"/>
  <c r="G96"/>
  <c r="G94"/>
  <c r="G116"/>
  <c r="G121" s="1"/>
  <c r="G114"/>
  <c r="G161"/>
  <c r="G159"/>
  <c r="G129"/>
  <c r="G131"/>
  <c r="G141"/>
  <c r="G139"/>
  <c r="H24"/>
  <c r="H49"/>
  <c r="H51"/>
  <c r="H56" s="1"/>
  <c r="H71"/>
  <c r="H69"/>
  <c r="H79"/>
  <c r="H81"/>
  <c r="H96"/>
  <c r="H94"/>
  <c r="H116"/>
  <c r="H121" s="1"/>
  <c r="H114"/>
  <c r="H159"/>
  <c r="H161"/>
  <c r="H131"/>
  <c r="H129"/>
  <c r="H141"/>
  <c r="H139"/>
  <c r="D154"/>
  <c r="H156"/>
  <c r="F29"/>
  <c r="F31"/>
  <c r="F64"/>
  <c r="F66"/>
  <c r="F76"/>
  <c r="F74"/>
  <c r="F164"/>
  <c r="F166"/>
  <c r="F136"/>
  <c r="F134"/>
  <c r="F146"/>
  <c r="F144"/>
  <c r="G29"/>
  <c r="G31"/>
  <c r="G64"/>
  <c r="G66"/>
  <c r="G76"/>
  <c r="G74"/>
  <c r="G166"/>
  <c r="G164"/>
  <c r="G136"/>
  <c r="G134"/>
  <c r="G146"/>
  <c r="G144"/>
  <c r="H29"/>
  <c r="H31"/>
  <c r="H64"/>
  <c r="H66"/>
  <c r="H76"/>
  <c r="H74"/>
  <c r="H164"/>
  <c r="H166"/>
  <c r="H136"/>
  <c r="H134"/>
  <c r="H146"/>
  <c r="H144"/>
  <c r="F154"/>
  <c r="G154"/>
  <c r="H154"/>
  <c r="H91"/>
  <c r="H89"/>
  <c r="G91"/>
  <c r="G89"/>
  <c r="F91"/>
  <c r="F89"/>
  <c r="F101"/>
  <c r="F99"/>
  <c r="G101"/>
  <c r="G99"/>
  <c r="H101"/>
  <c r="H99"/>
  <c r="D99"/>
  <c r="F81"/>
  <c r="F79"/>
  <c r="G48" i="19"/>
  <c r="G56"/>
  <c r="G113"/>
  <c r="G117"/>
  <c r="G99" i="21"/>
  <c r="G105"/>
  <c r="G183"/>
  <c r="G187"/>
  <c r="G99" i="22"/>
  <c r="G105"/>
  <c r="G97" i="23"/>
  <c r="G68" i="24"/>
  <c r="G72"/>
  <c r="G91"/>
  <c r="G99"/>
  <c r="G105"/>
  <c r="G54" i="25"/>
  <c r="G115"/>
  <c r="G134"/>
  <c r="G142"/>
  <c r="G199"/>
  <c r="G203"/>
  <c r="G93" i="19"/>
  <c r="G97"/>
  <c r="G101"/>
  <c r="G115" i="20"/>
  <c r="G48" i="21"/>
  <c r="G52"/>
  <c r="G62"/>
  <c r="G113"/>
  <c r="G140"/>
  <c r="G144"/>
  <c r="G197"/>
  <c r="G205"/>
  <c r="G48" i="22"/>
  <c r="G52"/>
  <c r="G62"/>
  <c r="G117"/>
  <c r="G140"/>
  <c r="G144"/>
  <c r="G115" i="23"/>
  <c r="G119"/>
  <c r="G52" i="24"/>
  <c r="G56"/>
  <c r="G62"/>
  <c r="G140"/>
  <c r="G72" i="25"/>
  <c r="G76"/>
  <c r="G91"/>
  <c r="G99"/>
  <c r="G105"/>
  <c r="G156"/>
  <c r="G160"/>
  <c r="G179"/>
  <c r="G183"/>
  <c r="AH16" i="31"/>
  <c r="G50" i="19"/>
  <c r="G54"/>
  <c r="G58"/>
  <c r="G111"/>
  <c r="G115"/>
  <c r="G119"/>
  <c r="G91" i="20"/>
  <c r="G95"/>
  <c r="G99"/>
  <c r="G105"/>
  <c r="G70" i="21"/>
  <c r="G74"/>
  <c r="G93"/>
  <c r="G97"/>
  <c r="G101"/>
  <c r="G154"/>
  <c r="G158"/>
  <c r="G162"/>
  <c r="G177"/>
  <c r="G181"/>
  <c r="G185"/>
  <c r="G191"/>
  <c r="G70" i="22"/>
  <c r="G74"/>
  <c r="G93"/>
  <c r="G97"/>
  <c r="G101"/>
  <c r="G154"/>
  <c r="G158"/>
  <c r="G162"/>
  <c r="G91" i="23"/>
  <c r="G95"/>
  <c r="G99"/>
  <c r="G105"/>
  <c r="G70" i="24"/>
  <c r="G74"/>
  <c r="G93"/>
  <c r="G97"/>
  <c r="G101"/>
  <c r="G154"/>
  <c r="G158"/>
  <c r="G162"/>
  <c r="G48" i="25"/>
  <c r="G52"/>
  <c r="G56"/>
  <c r="G62"/>
  <c r="G113"/>
  <c r="G117"/>
  <c r="G136"/>
  <c r="G140"/>
  <c r="G144"/>
  <c r="G197"/>
  <c r="G201"/>
  <c r="G205"/>
  <c r="G52" i="19"/>
  <c r="G62"/>
  <c r="G93" i="20"/>
  <c r="G97"/>
  <c r="G101"/>
  <c r="G68" i="21"/>
  <c r="G72"/>
  <c r="G76"/>
  <c r="G95"/>
  <c r="G156"/>
  <c r="G160"/>
  <c r="G179"/>
  <c r="G68" i="22"/>
  <c r="G72"/>
  <c r="G76"/>
  <c r="G95"/>
  <c r="G156"/>
  <c r="G160"/>
  <c r="G93" i="23"/>
  <c r="G101"/>
  <c r="G76" i="24"/>
  <c r="G95"/>
  <c r="G156"/>
  <c r="G160"/>
  <c r="G50" i="25"/>
  <c r="G58"/>
  <c r="G111"/>
  <c r="G119"/>
  <c r="G138"/>
  <c r="G148"/>
  <c r="G70" i="19"/>
  <c r="G74"/>
  <c r="G111" i="20"/>
  <c r="G119"/>
  <c r="G56" i="21"/>
  <c r="G117"/>
  <c r="G136"/>
  <c r="G201"/>
  <c r="G56" i="22"/>
  <c r="G113"/>
  <c r="G136"/>
  <c r="G111" i="23"/>
  <c r="G48" i="24"/>
  <c r="G113"/>
  <c r="G117"/>
  <c r="G136"/>
  <c r="G144"/>
  <c r="G68" i="25"/>
  <c r="G95"/>
  <c r="G187"/>
  <c r="G68" i="19"/>
  <c r="G72"/>
  <c r="G76"/>
  <c r="G95"/>
  <c r="G99"/>
  <c r="G105"/>
  <c r="G113" i="20"/>
  <c r="G117"/>
  <c r="G50" i="21"/>
  <c r="G54"/>
  <c r="G58"/>
  <c r="G111"/>
  <c r="G115"/>
  <c r="G119"/>
  <c r="G134"/>
  <c r="G138"/>
  <c r="G142"/>
  <c r="G148"/>
  <c r="G199"/>
  <c r="G203"/>
  <c r="G50" i="22"/>
  <c r="G54"/>
  <c r="G58"/>
  <c r="G111"/>
  <c r="G115"/>
  <c r="G119"/>
  <c r="G134"/>
  <c r="G138"/>
  <c r="F156" i="27" s="1"/>
  <c r="G142" i="22"/>
  <c r="G148"/>
  <c r="G113" i="23"/>
  <c r="G117"/>
  <c r="G50" i="24"/>
  <c r="G54"/>
  <c r="G58"/>
  <c r="G111"/>
  <c r="G115"/>
  <c r="G119"/>
  <c r="G134"/>
  <c r="G138"/>
  <c r="G142"/>
  <c r="G148"/>
  <c r="G70" i="25"/>
  <c r="G74"/>
  <c r="G93"/>
  <c r="G97"/>
  <c r="G101"/>
  <c r="G154"/>
  <c r="G158"/>
  <c r="G162"/>
  <c r="G177"/>
  <c r="G181"/>
  <c r="G185"/>
  <c r="G191"/>
  <c r="H5" i="23"/>
  <c r="F68" i="19"/>
  <c r="H113" i="2" s="1"/>
  <c r="AH13" i="29"/>
  <c r="F70" i="19"/>
  <c r="H115" i="2" s="1"/>
  <c r="AK13" i="29"/>
  <c r="F72" i="19"/>
  <c r="H117" i="2" s="1"/>
  <c r="AN13" i="29"/>
  <c r="F74" i="19"/>
  <c r="H119" i="2" s="1"/>
  <c r="AQ13" i="29"/>
  <c r="F76" i="19"/>
  <c r="H121" i="2" s="1"/>
  <c r="F91" i="19"/>
  <c r="E18" i="29"/>
  <c r="F93" i="19"/>
  <c r="H18" i="29"/>
  <c r="F95" i="19"/>
  <c r="K18" i="29"/>
  <c r="F97" i="19"/>
  <c r="N18" i="29"/>
  <c r="F99" i="19"/>
  <c r="Q18" i="29"/>
  <c r="F101" i="19"/>
  <c r="T18" i="29"/>
  <c r="F105" i="19"/>
  <c r="Z18" i="29"/>
  <c r="F113" i="20"/>
  <c r="AK16" i="31"/>
  <c r="F115" i="20"/>
  <c r="AN16" i="31"/>
  <c r="F117" i="20"/>
  <c r="AQ16" i="31"/>
  <c r="F119" i="20"/>
  <c r="F48" i="21"/>
  <c r="M93" i="2" s="1"/>
  <c r="E11" i="32"/>
  <c r="F50" i="21"/>
  <c r="M95" i="2" s="1"/>
  <c r="H11" i="32"/>
  <c r="F52" i="21"/>
  <c r="M97" i="2" s="1"/>
  <c r="K11" i="32"/>
  <c r="F54" i="21"/>
  <c r="M99" i="2" s="1"/>
  <c r="N11" i="32"/>
  <c r="F56" i="21"/>
  <c r="M101" i="2" s="1"/>
  <c r="Q11" i="32"/>
  <c r="F58" i="21"/>
  <c r="M103" i="2" s="1"/>
  <c r="T11" i="32"/>
  <c r="F62" i="21"/>
  <c r="M107" i="2" s="1"/>
  <c r="Z11" i="32"/>
  <c r="F111" i="21"/>
  <c r="AH16" i="32"/>
  <c r="F113" i="21"/>
  <c r="AK16" i="32"/>
  <c r="F115" i="21"/>
  <c r="AN16" i="32"/>
  <c r="F117" i="21"/>
  <c r="AQ16" i="32"/>
  <c r="F119" i="21"/>
  <c r="F134"/>
  <c r="E21" i="32"/>
  <c r="F136" i="21"/>
  <c r="H21" i="32"/>
  <c r="F138" i="21"/>
  <c r="K21" i="32"/>
  <c r="F140" i="21"/>
  <c r="N21" i="32"/>
  <c r="F142" i="21"/>
  <c r="Q21" i="32"/>
  <c r="F144" i="21"/>
  <c r="T21" i="32"/>
  <c r="F148" i="21"/>
  <c r="Z21" i="32"/>
  <c r="F197" i="21"/>
  <c r="AH26" i="32"/>
  <c r="F199" i="21"/>
  <c r="AK26" i="32"/>
  <c r="F201" i="21"/>
  <c r="AN26" i="32"/>
  <c r="F203" i="21"/>
  <c r="AQ26" i="32"/>
  <c r="F205" i="21"/>
  <c r="F48" i="22"/>
  <c r="S93" i="2" s="1"/>
  <c r="E11" i="33"/>
  <c r="F50" i="22"/>
  <c r="S95" i="2" s="1"/>
  <c r="H11" i="33"/>
  <c r="F52" i="22"/>
  <c r="S97" i="2" s="1"/>
  <c r="K11" i="33"/>
  <c r="F54" i="22"/>
  <c r="S99" i="2" s="1"/>
  <c r="N11" i="33"/>
  <c r="F56" i="22"/>
  <c r="S101" i="2" s="1"/>
  <c r="Q11" i="33"/>
  <c r="F58" i="22"/>
  <c r="S103" i="2" s="1"/>
  <c r="T11" i="33"/>
  <c r="F62" i="22"/>
  <c r="S107" i="2" s="1"/>
  <c r="Z11" i="33"/>
  <c r="F111" i="22"/>
  <c r="AH16" i="33"/>
  <c r="F113" i="22"/>
  <c r="AK16" i="33"/>
  <c r="F115" i="22"/>
  <c r="AN16" i="33"/>
  <c r="F117" i="22"/>
  <c r="AQ16" i="33"/>
  <c r="F119" i="22"/>
  <c r="F134"/>
  <c r="E21" i="33"/>
  <c r="F136" i="22"/>
  <c r="H21" i="33"/>
  <c r="F138" i="22"/>
  <c r="K21" i="33"/>
  <c r="F140" i="22"/>
  <c r="N21" i="33"/>
  <c r="F142" i="22"/>
  <c r="Q21" i="33"/>
  <c r="F144" i="22"/>
  <c r="T21" i="33"/>
  <c r="F148" i="22"/>
  <c r="Z21" i="33"/>
  <c r="F93" i="23"/>
  <c r="H16" i="34"/>
  <c r="F95" i="23"/>
  <c r="K16" i="34"/>
  <c r="F97" i="23"/>
  <c r="N16" i="34"/>
  <c r="F101" i="23"/>
  <c r="T16" i="34"/>
  <c r="F105" i="23"/>
  <c r="Z16" i="34"/>
  <c r="F68" i="24"/>
  <c r="V113" i="2" s="1"/>
  <c r="AH11" i="35"/>
  <c r="F70" i="24"/>
  <c r="V115" i="2" s="1"/>
  <c r="AK11" i="35"/>
  <c r="F72" i="24"/>
  <c r="V117" i="2" s="1"/>
  <c r="AN11" i="35"/>
  <c r="F74" i="24"/>
  <c r="V119" i="2" s="1"/>
  <c r="AQ11" i="35"/>
  <c r="F76" i="24"/>
  <c r="V121" i="2" s="1"/>
  <c r="AT11" i="35"/>
  <c r="F91" i="24"/>
  <c r="F93"/>
  <c r="H16" i="35"/>
  <c r="F95" i="24"/>
  <c r="K16" i="35"/>
  <c r="F97" i="24"/>
  <c r="N16" i="35"/>
  <c r="F99" i="24"/>
  <c r="Q16" i="35"/>
  <c r="F101" i="24"/>
  <c r="T16" i="35"/>
  <c r="F105" i="24"/>
  <c r="Z16" i="35"/>
  <c r="F154" i="24"/>
  <c r="AH21" i="35"/>
  <c r="F156" i="24"/>
  <c r="AK21" i="35"/>
  <c r="F158" i="24"/>
  <c r="AN21" i="35"/>
  <c r="F160" i="24"/>
  <c r="AQ21" i="35"/>
  <c r="F162" i="24"/>
  <c r="AT21" i="35"/>
  <c r="F48" i="25"/>
  <c r="Y93" i="2" s="1"/>
  <c r="F50" i="25"/>
  <c r="Y95" i="2" s="1"/>
  <c r="H16" i="36"/>
  <c r="F52" i="25"/>
  <c r="Y97" i="2" s="1"/>
  <c r="K16" i="36"/>
  <c r="F54" i="25"/>
  <c r="Y99" i="2" s="1"/>
  <c r="N16" i="36"/>
  <c r="F56" i="25"/>
  <c r="Y101" i="2" s="1"/>
  <c r="Q16" i="36"/>
  <c r="F58" i="25"/>
  <c r="Y103" i="2" s="1"/>
  <c r="T16" i="36"/>
  <c r="F62" i="25"/>
  <c r="Y107" i="2" s="1"/>
  <c r="Z16" i="36"/>
  <c r="F111" i="25"/>
  <c r="AH25" i="36"/>
  <c r="F113" i="25"/>
  <c r="AK25" i="36"/>
  <c r="F115" i="25"/>
  <c r="AN25" i="36"/>
  <c r="F117" i="25"/>
  <c r="AQ25" i="36"/>
  <c r="F119" i="25"/>
  <c r="F134"/>
  <c r="F136"/>
  <c r="H35" i="36"/>
  <c r="F138" i="25"/>
  <c r="K35" i="36"/>
  <c r="F140" i="25"/>
  <c r="N35" i="36"/>
  <c r="F142" i="25"/>
  <c r="Q35" i="36"/>
  <c r="F144" i="25"/>
  <c r="T35" i="36"/>
  <c r="F148" i="25"/>
  <c r="Z35" i="36"/>
  <c r="F197" i="25"/>
  <c r="AH41" i="36"/>
  <c r="F199" i="25"/>
  <c r="AK41" i="36"/>
  <c r="F201" i="25"/>
  <c r="AN41" i="36"/>
  <c r="F203" i="25"/>
  <c r="AQ41" i="36"/>
  <c r="F205" i="25"/>
  <c r="F48" i="19"/>
  <c r="H93" i="2" s="1"/>
  <c r="E13" i="29"/>
  <c r="F52" i="19"/>
  <c r="H97" i="2" s="1"/>
  <c r="K13" i="29"/>
  <c r="F56" i="19"/>
  <c r="H101" i="2" s="1"/>
  <c r="Q13" i="29"/>
  <c r="F62" i="19"/>
  <c r="H107" i="2" s="1"/>
  <c r="Z13" i="29"/>
  <c r="F111" i="19"/>
  <c r="AH18" i="29"/>
  <c r="F113" i="19"/>
  <c r="AK18" i="29"/>
  <c r="F115" i="19"/>
  <c r="AN18" i="29"/>
  <c r="F117" i="19"/>
  <c r="AQ18" i="29"/>
  <c r="F119" i="19"/>
  <c r="F68" i="21"/>
  <c r="M113" i="2" s="1"/>
  <c r="AH11" i="32"/>
  <c r="F70" i="21"/>
  <c r="M115" i="2" s="1"/>
  <c r="AK11" i="32"/>
  <c r="F72" i="21"/>
  <c r="M117" i="2" s="1"/>
  <c r="AN11" i="32"/>
  <c r="F74" i="21"/>
  <c r="M119" i="2" s="1"/>
  <c r="AQ11" i="32"/>
  <c r="F76" i="21"/>
  <c r="M121" i="2" s="1"/>
  <c r="F91" i="21"/>
  <c r="E16" i="32"/>
  <c r="F93" i="21"/>
  <c r="H16" i="32"/>
  <c r="F95" i="21"/>
  <c r="K16" i="32"/>
  <c r="F97" i="21"/>
  <c r="N16" i="32"/>
  <c r="F99" i="21"/>
  <c r="Q16" i="32"/>
  <c r="F101" i="21"/>
  <c r="T16" i="32"/>
  <c r="F105" i="21"/>
  <c r="Z16" i="32"/>
  <c r="F154" i="21"/>
  <c r="AH21" i="32"/>
  <c r="F156" i="21"/>
  <c r="AK21" i="32"/>
  <c r="F158" i="21"/>
  <c r="AN21" i="32"/>
  <c r="F160" i="21"/>
  <c r="AQ21" i="32"/>
  <c r="F162" i="21"/>
  <c r="F177"/>
  <c r="E26" i="32"/>
  <c r="F179" i="21"/>
  <c r="H26" i="32"/>
  <c r="F181" i="21"/>
  <c r="K26" i="32"/>
  <c r="F183" i="21"/>
  <c r="N26" i="32"/>
  <c r="F185" i="21"/>
  <c r="Q26" i="32"/>
  <c r="F187" i="21"/>
  <c r="T26" i="32"/>
  <c r="F191" i="21"/>
  <c r="Z26" i="32"/>
  <c r="F68" i="22"/>
  <c r="S113" i="2" s="1"/>
  <c r="AH11" i="33"/>
  <c r="F70" i="22"/>
  <c r="S115" i="2" s="1"/>
  <c r="AK11" i="33"/>
  <c r="F72" i="22"/>
  <c r="S117" i="2" s="1"/>
  <c r="AN11" i="33"/>
  <c r="F74" i="22"/>
  <c r="S119" i="2" s="1"/>
  <c r="AQ11" i="33"/>
  <c r="F76" i="22"/>
  <c r="S121" i="2" s="1"/>
  <c r="F91" i="22"/>
  <c r="E16" i="33"/>
  <c r="F93" i="22"/>
  <c r="H16" i="33"/>
  <c r="F95" i="22"/>
  <c r="K16" i="33"/>
  <c r="F97" i="22"/>
  <c r="N16" i="33"/>
  <c r="F99" i="22"/>
  <c r="Q16" i="33"/>
  <c r="F101" i="22"/>
  <c r="T16" i="33"/>
  <c r="F105" i="22"/>
  <c r="Z16" i="33"/>
  <c r="F154" i="22"/>
  <c r="AH21" i="33"/>
  <c r="F156" i="22"/>
  <c r="AK21" i="33"/>
  <c r="F158" i="22"/>
  <c r="AN21" i="33"/>
  <c r="F160" i="22"/>
  <c r="AQ21" i="33"/>
  <c r="F162" i="22"/>
  <c r="AT21" i="33"/>
  <c r="F111" i="23"/>
  <c r="AH16" i="34"/>
  <c r="F113" i="23"/>
  <c r="AK16" i="34"/>
  <c r="F115" i="23"/>
  <c r="AN16" i="34"/>
  <c r="F117" i="23"/>
  <c r="AQ16" i="34"/>
  <c r="F119" i="23"/>
  <c r="F48" i="24"/>
  <c r="V93" i="2" s="1"/>
  <c r="F50" i="24"/>
  <c r="V95" i="2" s="1"/>
  <c r="H11" i="35"/>
  <c r="F52" i="24"/>
  <c r="V97" i="2" s="1"/>
  <c r="K11" i="35"/>
  <c r="F54" i="24"/>
  <c r="V99" i="2" s="1"/>
  <c r="N11" i="35"/>
  <c r="F56" i="24"/>
  <c r="V101" i="2" s="1"/>
  <c r="Q11" i="35"/>
  <c r="F58" i="24"/>
  <c r="V103" i="2" s="1"/>
  <c r="T11" i="35"/>
  <c r="F62" i="24"/>
  <c r="V107" i="2" s="1"/>
  <c r="Z11" i="35"/>
  <c r="F111" i="24"/>
  <c r="AH16" i="35"/>
  <c r="F113" i="24"/>
  <c r="AK16" i="35"/>
  <c r="F115" i="24"/>
  <c r="AN16" i="35"/>
  <c r="F117" i="24"/>
  <c r="AQ16" i="35"/>
  <c r="F119" i="24"/>
  <c r="F134"/>
  <c r="F136"/>
  <c r="H21" i="35"/>
  <c r="F138" i="24"/>
  <c r="K21" i="35"/>
  <c r="F140" i="24"/>
  <c r="N21" i="35"/>
  <c r="F142" i="24"/>
  <c r="Q21" i="35"/>
  <c r="F144" i="24"/>
  <c r="T21" i="35"/>
  <c r="F148" i="24"/>
  <c r="Z21" i="35"/>
  <c r="F68" i="25"/>
  <c r="Y113" i="2" s="1"/>
  <c r="AH16" i="36"/>
  <c r="F70" i="25"/>
  <c r="Y115" i="2" s="1"/>
  <c r="AK16" i="36"/>
  <c r="F72" i="25"/>
  <c r="Y117" i="2" s="1"/>
  <c r="AN16" i="36"/>
  <c r="F74" i="25"/>
  <c r="Y119" i="2" s="1"/>
  <c r="AQ16" i="36"/>
  <c r="F76" i="25"/>
  <c r="Y121" i="2" s="1"/>
  <c r="F91" i="25"/>
  <c r="F93"/>
  <c r="H25" i="36"/>
  <c r="F95" i="25"/>
  <c r="K25" i="36"/>
  <c r="F97" i="25"/>
  <c r="N25" i="36"/>
  <c r="F99" i="25"/>
  <c r="Q25" i="36"/>
  <c r="F101" i="25"/>
  <c r="T25" i="36"/>
  <c r="F105" i="25"/>
  <c r="Z25" i="36"/>
  <c r="F154" i="25"/>
  <c r="AH35" i="36"/>
  <c r="F156" i="25"/>
  <c r="AK35" i="36"/>
  <c r="F158" i="25"/>
  <c r="AN35" i="36"/>
  <c r="F160" i="25"/>
  <c r="AQ35" i="36"/>
  <c r="F162" i="25"/>
  <c r="F177"/>
  <c r="F179"/>
  <c r="H41" i="36"/>
  <c r="F181" i="25"/>
  <c r="K41" i="36"/>
  <c r="F183" i="25"/>
  <c r="N41" i="36"/>
  <c r="F185" i="25"/>
  <c r="Q41" i="36"/>
  <c r="F187" i="25"/>
  <c r="T41" i="36"/>
  <c r="F191" i="25"/>
  <c r="Z41" i="36"/>
  <c r="H13" i="29"/>
  <c r="N13"/>
  <c r="T13"/>
  <c r="E16" i="31"/>
  <c r="H16"/>
  <c r="K16"/>
  <c r="N16"/>
  <c r="Q16"/>
  <c r="T16"/>
  <c r="Z16"/>
  <c r="G167" i="21"/>
  <c r="H81"/>
  <c r="H167"/>
  <c r="H124" i="23"/>
  <c r="G124" i="19"/>
  <c r="G81" i="21"/>
  <c r="I124"/>
  <c r="I210"/>
  <c r="I124" i="23"/>
  <c r="G124" i="20"/>
  <c r="G124" i="21"/>
  <c r="G210"/>
  <c r="G124" i="22"/>
  <c r="G124" i="23"/>
  <c r="G81" i="24"/>
  <c r="G167"/>
  <c r="G124" i="25"/>
  <c r="G210"/>
  <c r="H81" i="19"/>
  <c r="H124" i="21"/>
  <c r="H210"/>
  <c r="H124" i="24"/>
  <c r="H81" i="25"/>
  <c r="H167"/>
  <c r="I124" i="19"/>
  <c r="I81" i="21"/>
  <c r="I167"/>
  <c r="I124" i="24"/>
  <c r="I167"/>
  <c r="I81" i="25"/>
  <c r="I167"/>
  <c r="I210"/>
  <c r="E8" i="19"/>
  <c r="E51"/>
  <c r="E8" i="20"/>
  <c r="E94"/>
  <c r="E8" i="24"/>
  <c r="E51"/>
  <c r="E13"/>
  <c r="E56"/>
  <c r="E15" i="21"/>
  <c r="E58"/>
  <c r="E19" i="20"/>
  <c r="E105"/>
  <c r="E19" i="25"/>
  <c r="E62"/>
  <c r="E25" i="20"/>
  <c r="E111"/>
  <c r="E25" i="23"/>
  <c r="E111"/>
  <c r="O29" i="29"/>
  <c r="F54" i="19"/>
  <c r="H99" i="2" s="1"/>
  <c r="F75" i="19"/>
  <c r="H120" i="2" s="1"/>
  <c r="R21" i="34"/>
  <c r="F99" i="23"/>
  <c r="G109" i="21"/>
  <c r="G91"/>
  <c r="H5" i="19"/>
  <c r="H48"/>
  <c r="H9"/>
  <c r="H52"/>
  <c r="H15"/>
  <c r="H58"/>
  <c r="H21"/>
  <c r="H64"/>
  <c r="H26"/>
  <c r="H69"/>
  <c r="H28"/>
  <c r="H71"/>
  <c r="H32"/>
  <c r="H75"/>
  <c r="I4"/>
  <c r="I47"/>
  <c r="I8"/>
  <c r="I51"/>
  <c r="I22"/>
  <c r="I65"/>
  <c r="I27"/>
  <c r="I70"/>
  <c r="I31"/>
  <c r="I74"/>
  <c r="I33"/>
  <c r="I76"/>
  <c r="I5" i="21"/>
  <c r="I48"/>
  <c r="I5" i="24"/>
  <c r="I48"/>
  <c r="E8" i="23"/>
  <c r="E94"/>
  <c r="E12" i="20"/>
  <c r="E98"/>
  <c r="E15"/>
  <c r="E101"/>
  <c r="E15" i="22"/>
  <c r="E58"/>
  <c r="E25" i="19"/>
  <c r="E68"/>
  <c r="E27" i="20"/>
  <c r="E113"/>
  <c r="E28"/>
  <c r="E114"/>
  <c r="E30" i="19"/>
  <c r="E73"/>
  <c r="D24" i="27" s="1"/>
  <c r="E30" i="20"/>
  <c r="E116"/>
  <c r="E32" i="19"/>
  <c r="E75"/>
  <c r="E32" i="20"/>
  <c r="E118"/>
  <c r="E33" i="24"/>
  <c r="E76"/>
  <c r="I29" i="29"/>
  <c r="F50" i="19"/>
  <c r="H95" i="2" s="1"/>
  <c r="U29" i="29"/>
  <c r="F58" i="19"/>
  <c r="H103" i="2" s="1"/>
  <c r="F21" i="34"/>
  <c r="F91" i="23"/>
  <c r="E9" i="20"/>
  <c r="E95"/>
  <c r="E13" i="19"/>
  <c r="E56"/>
  <c r="E13" i="20"/>
  <c r="E99"/>
  <c r="E14"/>
  <c r="E100"/>
  <c r="E18"/>
  <c r="E104"/>
  <c r="E20"/>
  <c r="E24"/>
  <c r="E110"/>
  <c r="E26"/>
  <c r="E112"/>
  <c r="E27" i="24"/>
  <c r="E70"/>
  <c r="E29" i="20"/>
  <c r="E115"/>
  <c r="E29" i="25"/>
  <c r="E72"/>
  <c r="E31" i="20"/>
  <c r="E117"/>
  <c r="E31" i="25"/>
  <c r="E74"/>
  <c r="E33" i="20"/>
  <c r="E119"/>
  <c r="E35"/>
  <c r="E121"/>
  <c r="G109" i="19"/>
  <c r="G91"/>
  <c r="L21" i="34"/>
  <c r="G81" i="22"/>
  <c r="G124" i="24"/>
  <c r="G81" i="25"/>
  <c r="G167"/>
  <c r="H124" i="19"/>
  <c r="H81" i="22"/>
  <c r="H167"/>
  <c r="H81" i="24"/>
  <c r="H124" i="25"/>
  <c r="H210"/>
  <c r="I124" i="20"/>
  <c r="I124" i="22"/>
  <c r="I81" i="24"/>
  <c r="I124" i="25"/>
  <c r="G81" i="19"/>
  <c r="I81"/>
  <c r="H124" i="20"/>
  <c r="H124" i="22"/>
  <c r="H167" i="24"/>
  <c r="I81" i="22"/>
  <c r="G167"/>
  <c r="I167"/>
  <c r="G109"/>
  <c r="G91"/>
  <c r="I5"/>
  <c r="I48"/>
  <c r="F21" i="31"/>
  <c r="F91" i="20"/>
  <c r="I21" i="31"/>
  <c r="F93" i="20"/>
  <c r="L21" i="31"/>
  <c r="F95" i="20"/>
  <c r="O21" i="31"/>
  <c r="F97" i="20"/>
  <c r="R21" i="31"/>
  <c r="F99" i="20"/>
  <c r="U21" i="31"/>
  <c r="F101" i="20"/>
  <c r="AA21" i="31"/>
  <c r="F105" i="20"/>
  <c r="F110"/>
  <c r="L112" i="2" s="1"/>
  <c r="F112" i="20"/>
  <c r="F114"/>
  <c r="F116"/>
  <c r="F118"/>
  <c r="F121"/>
  <c r="L123" i="2" s="1"/>
  <c r="F90" i="20"/>
  <c r="L92" i="2" s="1"/>
  <c r="F92" i="20"/>
  <c r="F94"/>
  <c r="F96"/>
  <c r="F98"/>
  <c r="F100"/>
  <c r="F104"/>
  <c r="F106"/>
  <c r="AI21" i="31"/>
  <c r="F111" i="20"/>
  <c r="F123"/>
  <c r="E19" i="21"/>
  <c r="E27" i="19"/>
  <c r="E29" i="21"/>
  <c r="E29" i="22"/>
  <c r="E33" i="19"/>
  <c r="H4"/>
  <c r="H8"/>
  <c r="H22"/>
  <c r="H27"/>
  <c r="H31"/>
  <c r="H5" i="22"/>
  <c r="I5" i="19"/>
  <c r="I9"/>
  <c r="I13"/>
  <c r="I19"/>
  <c r="I24"/>
  <c r="I28"/>
  <c r="I32"/>
  <c r="E9"/>
  <c r="E15" i="25"/>
  <c r="E18" i="19"/>
  <c r="E24"/>
  <c r="E25" i="24"/>
  <c r="E31" i="21"/>
  <c r="E31" i="22"/>
  <c r="AL26" i="33"/>
  <c r="AR26"/>
  <c r="E20" i="19"/>
  <c r="I26" i="35"/>
  <c r="O26"/>
  <c r="U26"/>
  <c r="AL46" i="36"/>
  <c r="AR46"/>
  <c r="G8" i="19"/>
  <c r="I5" i="25"/>
  <c r="I37" i="19"/>
  <c r="I29"/>
  <c r="I25"/>
  <c r="I20"/>
  <c r="I18"/>
  <c r="I14"/>
  <c r="I12"/>
  <c r="I10"/>
  <c r="I6"/>
  <c r="H37"/>
  <c r="H35"/>
  <c r="H30"/>
  <c r="H24"/>
  <c r="H19"/>
  <c r="H18"/>
  <c r="H13"/>
  <c r="H12"/>
  <c r="H11"/>
  <c r="H7"/>
  <c r="G18"/>
  <c r="G12"/>
  <c r="G4"/>
  <c r="AL31" i="32"/>
  <c r="AR31"/>
  <c r="E14" i="25"/>
  <c r="E20" i="24"/>
  <c r="E24" i="23"/>
  <c r="E28" i="22"/>
  <c r="E32" i="23"/>
  <c r="G32" i="21"/>
  <c r="G24" i="22"/>
  <c r="G32"/>
  <c r="G4" i="24"/>
  <c r="G28" i="25"/>
  <c r="H8" i="21"/>
  <c r="H22"/>
  <c r="H37"/>
  <c r="H4" i="22"/>
  <c r="H18"/>
  <c r="H9" i="23"/>
  <c r="H11" i="24"/>
  <c r="H30"/>
  <c r="H8" i="25"/>
  <c r="H22"/>
  <c r="H37"/>
  <c r="I9" i="21"/>
  <c r="I24"/>
  <c r="I19" i="22"/>
  <c r="I10" i="23"/>
  <c r="I29"/>
  <c r="I4" i="24"/>
  <c r="I18"/>
  <c r="I13" i="25"/>
  <c r="I28"/>
  <c r="I32"/>
  <c r="E12" i="21"/>
  <c r="E12" i="22"/>
  <c r="E18" i="24"/>
  <c r="E30"/>
  <c r="E9" i="21"/>
  <c r="E9" i="22"/>
  <c r="E9" i="25"/>
  <c r="E12" i="19"/>
  <c r="E12" i="23"/>
  <c r="E12" i="24"/>
  <c r="E15" i="19"/>
  <c r="E15" i="23"/>
  <c r="E15" i="24"/>
  <c r="E18" i="21"/>
  <c r="E18" i="22"/>
  <c r="E18" i="25"/>
  <c r="E20" i="21"/>
  <c r="E20" i="22"/>
  <c r="E20" i="25"/>
  <c r="E25" i="21"/>
  <c r="E25" i="22"/>
  <c r="E25" i="25"/>
  <c r="E26" i="19"/>
  <c r="E26" i="23"/>
  <c r="E26" i="24"/>
  <c r="E29" i="19"/>
  <c r="E29" i="23"/>
  <c r="E29" i="24"/>
  <c r="E30" i="21"/>
  <c r="E30" i="22"/>
  <c r="E30" i="25"/>
  <c r="E33" i="21"/>
  <c r="E33" i="22"/>
  <c r="E33" i="25"/>
  <c r="E35" i="19"/>
  <c r="E35" i="24"/>
  <c r="AL29" i="29"/>
  <c r="AR29"/>
  <c r="AO21" i="31"/>
  <c r="F31" i="32"/>
  <c r="L31"/>
  <c r="R31"/>
  <c r="AA31"/>
  <c r="F26" i="33"/>
  <c r="L26"/>
  <c r="R26"/>
  <c r="AA26"/>
  <c r="AI21" i="34"/>
  <c r="AO21"/>
  <c r="AL26" i="35"/>
  <c r="AR26"/>
  <c r="F46" i="36"/>
  <c r="L46"/>
  <c r="R46"/>
  <c r="AA46"/>
  <c r="G24" i="19"/>
  <c r="G28"/>
  <c r="G32"/>
  <c r="G6" i="21"/>
  <c r="G10"/>
  <c r="G14"/>
  <c r="G20"/>
  <c r="G37"/>
  <c r="G6" i="22"/>
  <c r="G10"/>
  <c r="G14"/>
  <c r="G20"/>
  <c r="G37"/>
  <c r="G26" i="23"/>
  <c r="G30"/>
  <c r="G35"/>
  <c r="G24" i="24"/>
  <c r="G28"/>
  <c r="G32"/>
  <c r="G6" i="25"/>
  <c r="G10"/>
  <c r="G14"/>
  <c r="G20"/>
  <c r="G37"/>
  <c r="H6" i="19"/>
  <c r="H10"/>
  <c r="H14"/>
  <c r="H20"/>
  <c r="H25"/>
  <c r="H29"/>
  <c r="H33"/>
  <c r="H7" i="21"/>
  <c r="H11"/>
  <c r="H15"/>
  <c r="H21"/>
  <c r="H26"/>
  <c r="H30"/>
  <c r="H35"/>
  <c r="H7" i="22"/>
  <c r="H11"/>
  <c r="H15"/>
  <c r="H21"/>
  <c r="H26"/>
  <c r="H30"/>
  <c r="H35"/>
  <c r="H4" i="23"/>
  <c r="H8"/>
  <c r="H12"/>
  <c r="H18"/>
  <c r="H22"/>
  <c r="H27"/>
  <c r="H31"/>
  <c r="H37"/>
  <c r="H6" i="24"/>
  <c r="H10"/>
  <c r="H14"/>
  <c r="H20"/>
  <c r="H25"/>
  <c r="H29"/>
  <c r="H33"/>
  <c r="H7" i="25"/>
  <c r="H11"/>
  <c r="H15"/>
  <c r="H21"/>
  <c r="H26"/>
  <c r="H30"/>
  <c r="H35"/>
  <c r="I7" i="19"/>
  <c r="I11"/>
  <c r="I15"/>
  <c r="I21"/>
  <c r="I26"/>
  <c r="I30"/>
  <c r="I35"/>
  <c r="I4" i="21"/>
  <c r="I8"/>
  <c r="I12"/>
  <c r="I18"/>
  <c r="I22"/>
  <c r="I27"/>
  <c r="I31"/>
  <c r="I37"/>
  <c r="I4" i="22"/>
  <c r="I8"/>
  <c r="I12"/>
  <c r="I18"/>
  <c r="I22"/>
  <c r="I27"/>
  <c r="I31"/>
  <c r="I37"/>
  <c r="I5" i="23"/>
  <c r="I9"/>
  <c r="I13"/>
  <c r="I19"/>
  <c r="I24"/>
  <c r="I28"/>
  <c r="I32"/>
  <c r="I7" i="24"/>
  <c r="I11"/>
  <c r="I15"/>
  <c r="I21"/>
  <c r="I26"/>
  <c r="I30"/>
  <c r="I35"/>
  <c r="I4" i="25"/>
  <c r="I8"/>
  <c r="I12"/>
  <c r="I18"/>
  <c r="I22"/>
  <c r="I27"/>
  <c r="I31"/>
  <c r="I37"/>
  <c r="E14" i="21"/>
  <c r="E24" i="24"/>
  <c r="E28" i="21"/>
  <c r="E28" i="25"/>
  <c r="E32" i="24"/>
  <c r="G24" i="21"/>
  <c r="G28" i="22"/>
  <c r="G6" i="23"/>
  <c r="G20"/>
  <c r="G12" i="24"/>
  <c r="G32" i="25"/>
  <c r="H12" i="21"/>
  <c r="H31"/>
  <c r="H8" i="22"/>
  <c r="H22"/>
  <c r="H37"/>
  <c r="H13" i="23"/>
  <c r="H28"/>
  <c r="H15" i="24"/>
  <c r="H26"/>
  <c r="H12" i="25"/>
  <c r="H27"/>
  <c r="I19" i="21"/>
  <c r="I9" i="22"/>
  <c r="I24"/>
  <c r="I32"/>
  <c r="I6" i="23"/>
  <c r="I20"/>
  <c r="I8" i="24"/>
  <c r="I27"/>
  <c r="I19" i="25"/>
  <c r="E9" i="23"/>
  <c r="E26" i="25"/>
  <c r="E30" i="23"/>
  <c r="E35"/>
  <c r="AI29" i="29"/>
  <c r="AO29"/>
  <c r="AL21" i="31"/>
  <c r="AR21"/>
  <c r="I31" i="32"/>
  <c r="O31"/>
  <c r="U31"/>
  <c r="I26" i="33"/>
  <c r="O26"/>
  <c r="U26"/>
  <c r="AL21" i="34"/>
  <c r="AR21"/>
  <c r="AI26" i="35"/>
  <c r="AO26"/>
  <c r="I46" i="36"/>
  <c r="O46"/>
  <c r="U46"/>
  <c r="G26" i="19"/>
  <c r="G30"/>
  <c r="G35"/>
  <c r="G4" i="21"/>
  <c r="G8"/>
  <c r="G12"/>
  <c r="G4" i="22"/>
  <c r="G8"/>
  <c r="G12"/>
  <c r="G18"/>
  <c r="G24" i="23"/>
  <c r="G28"/>
  <c r="G32"/>
  <c r="G26" i="24"/>
  <c r="G30"/>
  <c r="G35"/>
  <c r="G4" i="25"/>
  <c r="G8"/>
  <c r="G12"/>
  <c r="G18"/>
  <c r="H5" i="21"/>
  <c r="H9"/>
  <c r="H13"/>
  <c r="H19"/>
  <c r="H24"/>
  <c r="H28"/>
  <c r="H32"/>
  <c r="H9" i="22"/>
  <c r="H13"/>
  <c r="H19"/>
  <c r="H24"/>
  <c r="H28"/>
  <c r="H32"/>
  <c r="H6" i="23"/>
  <c r="H10"/>
  <c r="H14"/>
  <c r="H20"/>
  <c r="H25"/>
  <c r="H29"/>
  <c r="H33"/>
  <c r="H4" i="24"/>
  <c r="H8"/>
  <c r="H12"/>
  <c r="H18"/>
  <c r="H22"/>
  <c r="H27"/>
  <c r="H31"/>
  <c r="H37"/>
  <c r="H5" i="25"/>
  <c r="H9"/>
  <c r="H13"/>
  <c r="H19"/>
  <c r="H24"/>
  <c r="H28"/>
  <c r="H32"/>
  <c r="I6" i="21"/>
  <c r="I10"/>
  <c r="I14"/>
  <c r="I20"/>
  <c r="I25"/>
  <c r="I29"/>
  <c r="I33"/>
  <c r="I6" i="22"/>
  <c r="I10"/>
  <c r="I14"/>
  <c r="I20"/>
  <c r="I25"/>
  <c r="I29"/>
  <c r="I33"/>
  <c r="I7" i="23"/>
  <c r="I11"/>
  <c r="I15"/>
  <c r="I21"/>
  <c r="I26"/>
  <c r="I30"/>
  <c r="I35"/>
  <c r="I9" i="24"/>
  <c r="I13"/>
  <c r="I19"/>
  <c r="I24"/>
  <c r="I28"/>
  <c r="I32"/>
  <c r="I6" i="25"/>
  <c r="I10"/>
  <c r="I14"/>
  <c r="I20"/>
  <c r="I25"/>
  <c r="I29"/>
  <c r="I33"/>
  <c r="E14" i="22"/>
  <c r="E19"/>
  <c r="G28" i="21"/>
  <c r="G10" i="23"/>
  <c r="G14"/>
  <c r="G37"/>
  <c r="G8" i="24"/>
  <c r="G18"/>
  <c r="G24" i="25"/>
  <c r="H4" i="21"/>
  <c r="H18"/>
  <c r="H27"/>
  <c r="H12" i="22"/>
  <c r="H27"/>
  <c r="H31"/>
  <c r="H19" i="23"/>
  <c r="H24"/>
  <c r="H32"/>
  <c r="H7" i="24"/>
  <c r="H21"/>
  <c r="H35"/>
  <c r="H4" i="25"/>
  <c r="H18"/>
  <c r="H31"/>
  <c r="I13" i="21"/>
  <c r="I28"/>
  <c r="I32"/>
  <c r="I13" i="22"/>
  <c r="I28"/>
  <c r="I14" i="23"/>
  <c r="I25"/>
  <c r="I33"/>
  <c r="I12" i="24"/>
  <c r="I22"/>
  <c r="I31"/>
  <c r="I37"/>
  <c r="I9" i="25"/>
  <c r="I24"/>
  <c r="E9" i="24"/>
  <c r="E12" i="25"/>
  <c r="E18" i="23"/>
  <c r="E26" i="21"/>
  <c r="E26" i="22"/>
  <c r="E8" i="21"/>
  <c r="E8" i="22"/>
  <c r="E8" i="25"/>
  <c r="E13" i="21"/>
  <c r="E13" i="22"/>
  <c r="E13" i="25"/>
  <c r="E14" i="19"/>
  <c r="E14" i="23"/>
  <c r="E14" i="24"/>
  <c r="E19" i="19"/>
  <c r="E19" i="23"/>
  <c r="E19" i="24"/>
  <c r="E20" i="23"/>
  <c r="E24" i="21"/>
  <c r="E24" i="22"/>
  <c r="E24" i="25"/>
  <c r="E27" i="21"/>
  <c r="E27" i="22"/>
  <c r="E27" i="25"/>
  <c r="E28" i="19"/>
  <c r="E28" i="23"/>
  <c r="E28" i="24"/>
  <c r="E31" i="19"/>
  <c r="E31" i="23"/>
  <c r="E31" i="24"/>
  <c r="E32" i="21"/>
  <c r="E32" i="22"/>
  <c r="E32" i="25"/>
  <c r="E35" i="21"/>
  <c r="E35" i="22"/>
  <c r="E35" i="25"/>
  <c r="F29" i="29"/>
  <c r="L29"/>
  <c r="R29"/>
  <c r="AA29"/>
  <c r="AI31" i="32"/>
  <c r="AO31"/>
  <c r="AI26" i="33"/>
  <c r="AO26"/>
  <c r="I21" i="34"/>
  <c r="O21"/>
  <c r="U21"/>
  <c r="L26" i="35"/>
  <c r="R26"/>
  <c r="AA26"/>
  <c r="AI46" i="36"/>
  <c r="AO46"/>
  <c r="AU46"/>
  <c r="G6" i="19"/>
  <c r="G10"/>
  <c r="G14"/>
  <c r="G20"/>
  <c r="G37"/>
  <c r="G26" i="21"/>
  <c r="G30"/>
  <c r="G35"/>
  <c r="G26" i="22"/>
  <c r="G30"/>
  <c r="G35"/>
  <c r="G4" i="23"/>
  <c r="G8"/>
  <c r="G12"/>
  <c r="G18"/>
  <c r="G6" i="24"/>
  <c r="G10"/>
  <c r="G14"/>
  <c r="G20"/>
  <c r="G37"/>
  <c r="G38" s="1"/>
  <c r="G26" i="25"/>
  <c r="G30"/>
  <c r="G35"/>
  <c r="H6" i="21"/>
  <c r="H10"/>
  <c r="H14"/>
  <c r="H20"/>
  <c r="H25"/>
  <c r="H29"/>
  <c r="H33"/>
  <c r="H6" i="22"/>
  <c r="H10"/>
  <c r="H14"/>
  <c r="H20"/>
  <c r="H25"/>
  <c r="H29"/>
  <c r="H33"/>
  <c r="H7" i="23"/>
  <c r="H11"/>
  <c r="H15"/>
  <c r="H21"/>
  <c r="H26"/>
  <c r="H30"/>
  <c r="H35"/>
  <c r="H5" i="24"/>
  <c r="H9"/>
  <c r="H13"/>
  <c r="H19"/>
  <c r="H24"/>
  <c r="H28"/>
  <c r="H32"/>
  <c r="H6" i="25"/>
  <c r="H10"/>
  <c r="H14"/>
  <c r="H20"/>
  <c r="H25"/>
  <c r="H29"/>
  <c r="H33"/>
  <c r="I7" i="21"/>
  <c r="I11"/>
  <c r="I15"/>
  <c r="I21"/>
  <c r="I26"/>
  <c r="I30"/>
  <c r="I7" i="22"/>
  <c r="I11"/>
  <c r="I15"/>
  <c r="I21"/>
  <c r="I26"/>
  <c r="I30"/>
  <c r="I35"/>
  <c r="I4" i="23"/>
  <c r="I8"/>
  <c r="I12"/>
  <c r="I18"/>
  <c r="I22"/>
  <c r="I27"/>
  <c r="I31"/>
  <c r="I37"/>
  <c r="I6" i="24"/>
  <c r="I10"/>
  <c r="I14"/>
  <c r="I20"/>
  <c r="I25"/>
  <c r="I29"/>
  <c r="I33"/>
  <c r="I7" i="25"/>
  <c r="I11"/>
  <c r="I15"/>
  <c r="I21"/>
  <c r="I26"/>
  <c r="I30"/>
  <c r="G66" i="21"/>
  <c r="G152"/>
  <c r="G66" i="22"/>
  <c r="G152"/>
  <c r="G109" i="23"/>
  <c r="G109" i="24"/>
  <c r="G66" i="25"/>
  <c r="G152"/>
  <c r="H109" i="19"/>
  <c r="H109" i="20"/>
  <c r="H109" i="21"/>
  <c r="H195"/>
  <c r="H109" i="22"/>
  <c r="H66" i="24"/>
  <c r="H152"/>
  <c r="H109" i="25"/>
  <c r="H195"/>
  <c r="I66" i="19"/>
  <c r="I66" i="21"/>
  <c r="I152"/>
  <c r="I66" i="22"/>
  <c r="I152"/>
  <c r="I109" i="23"/>
  <c r="I109" i="24"/>
  <c r="I66" i="25"/>
  <c r="I152"/>
  <c r="G109" i="20"/>
  <c r="G195" i="21"/>
  <c r="G66" i="24"/>
  <c r="G152"/>
  <c r="G109" i="25"/>
  <c r="G195"/>
  <c r="H66" i="19"/>
  <c r="H66" i="21"/>
  <c r="H152"/>
  <c r="H66" i="22"/>
  <c r="H152"/>
  <c r="H109" i="23"/>
  <c r="H109" i="24"/>
  <c r="H66" i="25"/>
  <c r="H152"/>
  <c r="I109" i="19"/>
  <c r="I109" i="20"/>
  <c r="I109" i="21"/>
  <c r="I195"/>
  <c r="I109" i="22"/>
  <c r="I66" i="24"/>
  <c r="I152"/>
  <c r="I109" i="25"/>
  <c r="I195"/>
  <c r="G10" i="20"/>
  <c r="G20"/>
  <c r="G30"/>
  <c r="H7"/>
  <c r="H15"/>
  <c r="H33"/>
  <c r="I6"/>
  <c r="I14"/>
  <c r="I24"/>
  <c r="I32"/>
  <c r="G35"/>
  <c r="H4"/>
  <c r="H8"/>
  <c r="H12"/>
  <c r="H18"/>
  <c r="H21"/>
  <c r="H26"/>
  <c r="H30"/>
  <c r="I11"/>
  <c r="I33"/>
  <c r="G4"/>
  <c r="G8"/>
  <c r="G12"/>
  <c r="G18"/>
  <c r="G24"/>
  <c r="G28"/>
  <c r="G32"/>
  <c r="G37"/>
  <c r="H9"/>
  <c r="H13"/>
  <c r="H19"/>
  <c r="H22"/>
  <c r="H27"/>
  <c r="H31"/>
  <c r="H35"/>
  <c r="I4"/>
  <c r="I8"/>
  <c r="I12"/>
  <c r="I18"/>
  <c r="I21"/>
  <c r="I26"/>
  <c r="I30"/>
  <c r="G6"/>
  <c r="G14"/>
  <c r="G26"/>
  <c r="H11"/>
  <c r="H29"/>
  <c r="I10"/>
  <c r="I20"/>
  <c r="I28"/>
  <c r="I37"/>
  <c r="I7"/>
  <c r="I15"/>
  <c r="I29"/>
  <c r="H6"/>
  <c r="H10"/>
  <c r="H14"/>
  <c r="H20"/>
  <c r="H24"/>
  <c r="H28"/>
  <c r="H32"/>
  <c r="H37"/>
  <c r="I9"/>
  <c r="I13"/>
  <c r="I19"/>
  <c r="I22"/>
  <c r="I27"/>
  <c r="I31"/>
  <c r="I35"/>
  <c r="G206" i="21"/>
  <c r="G163" i="24"/>
  <c r="G206" i="25"/>
  <c r="H77" i="19"/>
  <c r="H77" i="21"/>
  <c r="H77" i="22"/>
  <c r="H120" i="23"/>
  <c r="H77" i="25"/>
  <c r="I120" i="19"/>
  <c r="I120" i="21"/>
  <c r="I120" i="22"/>
  <c r="I77" i="24"/>
  <c r="E206" i="25"/>
  <c r="I77" i="22"/>
  <c r="I120" i="23"/>
  <c r="I77" i="25"/>
  <c r="H163" i="21"/>
  <c r="H163" i="22"/>
  <c r="H163" i="25"/>
  <c r="I206" i="21"/>
  <c r="I163" i="24"/>
  <c r="I206" i="25"/>
  <c r="E120" i="19"/>
  <c r="E120" i="21"/>
  <c r="E206"/>
  <c r="E120" i="22"/>
  <c r="E77" i="24"/>
  <c r="E163"/>
  <c r="E120" i="25"/>
  <c r="G77" i="19"/>
  <c r="I163" i="21"/>
  <c r="I163" i="22"/>
  <c r="I120" i="24"/>
  <c r="I163" i="25"/>
  <c r="I120"/>
  <c r="H163" i="24"/>
  <c r="H206" i="25"/>
  <c r="I77" i="21"/>
  <c r="H206"/>
  <c r="I77" i="19"/>
  <c r="I25" i="20"/>
  <c r="I120"/>
  <c r="G77" i="21"/>
  <c r="G77" i="22"/>
  <c r="G120" i="23"/>
  <c r="G77" i="25"/>
  <c r="H120" i="19"/>
  <c r="H120" i="21"/>
  <c r="H120" i="22"/>
  <c r="H77" i="24"/>
  <c r="H120" i="25"/>
  <c r="H25" i="20"/>
  <c r="H120"/>
  <c r="H120" i="24"/>
  <c r="G120" i="20"/>
  <c r="G163" i="22"/>
  <c r="G120" i="24"/>
  <c r="G163" i="25"/>
  <c r="G163" i="21"/>
  <c r="G120" i="19"/>
  <c r="G120" i="21"/>
  <c r="G120" i="22"/>
  <c r="G77" i="24"/>
  <c r="G120" i="25"/>
  <c r="E77" i="21"/>
  <c r="E77" i="22"/>
  <c r="E163"/>
  <c r="E163" i="21"/>
  <c r="E120" i="23"/>
  <c r="E120" i="20"/>
  <c r="E120" i="24"/>
  <c r="E77" i="25"/>
  <c r="E163"/>
  <c r="I5" i="20"/>
  <c r="H5"/>
  <c r="F36" i="6"/>
  <c r="H38" i="24" l="1"/>
  <c r="H38" i="21"/>
  <c r="H39" s="1"/>
  <c r="F210"/>
  <c r="P126" i="2" s="1"/>
  <c r="E129" i="27"/>
  <c r="E132" s="1"/>
  <c r="F124" i="25"/>
  <c r="AA126" i="2" s="1"/>
  <c r="G106" i="27"/>
  <c r="F167" i="22"/>
  <c r="Q126" i="2" s="1"/>
  <c r="F81" i="24"/>
  <c r="V126" i="2" s="1"/>
  <c r="E74" i="27"/>
  <c r="E75" s="1"/>
  <c r="E146"/>
  <c r="E166"/>
  <c r="E139"/>
  <c r="E142" s="1"/>
  <c r="E71"/>
  <c r="F19" i="23"/>
  <c r="J65" i="2" s="1"/>
  <c r="E31" i="27"/>
  <c r="E99"/>
  <c r="E100" s="1"/>
  <c r="F26" i="35"/>
  <c r="E26"/>
  <c r="AU26"/>
  <c r="AT26"/>
  <c r="AU31" i="32"/>
  <c r="AT31"/>
  <c r="AU21" i="34"/>
  <c r="AT21"/>
  <c r="AU29" i="29"/>
  <c r="AT29"/>
  <c r="AU26" i="33"/>
  <c r="AT26"/>
  <c r="AU21" i="31"/>
  <c r="AT21"/>
  <c r="E134" i="27"/>
  <c r="E138" s="1"/>
  <c r="E116"/>
  <c r="E121" s="1"/>
  <c r="E161"/>
  <c r="F167" i="21"/>
  <c r="O126" i="2" s="1"/>
  <c r="E136" i="27"/>
  <c r="V125" i="2"/>
  <c r="F81" i="22"/>
  <c r="S126" i="2" s="1"/>
  <c r="E89" i="27"/>
  <c r="E92" s="1"/>
  <c r="F106"/>
  <c r="AC124" i="2"/>
  <c r="F120" i="24"/>
  <c r="AV16" i="35"/>
  <c r="F109" i="22"/>
  <c r="AF16" i="33"/>
  <c r="F35" i="23"/>
  <c r="J81" i="2" s="1"/>
  <c r="AW21" i="34"/>
  <c r="F32" i="25"/>
  <c r="L78" i="2" s="1"/>
  <c r="AS46" i="36"/>
  <c r="F26" i="25"/>
  <c r="L72" i="2" s="1"/>
  <c r="AJ46" i="36"/>
  <c r="F20" i="24"/>
  <c r="K66" i="2" s="1"/>
  <c r="AB26" i="35"/>
  <c r="F12" i="23"/>
  <c r="J58" i="2" s="1"/>
  <c r="P21" i="34"/>
  <c r="F8" i="20"/>
  <c r="G54" i="2" s="1"/>
  <c r="J21" i="31"/>
  <c r="F32" i="20"/>
  <c r="G78" i="2" s="1"/>
  <c r="AS21" i="31"/>
  <c r="T93" i="2"/>
  <c r="AB97"/>
  <c r="Z119"/>
  <c r="AA107"/>
  <c r="AA97"/>
  <c r="AA93"/>
  <c r="X101"/>
  <c r="X93"/>
  <c r="W115"/>
  <c r="T119"/>
  <c r="Q121"/>
  <c r="R103"/>
  <c r="P99"/>
  <c r="O121"/>
  <c r="O113"/>
  <c r="N99"/>
  <c r="N95"/>
  <c r="I119"/>
  <c r="AB117"/>
  <c r="Z103"/>
  <c r="Z95"/>
  <c r="X117"/>
  <c r="W103"/>
  <c r="W99"/>
  <c r="W95"/>
  <c r="T103"/>
  <c r="Q107"/>
  <c r="Q101"/>
  <c r="R119"/>
  <c r="P115"/>
  <c r="O101"/>
  <c r="O93"/>
  <c r="N115"/>
  <c r="L115"/>
  <c r="I99"/>
  <c r="I95"/>
  <c r="I125"/>
  <c r="H170"/>
  <c r="I108"/>
  <c r="Z108"/>
  <c r="Z94"/>
  <c r="P94"/>
  <c r="E79" i="27"/>
  <c r="E80" s="1"/>
  <c r="T94" i="2"/>
  <c r="O118"/>
  <c r="O114"/>
  <c r="O102"/>
  <c r="O96"/>
  <c r="AB120"/>
  <c r="X120"/>
  <c r="P96"/>
  <c r="X102"/>
  <c r="F109" i="21"/>
  <c r="AF16" i="32"/>
  <c r="F8" i="22"/>
  <c r="I54" i="2" s="1"/>
  <c r="J26" i="33"/>
  <c r="F4" i="21"/>
  <c r="H50" i="2" s="1"/>
  <c r="D31" i="32"/>
  <c r="F14" i="22"/>
  <c r="I60" i="2" s="1"/>
  <c r="S26" i="33"/>
  <c r="F12" i="24"/>
  <c r="K58" i="2" s="1"/>
  <c r="P26" i="35"/>
  <c r="F35" i="25"/>
  <c r="L81" i="2" s="1"/>
  <c r="AW46" i="36"/>
  <c r="F26" i="23"/>
  <c r="J72" i="2" s="1"/>
  <c r="AJ21" i="34"/>
  <c r="Y170" i="2"/>
  <c r="AB103"/>
  <c r="AB95"/>
  <c r="Z113"/>
  <c r="X103"/>
  <c r="W121"/>
  <c r="T117"/>
  <c r="Q119"/>
  <c r="R107"/>
  <c r="R97"/>
  <c r="P101"/>
  <c r="O119"/>
  <c r="N101"/>
  <c r="I121"/>
  <c r="AB119"/>
  <c r="Z101"/>
  <c r="Z93"/>
  <c r="X119"/>
  <c r="W107"/>
  <c r="W97"/>
  <c r="T107"/>
  <c r="T95"/>
  <c r="Q95"/>
  <c r="P113"/>
  <c r="O99"/>
  <c r="N121"/>
  <c r="N113"/>
  <c r="L117"/>
  <c r="I101"/>
  <c r="E91" i="27"/>
  <c r="E159"/>
  <c r="E162" s="1"/>
  <c r="I96" i="2"/>
  <c r="R125"/>
  <c r="T125"/>
  <c r="O94"/>
  <c r="R102"/>
  <c r="N108"/>
  <c r="Z118"/>
  <c r="F120" i="22"/>
  <c r="R122" i="2" s="1"/>
  <c r="AV16" i="33"/>
  <c r="F120" i="23"/>
  <c r="AV16" i="34"/>
  <c r="F195" i="25"/>
  <c r="AF41" i="36"/>
  <c r="F35" i="24"/>
  <c r="K81" i="2" s="1"/>
  <c r="AW26" i="35"/>
  <c r="F28" i="23"/>
  <c r="J74" i="2" s="1"/>
  <c r="AM21" i="34"/>
  <c r="F18" i="22"/>
  <c r="I64" i="2" s="1"/>
  <c r="Y26" i="33"/>
  <c r="F4" i="24"/>
  <c r="K50" i="2" s="1"/>
  <c r="D26" i="35"/>
  <c r="F32" i="22"/>
  <c r="I78" i="2" s="1"/>
  <c r="AS26" i="33"/>
  <c r="F30" i="22"/>
  <c r="I76" i="2" s="1"/>
  <c r="AP26" i="33"/>
  <c r="F20" i="22"/>
  <c r="I66" i="2" s="1"/>
  <c r="AB26" i="33"/>
  <c r="F12" i="20"/>
  <c r="G58" i="2" s="1"/>
  <c r="P21" i="31"/>
  <c r="F4" i="20"/>
  <c r="G50" i="2" s="1"/>
  <c r="D21" i="31"/>
  <c r="T101" i="2"/>
  <c r="AB107"/>
  <c r="AB101"/>
  <c r="AB93"/>
  <c r="Z115"/>
  <c r="AA101"/>
  <c r="X107"/>
  <c r="X97"/>
  <c r="W119"/>
  <c r="T115"/>
  <c r="Q117"/>
  <c r="Q113"/>
  <c r="R99"/>
  <c r="R95"/>
  <c r="P103"/>
  <c r="P95"/>
  <c r="O117"/>
  <c r="N103"/>
  <c r="I115"/>
  <c r="AB121"/>
  <c r="AB113"/>
  <c r="Z99"/>
  <c r="AA121"/>
  <c r="AA117"/>
  <c r="AA113"/>
  <c r="X121"/>
  <c r="X113"/>
  <c r="T97"/>
  <c r="Q93"/>
  <c r="R115"/>
  <c r="P119"/>
  <c r="O107"/>
  <c r="O97"/>
  <c r="N119"/>
  <c r="L119"/>
  <c r="I103"/>
  <c r="I94"/>
  <c r="I100"/>
  <c r="O125"/>
  <c r="N170"/>
  <c r="Q125"/>
  <c r="X125"/>
  <c r="F210" i="25"/>
  <c r="O100" i="2"/>
  <c r="T102"/>
  <c r="O108"/>
  <c r="Z98"/>
  <c r="AA114"/>
  <c r="W94"/>
  <c r="T96"/>
  <c r="R94"/>
  <c r="N98"/>
  <c r="AB108"/>
  <c r="AB98"/>
  <c r="Z114"/>
  <c r="AA100"/>
  <c r="X94"/>
  <c r="T120"/>
  <c r="Q102"/>
  <c r="Q94"/>
  <c r="R118"/>
  <c r="F109" i="24"/>
  <c r="AF16" i="35"/>
  <c r="F152" i="24"/>
  <c r="AF21" i="35"/>
  <c r="F66" i="22"/>
  <c r="S111" i="2" s="1"/>
  <c r="AF11" i="33"/>
  <c r="F8" i="25"/>
  <c r="L54" i="2" s="1"/>
  <c r="J46" i="36"/>
  <c r="F26" i="24"/>
  <c r="K72" i="2" s="1"/>
  <c r="AJ26" i="35"/>
  <c r="F10" i="24"/>
  <c r="K56" i="2" s="1"/>
  <c r="M26" i="35"/>
  <c r="F20" i="20"/>
  <c r="G66" i="2" s="1"/>
  <c r="AB21" i="31"/>
  <c r="F35" i="20"/>
  <c r="G81" i="2" s="1"/>
  <c r="AW21" i="31"/>
  <c r="O123" i="2"/>
  <c r="AC123" s="1"/>
  <c r="F81" i="21"/>
  <c r="M126" i="2" s="1"/>
  <c r="AB99"/>
  <c r="Z121"/>
  <c r="Z117"/>
  <c r="AA103"/>
  <c r="AA99"/>
  <c r="AA95"/>
  <c r="X99"/>
  <c r="X95"/>
  <c r="W117"/>
  <c r="W113"/>
  <c r="T121"/>
  <c r="T113"/>
  <c r="Q115"/>
  <c r="R101"/>
  <c r="R93"/>
  <c r="P107"/>
  <c r="P97"/>
  <c r="P93"/>
  <c r="O115"/>
  <c r="N107"/>
  <c r="N97"/>
  <c r="N93"/>
  <c r="I117"/>
  <c r="I113"/>
  <c r="AB115"/>
  <c r="Z107"/>
  <c r="Z97"/>
  <c r="AA119"/>
  <c r="AA115"/>
  <c r="X115"/>
  <c r="W101"/>
  <c r="W93"/>
  <c r="T99"/>
  <c r="Q103"/>
  <c r="Q99"/>
  <c r="R121"/>
  <c r="R117"/>
  <c r="R113"/>
  <c r="P121"/>
  <c r="P117"/>
  <c r="O103"/>
  <c r="O95"/>
  <c r="N117"/>
  <c r="L121"/>
  <c r="I107"/>
  <c r="I97"/>
  <c r="I93"/>
  <c r="E154" i="27"/>
  <c r="E155" s="1"/>
  <c r="Y106" i="2"/>
  <c r="E94" i="27"/>
  <c r="E95" s="1"/>
  <c r="P106" i="2"/>
  <c r="I120"/>
  <c r="I102"/>
  <c r="AC145"/>
  <c r="I106"/>
  <c r="I116"/>
  <c r="I98"/>
  <c r="P125"/>
  <c r="O170"/>
  <c r="F167" i="25"/>
  <c r="P100" i="2"/>
  <c r="P108"/>
  <c r="T98"/>
  <c r="T108"/>
  <c r="O120"/>
  <c r="O116"/>
  <c r="O98"/>
  <c r="W102"/>
  <c r="Q120"/>
  <c r="AB102"/>
  <c r="AB94"/>
  <c r="AA96"/>
  <c r="X108"/>
  <c r="X98"/>
  <c r="W114"/>
  <c r="T116"/>
  <c r="Q108"/>
  <c r="Q98"/>
  <c r="R114"/>
  <c r="S166"/>
  <c r="P116"/>
  <c r="N114"/>
  <c r="M166"/>
  <c r="F77" i="24"/>
  <c r="V122" i="2" s="1"/>
  <c r="AV11" i="35"/>
  <c r="F66" i="24"/>
  <c r="V111" i="2" s="1"/>
  <c r="AF11" i="35"/>
  <c r="F4" i="25"/>
  <c r="L50" i="2" s="1"/>
  <c r="D46" i="36"/>
  <c r="F32" i="23"/>
  <c r="J78" i="2" s="1"/>
  <c r="AS21" i="34"/>
  <c r="F10" i="25"/>
  <c r="L56" i="2" s="1"/>
  <c r="M46" i="36"/>
  <c r="F6" i="22"/>
  <c r="I52" i="2" s="1"/>
  <c r="G26" i="33"/>
  <c r="F8" i="24"/>
  <c r="K54" i="2" s="1"/>
  <c r="J26" i="35"/>
  <c r="F32" i="24"/>
  <c r="K78" i="2" s="1"/>
  <c r="AS26" i="35"/>
  <c r="F30" i="25"/>
  <c r="L76" i="2" s="1"/>
  <c r="AP46" i="36"/>
  <c r="F6" i="24"/>
  <c r="K52" i="2" s="1"/>
  <c r="G26" i="35"/>
  <c r="F18" i="23"/>
  <c r="J64" i="2" s="1"/>
  <c r="Y21" i="34"/>
  <c r="L113" i="2"/>
  <c r="L100"/>
  <c r="L96"/>
  <c r="L120"/>
  <c r="L116"/>
  <c r="L103"/>
  <c r="L99"/>
  <c r="L95"/>
  <c r="F124" i="24"/>
  <c r="F167"/>
  <c r="F124" i="23"/>
  <c r="E101" i="27"/>
  <c r="S106" i="2"/>
  <c r="W118"/>
  <c r="E131" i="27"/>
  <c r="AA112" i="2"/>
  <c r="E144" i="27"/>
  <c r="E145" s="1"/>
  <c r="AA106" i="2"/>
  <c r="E114" i="27"/>
  <c r="E117" s="1"/>
  <c r="E122" s="1"/>
  <c r="E96"/>
  <c r="E69"/>
  <c r="E73" s="1"/>
  <c r="I118" i="2"/>
  <c r="AB100"/>
  <c r="Z116"/>
  <c r="AA98"/>
  <c r="X100"/>
  <c r="W120"/>
  <c r="R120"/>
  <c r="P118"/>
  <c r="Z102"/>
  <c r="W98"/>
  <c r="Q116"/>
  <c r="R98"/>
  <c r="N94"/>
  <c r="AB118"/>
  <c r="Z96"/>
  <c r="AA120"/>
  <c r="X114"/>
  <c r="W100"/>
  <c r="Q114"/>
  <c r="R100"/>
  <c r="P98"/>
  <c r="N100"/>
  <c r="Z120"/>
  <c r="AA94"/>
  <c r="X96"/>
  <c r="T118"/>
  <c r="Q100"/>
  <c r="P120"/>
  <c r="N118"/>
  <c r="F77" i="22"/>
  <c r="S122" i="2" s="1"/>
  <c r="AV11" i="33"/>
  <c r="F206" i="25"/>
  <c r="AB122" i="2" s="1"/>
  <c r="AV41" i="36"/>
  <c r="F206" i="21"/>
  <c r="AV26" i="32"/>
  <c r="F163" i="22"/>
  <c r="AV21" i="33"/>
  <c r="F109" i="25"/>
  <c r="AF25" i="36"/>
  <c r="F12" i="25"/>
  <c r="L58" i="2" s="1"/>
  <c r="P46" i="36"/>
  <c r="F24" i="23"/>
  <c r="J70" i="2" s="1"/>
  <c r="AG21" i="34"/>
  <c r="F12" i="22"/>
  <c r="I58" i="2" s="1"/>
  <c r="P26" i="33"/>
  <c r="F30" i="23"/>
  <c r="J76" i="2" s="1"/>
  <c r="AP21" i="34"/>
  <c r="F28" i="25"/>
  <c r="L74" i="2" s="1"/>
  <c r="AM46" i="36"/>
  <c r="F18" i="24"/>
  <c r="K64" i="2" s="1"/>
  <c r="Y26" i="35"/>
  <c r="F28" i="22"/>
  <c r="I74" i="2" s="1"/>
  <c r="AM26" i="33"/>
  <c r="F14" i="25"/>
  <c r="L60" i="2" s="1"/>
  <c r="S46" i="36"/>
  <c r="F14" i="24"/>
  <c r="K60" i="2" s="1"/>
  <c r="S26" i="35"/>
  <c r="F26" i="22"/>
  <c r="I72" i="2" s="1"/>
  <c r="AJ26" i="33"/>
  <c r="F28" i="24"/>
  <c r="K74" i="2" s="1"/>
  <c r="AM26" i="35"/>
  <c r="F10" i="22"/>
  <c r="I56" i="2" s="1"/>
  <c r="M26" i="33"/>
  <c r="L125" i="2"/>
  <c r="L108"/>
  <c r="L102"/>
  <c r="L98"/>
  <c r="L94"/>
  <c r="L118"/>
  <c r="L114"/>
  <c r="L107"/>
  <c r="L101"/>
  <c r="L97"/>
  <c r="L93"/>
  <c r="F124" i="22"/>
  <c r="Y125" i="2"/>
  <c r="F124" i="21"/>
  <c r="AA125" i="2"/>
  <c r="H106" i="27"/>
  <c r="E164"/>
  <c r="E168" s="1"/>
  <c r="E76"/>
  <c r="E141"/>
  <c r="T106" i="2"/>
  <c r="E81" i="27"/>
  <c r="I114" i="2"/>
  <c r="AC167"/>
  <c r="AA108"/>
  <c r="X106"/>
  <c r="T114"/>
  <c r="Q96"/>
  <c r="N120"/>
  <c r="AB116"/>
  <c r="AA118"/>
  <c r="W108"/>
  <c r="T100"/>
  <c r="R108"/>
  <c r="N102"/>
  <c r="AB114"/>
  <c r="Z100"/>
  <c r="AA116"/>
  <c r="X118"/>
  <c r="W106"/>
  <c r="W96"/>
  <c r="Q118"/>
  <c r="R96"/>
  <c r="P102"/>
  <c r="N96"/>
  <c r="AB96"/>
  <c r="AA102"/>
  <c r="W116"/>
  <c r="R116"/>
  <c r="P114"/>
  <c r="N116"/>
  <c r="F109" i="20"/>
  <c r="AF16" i="31"/>
  <c r="F30" i="20"/>
  <c r="G76" i="2" s="1"/>
  <c r="AP21" i="31"/>
  <c r="F28" i="20"/>
  <c r="G74" i="2" s="1"/>
  <c r="AM21" i="31"/>
  <c r="F26" i="20"/>
  <c r="G72" i="2" s="1"/>
  <c r="AJ21" i="31"/>
  <c r="F24" i="20"/>
  <c r="G70" i="2" s="1"/>
  <c r="AG21" i="31"/>
  <c r="F18" i="20"/>
  <c r="G64" i="2" s="1"/>
  <c r="Y21" i="31"/>
  <c r="F14" i="20"/>
  <c r="G60" i="2" s="1"/>
  <c r="S21" i="31"/>
  <c r="F10" i="20"/>
  <c r="G56" i="2" s="1"/>
  <c r="M21" i="31"/>
  <c r="F6" i="20"/>
  <c r="G52" i="2" s="1"/>
  <c r="G21" i="31"/>
  <c r="F35" i="22"/>
  <c r="I81" i="2" s="1"/>
  <c r="AW26" i="33"/>
  <c r="F24" i="22"/>
  <c r="I70" i="2" s="1"/>
  <c r="AG26" i="33"/>
  <c r="F8" i="23"/>
  <c r="J54" i="2" s="1"/>
  <c r="J21" i="34"/>
  <c r="F120" i="21"/>
  <c r="AV16" i="32"/>
  <c r="F120" i="20"/>
  <c r="AV16" i="31"/>
  <c r="F32" i="21"/>
  <c r="H78" i="2" s="1"/>
  <c r="AS31" i="32"/>
  <c r="F24" i="21"/>
  <c r="H70" i="2" s="1"/>
  <c r="AG31" i="32"/>
  <c r="F163" i="21"/>
  <c r="O122" i="2" s="1"/>
  <c r="AV21" i="32"/>
  <c r="F8" i="21"/>
  <c r="H54" i="2" s="1"/>
  <c r="J31" i="32"/>
  <c r="F28" i="21"/>
  <c r="H74" i="2" s="1"/>
  <c r="AM31" i="32"/>
  <c r="F30" i="21"/>
  <c r="H76" i="2" s="1"/>
  <c r="AP31" i="32"/>
  <c r="F20" i="23"/>
  <c r="J66" i="2" s="1"/>
  <c r="AB21" i="34"/>
  <c r="F14" i="23"/>
  <c r="J60" i="2" s="1"/>
  <c r="S21" i="34"/>
  <c r="F10" i="23"/>
  <c r="J56" i="2" s="1"/>
  <c r="M21" i="34"/>
  <c r="F6" i="23"/>
  <c r="J52" i="2" s="1"/>
  <c r="G21" i="34"/>
  <c r="F109" i="23"/>
  <c r="AF16" i="34"/>
  <c r="F4" i="23"/>
  <c r="J50" i="2" s="1"/>
  <c r="D21" i="34"/>
  <c r="F20" i="21"/>
  <c r="H66" i="2" s="1"/>
  <c r="AB31" i="32"/>
  <c r="F195" i="21"/>
  <c r="P111" i="2" s="1"/>
  <c r="AF26" i="32"/>
  <c r="F163" i="25"/>
  <c r="Z122" i="2" s="1"/>
  <c r="AV35" i="36"/>
  <c r="F152" i="25"/>
  <c r="AF35" i="36"/>
  <c r="F6" i="25"/>
  <c r="L52" i="2" s="1"/>
  <c r="G46" i="36"/>
  <c r="F77" i="25"/>
  <c r="Y122" i="2" s="1"/>
  <c r="AV16" i="36"/>
  <c r="F18" i="25"/>
  <c r="L64" i="2" s="1"/>
  <c r="Y46" i="36"/>
  <c r="F163" i="24"/>
  <c r="AV21" i="35"/>
  <c r="F24" i="24"/>
  <c r="K70" i="2" s="1"/>
  <c r="AG26" i="35"/>
  <c r="F30" i="24"/>
  <c r="K76" i="2" s="1"/>
  <c r="AP26" i="35"/>
  <c r="F152" i="22"/>
  <c r="AF21" i="33"/>
  <c r="F4" i="22"/>
  <c r="I50" i="2" s="1"/>
  <c r="D26" i="33"/>
  <c r="F152" i="21"/>
  <c r="AF21" i="32"/>
  <c r="F35" i="21"/>
  <c r="H81" i="2" s="1"/>
  <c r="AW31" i="32"/>
  <c r="F77" i="21"/>
  <c r="M122" i="2" s="1"/>
  <c r="AV11" i="32"/>
  <c r="F26" i="21"/>
  <c r="H72" i="2" s="1"/>
  <c r="AJ31" i="32"/>
  <c r="E66" i="27"/>
  <c r="F18" i="21"/>
  <c r="H64" i="2" s="1"/>
  <c r="Y31" i="32"/>
  <c r="E64" i="27"/>
  <c r="F14" i="21"/>
  <c r="H60" i="2" s="1"/>
  <c r="S31" i="32"/>
  <c r="F12" i="21"/>
  <c r="H58" i="2" s="1"/>
  <c r="P31" i="32"/>
  <c r="F10" i="21"/>
  <c r="H56" i="2" s="1"/>
  <c r="M31" i="32"/>
  <c r="F66" i="21"/>
  <c r="M111" i="2" s="1"/>
  <c r="AF11" i="32"/>
  <c r="F6" i="21"/>
  <c r="H52" i="2" s="1"/>
  <c r="G31" i="32"/>
  <c r="F124" i="19"/>
  <c r="F37" i="24"/>
  <c r="K83" i="2" s="1"/>
  <c r="AY26" i="35"/>
  <c r="F37" i="23"/>
  <c r="J83" i="2" s="1"/>
  <c r="AY21" i="34"/>
  <c r="F37" i="22"/>
  <c r="I83" i="2" s="1"/>
  <c r="AY26" i="33"/>
  <c r="F37" i="21"/>
  <c r="H83" i="2" s="1"/>
  <c r="AY31" i="32"/>
  <c r="F37" i="20"/>
  <c r="G83" i="2" s="1"/>
  <c r="AY21" i="31"/>
  <c r="AC92" i="2"/>
  <c r="F66" i="25"/>
  <c r="Y111" i="2" s="1"/>
  <c r="AF16" i="36"/>
  <c r="F20" i="25"/>
  <c r="L66" i="2" s="1"/>
  <c r="AB46" i="36"/>
  <c r="F37" i="25"/>
  <c r="L83" i="2" s="1"/>
  <c r="AY46" i="36"/>
  <c r="F120" i="25"/>
  <c r="AV25" i="36"/>
  <c r="F24" i="25"/>
  <c r="L70" i="2" s="1"/>
  <c r="AG46" i="36"/>
  <c r="F30" i="19"/>
  <c r="F76" i="2" s="1"/>
  <c r="AP29" i="29"/>
  <c r="F4" i="19"/>
  <c r="F50" i="2" s="1"/>
  <c r="D29" i="29"/>
  <c r="F10" i="19"/>
  <c r="F56" i="2" s="1"/>
  <c r="M29" i="29"/>
  <c r="F26" i="19"/>
  <c r="F72" i="2" s="1"/>
  <c r="AJ29" i="29"/>
  <c r="F81" i="19"/>
  <c r="H126" i="2" s="1"/>
  <c r="E29" i="27"/>
  <c r="E33" s="1"/>
  <c r="E26"/>
  <c r="F120" i="19"/>
  <c r="AV18" i="29"/>
  <c r="I38" i="22"/>
  <c r="F12" i="19"/>
  <c r="F58" i="2" s="1"/>
  <c r="P29" i="29"/>
  <c r="F20" i="19"/>
  <c r="F66" i="2" s="1"/>
  <c r="AB29" i="29"/>
  <c r="F24" i="19"/>
  <c r="F70" i="2" s="1"/>
  <c r="AG29" i="29"/>
  <c r="F86" i="27"/>
  <c r="G171"/>
  <c r="E24"/>
  <c r="E27" s="1"/>
  <c r="F109" i="19"/>
  <c r="AF18" i="29"/>
  <c r="F66" i="19"/>
  <c r="H111" i="2" s="1"/>
  <c r="AF13" i="29"/>
  <c r="F64" i="2"/>
  <c r="Y29" i="29"/>
  <c r="F6" i="19"/>
  <c r="F52" i="2" s="1"/>
  <c r="G29" i="29"/>
  <c r="H86" i="27"/>
  <c r="G86"/>
  <c r="F77" i="19"/>
  <c r="H122" i="2" s="1"/>
  <c r="AV13" i="29"/>
  <c r="F35" i="19"/>
  <c r="F81" i="2" s="1"/>
  <c r="AW29" i="29"/>
  <c r="F8" i="19"/>
  <c r="F54" i="2" s="1"/>
  <c r="J29" i="29"/>
  <c r="F37" i="19"/>
  <c r="F83" i="2" s="1"/>
  <c r="AY29" i="29"/>
  <c r="F14" i="19"/>
  <c r="F60" i="2" s="1"/>
  <c r="S29" i="29"/>
  <c r="F28" i="19"/>
  <c r="F74" i="2" s="1"/>
  <c r="AM29" i="29"/>
  <c r="AC112" i="2"/>
  <c r="F32" i="19"/>
  <c r="F78" i="2" s="1"/>
  <c r="AS29" i="29"/>
  <c r="F171" i="27"/>
  <c r="H26"/>
  <c r="H41" s="1"/>
  <c r="H61" s="1"/>
  <c r="G24"/>
  <c r="G28" s="1"/>
  <c r="G26"/>
  <c r="G41" s="1"/>
  <c r="G61" s="1"/>
  <c r="D28"/>
  <c r="D39"/>
  <c r="D25"/>
  <c r="D27"/>
  <c r="H158"/>
  <c r="H169"/>
  <c r="H155"/>
  <c r="H157"/>
  <c r="F158"/>
  <c r="F169"/>
  <c r="F157"/>
  <c r="F155"/>
  <c r="H168"/>
  <c r="H167"/>
  <c r="H165"/>
  <c r="H84"/>
  <c r="H68"/>
  <c r="H65"/>
  <c r="H67"/>
  <c r="H33"/>
  <c r="H32"/>
  <c r="H30"/>
  <c r="G84"/>
  <c r="G68"/>
  <c r="G65"/>
  <c r="G67"/>
  <c r="G33"/>
  <c r="G32"/>
  <c r="G30"/>
  <c r="F168"/>
  <c r="F165"/>
  <c r="F167"/>
  <c r="F68"/>
  <c r="F67"/>
  <c r="F65"/>
  <c r="F33"/>
  <c r="F30"/>
  <c r="F32"/>
  <c r="E78"/>
  <c r="H163"/>
  <c r="H162"/>
  <c r="H160"/>
  <c r="H83"/>
  <c r="H80"/>
  <c r="H82"/>
  <c r="H53"/>
  <c r="H58" s="1"/>
  <c r="H50"/>
  <c r="H55" s="1"/>
  <c r="H52"/>
  <c r="H57" s="1"/>
  <c r="H54"/>
  <c r="H39"/>
  <c r="H28"/>
  <c r="H27"/>
  <c r="H25"/>
  <c r="G133"/>
  <c r="G149"/>
  <c r="G130"/>
  <c r="G132"/>
  <c r="G83"/>
  <c r="G80"/>
  <c r="G82"/>
  <c r="G53"/>
  <c r="G58" s="1"/>
  <c r="G52"/>
  <c r="G57" s="1"/>
  <c r="G50"/>
  <c r="G55" s="1"/>
  <c r="G54"/>
  <c r="F163"/>
  <c r="F160"/>
  <c r="F162"/>
  <c r="F53"/>
  <c r="F58" s="1"/>
  <c r="F52"/>
  <c r="F57" s="1"/>
  <c r="F50"/>
  <c r="F55" s="1"/>
  <c r="F54"/>
  <c r="F28"/>
  <c r="F27"/>
  <c r="F39"/>
  <c r="F25"/>
  <c r="D133"/>
  <c r="D149"/>
  <c r="D132"/>
  <c r="D130"/>
  <c r="D84"/>
  <c r="D68"/>
  <c r="D65"/>
  <c r="D67"/>
  <c r="D33"/>
  <c r="D32"/>
  <c r="D30"/>
  <c r="H151"/>
  <c r="F151"/>
  <c r="L106" i="2"/>
  <c r="E49" i="27"/>
  <c r="E51"/>
  <c r="E56" s="1"/>
  <c r="D49"/>
  <c r="G158"/>
  <c r="G169"/>
  <c r="G155"/>
  <c r="G157"/>
  <c r="H148"/>
  <c r="H145"/>
  <c r="H147"/>
  <c r="H138"/>
  <c r="H135"/>
  <c r="H137"/>
  <c r="H78"/>
  <c r="H77"/>
  <c r="H75"/>
  <c r="G148"/>
  <c r="G145"/>
  <c r="G147"/>
  <c r="G138"/>
  <c r="G135"/>
  <c r="G137"/>
  <c r="G168"/>
  <c r="G165"/>
  <c r="G167"/>
  <c r="G78"/>
  <c r="G75"/>
  <c r="G77"/>
  <c r="F148"/>
  <c r="F147"/>
  <c r="F145"/>
  <c r="F138"/>
  <c r="F137"/>
  <c r="F135"/>
  <c r="F78"/>
  <c r="F75"/>
  <c r="F77"/>
  <c r="D158"/>
  <c r="D169"/>
  <c r="D155"/>
  <c r="D157"/>
  <c r="H143"/>
  <c r="H140"/>
  <c r="H142"/>
  <c r="H133"/>
  <c r="H149"/>
  <c r="H132"/>
  <c r="H130"/>
  <c r="H118"/>
  <c r="H123" s="1"/>
  <c r="H117"/>
  <c r="H122" s="1"/>
  <c r="H115"/>
  <c r="H120" s="1"/>
  <c r="H119"/>
  <c r="H98"/>
  <c r="H95"/>
  <c r="H97"/>
  <c r="H73"/>
  <c r="H70"/>
  <c r="H72"/>
  <c r="G143"/>
  <c r="G140"/>
  <c r="G142"/>
  <c r="G163"/>
  <c r="G160"/>
  <c r="G162"/>
  <c r="G118"/>
  <c r="G123" s="1"/>
  <c r="G117"/>
  <c r="G122" s="1"/>
  <c r="G115"/>
  <c r="G120" s="1"/>
  <c r="G119"/>
  <c r="G98"/>
  <c r="G95"/>
  <c r="G97"/>
  <c r="G73"/>
  <c r="G70"/>
  <c r="G72"/>
  <c r="F143"/>
  <c r="F142"/>
  <c r="F140"/>
  <c r="F133"/>
  <c r="F149"/>
  <c r="F130"/>
  <c r="F132"/>
  <c r="F118"/>
  <c r="F123" s="1"/>
  <c r="F115"/>
  <c r="F120" s="1"/>
  <c r="F117"/>
  <c r="F122" s="1"/>
  <c r="F119"/>
  <c r="F98"/>
  <c r="F97"/>
  <c r="F95"/>
  <c r="F73"/>
  <c r="F72"/>
  <c r="F70"/>
  <c r="D148"/>
  <c r="D145"/>
  <c r="D147"/>
  <c r="D143"/>
  <c r="D140"/>
  <c r="D142"/>
  <c r="D138"/>
  <c r="D135"/>
  <c r="D137"/>
  <c r="D168"/>
  <c r="D167"/>
  <c r="D165"/>
  <c r="D163"/>
  <c r="D162"/>
  <c r="D160"/>
  <c r="D118"/>
  <c r="D123" s="1"/>
  <c r="D117"/>
  <c r="D122" s="1"/>
  <c r="D115"/>
  <c r="D120" s="1"/>
  <c r="D119"/>
  <c r="D98"/>
  <c r="D95"/>
  <c r="D97"/>
  <c r="D93"/>
  <c r="D90"/>
  <c r="D92"/>
  <c r="D83"/>
  <c r="D80"/>
  <c r="D82"/>
  <c r="D78"/>
  <c r="D77"/>
  <c r="D75"/>
  <c r="D73"/>
  <c r="D70"/>
  <c r="D72"/>
  <c r="H171"/>
  <c r="G151"/>
  <c r="F41"/>
  <c r="F61" s="1"/>
  <c r="H93"/>
  <c r="H90"/>
  <c r="H92"/>
  <c r="G93"/>
  <c r="G90"/>
  <c r="G92"/>
  <c r="F93"/>
  <c r="F90"/>
  <c r="F92"/>
  <c r="Q97" i="2"/>
  <c r="E156" i="27"/>
  <c r="D103"/>
  <c r="D104"/>
  <c r="D100"/>
  <c r="D102"/>
  <c r="H103"/>
  <c r="H104"/>
  <c r="H100"/>
  <c r="H102"/>
  <c r="G103"/>
  <c r="G104"/>
  <c r="G102"/>
  <c r="G100"/>
  <c r="F103"/>
  <c r="F104"/>
  <c r="F102"/>
  <c r="F100"/>
  <c r="F83"/>
  <c r="F80"/>
  <c r="F84"/>
  <c r="F82"/>
  <c r="G25" i="20"/>
  <c r="G9"/>
  <c r="G5" i="25"/>
  <c r="G33" i="23"/>
  <c r="G9" i="22"/>
  <c r="G31" i="23"/>
  <c r="G25" i="25"/>
  <c r="G19" i="24"/>
  <c r="G25" i="22"/>
  <c r="G7" i="19"/>
  <c r="G25" i="24"/>
  <c r="G7" i="20"/>
  <c r="G29" i="23"/>
  <c r="G5" i="22"/>
  <c r="G13" i="24"/>
  <c r="G7" i="21"/>
  <c r="G7" i="24"/>
  <c r="G5" i="20"/>
  <c r="G19"/>
  <c r="G27"/>
  <c r="G13" i="25"/>
  <c r="G31" i="24"/>
  <c r="G25" i="23"/>
  <c r="G19" i="22"/>
  <c r="G38" i="21"/>
  <c r="G39" s="1"/>
  <c r="G13"/>
  <c r="G31" i="19"/>
  <c r="G33" i="25"/>
  <c r="G9" i="24"/>
  <c r="G33" i="22"/>
  <c r="G29" i="21"/>
  <c r="G5" i="19"/>
  <c r="G33" i="24"/>
  <c r="G31" i="25"/>
  <c r="G13" i="23"/>
  <c r="G31" i="22"/>
  <c r="G27" i="21"/>
  <c r="G15" i="19"/>
  <c r="G27" i="23"/>
  <c r="G25" i="19"/>
  <c r="G33" i="20"/>
  <c r="G11"/>
  <c r="G5" i="21"/>
  <c r="G29" i="24"/>
  <c r="G11" i="23"/>
  <c r="G13" i="19"/>
  <c r="G11" i="24"/>
  <c r="G5" i="23"/>
  <c r="G29" i="19"/>
  <c r="G29" i="20"/>
  <c r="G31"/>
  <c r="G19" i="25"/>
  <c r="G19" i="21"/>
  <c r="G15"/>
  <c r="G7" i="23"/>
  <c r="G33" i="21"/>
  <c r="G9" i="19"/>
  <c r="G15" i="25"/>
  <c r="G19" i="23"/>
  <c r="G31" i="21"/>
  <c r="G7" i="22"/>
  <c r="G13" i="20"/>
  <c r="G15"/>
  <c r="G9" i="25"/>
  <c r="G27" i="24"/>
  <c r="G38" i="22"/>
  <c r="G13"/>
  <c r="G9" i="21"/>
  <c r="G27" i="19"/>
  <c r="G7" i="25"/>
  <c r="G15" i="22"/>
  <c r="G29" i="25"/>
  <c r="G5" i="24"/>
  <c r="G15" i="23"/>
  <c r="G29" i="22"/>
  <c r="G25" i="21"/>
  <c r="G19" i="19"/>
  <c r="G11" i="22"/>
  <c r="I38" i="19"/>
  <c r="G27" i="25"/>
  <c r="G15" i="24"/>
  <c r="G9" i="23"/>
  <c r="G27" i="22"/>
  <c r="G11" i="19"/>
  <c r="G11" i="25"/>
  <c r="G11" i="21"/>
  <c r="G33" i="19"/>
  <c r="G125" i="25"/>
  <c r="H168" i="21"/>
  <c r="I125" i="23"/>
  <c r="H82" i="19"/>
  <c r="G168" i="25"/>
  <c r="I211"/>
  <c r="I125" i="22"/>
  <c r="H125" i="23"/>
  <c r="H82" i="21"/>
  <c r="G211" i="25"/>
  <c r="G82" i="21"/>
  <c r="F29" i="25"/>
  <c r="L75" i="2" s="1"/>
  <c r="AN46" i="36"/>
  <c r="F13" i="24"/>
  <c r="K59" i="2" s="1"/>
  <c r="Q26" i="35"/>
  <c r="F5" i="24"/>
  <c r="K51" i="2" s="1"/>
  <c r="F15" i="23"/>
  <c r="J61" i="2" s="1"/>
  <c r="T21" i="34"/>
  <c r="F7" i="23"/>
  <c r="J53" i="2" s="1"/>
  <c r="H21" i="34"/>
  <c r="F29" i="22"/>
  <c r="I75" i="2" s="1"/>
  <c r="AN26" i="33"/>
  <c r="F33" i="21"/>
  <c r="H79" i="2" s="1"/>
  <c r="F25" i="21"/>
  <c r="H71" i="2" s="1"/>
  <c r="AH31" i="32"/>
  <c r="F19" i="19"/>
  <c r="F65" i="2" s="1"/>
  <c r="Z29" i="29"/>
  <c r="F9" i="19"/>
  <c r="F55" i="2" s="1"/>
  <c r="K29" i="29"/>
  <c r="F11" i="25"/>
  <c r="L57" i="2" s="1"/>
  <c r="N46" i="36"/>
  <c r="F33" i="24"/>
  <c r="K79" i="2" s="1"/>
  <c r="F25" i="24"/>
  <c r="K71" i="2" s="1"/>
  <c r="AH26" i="35"/>
  <c r="F31" i="23"/>
  <c r="J77" i="2" s="1"/>
  <c r="AQ21" i="34"/>
  <c r="F11" i="22"/>
  <c r="I57" i="2" s="1"/>
  <c r="N26" i="33"/>
  <c r="F11" i="21"/>
  <c r="H57" i="2" s="1"/>
  <c r="N31" i="32"/>
  <c r="F31" i="20"/>
  <c r="G77" i="2" s="1"/>
  <c r="AQ21" i="31"/>
  <c r="F33" i="19"/>
  <c r="F79" i="2" s="1"/>
  <c r="F25" i="19"/>
  <c r="F71" i="2" s="1"/>
  <c r="AH29" i="29"/>
  <c r="F13" i="25"/>
  <c r="L59" i="2" s="1"/>
  <c r="Q46" i="36"/>
  <c r="F5" i="25"/>
  <c r="L51" i="2" s="1"/>
  <c r="E46" i="36"/>
  <c r="F31" i="24"/>
  <c r="K77" i="2" s="1"/>
  <c r="AQ26" i="35"/>
  <c r="F33" i="23"/>
  <c r="J79" i="2" s="1"/>
  <c r="F25" i="23"/>
  <c r="J71" i="2" s="1"/>
  <c r="AH21" i="34"/>
  <c r="F19" i="22"/>
  <c r="I65" i="2" s="1"/>
  <c r="Z26" i="33"/>
  <c r="F9" i="22"/>
  <c r="I55" i="2" s="1"/>
  <c r="K26" i="33"/>
  <c r="F13" i="21"/>
  <c r="H59" i="2" s="1"/>
  <c r="Q31" i="32"/>
  <c r="F5" i="21"/>
  <c r="H51" i="2" s="1"/>
  <c r="E31" i="32"/>
  <c r="F29" i="20"/>
  <c r="G75" i="2" s="1"/>
  <c r="AN21" i="31"/>
  <c r="F31" i="19"/>
  <c r="F77" i="2" s="1"/>
  <c r="AQ29" i="29"/>
  <c r="F31" i="21"/>
  <c r="H77" i="2" s="1"/>
  <c r="AQ31" i="32"/>
  <c r="F27" i="25"/>
  <c r="L73" i="2" s="1"/>
  <c r="AK46" i="36"/>
  <c r="F11" i="24"/>
  <c r="K57" i="2" s="1"/>
  <c r="N26" i="35"/>
  <c r="F27" i="22"/>
  <c r="I73" i="2" s="1"/>
  <c r="AK26" i="33"/>
  <c r="F25" i="20"/>
  <c r="G71" i="2" s="1"/>
  <c r="AH21" i="31"/>
  <c r="F19" i="20"/>
  <c r="G65" i="2" s="1"/>
  <c r="Z21" i="31"/>
  <c r="F15" i="20"/>
  <c r="G61" i="2" s="1"/>
  <c r="T21" i="31"/>
  <c r="F13" i="20"/>
  <c r="G59" i="2" s="1"/>
  <c r="Q21" i="31"/>
  <c r="F11" i="20"/>
  <c r="G57" i="2" s="1"/>
  <c r="N21" i="31"/>
  <c r="F9" i="20"/>
  <c r="G55" i="2" s="1"/>
  <c r="K21" i="31"/>
  <c r="F7" i="20"/>
  <c r="G53" i="2" s="1"/>
  <c r="H21" i="31"/>
  <c r="F5" i="20"/>
  <c r="G51" i="2" s="1"/>
  <c r="E21" i="31"/>
  <c r="F13" i="23"/>
  <c r="J59" i="2" s="1"/>
  <c r="Q21" i="34"/>
  <c r="F11" i="19"/>
  <c r="F57" i="2" s="1"/>
  <c r="N29" i="29"/>
  <c r="F33" i="25"/>
  <c r="L79" i="2" s="1"/>
  <c r="AT46" i="36"/>
  <c r="F25" i="25"/>
  <c r="L71" i="2" s="1"/>
  <c r="AH46" i="36"/>
  <c r="F19" i="24"/>
  <c r="K65" i="2" s="1"/>
  <c r="Z26" i="35"/>
  <c r="F9" i="24"/>
  <c r="K55" i="2" s="1"/>
  <c r="K26" i="35"/>
  <c r="F11" i="23"/>
  <c r="J57" i="2" s="1"/>
  <c r="N21" i="34"/>
  <c r="F33" i="22"/>
  <c r="I79" i="2" s="1"/>
  <c r="F25" i="22"/>
  <c r="I71" i="2" s="1"/>
  <c r="AH26" i="33"/>
  <c r="F29" i="21"/>
  <c r="H75" i="2" s="1"/>
  <c r="AN31" i="32"/>
  <c r="F13" i="19"/>
  <c r="F59" i="2" s="1"/>
  <c r="Q29" i="29"/>
  <c r="F5" i="19"/>
  <c r="F51" i="2" s="1"/>
  <c r="E29" i="29"/>
  <c r="F15" i="25"/>
  <c r="L61" i="2" s="1"/>
  <c r="T46" i="36"/>
  <c r="F7" i="25"/>
  <c r="L53" i="2" s="1"/>
  <c r="H46" i="36"/>
  <c r="F29" i="24"/>
  <c r="K75" i="2" s="1"/>
  <c r="AN26" i="35"/>
  <c r="F27" i="23"/>
  <c r="J73" i="2" s="1"/>
  <c r="AK21" i="34"/>
  <c r="F15" i="22"/>
  <c r="I61" i="2" s="1"/>
  <c r="T26" i="33"/>
  <c r="F7" i="22"/>
  <c r="I53" i="2" s="1"/>
  <c r="H26" i="33"/>
  <c r="F15" i="21"/>
  <c r="H61" i="2" s="1"/>
  <c r="T31" i="32"/>
  <c r="F7" i="21"/>
  <c r="H53" i="2" s="1"/>
  <c r="H31" i="32"/>
  <c r="F27" i="20"/>
  <c r="G73" i="2" s="1"/>
  <c r="AK21" i="31"/>
  <c r="F29" i="19"/>
  <c r="F75" i="2" s="1"/>
  <c r="AN29" i="29"/>
  <c r="F19" i="25"/>
  <c r="L65" i="2" s="1"/>
  <c r="Z46" i="36"/>
  <c r="F9" i="25"/>
  <c r="L55" i="2" s="1"/>
  <c r="K46" i="36"/>
  <c r="F27" i="24"/>
  <c r="K73" i="2" s="1"/>
  <c r="AK26" i="35"/>
  <c r="F29" i="23"/>
  <c r="J75" i="2" s="1"/>
  <c r="AN21" i="34"/>
  <c r="F13" i="22"/>
  <c r="I59" i="2" s="1"/>
  <c r="Q26" i="33"/>
  <c r="F5" i="22"/>
  <c r="I51" i="2" s="1"/>
  <c r="E26" i="33"/>
  <c r="F19" i="21"/>
  <c r="H65" i="2" s="1"/>
  <c r="Z31" i="32"/>
  <c r="F9" i="21"/>
  <c r="H55" i="2" s="1"/>
  <c r="K31" i="32"/>
  <c r="F33" i="20"/>
  <c r="G79" i="2" s="1"/>
  <c r="F27" i="19"/>
  <c r="F73" i="2" s="1"/>
  <c r="AK29" i="29"/>
  <c r="F27" i="21"/>
  <c r="H73" i="2" s="1"/>
  <c r="AK31" i="32"/>
  <c r="F31" i="25"/>
  <c r="L77" i="2" s="1"/>
  <c r="AQ46" i="36"/>
  <c r="F15" i="24"/>
  <c r="K61" i="2" s="1"/>
  <c r="T26" i="35"/>
  <c r="F7" i="24"/>
  <c r="K53" i="2" s="1"/>
  <c r="H26" i="35"/>
  <c r="F31" i="22"/>
  <c r="I77" i="2" s="1"/>
  <c r="AQ26" i="33"/>
  <c r="F9" i="23"/>
  <c r="J55" i="2" s="1"/>
  <c r="K21" i="34"/>
  <c r="F5" i="23"/>
  <c r="J51" i="2" s="1"/>
  <c r="E21" i="34"/>
  <c r="F15" i="19"/>
  <c r="F61" i="2" s="1"/>
  <c r="T29" i="29"/>
  <c r="F7" i="19"/>
  <c r="F53" i="2" s="1"/>
  <c r="H29" i="29"/>
  <c r="Z21" i="34"/>
  <c r="G125" i="21"/>
  <c r="G168" i="22"/>
  <c r="H125" i="20"/>
  <c r="H125" i="21"/>
  <c r="G82" i="22"/>
  <c r="I125" i="20"/>
  <c r="I82" i="21"/>
  <c r="H168" i="24"/>
  <c r="I168" i="25"/>
  <c r="I168" i="22"/>
  <c r="H168"/>
  <c r="I82"/>
  <c r="I125" i="19"/>
  <c r="I38" i="23"/>
  <c r="G38" i="19"/>
  <c r="G38" i="23"/>
  <c r="G125" i="22"/>
  <c r="G125" i="19"/>
  <c r="G168" i="21"/>
  <c r="G125" i="20"/>
  <c r="H125" i="25"/>
  <c r="H125" i="22"/>
  <c r="G125" i="23"/>
  <c r="H211" i="25"/>
  <c r="I125"/>
  <c r="I168" i="21"/>
  <c r="I168" i="24"/>
  <c r="I125" i="21"/>
  <c r="H82" i="22"/>
  <c r="G168" i="24"/>
  <c r="H38" i="23"/>
  <c r="H38" i="19"/>
  <c r="E34"/>
  <c r="E77"/>
  <c r="I35" i="21"/>
  <c r="I38" s="1"/>
  <c r="I39" s="1"/>
  <c r="I38" i="20"/>
  <c r="I211" i="21"/>
  <c r="F124" i="20"/>
  <c r="M82" i="2"/>
  <c r="H125" i="19"/>
  <c r="G23"/>
  <c r="G66"/>
  <c r="G82" s="1"/>
  <c r="I35" i="25"/>
  <c r="I38" s="1"/>
  <c r="I39" s="1"/>
  <c r="G211" i="21"/>
  <c r="H211"/>
  <c r="G38" i="25"/>
  <c r="G39" s="1"/>
  <c r="H38"/>
  <c r="H39" s="1"/>
  <c r="I82" i="19"/>
  <c r="G38" i="20"/>
  <c r="H168" i="25"/>
  <c r="I82"/>
  <c r="H82"/>
  <c r="G82"/>
  <c r="I125" i="24"/>
  <c r="I82"/>
  <c r="I38"/>
  <c r="H125"/>
  <c r="H82"/>
  <c r="G125"/>
  <c r="G82"/>
  <c r="H38" i="20"/>
  <c r="H38" i="22"/>
  <c r="H23"/>
  <c r="H23" i="24"/>
  <c r="I23" i="19"/>
  <c r="I23" i="23"/>
  <c r="H23"/>
  <c r="G34"/>
  <c r="E34" i="20"/>
  <c r="G122" i="6"/>
  <c r="H122"/>
  <c r="H165"/>
  <c r="F79"/>
  <c r="I23" i="20"/>
  <c r="G34" i="24"/>
  <c r="H34"/>
  <c r="H79" i="6"/>
  <c r="G36"/>
  <c r="I23" i="24"/>
  <c r="G23"/>
  <c r="I34" i="23"/>
  <c r="AZ31" i="32"/>
  <c r="I36" i="6"/>
  <c r="I34" i="22"/>
  <c r="AV26" i="33"/>
  <c r="G34" i="22"/>
  <c r="E34" i="24"/>
  <c r="H36" i="6"/>
  <c r="I79"/>
  <c r="H34" i="22"/>
  <c r="AZ46" i="36"/>
  <c r="I165" i="6"/>
  <c r="F165"/>
  <c r="G165"/>
  <c r="G79"/>
  <c r="G23" i="20"/>
  <c r="E34" i="22"/>
  <c r="I34" i="19"/>
  <c r="E34" i="23"/>
  <c r="H34" i="19"/>
  <c r="F122" i="6"/>
  <c r="I122"/>
  <c r="H23" i="19"/>
  <c r="G23" i="22"/>
  <c r="AZ35" i="36"/>
  <c r="AZ21" i="33"/>
  <c r="H23" i="20"/>
  <c r="AZ41" i="36"/>
  <c r="AZ25"/>
  <c r="AZ21" i="35"/>
  <c r="AZ11"/>
  <c r="AZ16" i="33"/>
  <c r="AZ26" i="32"/>
  <c r="AZ16"/>
  <c r="AZ16" i="31"/>
  <c r="AZ18" i="29"/>
  <c r="AZ13"/>
  <c r="AZ16" i="36"/>
  <c r="AZ16" i="34"/>
  <c r="AZ11" i="33"/>
  <c r="AZ11" i="32"/>
  <c r="AZ16" i="35"/>
  <c r="AZ21" i="32"/>
  <c r="H34" i="20"/>
  <c r="E97" i="6"/>
  <c r="E96"/>
  <c r="G34" i="20"/>
  <c r="I34"/>
  <c r="H36" i="2"/>
  <c r="F8" i="6"/>
  <c r="F36" i="2"/>
  <c r="F12" i="6"/>
  <c r="I36" i="2"/>
  <c r="F30" i="6"/>
  <c r="E140"/>
  <c r="G36" i="2"/>
  <c r="E139" i="6"/>
  <c r="F37"/>
  <c r="F6"/>
  <c r="E10"/>
  <c r="E12"/>
  <c r="E9"/>
  <c r="F24"/>
  <c r="E20"/>
  <c r="E18"/>
  <c r="E14"/>
  <c r="E53"/>
  <c r="E54"/>
  <c r="E26"/>
  <c r="E35"/>
  <c r="E11"/>
  <c r="F20"/>
  <c r="F35"/>
  <c r="F32"/>
  <c r="F14"/>
  <c r="E32"/>
  <c r="E30"/>
  <c r="E28"/>
  <c r="E24"/>
  <c r="F28"/>
  <c r="F10"/>
  <c r="F26"/>
  <c r="F18"/>
  <c r="E90" i="24"/>
  <c r="E47"/>
  <c r="E209" i="25"/>
  <c r="E210" s="1"/>
  <c r="E179"/>
  <c r="E178"/>
  <c r="E177"/>
  <c r="E176"/>
  <c r="E166"/>
  <c r="E167" s="1"/>
  <c r="E136"/>
  <c r="E135"/>
  <c r="E134"/>
  <c r="E133"/>
  <c r="E123"/>
  <c r="E124" s="1"/>
  <c r="E93"/>
  <c r="E92"/>
  <c r="E91"/>
  <c r="E90"/>
  <c r="E80"/>
  <c r="E81" s="1"/>
  <c r="E50"/>
  <c r="E49"/>
  <c r="E48"/>
  <c r="E47"/>
  <c r="E166" i="24"/>
  <c r="E167" s="1"/>
  <c r="E136"/>
  <c r="E135"/>
  <c r="E134"/>
  <c r="E133"/>
  <c r="E123"/>
  <c r="E124" s="1"/>
  <c r="E93"/>
  <c r="E92"/>
  <c r="E91"/>
  <c r="E80"/>
  <c r="E81" s="1"/>
  <c r="E49"/>
  <c r="E48"/>
  <c r="E90" i="23"/>
  <c r="E123"/>
  <c r="E124" s="1"/>
  <c r="E93"/>
  <c r="E92"/>
  <c r="E37"/>
  <c r="E38" s="1"/>
  <c r="E7"/>
  <c r="E90" i="21"/>
  <c r="E47"/>
  <c r="E93" i="27" l="1"/>
  <c r="G6" i="37"/>
  <c r="H6" s="1"/>
  <c r="F125" i="19"/>
  <c r="E157" i="27"/>
  <c r="Y127" i="2"/>
  <c r="G174" i="27"/>
  <c r="F125" i="22"/>
  <c r="E83" i="27"/>
  <c r="E130"/>
  <c r="M61" i="2"/>
  <c r="E133" i="27"/>
  <c r="E163"/>
  <c r="E103"/>
  <c r="E82"/>
  <c r="E77"/>
  <c r="E84"/>
  <c r="F125" i="21"/>
  <c r="F168" i="24"/>
  <c r="F125"/>
  <c r="W127" i="2" s="1"/>
  <c r="E98" i="27"/>
  <c r="E167"/>
  <c r="F82" i="25"/>
  <c r="I126" i="2"/>
  <c r="E90" i="27"/>
  <c r="E105" s="1"/>
  <c r="E160"/>
  <c r="E97"/>
  <c r="E147"/>
  <c r="G126"/>
  <c r="M76" i="2"/>
  <c r="F125" i="25"/>
  <c r="F168" i="21"/>
  <c r="F211"/>
  <c r="F168" i="25"/>
  <c r="F211"/>
  <c r="E72" i="27"/>
  <c r="E102"/>
  <c r="H107"/>
  <c r="E158"/>
  <c r="E140"/>
  <c r="F38" i="24"/>
  <c r="K84" i="2" s="1"/>
  <c r="E104" i="27"/>
  <c r="E149"/>
  <c r="E143"/>
  <c r="M52" i="2"/>
  <c r="AC107"/>
  <c r="E106" i="27"/>
  <c r="AC115" i="2"/>
  <c r="D136" i="27"/>
  <c r="E119"/>
  <c r="E137"/>
  <c r="G176"/>
  <c r="E135"/>
  <c r="F126"/>
  <c r="M66" i="2"/>
  <c r="E6" i="37"/>
  <c r="F6" s="1"/>
  <c r="AC114" i="2"/>
  <c r="AC97"/>
  <c r="AC121"/>
  <c r="H126" i="27"/>
  <c r="F82" i="22"/>
  <c r="S127" i="2" s="1"/>
  <c r="E171" i="27"/>
  <c r="E41"/>
  <c r="E61" s="1"/>
  <c r="E10" i="37"/>
  <c r="F10" s="1"/>
  <c r="I6"/>
  <c r="J6" s="1"/>
  <c r="E65" i="27"/>
  <c r="M54" i="2"/>
  <c r="M56"/>
  <c r="F168" i="22"/>
  <c r="G10" i="37"/>
  <c r="H10" s="1"/>
  <c r="I10"/>
  <c r="J10" s="1"/>
  <c r="AC98" i="2"/>
  <c r="AC93"/>
  <c r="E151" i="27"/>
  <c r="AC116" i="2"/>
  <c r="AC120"/>
  <c r="AC117"/>
  <c r="AC119"/>
  <c r="E86" i="27"/>
  <c r="AC101" i="2"/>
  <c r="F38" i="22"/>
  <c r="I84" i="2" s="1"/>
  <c r="AC94"/>
  <c r="AC95"/>
  <c r="AC102"/>
  <c r="AC96"/>
  <c r="M78"/>
  <c r="M58"/>
  <c r="M74"/>
  <c r="AC147"/>
  <c r="AC118"/>
  <c r="AC159"/>
  <c r="AC139"/>
  <c r="AC125"/>
  <c r="AC99"/>
  <c r="AC113"/>
  <c r="AC103"/>
  <c r="V127"/>
  <c r="AA166"/>
  <c r="Z170"/>
  <c r="F34" i="23"/>
  <c r="J80" i="2" s="1"/>
  <c r="AV21" i="34"/>
  <c r="AC161" i="2"/>
  <c r="T126"/>
  <c r="U170"/>
  <c r="AC160"/>
  <c r="AC143"/>
  <c r="D141" i="27"/>
  <c r="E169"/>
  <c r="E25"/>
  <c r="E115"/>
  <c r="E120" s="1"/>
  <c r="W126" i="2"/>
  <c r="V170"/>
  <c r="AC141"/>
  <c r="AC140"/>
  <c r="L122"/>
  <c r="K166"/>
  <c r="AC100"/>
  <c r="AC150"/>
  <c r="AC146"/>
  <c r="F38" i="23"/>
  <c r="J84" i="2" s="1"/>
  <c r="H105" i="27"/>
  <c r="L111" i="2"/>
  <c r="K155"/>
  <c r="AC157"/>
  <c r="AC163"/>
  <c r="AC156"/>
  <c r="AC137"/>
  <c r="AC158"/>
  <c r="AC164"/>
  <c r="N166"/>
  <c r="O155"/>
  <c r="AC168"/>
  <c r="AC142"/>
  <c r="F23" i="24"/>
  <c r="K69" i="2" s="1"/>
  <c r="AF26" i="35"/>
  <c r="F82" i="24"/>
  <c r="F38" i="20"/>
  <c r="G84" i="2" s="1"/>
  <c r="N122"/>
  <c r="F125" i="23"/>
  <c r="E165" i="27"/>
  <c r="E70"/>
  <c r="E148"/>
  <c r="E118"/>
  <c r="E123" s="1"/>
  <c r="H42"/>
  <c r="H62" s="1"/>
  <c r="M60" i="2"/>
  <c r="I111"/>
  <c r="H155"/>
  <c r="I122"/>
  <c r="H166"/>
  <c r="M72"/>
  <c r="M50"/>
  <c r="X122"/>
  <c r="W166"/>
  <c r="Z111"/>
  <c r="N126"/>
  <c r="M170"/>
  <c r="Q122"/>
  <c r="Z126"/>
  <c r="Z127" s="1"/>
  <c r="AA170"/>
  <c r="W111"/>
  <c r="V155"/>
  <c r="AB111"/>
  <c r="Z155"/>
  <c r="W122"/>
  <c r="V166"/>
  <c r="AC144"/>
  <c r="AA155"/>
  <c r="AC151"/>
  <c r="AC138"/>
  <c r="AC162"/>
  <c r="L126"/>
  <c r="K170"/>
  <c r="AC106"/>
  <c r="G27" i="27"/>
  <c r="G42" s="1"/>
  <c r="G62" s="1"/>
  <c r="AA122" i="2"/>
  <c r="Y166"/>
  <c r="O111"/>
  <c r="O127" s="1"/>
  <c r="Q111"/>
  <c r="R155"/>
  <c r="T111"/>
  <c r="U155"/>
  <c r="Z166"/>
  <c r="R126"/>
  <c r="S170"/>
  <c r="AC108"/>
  <c r="AA111"/>
  <c r="Y155"/>
  <c r="P122"/>
  <c r="P127" s="1"/>
  <c r="O166"/>
  <c r="R166"/>
  <c r="M155"/>
  <c r="X126"/>
  <c r="W170"/>
  <c r="X111"/>
  <c r="W155"/>
  <c r="AB126"/>
  <c r="T122"/>
  <c r="U166"/>
  <c r="N111"/>
  <c r="R111"/>
  <c r="S155"/>
  <c r="F23" i="20"/>
  <c r="G69" i="2" s="1"/>
  <c r="AF21" i="31"/>
  <c r="F85" i="27"/>
  <c r="G105"/>
  <c r="D107"/>
  <c r="E30"/>
  <c r="F42"/>
  <c r="F62" s="1"/>
  <c r="H40"/>
  <c r="H60" s="1"/>
  <c r="H43"/>
  <c r="H63" s="1"/>
  <c r="F34" i="20"/>
  <c r="G80" i="2" s="1"/>
  <c r="AV21" i="31"/>
  <c r="G39" i="27"/>
  <c r="G59" s="1"/>
  <c r="G25"/>
  <c r="G40" s="1"/>
  <c r="G60" s="1"/>
  <c r="M79" i="2"/>
  <c r="M59"/>
  <c r="F124" i="27"/>
  <c r="F107"/>
  <c r="G107"/>
  <c r="D105"/>
  <c r="D108"/>
  <c r="E28"/>
  <c r="E43" s="1"/>
  <c r="F43"/>
  <c r="F63" s="1"/>
  <c r="E68"/>
  <c r="F23" i="23"/>
  <c r="J69" i="2" s="1"/>
  <c r="AF21" i="34"/>
  <c r="M64" i="2"/>
  <c r="H176" i="27"/>
  <c r="H153"/>
  <c r="F34" i="24"/>
  <c r="K80" i="2" s="1"/>
  <c r="AV26" i="35"/>
  <c r="F176" i="27"/>
  <c r="F23" i="22"/>
  <c r="I69" i="2" s="1"/>
  <c r="AF26" i="33"/>
  <c r="F38" i="21"/>
  <c r="F39" s="1"/>
  <c r="E67" i="27"/>
  <c r="M127" i="2"/>
  <c r="F82" i="21"/>
  <c r="M70" i="2"/>
  <c r="F38" i="19"/>
  <c r="F84" i="2" s="1"/>
  <c r="E39" i="27"/>
  <c r="E32"/>
  <c r="E42" s="1"/>
  <c r="M53" i="2"/>
  <c r="H127"/>
  <c r="F38" i="25"/>
  <c r="L84" i="2" s="1"/>
  <c r="L85" s="1"/>
  <c r="F23" i="19"/>
  <c r="F69" i="2" s="1"/>
  <c r="AF29" i="29"/>
  <c r="F34" i="19"/>
  <c r="F80" i="2" s="1"/>
  <c r="AV29" i="29"/>
  <c r="D166" i="27"/>
  <c r="D146"/>
  <c r="F88"/>
  <c r="G124"/>
  <c r="H124"/>
  <c r="D124"/>
  <c r="H152"/>
  <c r="D174"/>
  <c r="F40"/>
  <c r="F60" s="1"/>
  <c r="F82" i="19"/>
  <c r="D131" i="27"/>
  <c r="F87"/>
  <c r="F108"/>
  <c r="G108"/>
  <c r="H108"/>
  <c r="F152"/>
  <c r="D161"/>
  <c r="M55" i="2"/>
  <c r="M51"/>
  <c r="D53" i="27"/>
  <c r="D58" s="1"/>
  <c r="D50"/>
  <c r="D55" s="1"/>
  <c r="D52"/>
  <c r="D57" s="1"/>
  <c r="D54"/>
  <c r="D59" s="1"/>
  <c r="E53"/>
  <c r="E58" s="1"/>
  <c r="E50"/>
  <c r="E55" s="1"/>
  <c r="E52"/>
  <c r="E57" s="1"/>
  <c r="E54"/>
  <c r="D116"/>
  <c r="D121" s="1"/>
  <c r="D156"/>
  <c r="F150"/>
  <c r="F153"/>
  <c r="H150"/>
  <c r="D170"/>
  <c r="D173"/>
  <c r="G170"/>
  <c r="G173"/>
  <c r="D87"/>
  <c r="D88"/>
  <c r="D150"/>
  <c r="F59"/>
  <c r="G152"/>
  <c r="H59"/>
  <c r="G87"/>
  <c r="G88"/>
  <c r="H85"/>
  <c r="F170"/>
  <c r="F174"/>
  <c r="H172"/>
  <c r="H174"/>
  <c r="D40"/>
  <c r="D43"/>
  <c r="M57" i="2"/>
  <c r="D172" i="27"/>
  <c r="G172"/>
  <c r="D85"/>
  <c r="D152"/>
  <c r="D153"/>
  <c r="G150"/>
  <c r="G153"/>
  <c r="G85"/>
  <c r="H87"/>
  <c r="H88"/>
  <c r="F172"/>
  <c r="F173"/>
  <c r="H170"/>
  <c r="H173"/>
  <c r="G43"/>
  <c r="G63" s="1"/>
  <c r="D42"/>
  <c r="M75" i="2"/>
  <c r="F105" i="27"/>
  <c r="M73" i="2"/>
  <c r="M71"/>
  <c r="M77"/>
  <c r="M65"/>
  <c r="M81"/>
  <c r="M83"/>
  <c r="I39" i="20"/>
  <c r="I5" i="37" s="1"/>
  <c r="J5" s="1"/>
  <c r="I39" i="23"/>
  <c r="I8" i="37" s="1"/>
  <c r="J8" s="1"/>
  <c r="H39" i="24"/>
  <c r="G9" i="37" s="1"/>
  <c r="H9" s="1"/>
  <c r="G39" i="20"/>
  <c r="E5" i="37" s="1"/>
  <c r="F5" s="1"/>
  <c r="I39" i="19"/>
  <c r="I4" i="37" s="1"/>
  <c r="J4" s="1"/>
  <c r="F125" i="20"/>
  <c r="H39"/>
  <c r="G5" i="37" s="1"/>
  <c r="H5" s="1"/>
  <c r="H39" i="19"/>
  <c r="E7" i="24"/>
  <c r="E50"/>
  <c r="E5" i="23"/>
  <c r="E91"/>
  <c r="H34"/>
  <c r="H39" s="1"/>
  <c r="G8" i="37" s="1"/>
  <c r="H8" s="1"/>
  <c r="G23" i="23"/>
  <c r="G39" s="1"/>
  <c r="E8" i="37" s="1"/>
  <c r="F8" s="1"/>
  <c r="G34" i="19"/>
  <c r="G39" s="1"/>
  <c r="E4" i="37" s="1"/>
  <c r="F4" s="1"/>
  <c r="G39" i="24"/>
  <c r="E9" i="37" s="1"/>
  <c r="F9" s="1"/>
  <c r="I34" i="24"/>
  <c r="I39" s="1"/>
  <c r="I9" i="37" s="1"/>
  <c r="J9" s="1"/>
  <c r="G39" i="22"/>
  <c r="E7" i="37" s="1"/>
  <c r="F7" s="1"/>
  <c r="I23" i="22"/>
  <c r="I39" s="1"/>
  <c r="I7" i="37" s="1"/>
  <c r="J7" s="1"/>
  <c r="H39" i="22"/>
  <c r="G7" i="37" s="1"/>
  <c r="H7" s="1"/>
  <c r="AZ26" i="33"/>
  <c r="F34" i="22"/>
  <c r="AZ29" i="29"/>
  <c r="AZ21" i="31"/>
  <c r="I25" i="6"/>
  <c r="I35"/>
  <c r="I32"/>
  <c r="G53"/>
  <c r="I9"/>
  <c r="H80"/>
  <c r="E153"/>
  <c r="H18"/>
  <c r="H12"/>
  <c r="I72"/>
  <c r="E55"/>
  <c r="G15"/>
  <c r="I8"/>
  <c r="G30"/>
  <c r="G11"/>
  <c r="G6"/>
  <c r="H142"/>
  <c r="G73"/>
  <c r="H27"/>
  <c r="F53"/>
  <c r="F106"/>
  <c r="E112"/>
  <c r="E6" i="24"/>
  <c r="E4" i="25"/>
  <c r="E4" i="24"/>
  <c r="I20" i="6"/>
  <c r="I10"/>
  <c r="H63"/>
  <c r="H11"/>
  <c r="I147"/>
  <c r="G35"/>
  <c r="H68"/>
  <c r="H32"/>
  <c r="I68"/>
  <c r="H159"/>
  <c r="H28"/>
  <c r="H150"/>
  <c r="I142"/>
  <c r="E67"/>
  <c r="I148"/>
  <c r="G31"/>
  <c r="G160"/>
  <c r="G47"/>
  <c r="G148"/>
  <c r="E143"/>
  <c r="H33"/>
  <c r="H24"/>
  <c r="E63"/>
  <c r="E159"/>
  <c r="H76"/>
  <c r="G52"/>
  <c r="G158"/>
  <c r="H54"/>
  <c r="H158"/>
  <c r="I57"/>
  <c r="G154"/>
  <c r="H37"/>
  <c r="I138"/>
  <c r="I31"/>
  <c r="I6"/>
  <c r="G74"/>
  <c r="I67"/>
  <c r="H69"/>
  <c r="F55"/>
  <c r="I137"/>
  <c r="G55"/>
  <c r="H62"/>
  <c r="H78"/>
  <c r="F137"/>
  <c r="F49"/>
  <c r="G159"/>
  <c r="G18"/>
  <c r="H153"/>
  <c r="H136"/>
  <c r="F139"/>
  <c r="G8"/>
  <c r="I162"/>
  <c r="G137"/>
  <c r="G76"/>
  <c r="I139"/>
  <c r="I71"/>
  <c r="F73"/>
  <c r="H139"/>
  <c r="H19"/>
  <c r="G49"/>
  <c r="H149"/>
  <c r="H9"/>
  <c r="G161"/>
  <c r="G51"/>
  <c r="G149"/>
  <c r="G157"/>
  <c r="I158"/>
  <c r="H133"/>
  <c r="H65"/>
  <c r="G133"/>
  <c r="I157"/>
  <c r="G90"/>
  <c r="H100"/>
  <c r="H52"/>
  <c r="H121"/>
  <c r="I73"/>
  <c r="I52"/>
  <c r="I97"/>
  <c r="F80"/>
  <c r="F90"/>
  <c r="H118"/>
  <c r="G98"/>
  <c r="F96"/>
  <c r="G61"/>
  <c r="H93"/>
  <c r="I50"/>
  <c r="F112"/>
  <c r="G105"/>
  <c r="I96"/>
  <c r="H112"/>
  <c r="G118"/>
  <c r="H99"/>
  <c r="I61"/>
  <c r="I74"/>
  <c r="I119"/>
  <c r="E100"/>
  <c r="E106"/>
  <c r="F100"/>
  <c r="G95"/>
  <c r="H98"/>
  <c r="G121"/>
  <c r="I118"/>
  <c r="H104"/>
  <c r="H50"/>
  <c r="I69"/>
  <c r="F123"/>
  <c r="H97"/>
  <c r="I107"/>
  <c r="G104"/>
  <c r="AZ26" i="35"/>
  <c r="E5" i="25"/>
  <c r="I28" i="6"/>
  <c r="E57"/>
  <c r="I160"/>
  <c r="E75"/>
  <c r="F67"/>
  <c r="I58"/>
  <c r="I151"/>
  <c r="E147"/>
  <c r="H8"/>
  <c r="E161"/>
  <c r="E73"/>
  <c r="I155"/>
  <c r="G10"/>
  <c r="G32"/>
  <c r="E138"/>
  <c r="G162"/>
  <c r="F157"/>
  <c r="G155"/>
  <c r="H35"/>
  <c r="I143"/>
  <c r="I161"/>
  <c r="G119"/>
  <c r="H90"/>
  <c r="I112"/>
  <c r="I117"/>
  <c r="H108"/>
  <c r="I123"/>
  <c r="I116"/>
  <c r="I15"/>
  <c r="H15"/>
  <c r="E61"/>
  <c r="G166"/>
  <c r="I141"/>
  <c r="H137"/>
  <c r="H20"/>
  <c r="G164"/>
  <c r="G167" s="1"/>
  <c r="G144"/>
  <c r="H6"/>
  <c r="I159"/>
  <c r="I11"/>
  <c r="E149"/>
  <c r="I27"/>
  <c r="G62"/>
  <c r="H26"/>
  <c r="E155"/>
  <c r="G63"/>
  <c r="G28"/>
  <c r="I54"/>
  <c r="H30"/>
  <c r="H64"/>
  <c r="H57"/>
  <c r="G27"/>
  <c r="G4"/>
  <c r="I156"/>
  <c r="H55"/>
  <c r="G50"/>
  <c r="I75"/>
  <c r="H147"/>
  <c r="E71"/>
  <c r="G37"/>
  <c r="G156"/>
  <c r="F78"/>
  <c r="I26"/>
  <c r="I47"/>
  <c r="F141"/>
  <c r="G54"/>
  <c r="G12"/>
  <c r="G80"/>
  <c r="G68"/>
  <c r="G69"/>
  <c r="F155"/>
  <c r="H156"/>
  <c r="H71"/>
  <c r="I149"/>
  <c r="H164"/>
  <c r="H148"/>
  <c r="G20"/>
  <c r="G135"/>
  <c r="F149"/>
  <c r="F69"/>
  <c r="F153"/>
  <c r="G26"/>
  <c r="G153"/>
  <c r="H22"/>
  <c r="H161"/>
  <c r="I133"/>
  <c r="H92"/>
  <c r="H95"/>
  <c r="I55"/>
  <c r="I106"/>
  <c r="I70"/>
  <c r="I115"/>
  <c r="G106"/>
  <c r="I93"/>
  <c r="F116"/>
  <c r="G97"/>
  <c r="I51"/>
  <c r="I65"/>
  <c r="H114"/>
  <c r="H115"/>
  <c r="I95"/>
  <c r="H94"/>
  <c r="G100"/>
  <c r="F114"/>
  <c r="F121"/>
  <c r="G123"/>
  <c r="H105"/>
  <c r="I110"/>
  <c r="I101"/>
  <c r="E95"/>
  <c r="E98"/>
  <c r="E104"/>
  <c r="F94"/>
  <c r="H96"/>
  <c r="G117"/>
  <c r="H116"/>
  <c r="I49"/>
  <c r="H106"/>
  <c r="I104"/>
  <c r="I108"/>
  <c r="G110"/>
  <c r="G115"/>
  <c r="H113"/>
  <c r="I90"/>
  <c r="F118"/>
  <c r="I92"/>
  <c r="I113"/>
  <c r="E4" i="23"/>
  <c r="H154" i="6"/>
  <c r="H155"/>
  <c r="H29"/>
  <c r="H135"/>
  <c r="I164"/>
  <c r="H67"/>
  <c r="H25"/>
  <c r="H72"/>
  <c r="I150"/>
  <c r="I13"/>
  <c r="I29"/>
  <c r="I21"/>
  <c r="G138"/>
  <c r="I56"/>
  <c r="F63"/>
  <c r="H7"/>
  <c r="F75"/>
  <c r="G147"/>
  <c r="H138"/>
  <c r="H31"/>
  <c r="I153"/>
  <c r="H157"/>
  <c r="H151"/>
  <c r="G33"/>
  <c r="G7"/>
  <c r="I154"/>
  <c r="H53"/>
  <c r="H143"/>
  <c r="G96"/>
  <c r="E116"/>
  <c r="G113"/>
  <c r="H119"/>
  <c r="I76"/>
  <c r="G112"/>
  <c r="I62"/>
  <c r="F110"/>
  <c r="H117"/>
  <c r="H123"/>
  <c r="I80"/>
  <c r="I121"/>
  <c r="G94"/>
  <c r="E37" i="24"/>
  <c r="E38" s="1"/>
  <c r="E6" i="25"/>
  <c r="F57" i="6"/>
  <c r="I53"/>
  <c r="E164"/>
  <c r="I14"/>
  <c r="I12"/>
  <c r="H14"/>
  <c r="E78"/>
  <c r="E6" i="23"/>
  <c r="E5" i="24"/>
  <c r="E7" i="25"/>
  <c r="G67" i="6"/>
  <c r="I4"/>
  <c r="G75"/>
  <c r="G71"/>
  <c r="I24"/>
  <c r="I33"/>
  <c r="G19"/>
  <c r="H10"/>
  <c r="E69"/>
  <c r="I7"/>
  <c r="H4"/>
  <c r="G14"/>
  <c r="H140"/>
  <c r="I30"/>
  <c r="I18"/>
  <c r="H141"/>
  <c r="G9"/>
  <c r="I136"/>
  <c r="G13"/>
  <c r="G142"/>
  <c r="H21"/>
  <c r="I22"/>
  <c r="E52"/>
  <c r="E141"/>
  <c r="H47"/>
  <c r="I63"/>
  <c r="G70"/>
  <c r="G78"/>
  <c r="E157"/>
  <c r="H58"/>
  <c r="H162"/>
  <c r="H61"/>
  <c r="H166"/>
  <c r="H144"/>
  <c r="H75"/>
  <c r="G136"/>
  <c r="G24"/>
  <c r="G57"/>
  <c r="H73"/>
  <c r="H49"/>
  <c r="I135"/>
  <c r="G56"/>
  <c r="I19"/>
  <c r="G140"/>
  <c r="H51"/>
  <c r="F61"/>
  <c r="G25"/>
  <c r="F159"/>
  <c r="G29"/>
  <c r="F164"/>
  <c r="G141"/>
  <c r="H74"/>
  <c r="F143"/>
  <c r="F51"/>
  <c r="F161"/>
  <c r="I144"/>
  <c r="F166"/>
  <c r="G58"/>
  <c r="H160"/>
  <c r="F135"/>
  <c r="F147"/>
  <c r="H13"/>
  <c r="H70"/>
  <c r="G72"/>
  <c r="F71"/>
  <c r="G143"/>
  <c r="G139"/>
  <c r="I140"/>
  <c r="H56"/>
  <c r="I166"/>
  <c r="F133"/>
  <c r="H107"/>
  <c r="G114"/>
  <c r="F47"/>
  <c r="G101"/>
  <c r="E110"/>
  <c r="E114"/>
  <c r="E118"/>
  <c r="G93"/>
  <c r="H101"/>
  <c r="I94"/>
  <c r="I100"/>
  <c r="I99"/>
  <c r="G92"/>
  <c r="F92"/>
  <c r="I64"/>
  <c r="I78"/>
  <c r="F104"/>
  <c r="G99"/>
  <c r="H110"/>
  <c r="F98"/>
  <c r="E121"/>
  <c r="I98"/>
  <c r="I114"/>
  <c r="I105"/>
  <c r="G116"/>
  <c r="AZ21" i="34"/>
  <c r="H109" i="6"/>
  <c r="E154"/>
  <c r="E58"/>
  <c r="E158"/>
  <c r="E62"/>
  <c r="E162"/>
  <c r="E68"/>
  <c r="E72"/>
  <c r="E51"/>
  <c r="E148"/>
  <c r="E137"/>
  <c r="F58"/>
  <c r="F154"/>
  <c r="F70"/>
  <c r="F142"/>
  <c r="F76"/>
  <c r="F162"/>
  <c r="F56"/>
  <c r="F158"/>
  <c r="F156"/>
  <c r="E101"/>
  <c r="E105"/>
  <c r="E113"/>
  <c r="E117"/>
  <c r="E119"/>
  <c r="E94"/>
  <c r="E99"/>
  <c r="F105"/>
  <c r="E115"/>
  <c r="E156"/>
  <c r="E142"/>
  <c r="E76"/>
  <c r="E160"/>
  <c r="E70"/>
  <c r="E56"/>
  <c r="E144"/>
  <c r="E74"/>
  <c r="F72"/>
  <c r="F50"/>
  <c r="F54"/>
  <c r="F148"/>
  <c r="F52"/>
  <c r="F160"/>
  <c r="F62"/>
  <c r="F144"/>
  <c r="F68"/>
  <c r="F74"/>
  <c r="F140"/>
  <c r="F138"/>
  <c r="F136"/>
  <c r="F95"/>
  <c r="F117"/>
  <c r="F113"/>
  <c r="F99"/>
  <c r="F93"/>
  <c r="F97"/>
  <c r="F115"/>
  <c r="F101"/>
  <c r="F119"/>
  <c r="F27"/>
  <c r="F25"/>
  <c r="F13"/>
  <c r="F7"/>
  <c r="F29"/>
  <c r="F33"/>
  <c r="F15"/>
  <c r="F19"/>
  <c r="F31"/>
  <c r="F11"/>
  <c r="F9"/>
  <c r="E33"/>
  <c r="E15"/>
  <c r="E27"/>
  <c r="E25"/>
  <c r="E19"/>
  <c r="E29"/>
  <c r="E31"/>
  <c r="E13"/>
  <c r="E8"/>
  <c r="G109"/>
  <c r="I109"/>
  <c r="E66" i="24"/>
  <c r="E82" s="1"/>
  <c r="E109"/>
  <c r="E125" s="1"/>
  <c r="E152" i="25"/>
  <c r="E168" s="1"/>
  <c r="E152" i="24"/>
  <c r="E168" s="1"/>
  <c r="E109" i="25"/>
  <c r="E125" s="1"/>
  <c r="H134" i="6"/>
  <c r="H5"/>
  <c r="I5"/>
  <c r="F134"/>
  <c r="I134"/>
  <c r="I48"/>
  <c r="G134"/>
  <c r="F5"/>
  <c r="H48"/>
  <c r="G5"/>
  <c r="F48"/>
  <c r="G48"/>
  <c r="F38"/>
  <c r="F4" i="2"/>
  <c r="F4" i="6"/>
  <c r="I111"/>
  <c r="H91"/>
  <c r="I91"/>
  <c r="I37" i="2"/>
  <c r="I37" i="6"/>
  <c r="E111"/>
  <c r="H111"/>
  <c r="G111"/>
  <c r="G91"/>
  <c r="F91"/>
  <c r="F111"/>
  <c r="I28" i="2"/>
  <c r="H22"/>
  <c r="H13"/>
  <c r="G6"/>
  <c r="H35"/>
  <c r="G20"/>
  <c r="G39" s="1"/>
  <c r="G42" s="1"/>
  <c r="F37"/>
  <c r="F34" i="6"/>
  <c r="E34"/>
  <c r="H31" i="2"/>
  <c r="H27"/>
  <c r="H10"/>
  <c r="H19"/>
  <c r="H9"/>
  <c r="G26"/>
  <c r="H28"/>
  <c r="G8"/>
  <c r="F18"/>
  <c r="I33"/>
  <c r="F8"/>
  <c r="F28"/>
  <c r="F32"/>
  <c r="I27"/>
  <c r="I21"/>
  <c r="G30"/>
  <c r="F26"/>
  <c r="F10"/>
  <c r="F6"/>
  <c r="F12"/>
  <c r="G12"/>
  <c r="F30"/>
  <c r="H7"/>
  <c r="G18"/>
  <c r="I24"/>
  <c r="I4"/>
  <c r="I26"/>
  <c r="F20"/>
  <c r="F39" s="1"/>
  <c r="F42" s="1"/>
  <c r="I8"/>
  <c r="G37"/>
  <c r="F35"/>
  <c r="I14"/>
  <c r="H4"/>
  <c r="I25"/>
  <c r="I9"/>
  <c r="H32"/>
  <c r="G32"/>
  <c r="G4"/>
  <c r="I6"/>
  <c r="E18"/>
  <c r="I32"/>
  <c r="H15"/>
  <c r="I22"/>
  <c r="E9"/>
  <c r="H18"/>
  <c r="G10"/>
  <c r="I29"/>
  <c r="I12"/>
  <c r="I19"/>
  <c r="I13"/>
  <c r="H6"/>
  <c r="H12"/>
  <c r="E24"/>
  <c r="E30"/>
  <c r="E11"/>
  <c r="I31"/>
  <c r="H29"/>
  <c r="G28"/>
  <c r="I18"/>
  <c r="F24"/>
  <c r="H8"/>
  <c r="H30"/>
  <c r="H14"/>
  <c r="G24"/>
  <c r="I15"/>
  <c r="I20"/>
  <c r="I39" s="1"/>
  <c r="I42" s="1"/>
  <c r="G14"/>
  <c r="H11"/>
  <c r="E28"/>
  <c r="E10"/>
  <c r="G35"/>
  <c r="I11"/>
  <c r="E20"/>
  <c r="E39" s="1"/>
  <c r="E42" s="1"/>
  <c r="H33"/>
  <c r="H21"/>
  <c r="H26"/>
  <c r="E14"/>
  <c r="I7"/>
  <c r="E12"/>
  <c r="H37"/>
  <c r="E22"/>
  <c r="E35"/>
  <c r="E26"/>
  <c r="H24"/>
  <c r="F14"/>
  <c r="H25"/>
  <c r="E21"/>
  <c r="I30"/>
  <c r="H20"/>
  <c r="H39" s="1"/>
  <c r="H42" s="1"/>
  <c r="I35"/>
  <c r="I10"/>
  <c r="E32"/>
  <c r="E166" i="22"/>
  <c r="E167" s="1"/>
  <c r="E136"/>
  <c r="E135"/>
  <c r="E134"/>
  <c r="E133"/>
  <c r="E123"/>
  <c r="E124" s="1"/>
  <c r="E93"/>
  <c r="E92"/>
  <c r="E91"/>
  <c r="E90"/>
  <c r="E80"/>
  <c r="E81" s="1"/>
  <c r="E50"/>
  <c r="E49"/>
  <c r="E48"/>
  <c r="E47"/>
  <c r="E209" i="21"/>
  <c r="E210" s="1"/>
  <c r="E179"/>
  <c r="E178"/>
  <c r="E177"/>
  <c r="E176"/>
  <c r="E166"/>
  <c r="E167" s="1"/>
  <c r="E136"/>
  <c r="E135"/>
  <c r="E134"/>
  <c r="E133"/>
  <c r="E123"/>
  <c r="E124" s="1"/>
  <c r="E93"/>
  <c r="E92"/>
  <c r="D71" i="27" s="1"/>
  <c r="E80" i="21"/>
  <c r="E81" s="1"/>
  <c r="E50"/>
  <c r="E49"/>
  <c r="D66" i="27" s="1"/>
  <c r="E48" i="21"/>
  <c r="E93" i="19"/>
  <c r="E92"/>
  <c r="E91"/>
  <c r="E90"/>
  <c r="E88" i="27" l="1"/>
  <c r="C6" i="37"/>
  <c r="D6" s="1"/>
  <c r="F81" i="6"/>
  <c r="E172" i="27"/>
  <c r="G125"/>
  <c r="F39" i="25"/>
  <c r="C10" i="37" s="1"/>
  <c r="D10" s="1"/>
  <c r="G181" i="27"/>
  <c r="E108"/>
  <c r="F39" i="23"/>
  <c r="C8" i="37" s="1"/>
  <c r="D8" s="1"/>
  <c r="E85" i="27"/>
  <c r="E125" s="1"/>
  <c r="E173"/>
  <c r="E176"/>
  <c r="E174"/>
  <c r="E150"/>
  <c r="E170"/>
  <c r="D128"/>
  <c r="AA127" i="2"/>
  <c r="E126" i="27"/>
  <c r="E152"/>
  <c r="G4" i="37"/>
  <c r="H4" s="1"/>
  <c r="O171" i="2"/>
  <c r="H181" i="27"/>
  <c r="E124"/>
  <c r="E107"/>
  <c r="H177"/>
  <c r="D31"/>
  <c r="D91"/>
  <c r="E153"/>
  <c r="E87"/>
  <c r="H128"/>
  <c r="D151"/>
  <c r="AC111" i="2"/>
  <c r="H127" i="27"/>
  <c r="F179"/>
  <c r="D96"/>
  <c r="H167" i="6"/>
  <c r="F125" i="27"/>
  <c r="D62"/>
  <c r="F175"/>
  <c r="D179"/>
  <c r="F128"/>
  <c r="AB127" i="2"/>
  <c r="D171" i="27"/>
  <c r="F181"/>
  <c r="L127" i="2"/>
  <c r="J85"/>
  <c r="G127" i="27"/>
  <c r="H84" i="2"/>
  <c r="H85" s="1"/>
  <c r="AC126"/>
  <c r="E63" i="27"/>
  <c r="E40"/>
  <c r="M69" i="2"/>
  <c r="AC122"/>
  <c r="G85"/>
  <c r="R127"/>
  <c r="R171"/>
  <c r="K85"/>
  <c r="Q127"/>
  <c r="Y171"/>
  <c r="N171"/>
  <c r="H171"/>
  <c r="U171"/>
  <c r="D60" i="27"/>
  <c r="G128"/>
  <c r="N127" i="2"/>
  <c r="T127"/>
  <c r="Z171"/>
  <c r="F39" i="20"/>
  <c r="C5" i="37" s="1"/>
  <c r="D5" s="1"/>
  <c r="D125" i="27"/>
  <c r="F127"/>
  <c r="I127" i="2"/>
  <c r="X127"/>
  <c r="AC165"/>
  <c r="AC166" s="1"/>
  <c r="AA171"/>
  <c r="AC169"/>
  <c r="AC170" s="1"/>
  <c r="K171"/>
  <c r="F177" i="27"/>
  <c r="H125"/>
  <c r="D127"/>
  <c r="M171" i="2"/>
  <c r="AC154"/>
  <c r="AC155" s="1"/>
  <c r="V171"/>
  <c r="E60" i="27"/>
  <c r="E59"/>
  <c r="G179"/>
  <c r="H178"/>
  <c r="F39" i="24"/>
  <c r="C9" i="37" s="1"/>
  <c r="D9" s="1"/>
  <c r="E62" i="27"/>
  <c r="D76"/>
  <c r="D101"/>
  <c r="H175"/>
  <c r="D81"/>
  <c r="F39" i="19"/>
  <c r="G177" i="27"/>
  <c r="F178"/>
  <c r="D177"/>
  <c r="H179"/>
  <c r="G178"/>
  <c r="D178"/>
  <c r="D63"/>
  <c r="G175"/>
  <c r="D175"/>
  <c r="G25" i="2"/>
  <c r="G7"/>
  <c r="G13"/>
  <c r="G19"/>
  <c r="G29"/>
  <c r="G33"/>
  <c r="G9"/>
  <c r="G31"/>
  <c r="G27"/>
  <c r="G15"/>
  <c r="G11"/>
  <c r="G124" i="6"/>
  <c r="G38"/>
  <c r="I167"/>
  <c r="E7" i="19"/>
  <c r="E50"/>
  <c r="E7" i="20"/>
  <c r="E93"/>
  <c r="E4" i="19"/>
  <c r="E47"/>
  <c r="E6"/>
  <c r="E49"/>
  <c r="E37"/>
  <c r="E38" s="1"/>
  <c r="E123"/>
  <c r="E124" s="1"/>
  <c r="E37" i="20"/>
  <c r="E38" s="1"/>
  <c r="E123"/>
  <c r="E124" s="1"/>
  <c r="E6"/>
  <c r="E92"/>
  <c r="E91" i="21"/>
  <c r="E5" i="19"/>
  <c r="E48"/>
  <c r="E4" i="20"/>
  <c r="E90"/>
  <c r="E5"/>
  <c r="E91"/>
  <c r="E195" i="25"/>
  <c r="E211" s="1"/>
  <c r="E66"/>
  <c r="E82" s="1"/>
  <c r="E109" i="23"/>
  <c r="E125" s="1"/>
  <c r="E37" i="25"/>
  <c r="E38" s="1"/>
  <c r="E39" s="1"/>
  <c r="F39" i="22"/>
  <c r="C7" i="37" s="1"/>
  <c r="D7" s="1"/>
  <c r="I80" i="2"/>
  <c r="I85" s="1"/>
  <c r="H124" i="6"/>
  <c r="F167"/>
  <c r="H38"/>
  <c r="AB233" i="1"/>
  <c r="I124" i="6"/>
  <c r="S233" i="1"/>
  <c r="E7" i="21"/>
  <c r="E37" i="22"/>
  <c r="E38" s="1"/>
  <c r="H81" i="6"/>
  <c r="I81"/>
  <c r="F124"/>
  <c r="G81"/>
  <c r="E4" i="22"/>
  <c r="E6" i="21"/>
  <c r="E7" i="22"/>
  <c r="F163" i="6"/>
  <c r="H163"/>
  <c r="H77"/>
  <c r="F120"/>
  <c r="E120"/>
  <c r="I120"/>
  <c r="E4" i="21"/>
  <c r="G34" i="6"/>
  <c r="G163"/>
  <c r="I34"/>
  <c r="I163"/>
  <c r="H120"/>
  <c r="I77"/>
  <c r="E5" i="22"/>
  <c r="E5" i="21"/>
  <c r="E6" i="22"/>
  <c r="G66" i="6"/>
  <c r="E77"/>
  <c r="F77"/>
  <c r="G77"/>
  <c r="H34"/>
  <c r="G120"/>
  <c r="I38"/>
  <c r="E37" i="18"/>
  <c r="E38" s="1"/>
  <c r="E39" s="1"/>
  <c r="F66" i="6"/>
  <c r="H66"/>
  <c r="G152"/>
  <c r="I66"/>
  <c r="I152"/>
  <c r="F152"/>
  <c r="H152"/>
  <c r="F109"/>
  <c r="I23"/>
  <c r="H23"/>
  <c r="G23"/>
  <c r="F29" i="2"/>
  <c r="F7"/>
  <c r="F19"/>
  <c r="F25"/>
  <c r="F27"/>
  <c r="F11"/>
  <c r="F31"/>
  <c r="F13"/>
  <c r="F33"/>
  <c r="F15"/>
  <c r="F23" i="6"/>
  <c r="F39" s="1"/>
  <c r="E27" i="2"/>
  <c r="E29"/>
  <c r="E15"/>
  <c r="E33"/>
  <c r="E8"/>
  <c r="E25"/>
  <c r="E19"/>
  <c r="E13"/>
  <c r="E31"/>
  <c r="E163" i="6"/>
  <c r="E66" i="19"/>
  <c r="E82" s="1"/>
  <c r="E195" i="21"/>
  <c r="E211" s="1"/>
  <c r="E152"/>
  <c r="E168" s="1"/>
  <c r="E66" i="22"/>
  <c r="E82" s="1"/>
  <c r="H5" i="2"/>
  <c r="G5"/>
  <c r="I5"/>
  <c r="F5"/>
  <c r="I38"/>
  <c r="G38"/>
  <c r="F38"/>
  <c r="H38"/>
  <c r="I34"/>
  <c r="H34"/>
  <c r="G34"/>
  <c r="F34"/>
  <c r="E37" i="21"/>
  <c r="E38" s="1"/>
  <c r="E39" s="1"/>
  <c r="E128" i="27" l="1"/>
  <c r="E177"/>
  <c r="G180"/>
  <c r="F183"/>
  <c r="E175"/>
  <c r="G182"/>
  <c r="H180"/>
  <c r="E127"/>
  <c r="E178"/>
  <c r="H182"/>
  <c r="M80" i="2"/>
  <c r="E179" i="27"/>
  <c r="E181"/>
  <c r="F182"/>
  <c r="M84" i="2"/>
  <c r="F180" i="27"/>
  <c r="D176"/>
  <c r="D106"/>
  <c r="H183"/>
  <c r="D182"/>
  <c r="F85" i="2"/>
  <c r="M85" s="1"/>
  <c r="C4" i="37"/>
  <c r="D4" s="1"/>
  <c r="AC127" i="2"/>
  <c r="G183" i="27"/>
  <c r="E180"/>
  <c r="AC171" i="2"/>
  <c r="D180" i="27"/>
  <c r="D86"/>
  <c r="E183"/>
  <c r="I125" i="6"/>
  <c r="G125"/>
  <c r="D51" i="27"/>
  <c r="D56" s="1"/>
  <c r="G168" i="6"/>
  <c r="D183" i="27"/>
  <c r="D26"/>
  <c r="D41" s="1"/>
  <c r="I168" i="6"/>
  <c r="H168"/>
  <c r="H125"/>
  <c r="E109" i="21"/>
  <c r="E125" s="1"/>
  <c r="E109" i="19"/>
  <c r="E125" s="1"/>
  <c r="E23" i="20"/>
  <c r="E39" s="1"/>
  <c r="E109"/>
  <c r="E125" s="1"/>
  <c r="E23" i="23"/>
  <c r="E39" s="1"/>
  <c r="E23" i="24"/>
  <c r="E39" s="1"/>
  <c r="E66" i="21"/>
  <c r="E82" s="1"/>
  <c r="E152" i="22"/>
  <c r="E168" s="1"/>
  <c r="E109"/>
  <c r="E125" s="1"/>
  <c r="F168" i="6"/>
  <c r="F82"/>
  <c r="H39"/>
  <c r="I39"/>
  <c r="G39"/>
  <c r="H82"/>
  <c r="I82"/>
  <c r="G82"/>
  <c r="F125"/>
  <c r="E166"/>
  <c r="E167" s="1"/>
  <c r="E133"/>
  <c r="E90"/>
  <c r="E135"/>
  <c r="E92"/>
  <c r="E23" i="19"/>
  <c r="E39" s="1"/>
  <c r="E136" i="6"/>
  <c r="I23" i="2"/>
  <c r="I43" s="1"/>
  <c r="H23"/>
  <c r="H43" s="1"/>
  <c r="G23"/>
  <c r="G43" s="1"/>
  <c r="F23"/>
  <c r="E34"/>
  <c r="E134" i="6"/>
  <c r="E37"/>
  <c r="E38" s="1"/>
  <c r="E6"/>
  <c r="E182" i="27" l="1"/>
  <c r="D126"/>
  <c r="D61"/>
  <c r="E23" i="22"/>
  <c r="E39" s="1"/>
  <c r="F43" i="2"/>
  <c r="E47" i="6"/>
  <c r="E49"/>
  <c r="E152"/>
  <c r="E168" s="1"/>
  <c r="E7"/>
  <c r="E4"/>
  <c r="E5"/>
  <c r="D181" i="27" l="1"/>
  <c r="E93" i="6"/>
  <c r="E123"/>
  <c r="E124" s="1"/>
  <c r="E23"/>
  <c r="E39" s="1"/>
  <c r="E4" i="2"/>
  <c r="E91" i="6"/>
  <c r="E6" i="2"/>
  <c r="E109" i="6" l="1"/>
  <c r="E125" s="1"/>
  <c r="E80"/>
  <c r="E81" s="1"/>
  <c r="E66"/>
  <c r="E48"/>
  <c r="J233" i="1"/>
  <c r="E50" i="6"/>
  <c r="E37" i="2"/>
  <c r="E38" s="1"/>
  <c r="E82" i="6" l="1"/>
  <c r="E7" i="2"/>
  <c r="E5"/>
  <c r="E23" l="1"/>
  <c r="E43" s="1"/>
</calcChain>
</file>

<file path=xl/comments1.xml><?xml version="1.0" encoding="utf-8"?>
<comments xmlns="http://schemas.openxmlformats.org/spreadsheetml/2006/main">
  <authors>
    <author>Heather MacLennan</author>
    <author>bpeschke</author>
    <author>Peter Stroes</author>
    <author>KLADYMAN</author>
    <author>Stephen Jones</author>
    <author>apowelso</author>
    <author>ljknezev</author>
  </authors>
  <commentList>
    <comment ref="BI34" authorId="0">
      <text>
        <r>
          <rPr>
            <b/>
            <sz val="9"/>
            <color indexed="81"/>
            <rFont val="Tahoma"/>
            <charset val="1"/>
          </rPr>
          <t>Heather MacLennan:</t>
        </r>
        <r>
          <rPr>
            <sz val="9"/>
            <color indexed="81"/>
            <rFont val="Tahoma"/>
            <charset val="1"/>
          </rPr>
          <t xml:space="preserve">
127 hectares are from defaulted Meker A58853</t>
        </r>
      </text>
    </comment>
    <comment ref="BO34" authorId="0">
      <text>
        <r>
          <rPr>
            <b/>
            <sz val="9"/>
            <color indexed="81"/>
            <rFont val="Tahoma"/>
            <family val="2"/>
          </rPr>
          <t>Heather MacLennan:</t>
        </r>
        <r>
          <rPr>
            <sz val="9"/>
            <color indexed="81"/>
            <rFont val="Tahoma"/>
            <family val="2"/>
          </rPr>
          <t xml:space="preserve">
Site prep in North Thompson High SI difficult ground</t>
        </r>
      </text>
    </comment>
    <comment ref="BR34" authorId="0">
      <text>
        <r>
          <rPr>
            <b/>
            <sz val="9"/>
            <color indexed="81"/>
            <rFont val="Tahoma"/>
            <family val="2"/>
          </rPr>
          <t>Heather MacLennan:</t>
        </r>
        <r>
          <rPr>
            <sz val="9"/>
            <color indexed="81"/>
            <rFont val="Tahoma"/>
            <family val="2"/>
          </rPr>
          <t xml:space="preserve">
chemical brushing</t>
        </r>
      </text>
    </comment>
    <comment ref="DJ34" authorId="0">
      <text>
        <r>
          <rPr>
            <b/>
            <sz val="9"/>
            <color indexed="81"/>
            <rFont val="Tahoma"/>
            <family val="2"/>
          </rPr>
          <t>Heather MacLennan:</t>
        </r>
        <r>
          <rPr>
            <sz val="9"/>
            <color indexed="81"/>
            <rFont val="Tahoma"/>
            <family val="2"/>
          </rPr>
          <t xml:space="preserve">
122 ha's from 2013 planting program</t>
        </r>
      </text>
    </comment>
    <comment ref="DV34" authorId="0">
      <text>
        <r>
          <rPr>
            <b/>
            <sz val="9"/>
            <color indexed="81"/>
            <rFont val="Tahoma"/>
            <charset val="1"/>
          </rPr>
          <t>Heather MacLennan:</t>
        </r>
        <r>
          <rPr>
            <sz val="9"/>
            <color indexed="81"/>
            <rFont val="Tahoma"/>
            <charset val="1"/>
          </rPr>
          <t xml:space="preserve">
planting of 2014 site prepped blocks</t>
        </r>
      </text>
    </comment>
    <comment ref="DY34" authorId="0">
      <text>
        <r>
          <rPr>
            <b/>
            <sz val="9"/>
            <color indexed="81"/>
            <rFont val="Tahoma"/>
            <family val="2"/>
          </rPr>
          <t>Heather MacLennan:</t>
        </r>
        <r>
          <rPr>
            <sz val="9"/>
            <color indexed="81"/>
            <rFont val="Tahoma"/>
            <family val="2"/>
          </rPr>
          <t xml:space="preserve">
</t>
        </r>
        <r>
          <rPr>
            <sz val="12"/>
            <color indexed="81"/>
            <rFont val="Tahoma"/>
            <family val="2"/>
          </rPr>
          <t>100 hectares estimated from potntial fires / insect</t>
        </r>
      </text>
    </comment>
    <comment ref="FW34" authorId="0">
      <text>
        <r>
          <rPr>
            <b/>
            <sz val="9"/>
            <color indexed="81"/>
            <rFont val="Tahoma"/>
            <family val="2"/>
          </rPr>
          <t>Heather MacLennan:</t>
        </r>
        <r>
          <rPr>
            <sz val="9"/>
            <color indexed="81"/>
            <rFont val="Tahoma"/>
            <family val="2"/>
          </rPr>
          <t xml:space="preserve">
</t>
        </r>
        <r>
          <rPr>
            <sz val="12"/>
            <color indexed="81"/>
            <rFont val="Tahoma"/>
            <family val="2"/>
          </rPr>
          <t>100 hectares estimated from potntial fires / insect</t>
        </r>
      </text>
    </comment>
    <comment ref="HU34" authorId="0">
      <text>
        <r>
          <rPr>
            <b/>
            <sz val="9"/>
            <color indexed="81"/>
            <rFont val="Tahoma"/>
            <family val="2"/>
          </rPr>
          <t>Heather MacLennan:</t>
        </r>
        <r>
          <rPr>
            <sz val="9"/>
            <color indexed="81"/>
            <rFont val="Tahoma"/>
            <family val="2"/>
          </rPr>
          <t xml:space="preserve">
</t>
        </r>
        <r>
          <rPr>
            <sz val="12"/>
            <color indexed="81"/>
            <rFont val="Tahoma"/>
            <family val="2"/>
          </rPr>
          <t>100 hectares estimated from potntial fires / insect</t>
        </r>
      </text>
    </comment>
    <comment ref="JS34" authorId="0">
      <text>
        <r>
          <rPr>
            <b/>
            <sz val="9"/>
            <color indexed="81"/>
            <rFont val="Tahoma"/>
            <family val="2"/>
          </rPr>
          <t>Heather MacLennan:</t>
        </r>
        <r>
          <rPr>
            <sz val="9"/>
            <color indexed="81"/>
            <rFont val="Tahoma"/>
            <family val="2"/>
          </rPr>
          <t xml:space="preserve">
</t>
        </r>
        <r>
          <rPr>
            <sz val="12"/>
            <color indexed="81"/>
            <rFont val="Tahoma"/>
            <family val="2"/>
          </rPr>
          <t>100 hectares estimated from potntial fires / insect</t>
        </r>
      </text>
    </comment>
    <comment ref="BL36" authorId="1">
      <text>
        <r>
          <rPr>
            <b/>
            <sz val="9"/>
            <color indexed="81"/>
            <rFont val="Tahoma"/>
            <family val="2"/>
          </rPr>
          <t>bpeschke:</t>
        </r>
        <r>
          <rPr>
            <sz val="9"/>
            <color indexed="81"/>
            <rFont val="Tahoma"/>
            <family val="2"/>
          </rPr>
          <t xml:space="preserve">
Prescription, layout, GPS and mapping associated with Repression spacing.</t>
        </r>
      </text>
    </comment>
    <comment ref="DJ43" authorId="2">
      <text>
        <r>
          <rPr>
            <b/>
            <sz val="9"/>
            <color indexed="81"/>
            <rFont val="Tahoma"/>
            <charset val="1"/>
          </rPr>
          <t>Peter Stroes:</t>
        </r>
        <r>
          <rPr>
            <sz val="9"/>
            <color indexed="81"/>
            <rFont val="Tahoma"/>
            <charset val="1"/>
          </rPr>
          <t xml:space="preserve">
3778ha RG/FG and approx 1000ha 704 @ $32.
Number is derived from RESULTS and suspect.</t>
        </r>
      </text>
    </comment>
    <comment ref="DV43" authorId="2">
      <text>
        <r>
          <rPr>
            <b/>
            <sz val="9"/>
            <color indexed="81"/>
            <rFont val="Tahoma"/>
            <family val="2"/>
          </rPr>
          <t>Peter Stroes:</t>
        </r>
        <r>
          <rPr>
            <sz val="9"/>
            <color indexed="81"/>
            <rFont val="Tahoma"/>
            <family val="2"/>
          </rPr>
          <t xml:space="preserve">
Brook/Mcphail plant</t>
        </r>
      </text>
    </comment>
    <comment ref="FH43" authorId="2">
      <text>
        <r>
          <rPr>
            <b/>
            <sz val="9"/>
            <color indexed="81"/>
            <rFont val="Tahoma"/>
            <charset val="1"/>
          </rPr>
          <t>Peter Stroes:</t>
        </r>
        <r>
          <rPr>
            <sz val="9"/>
            <color indexed="81"/>
            <rFont val="Tahoma"/>
            <charset val="1"/>
          </rPr>
          <t xml:space="preserve">
1525ha RG/FG and 100ha 704 @ $32.</t>
        </r>
      </text>
    </comment>
    <comment ref="HF43" authorId="2">
      <text>
        <r>
          <rPr>
            <b/>
            <sz val="9"/>
            <color indexed="81"/>
            <rFont val="Tahoma"/>
            <charset val="1"/>
          </rPr>
          <t>Peter Stroes:</t>
        </r>
        <r>
          <rPr>
            <sz val="9"/>
            <color indexed="81"/>
            <rFont val="Tahoma"/>
            <charset val="1"/>
          </rPr>
          <t xml:space="preserve">
1525ha RG/FG and 100ha 704 @ $32.</t>
        </r>
      </text>
    </comment>
    <comment ref="JD43" authorId="2">
      <text>
        <r>
          <rPr>
            <b/>
            <sz val="9"/>
            <color indexed="81"/>
            <rFont val="Tahoma"/>
            <charset val="1"/>
          </rPr>
          <t>Peter Stroes:</t>
        </r>
        <r>
          <rPr>
            <sz val="9"/>
            <color indexed="81"/>
            <rFont val="Tahoma"/>
            <charset val="1"/>
          </rPr>
          <t xml:space="preserve">
6185ha RG/FG and 100ha 704 @ $32.
Number is derived from RESULTS and suspect.</t>
        </r>
      </text>
    </comment>
    <comment ref="BT48" authorId="3">
      <text>
        <r>
          <rPr>
            <b/>
            <sz val="9"/>
            <color indexed="81"/>
            <rFont val="Tahoma"/>
            <family val="2"/>
          </rPr>
          <t>KLADYMAN:</t>
        </r>
        <r>
          <rPr>
            <sz val="9"/>
            <color indexed="81"/>
            <rFont val="Tahoma"/>
            <family val="2"/>
          </rPr>
          <t xml:space="preserve">
80 ha at Queest, incl DTA</t>
        </r>
      </text>
    </comment>
    <comment ref="BX48" authorId="3">
      <text>
        <r>
          <rPr>
            <b/>
            <sz val="9"/>
            <color indexed="81"/>
            <rFont val="Tahoma"/>
            <family val="2"/>
          </rPr>
          <t>KLADYMAN:</t>
        </r>
        <r>
          <rPr>
            <sz val="9"/>
            <color indexed="81"/>
            <rFont val="Tahoma"/>
            <family val="2"/>
          </rPr>
          <t xml:space="preserve">
95,000 sown for Gillard. May need to sell some of these (might be other NSR on OK Mtn fire where we can use them). Plus planning to sow for summer fill plant at Queest (est 30,000 or more)</t>
        </r>
      </text>
    </comment>
    <comment ref="BZ48" authorId="3">
      <text>
        <r>
          <rPr>
            <b/>
            <sz val="9"/>
            <color indexed="81"/>
            <rFont val="Tahoma"/>
            <family val="2"/>
          </rPr>
          <t>KLADYMAN:</t>
        </r>
        <r>
          <rPr>
            <sz val="9"/>
            <color indexed="81"/>
            <rFont val="Tahoma"/>
            <family val="2"/>
          </rPr>
          <t xml:space="preserve">
Incl DTA, transport</t>
        </r>
      </text>
    </comment>
    <comment ref="CB48" authorId="3">
      <text>
        <r>
          <rPr>
            <b/>
            <sz val="9"/>
            <color indexed="81"/>
            <rFont val="Tahoma"/>
            <family val="2"/>
          </rPr>
          <t>KLADYMAN:</t>
        </r>
        <r>
          <rPr>
            <sz val="9"/>
            <color indexed="81"/>
            <rFont val="Tahoma"/>
            <family val="2"/>
          </rPr>
          <t xml:space="preserve">
maybe some knockdown for Notch Hill</t>
        </r>
      </text>
    </comment>
    <comment ref="CH48" authorId="3">
      <text>
        <r>
          <rPr>
            <b/>
            <sz val="9"/>
            <color indexed="81"/>
            <rFont val="Tahoma"/>
            <family val="2"/>
          </rPr>
          <t>KLADYMAN:</t>
        </r>
        <r>
          <rPr>
            <sz val="9"/>
            <color indexed="81"/>
            <rFont val="Tahoma"/>
            <family val="2"/>
          </rPr>
          <t xml:space="preserve">
recce 500ha, prescriptions etc 200 ha
</t>
        </r>
      </text>
    </comment>
    <comment ref="CO48" authorId="3">
      <text>
        <r>
          <rPr>
            <b/>
            <sz val="9"/>
            <color indexed="81"/>
            <rFont val="Tahoma"/>
            <family val="2"/>
          </rPr>
          <t>KLADYMAN:</t>
        </r>
        <r>
          <rPr>
            <sz val="9"/>
            <color indexed="81"/>
            <rFont val="Tahoma"/>
            <family val="2"/>
          </rPr>
          <t xml:space="preserve">
1/2 of the White Lake fertilization area (1439 ha)
</t>
        </r>
      </text>
    </comment>
    <comment ref="CH50" authorId="1">
      <text>
        <r>
          <rPr>
            <b/>
            <sz val="9"/>
            <color indexed="81"/>
            <rFont val="Tahoma"/>
            <family val="2"/>
          </rPr>
          <t>bpeschke:</t>
        </r>
        <r>
          <rPr>
            <sz val="9"/>
            <color indexed="81"/>
            <rFont val="Tahoma"/>
            <family val="2"/>
          </rPr>
          <t xml:space="preserve">
submission estimate of $1,100 included non survey/prescription/layout and/or mapping costs so I reduced estimate closer to that of historic WL actuals.</t>
        </r>
      </text>
    </comment>
    <comment ref="EI50" authorId="1">
      <text>
        <r>
          <rPr>
            <b/>
            <sz val="9"/>
            <color indexed="81"/>
            <rFont val="Tahoma"/>
            <family val="2"/>
          </rPr>
          <t>bpeschke:</t>
        </r>
        <r>
          <rPr>
            <sz val="9"/>
            <color indexed="81"/>
            <rFont val="Tahoma"/>
            <family val="2"/>
          </rPr>
          <t xml:space="preserve">
Includes danger tree assessment and falling.
</t>
        </r>
      </text>
    </comment>
    <comment ref="Q51" authorId="1">
      <text>
        <r>
          <rPr>
            <b/>
            <sz val="9"/>
            <color indexed="81"/>
            <rFont val="Tahoma"/>
            <family val="2"/>
          </rPr>
          <t>bpeschke:</t>
        </r>
        <r>
          <rPr>
            <sz val="9"/>
            <color indexed="81"/>
            <rFont val="Tahoma"/>
            <family val="2"/>
          </rPr>
          <t xml:space="preserve">
Burning mech. Site prep'd piles</t>
        </r>
      </text>
    </comment>
    <comment ref="AQ51" authorId="1">
      <text>
        <r>
          <rPr>
            <b/>
            <sz val="9"/>
            <color indexed="81"/>
            <rFont val="Tahoma"/>
            <family val="2"/>
          </rPr>
          <t>bpeschke:</t>
        </r>
        <r>
          <rPr>
            <sz val="9"/>
            <color indexed="81"/>
            <rFont val="Tahoma"/>
            <family val="2"/>
          </rPr>
          <t xml:space="preserve">
Planning and presceiptions.</t>
        </r>
      </text>
    </comment>
    <comment ref="CQ52" authorId="4">
      <text>
        <r>
          <rPr>
            <b/>
            <sz val="9"/>
            <color indexed="81"/>
            <rFont val="Tahoma"/>
            <charset val="1"/>
          </rPr>
          <t>Stephen Jones:</t>
        </r>
        <r>
          <rPr>
            <sz val="9"/>
            <color indexed="81"/>
            <rFont val="Tahoma"/>
            <charset val="1"/>
          </rPr>
          <t xml:space="preserve">
planning only for fertilization
</t>
        </r>
      </text>
    </comment>
    <comment ref="AN73" authorId="5">
      <text>
        <r>
          <rPr>
            <b/>
            <sz val="9"/>
            <color indexed="81"/>
            <rFont val="Tahoma"/>
            <charset val="1"/>
          </rPr>
          <t>apowelso:</t>
        </r>
        <r>
          <rPr>
            <sz val="9"/>
            <color indexed="81"/>
            <rFont val="Tahoma"/>
            <charset val="1"/>
          </rPr>
          <t xml:space="preserve">
snag knockdown 
re-captured in 2014 but if funding available, prescriptions completed; layout 60% </t>
        </r>
      </text>
    </comment>
    <comment ref="AZ84" authorId="6">
      <text>
        <r>
          <rPr>
            <b/>
            <sz val="9"/>
            <color indexed="81"/>
            <rFont val="Tahoma"/>
            <charset val="1"/>
          </rPr>
          <t>ljknezev:</t>
        </r>
        <r>
          <rPr>
            <sz val="9"/>
            <color indexed="81"/>
            <rFont val="Tahoma"/>
            <charset val="1"/>
          </rPr>
          <t xml:space="preserve">
This will include QA contractor and seedlings payment for Lakeland.</t>
        </r>
      </text>
    </comment>
    <comment ref="V87" authorId="5">
      <text>
        <r>
          <rPr>
            <b/>
            <sz val="9"/>
            <color indexed="81"/>
            <rFont val="Tahoma"/>
            <charset val="1"/>
          </rPr>
          <t>apowelso:</t>
        </r>
        <r>
          <rPr>
            <sz val="9"/>
            <color indexed="81"/>
            <rFont val="Tahoma"/>
            <charset val="1"/>
          </rPr>
          <t xml:space="preserve">
mcbride CFA</t>
        </r>
      </text>
    </comment>
    <comment ref="AM87" authorId="5">
      <text>
        <r>
          <rPr>
            <b/>
            <sz val="9"/>
            <color indexed="81"/>
            <rFont val="Tahoma"/>
            <charset val="1"/>
          </rPr>
          <t>apowelso:</t>
        </r>
        <r>
          <rPr>
            <sz val="9"/>
            <color indexed="81"/>
            <rFont val="Tahoma"/>
            <charset val="1"/>
          </rPr>
          <t xml:space="preserve">
aleza lake research forest</t>
        </r>
      </text>
    </comment>
    <comment ref="CE87" authorId="6">
      <text>
        <r>
          <rPr>
            <b/>
            <sz val="9"/>
            <color indexed="81"/>
            <rFont val="Tahoma"/>
            <charset val="1"/>
          </rPr>
          <t>ljknezev:</t>
        </r>
        <r>
          <rPr>
            <sz val="9"/>
            <color indexed="81"/>
            <rFont val="Tahoma"/>
            <charset val="1"/>
          </rPr>
          <t xml:space="preserve">
Lakeland Planting</t>
        </r>
      </text>
    </comment>
    <comment ref="EC87" authorId="6">
      <text>
        <r>
          <rPr>
            <b/>
            <sz val="9"/>
            <color indexed="81"/>
            <rFont val="Tahoma"/>
            <charset val="1"/>
          </rPr>
          <t>ljknezev:</t>
        </r>
        <r>
          <rPr>
            <sz val="9"/>
            <color indexed="81"/>
            <rFont val="Tahoma"/>
            <charset val="1"/>
          </rPr>
          <t xml:space="preserve">
Lakeland Planting</t>
        </r>
      </text>
    </comment>
    <comment ref="GA87" authorId="6">
      <text>
        <r>
          <rPr>
            <b/>
            <sz val="9"/>
            <color indexed="81"/>
            <rFont val="Tahoma"/>
            <charset val="1"/>
          </rPr>
          <t>ljknezev:</t>
        </r>
        <r>
          <rPr>
            <sz val="9"/>
            <color indexed="81"/>
            <rFont val="Tahoma"/>
            <charset val="1"/>
          </rPr>
          <t xml:space="preserve">
Lakeland Planting</t>
        </r>
      </text>
    </comment>
    <comment ref="HY87" authorId="6">
      <text>
        <r>
          <rPr>
            <b/>
            <sz val="9"/>
            <color indexed="81"/>
            <rFont val="Tahoma"/>
            <charset val="1"/>
          </rPr>
          <t>ljknezev:</t>
        </r>
        <r>
          <rPr>
            <sz val="9"/>
            <color indexed="81"/>
            <rFont val="Tahoma"/>
            <charset val="1"/>
          </rPr>
          <t xml:space="preserve">
Lakeland Planting</t>
        </r>
      </text>
    </comment>
    <comment ref="JW87" authorId="6">
      <text>
        <r>
          <rPr>
            <b/>
            <sz val="9"/>
            <color indexed="81"/>
            <rFont val="Tahoma"/>
            <charset val="1"/>
          </rPr>
          <t>ljknezev:</t>
        </r>
        <r>
          <rPr>
            <sz val="9"/>
            <color indexed="81"/>
            <rFont val="Tahoma"/>
            <charset val="1"/>
          </rPr>
          <t xml:space="preserve">
Lakeland Planting</t>
        </r>
      </text>
    </comment>
    <comment ref="D102" authorId="5">
      <text>
        <r>
          <rPr>
            <b/>
            <sz val="9"/>
            <color indexed="81"/>
            <rFont val="Tahoma"/>
            <charset val="1"/>
          </rPr>
          <t>apowelso:</t>
        </r>
        <r>
          <rPr>
            <sz val="9"/>
            <color indexed="81"/>
            <rFont val="Tahoma"/>
            <charset val="1"/>
          </rPr>
          <t xml:space="preserve">
IFS</t>
        </r>
      </text>
    </comment>
    <comment ref="BB117" authorId="5">
      <text>
        <r>
          <rPr>
            <b/>
            <sz val="9"/>
            <color indexed="81"/>
            <rFont val="Tahoma"/>
            <charset val="1"/>
          </rPr>
          <t>apowelso:</t>
        </r>
        <r>
          <rPr>
            <sz val="9"/>
            <color indexed="81"/>
            <rFont val="Tahoma"/>
            <charset val="1"/>
          </rPr>
          <t xml:space="preserve">
CR-MPB survey/$ total includes a $25K ask for completion of phase 2 of 2012 Secondary Structure survey option-to-renew contract</t>
        </r>
      </text>
    </comment>
    <comment ref="BB118" authorId="5">
      <text>
        <r>
          <rPr>
            <b/>
            <sz val="9"/>
            <color indexed="81"/>
            <rFont val="Tahoma"/>
            <charset val="1"/>
          </rPr>
          <t>apowelso:</t>
        </r>
        <r>
          <rPr>
            <sz val="9"/>
            <color indexed="81"/>
            <rFont val="Tahoma"/>
            <charset val="1"/>
          </rPr>
          <t xml:space="preserve">
CR-Brushing total cost includes $61760 for installing 30,880 browse guards</t>
        </r>
      </text>
    </comment>
    <comment ref="CZ118" authorId="5">
      <text>
        <r>
          <rPr>
            <b/>
            <sz val="9"/>
            <color indexed="81"/>
            <rFont val="Tahoma"/>
            <family val="2"/>
          </rPr>
          <t>apowelso:</t>
        </r>
        <r>
          <rPr>
            <sz val="9"/>
            <color indexed="81"/>
            <rFont val="Tahoma"/>
            <family val="2"/>
          </rPr>
          <t xml:space="preserve">
CR-Brushing total cost includes $17850 for removing 11,900 browse guards</t>
        </r>
      </text>
    </comment>
    <comment ref="GV118" authorId="5">
      <text>
        <r>
          <rPr>
            <b/>
            <sz val="9"/>
            <color indexed="81"/>
            <rFont val="Tahoma"/>
            <family val="2"/>
          </rPr>
          <t>apowelso:</t>
        </r>
        <r>
          <rPr>
            <sz val="9"/>
            <color indexed="81"/>
            <rFont val="Tahoma"/>
            <family val="2"/>
          </rPr>
          <t xml:space="preserve">
</t>
        </r>
      </text>
    </comment>
    <comment ref="D142" authorId="5">
      <text>
        <r>
          <rPr>
            <b/>
            <sz val="9"/>
            <color indexed="81"/>
            <rFont val="Tahoma"/>
            <charset val="1"/>
          </rPr>
          <t>apowelso:</t>
        </r>
        <r>
          <rPr>
            <sz val="9"/>
            <color indexed="81"/>
            <rFont val="Tahoma"/>
            <charset val="1"/>
          </rPr>
          <t xml:space="preserve">
Little Praire Community Forest</t>
        </r>
      </text>
    </comment>
    <comment ref="BB154" authorId="5">
      <text>
        <r>
          <rPr>
            <b/>
            <sz val="9"/>
            <color indexed="81"/>
            <rFont val="Tahoma"/>
            <charset val="1"/>
          </rPr>
          <t>apowelso:</t>
        </r>
        <r>
          <rPr>
            <sz val="9"/>
            <color indexed="81"/>
            <rFont val="Tahoma"/>
            <charset val="1"/>
          </rPr>
          <t xml:space="preserve">
Planting includes $6000 for appliation of Plantskydd browse protection. Access: $5000 to fly in planters. TSM: 150 ha spacing by district staff in TSA plus sufficient surveys to begin 30ha/yr spacing in TFL 26 &amp; 100 ha/yr pruning in TSA in 2014.  Includes 200 ha PITA @$35/ha.
</t>
        </r>
      </text>
    </comment>
    <comment ref="CZ154" authorId="5">
      <text>
        <r>
          <rPr>
            <b/>
            <sz val="9"/>
            <color indexed="81"/>
            <rFont val="Tahoma"/>
            <charset val="1"/>
          </rPr>
          <t>apowelso:</t>
        </r>
        <r>
          <rPr>
            <sz val="9"/>
            <color indexed="81"/>
            <rFont val="Tahoma"/>
            <charset val="1"/>
          </rPr>
          <t xml:space="preserve">
CR incl 50 ha WF surveys &amp; prescriptions @ $65/ha &amp; 361 ha surveys by dist staff @ $35/ha, with $10K  for heli-recce (requires ROI calculation). TSM incl 150 ha spacing by district staff in TSA plus 30ha/yr spacing in TFL 26 starting in 2014.  Includes 200 ha PITA @$35/ha &amp; 100ha pruning.
</t>
        </r>
      </text>
    </comment>
    <comment ref="EX154" authorId="5">
      <text>
        <r>
          <rPr>
            <b/>
            <sz val="9"/>
            <color indexed="81"/>
            <rFont val="Tahoma"/>
            <charset val="1"/>
          </rPr>
          <t>apowelso:</t>
        </r>
        <r>
          <rPr>
            <sz val="9"/>
            <color indexed="81"/>
            <rFont val="Tahoma"/>
            <charset val="1"/>
          </rPr>
          <t xml:space="preserve">
150 ha spacing by district staff in TSA &amp; 30ha in TFL 26, includes 200 ha PITA @$35/ha
</t>
        </r>
      </text>
    </comment>
    <comment ref="GV154" authorId="5">
      <text>
        <r>
          <rPr>
            <b/>
            <sz val="9"/>
            <color indexed="81"/>
            <rFont val="Tahoma"/>
            <charset val="1"/>
          </rPr>
          <t>apowelso:</t>
        </r>
        <r>
          <rPr>
            <sz val="9"/>
            <color indexed="81"/>
            <rFont val="Tahoma"/>
            <charset val="1"/>
          </rPr>
          <t xml:space="preserve">
100ha spacing by district staff in TSA &amp; 30ha in TFL 26,&amp; 100 spacing. Includes 200 ha PITA @$35/ha
</t>
        </r>
      </text>
    </comment>
    <comment ref="IT154" authorId="5">
      <text>
        <r>
          <rPr>
            <b/>
            <sz val="9"/>
            <color indexed="81"/>
            <rFont val="Tahoma"/>
            <charset val="1"/>
          </rPr>
          <t>apowelso:</t>
        </r>
        <r>
          <rPr>
            <sz val="9"/>
            <color indexed="81"/>
            <rFont val="Tahoma"/>
            <charset val="1"/>
          </rPr>
          <t xml:space="preserve">
District responsible for Current reforestation, spacing &amp; pruning for Timber Supply mitigaiton, 150 ha/yr spacing in TSA in 2013-2015, dropping to 100 ha/yr thereafter, with an additional 30 ha/yr spacing in TFL 26 by District staff  starting in 2014.  Pruning 100ha/yr starting in 2014. Surveys include 200 ha/yr  PITA Surveys @$35/ha.
</t>
        </r>
      </text>
    </comment>
    <comment ref="KR154" authorId="5">
      <text>
        <r>
          <rPr>
            <b/>
            <sz val="9"/>
            <color indexed="81"/>
            <rFont val="Tahoma"/>
            <charset val="1"/>
          </rPr>
          <t>apowelso:</t>
        </r>
        <r>
          <rPr>
            <sz val="9"/>
            <color indexed="81"/>
            <rFont val="Tahoma"/>
            <charset val="1"/>
          </rPr>
          <t xml:space="preserve">
District responsible for Current reforestation, spacing &amp; pruning for Timber Supply mitigaiton, 150 ha/yr spacing in TSA in 2013-2015, dropping to 100 ha/yr thereafter, with an additional 30 ha/yr spacing in TFL 26 by District staff  starting in 2014.  Pruning 100ha/yr starting in 2014. Surveys include 200 ha/yr  PITA Surveys @$35/ha.
</t>
        </r>
      </text>
    </comment>
    <comment ref="D156" authorId="5">
      <text>
        <r>
          <rPr>
            <b/>
            <sz val="9"/>
            <color indexed="81"/>
            <rFont val="Tahoma"/>
            <charset val="1"/>
          </rPr>
          <t>apowelso:</t>
        </r>
        <r>
          <rPr>
            <sz val="9"/>
            <color indexed="81"/>
            <rFont val="Tahoma"/>
            <charset val="1"/>
          </rPr>
          <t xml:space="preserve">
Fraser Cooperative Association</t>
        </r>
      </text>
    </comment>
    <comment ref="BB156" authorId="5">
      <text>
        <r>
          <rPr>
            <b/>
            <sz val="9"/>
            <color indexed="81"/>
            <rFont val="Tahoma"/>
            <charset val="1"/>
          </rPr>
          <t>apowelso:</t>
        </r>
        <r>
          <rPr>
            <sz val="9"/>
            <color indexed="81"/>
            <rFont val="Tahoma"/>
            <charset val="1"/>
          </rPr>
          <t xml:space="preserve">
Fraser Cooperative is the recipient for work in the TSA.
</t>
        </r>
      </text>
    </comment>
    <comment ref="IT156" authorId="5">
      <text>
        <r>
          <rPr>
            <b/>
            <sz val="9"/>
            <color indexed="81"/>
            <rFont val="Tahoma"/>
            <charset val="1"/>
          </rPr>
          <t>apowelso:</t>
        </r>
        <r>
          <rPr>
            <sz val="9"/>
            <color indexed="81"/>
            <rFont val="Tahoma"/>
            <charset val="1"/>
          </rPr>
          <t xml:space="preserve">
Fraser Cooperative for work in the TSA
</t>
        </r>
      </text>
    </comment>
    <comment ref="KR156" authorId="5">
      <text>
        <r>
          <rPr>
            <b/>
            <sz val="9"/>
            <color indexed="81"/>
            <rFont val="Tahoma"/>
            <charset val="1"/>
          </rPr>
          <t>apowelso:</t>
        </r>
        <r>
          <rPr>
            <sz val="9"/>
            <color indexed="81"/>
            <rFont val="Tahoma"/>
            <charset val="1"/>
          </rPr>
          <t xml:space="preserve">
Fraser Cooperative for work in the TSA
</t>
        </r>
      </text>
    </comment>
    <comment ref="BB157" authorId="5">
      <text>
        <r>
          <rPr>
            <b/>
            <sz val="9"/>
            <color indexed="81"/>
            <rFont val="Tahoma"/>
            <charset val="1"/>
          </rPr>
          <t>apowelso:</t>
        </r>
        <r>
          <rPr>
            <sz val="9"/>
            <color indexed="81"/>
            <rFont val="Tahoma"/>
            <charset val="1"/>
          </rPr>
          <t xml:space="preserve">
Fertilization treatmetnts (30 ha/yr) done by TFL holder (Recipient). Spacing (30h/yr starting 2014 until 2018) done by District
</t>
        </r>
      </text>
    </comment>
    <comment ref="IT157" authorId="5">
      <text>
        <r>
          <rPr>
            <b/>
            <sz val="9"/>
            <color indexed="81"/>
            <rFont val="Tahoma"/>
            <charset val="1"/>
          </rPr>
          <t>apowelso:</t>
        </r>
        <r>
          <rPr>
            <sz val="9"/>
            <color indexed="81"/>
            <rFont val="Tahoma"/>
            <charset val="1"/>
          </rPr>
          <t xml:space="preserve">
Fertilization treatmetnts (30 ha/yr) done by TFL holder (Recipient). Spacing (30h/yr starting 2014 until 2018) done by District
</t>
        </r>
      </text>
    </comment>
    <comment ref="KR157" authorId="5">
      <text>
        <r>
          <rPr>
            <b/>
            <sz val="9"/>
            <color indexed="81"/>
            <rFont val="Tahoma"/>
            <charset val="1"/>
          </rPr>
          <t>apowelso:</t>
        </r>
        <r>
          <rPr>
            <sz val="9"/>
            <color indexed="81"/>
            <rFont val="Tahoma"/>
            <charset val="1"/>
          </rPr>
          <t xml:space="preserve">
Fertilization treatmetnts (30 ha/yr) done by TFL holder (Recipient). Spacing (30h/yr starting 2014 until 2018) done by District
</t>
        </r>
      </text>
    </comment>
    <comment ref="BB159" authorId="5">
      <text>
        <r>
          <rPr>
            <b/>
            <sz val="9"/>
            <color indexed="81"/>
            <rFont val="Tahoma"/>
            <charset val="1"/>
          </rPr>
          <t>apowelso:</t>
        </r>
        <r>
          <rPr>
            <sz val="9"/>
            <color indexed="81"/>
            <rFont val="Tahoma"/>
            <charset val="1"/>
          </rPr>
          <t xml:space="preserve">
Includes 200 ha PITA surveys @$35/ha &amp; 50ha spacing in TFL 38 by District staff. Planting in 2013 on two blks with Site Index @ 24 &amp; 34 with only 200 existing SPH.
</t>
        </r>
      </text>
    </comment>
    <comment ref="CZ159" authorId="5">
      <text>
        <r>
          <rPr>
            <b/>
            <sz val="9"/>
            <color indexed="81"/>
            <rFont val="Tahoma"/>
            <charset val="1"/>
          </rPr>
          <t>apowelso:</t>
        </r>
        <r>
          <rPr>
            <sz val="9"/>
            <color indexed="81"/>
            <rFont val="Tahoma"/>
            <charset val="1"/>
          </rPr>
          <t xml:space="preserve">
CR incl 20 ha WF surveys &amp; prescriptions @ $65/ha &amp; 25 ha surveys by dist staff @ $35/ha. 
</t>
        </r>
      </text>
    </comment>
    <comment ref="IT159" authorId="5">
      <text>
        <r>
          <rPr>
            <b/>
            <sz val="9"/>
            <color indexed="81"/>
            <rFont val="Tahoma"/>
            <charset val="1"/>
          </rPr>
          <t>apowelso:</t>
        </r>
        <r>
          <rPr>
            <sz val="9"/>
            <color indexed="81"/>
            <rFont val="Tahoma"/>
            <charset val="1"/>
          </rPr>
          <t xml:space="preserve">
incl.50 ha spacing in TFL 38 in 2013 done by district staff, and 200 ha/yr Pita surveys@$35/plot 
</t>
        </r>
      </text>
    </comment>
    <comment ref="KR159" authorId="5">
      <text>
        <r>
          <rPr>
            <b/>
            <sz val="9"/>
            <color indexed="81"/>
            <rFont val="Tahoma"/>
            <charset val="1"/>
          </rPr>
          <t>apowelso:</t>
        </r>
        <r>
          <rPr>
            <sz val="9"/>
            <color indexed="81"/>
            <rFont val="Tahoma"/>
            <charset val="1"/>
          </rPr>
          <t xml:space="preserve">
incl.50 ha spacing in TFL 38 in 2013 done by district staff, and 200 ha/yr Pita surveys@$35/plot 
</t>
        </r>
      </text>
    </comment>
    <comment ref="D161" authorId="5">
      <text>
        <r>
          <rPr>
            <b/>
            <sz val="9"/>
            <color indexed="81"/>
            <rFont val="Tahoma"/>
            <charset val="1"/>
          </rPr>
          <t>apowelso:</t>
        </r>
        <r>
          <rPr>
            <sz val="9"/>
            <color indexed="81"/>
            <rFont val="Tahoma"/>
            <charset val="1"/>
          </rPr>
          <t xml:space="preserve">
Fraser Cooperative association
</t>
        </r>
      </text>
    </comment>
    <comment ref="BB161" authorId="5">
      <text>
        <r>
          <rPr>
            <b/>
            <sz val="9"/>
            <color indexed="81"/>
            <rFont val="Tahoma"/>
            <charset val="1"/>
          </rPr>
          <t>apowelso:</t>
        </r>
        <r>
          <rPr>
            <sz val="9"/>
            <color indexed="81"/>
            <rFont val="Tahoma"/>
            <charset val="1"/>
          </rPr>
          <t xml:space="preserve">
all fertilization in TSA 31 Soo by Fraser Cooperative (Recipient)
</t>
        </r>
      </text>
    </comment>
    <comment ref="IT161" authorId="5">
      <text>
        <r>
          <rPr>
            <b/>
            <sz val="9"/>
            <color indexed="81"/>
            <rFont val="Tahoma"/>
            <charset val="1"/>
          </rPr>
          <t>apowelso:</t>
        </r>
        <r>
          <rPr>
            <sz val="9"/>
            <color indexed="81"/>
            <rFont val="Tahoma"/>
            <charset val="1"/>
          </rPr>
          <t xml:space="preserve">
all fertilization in TSA 31 Soo by Fraser Cooperative (Recipient)
</t>
        </r>
      </text>
    </comment>
    <comment ref="KR161" authorId="5">
      <text>
        <r>
          <rPr>
            <b/>
            <sz val="9"/>
            <color indexed="81"/>
            <rFont val="Tahoma"/>
            <charset val="1"/>
          </rPr>
          <t>apowelso:</t>
        </r>
        <r>
          <rPr>
            <sz val="9"/>
            <color indexed="81"/>
            <rFont val="Tahoma"/>
            <charset val="1"/>
          </rPr>
          <t xml:space="preserve">
all fertilization in TSA 31 Soo by Fraser Cooperative (Recipient)
</t>
        </r>
      </text>
    </comment>
    <comment ref="BB162" authorId="5">
      <text>
        <r>
          <rPr>
            <b/>
            <sz val="9"/>
            <color indexed="81"/>
            <rFont val="Tahoma"/>
            <charset val="1"/>
          </rPr>
          <t>apowelso:</t>
        </r>
        <r>
          <rPr>
            <sz val="9"/>
            <color indexed="81"/>
            <rFont val="Tahoma"/>
            <charset val="1"/>
          </rPr>
          <t xml:space="preserve">
 No fertiliztion oportunities remaining
</t>
        </r>
      </text>
    </comment>
    <comment ref="IT162" authorId="5">
      <text>
        <r>
          <rPr>
            <b/>
            <sz val="9"/>
            <color indexed="81"/>
            <rFont val="Tahoma"/>
            <charset val="1"/>
          </rPr>
          <t>apowelso:</t>
        </r>
        <r>
          <rPr>
            <sz val="9"/>
            <color indexed="81"/>
            <rFont val="Tahoma"/>
            <charset val="1"/>
          </rPr>
          <t xml:space="preserve">
 No fertiliztion oportunities remaining
</t>
        </r>
      </text>
    </comment>
    <comment ref="KR162" authorId="5">
      <text>
        <r>
          <rPr>
            <b/>
            <sz val="9"/>
            <color indexed="81"/>
            <rFont val="Tahoma"/>
            <charset val="1"/>
          </rPr>
          <t>apowelso:</t>
        </r>
        <r>
          <rPr>
            <sz val="9"/>
            <color indexed="81"/>
            <rFont val="Tahoma"/>
            <charset val="1"/>
          </rPr>
          <t xml:space="preserve">
 No fertiliztion oportunities remaining
</t>
        </r>
      </text>
    </comment>
    <comment ref="BB164" authorId="5">
      <text>
        <r>
          <rPr>
            <b/>
            <sz val="9"/>
            <color indexed="81"/>
            <rFont val="Tahoma"/>
            <charset val="1"/>
          </rPr>
          <t>apowelso:</t>
        </r>
        <r>
          <rPr>
            <sz val="9"/>
            <color indexed="81"/>
            <rFont val="Tahoma"/>
            <charset val="1"/>
          </rPr>
          <t xml:space="preserve">
No district treatments anticipated 
</t>
        </r>
      </text>
    </comment>
    <comment ref="IT164" authorId="5">
      <text>
        <r>
          <rPr>
            <b/>
            <sz val="9"/>
            <color indexed="81"/>
            <rFont val="Tahoma"/>
            <charset val="1"/>
          </rPr>
          <t>apowelso:</t>
        </r>
        <r>
          <rPr>
            <sz val="9"/>
            <color indexed="81"/>
            <rFont val="Tahoma"/>
            <charset val="1"/>
          </rPr>
          <t xml:space="preserve">
No district treatments anticipated 
</t>
        </r>
      </text>
    </comment>
    <comment ref="KR164" authorId="5">
      <text>
        <r>
          <rPr>
            <b/>
            <sz val="9"/>
            <color indexed="81"/>
            <rFont val="Tahoma"/>
            <charset val="1"/>
          </rPr>
          <t>apowelso:</t>
        </r>
        <r>
          <rPr>
            <sz val="9"/>
            <color indexed="81"/>
            <rFont val="Tahoma"/>
            <charset val="1"/>
          </rPr>
          <t xml:space="preserve">
No district treatments anticipated 
</t>
        </r>
      </text>
    </comment>
    <comment ref="BB165" authorId="5">
      <text>
        <r>
          <rPr>
            <b/>
            <sz val="9"/>
            <color indexed="81"/>
            <rFont val="Tahoma"/>
            <charset val="1"/>
          </rPr>
          <t>apowelso:</t>
        </r>
        <r>
          <rPr>
            <sz val="9"/>
            <color indexed="81"/>
            <rFont val="Tahoma"/>
            <charset val="1"/>
          </rPr>
          <t xml:space="preserve">
BCTS (Recipient) for fertilization in the Sunshine Coast TSA
</t>
        </r>
      </text>
    </comment>
    <comment ref="IT165" authorId="5">
      <text>
        <r>
          <rPr>
            <b/>
            <sz val="9"/>
            <color indexed="81"/>
            <rFont val="Tahoma"/>
            <charset val="1"/>
          </rPr>
          <t>apowelso:</t>
        </r>
        <r>
          <rPr>
            <sz val="9"/>
            <color indexed="81"/>
            <rFont val="Tahoma"/>
            <charset val="1"/>
          </rPr>
          <t xml:space="preserve">
BCTS (Recipient) for fertilization in the Sunshine Coast TSA
</t>
        </r>
      </text>
    </comment>
    <comment ref="KR165" authorId="5">
      <text>
        <r>
          <rPr>
            <b/>
            <sz val="9"/>
            <color indexed="81"/>
            <rFont val="Tahoma"/>
            <charset val="1"/>
          </rPr>
          <t>apowelso:</t>
        </r>
        <r>
          <rPr>
            <sz val="9"/>
            <color indexed="81"/>
            <rFont val="Tahoma"/>
            <charset val="1"/>
          </rPr>
          <t xml:space="preserve">
BCTS (Recipient) for fertilization in the Sunshine Coast TSA
</t>
        </r>
      </text>
    </comment>
    <comment ref="D166" authorId="5">
      <text>
        <r>
          <rPr>
            <b/>
            <sz val="9"/>
            <color indexed="81"/>
            <rFont val="Tahoma"/>
            <charset val="1"/>
          </rPr>
          <t>apowelso:</t>
        </r>
        <r>
          <rPr>
            <sz val="9"/>
            <color indexed="81"/>
            <rFont val="Tahoma"/>
            <charset val="1"/>
          </rPr>
          <t xml:space="preserve">
Northwest hardwoods</t>
        </r>
      </text>
    </comment>
    <comment ref="BB166" authorId="5">
      <text>
        <r>
          <rPr>
            <b/>
            <sz val="9"/>
            <color indexed="81"/>
            <rFont val="Tahoma"/>
            <charset val="1"/>
          </rPr>
          <t>apowelso:</t>
        </r>
        <r>
          <rPr>
            <sz val="9"/>
            <color indexed="81"/>
            <rFont val="Tahoma"/>
            <charset val="1"/>
          </rPr>
          <t xml:space="preserve">
NorthWest Hardwoods (Recipient) for an average of 50 ha/yr Red Alder spacing, declining after 2017, with no further spacing projected past 2020 
</t>
        </r>
      </text>
    </comment>
    <comment ref="IT166" authorId="5">
      <text>
        <r>
          <rPr>
            <b/>
            <sz val="9"/>
            <color indexed="81"/>
            <rFont val="Tahoma"/>
            <charset val="1"/>
          </rPr>
          <t>apowelso:</t>
        </r>
        <r>
          <rPr>
            <sz val="9"/>
            <color indexed="81"/>
            <rFont val="Tahoma"/>
            <charset val="1"/>
          </rPr>
          <t xml:space="preserve">
NorthWest Hardwoods (Recipient) for an average of 50 ha/yr Red Alder spacing, declining after 2017, with no further spacing projected past 2020 
</t>
        </r>
      </text>
    </comment>
    <comment ref="KR166" authorId="5">
      <text>
        <r>
          <rPr>
            <b/>
            <sz val="9"/>
            <color indexed="81"/>
            <rFont val="Tahoma"/>
            <charset val="1"/>
          </rPr>
          <t>apowelso:</t>
        </r>
        <r>
          <rPr>
            <sz val="9"/>
            <color indexed="81"/>
            <rFont val="Tahoma"/>
            <charset val="1"/>
          </rPr>
          <t xml:space="preserve">
NorthWest Hardwoods (Recipient) for an average of 50 ha/yr Red Alder spacing, declining after 2017, with no further spacing projected past 2020 
</t>
        </r>
      </text>
    </comment>
    <comment ref="BB168" authorId="5">
      <text>
        <r>
          <rPr>
            <b/>
            <sz val="9"/>
            <color indexed="81"/>
            <rFont val="Tahoma"/>
            <charset val="1"/>
          </rPr>
          <t>apowelso:</t>
        </r>
        <r>
          <rPr>
            <sz val="9"/>
            <color indexed="81"/>
            <rFont val="Tahoma"/>
            <charset val="1"/>
          </rPr>
          <t xml:space="preserve">
No treatments anticipted in TFL 39 Block 1 
</t>
        </r>
      </text>
    </comment>
    <comment ref="IT168" authorId="5">
      <text>
        <r>
          <rPr>
            <b/>
            <sz val="9"/>
            <color indexed="81"/>
            <rFont val="Tahoma"/>
            <charset val="1"/>
          </rPr>
          <t>apowelso:</t>
        </r>
        <r>
          <rPr>
            <sz val="9"/>
            <color indexed="81"/>
            <rFont val="Tahoma"/>
            <charset val="1"/>
          </rPr>
          <t xml:space="preserve">
No treatments anticipted in TFL 39 Block 1 
</t>
        </r>
      </text>
    </comment>
    <comment ref="KR168" authorId="5">
      <text>
        <r>
          <rPr>
            <b/>
            <sz val="9"/>
            <color indexed="81"/>
            <rFont val="Tahoma"/>
            <charset val="1"/>
          </rPr>
          <t>apowelso:</t>
        </r>
        <r>
          <rPr>
            <sz val="9"/>
            <color indexed="81"/>
            <rFont val="Tahoma"/>
            <charset val="1"/>
          </rPr>
          <t xml:space="preserve">
No treatments anticipted in TFL 39 Block 1 
</t>
        </r>
      </text>
    </comment>
    <comment ref="D179" authorId="5">
      <text>
        <r>
          <rPr>
            <b/>
            <sz val="9"/>
            <color indexed="81"/>
            <rFont val="Tahoma"/>
            <charset val="1"/>
          </rPr>
          <t>apowelso:</t>
        </r>
        <r>
          <rPr>
            <sz val="9"/>
            <color indexed="81"/>
            <rFont val="Tahoma"/>
            <charset val="1"/>
          </rPr>
          <t xml:space="preserve">
NW hardwoods</t>
        </r>
      </text>
    </comment>
    <comment ref="D186" authorId="5">
      <text>
        <r>
          <rPr>
            <b/>
            <sz val="9"/>
            <color indexed="81"/>
            <rFont val="Tahoma"/>
            <charset val="1"/>
          </rPr>
          <t>apowelso:</t>
        </r>
      </text>
    </comment>
    <comment ref="CF192" authorId="5">
      <text>
        <r>
          <rPr>
            <b/>
            <sz val="9"/>
            <color indexed="81"/>
            <rFont val="Tahoma"/>
            <charset val="1"/>
          </rPr>
          <t>apowelso:</t>
        </r>
        <r>
          <rPr>
            <sz val="9"/>
            <color indexed="81"/>
            <rFont val="Tahoma"/>
            <charset val="1"/>
          </rPr>
          <t xml:space="preserve">
BCTS 140 ha</t>
        </r>
      </text>
    </comment>
    <comment ref="ED192" authorId="5">
      <text>
        <r>
          <rPr>
            <b/>
            <sz val="9"/>
            <color indexed="81"/>
            <rFont val="Tahoma"/>
            <charset val="1"/>
          </rPr>
          <t>apowelso:</t>
        </r>
        <r>
          <rPr>
            <sz val="9"/>
            <color indexed="81"/>
            <rFont val="Tahoma"/>
            <charset val="1"/>
          </rPr>
          <t xml:space="preserve">
BCTS 128 ha</t>
        </r>
      </text>
    </comment>
    <comment ref="EM192" authorId="5">
      <text>
        <r>
          <rPr>
            <b/>
            <sz val="9"/>
            <color indexed="81"/>
            <rFont val="Tahoma"/>
            <charset val="1"/>
          </rPr>
          <t>apowelso:</t>
        </r>
        <r>
          <rPr>
            <sz val="9"/>
            <color indexed="81"/>
            <rFont val="Tahoma"/>
            <charset val="1"/>
          </rPr>
          <t xml:space="preserve">
BCTS 70 ha</t>
        </r>
      </text>
    </comment>
    <comment ref="GB192" authorId="5">
      <text>
        <r>
          <rPr>
            <b/>
            <sz val="9"/>
            <color indexed="81"/>
            <rFont val="Tahoma"/>
            <charset val="1"/>
          </rPr>
          <t>apowelso:</t>
        </r>
        <r>
          <rPr>
            <sz val="9"/>
            <color indexed="81"/>
            <rFont val="Tahoma"/>
            <charset val="1"/>
          </rPr>
          <t xml:space="preserve">
BCTS 128 ha</t>
        </r>
      </text>
    </comment>
    <comment ref="GK192" authorId="5">
      <text>
        <r>
          <rPr>
            <b/>
            <sz val="9"/>
            <color indexed="81"/>
            <rFont val="Tahoma"/>
            <charset val="1"/>
          </rPr>
          <t>apowelso:</t>
        </r>
        <r>
          <rPr>
            <sz val="9"/>
            <color indexed="81"/>
            <rFont val="Tahoma"/>
            <charset val="1"/>
          </rPr>
          <t xml:space="preserve">
BCTS 70 ha</t>
        </r>
      </text>
    </comment>
    <comment ref="HZ192" authorId="5">
      <text>
        <r>
          <rPr>
            <b/>
            <sz val="9"/>
            <color indexed="81"/>
            <rFont val="Tahoma"/>
            <charset val="1"/>
          </rPr>
          <t>apowelso:</t>
        </r>
        <r>
          <rPr>
            <sz val="9"/>
            <color indexed="81"/>
            <rFont val="Tahoma"/>
            <charset val="1"/>
          </rPr>
          <t xml:space="preserve">
BCTS 128 ha</t>
        </r>
      </text>
    </comment>
    <comment ref="II192" authorId="5">
      <text>
        <r>
          <rPr>
            <b/>
            <sz val="9"/>
            <color indexed="81"/>
            <rFont val="Tahoma"/>
            <charset val="1"/>
          </rPr>
          <t>apowelso:</t>
        </r>
        <r>
          <rPr>
            <sz val="9"/>
            <color indexed="81"/>
            <rFont val="Tahoma"/>
            <charset val="1"/>
          </rPr>
          <t xml:space="preserve">
BCTS 70 ha</t>
        </r>
      </text>
    </comment>
    <comment ref="JX192" authorId="5">
      <text>
        <r>
          <rPr>
            <b/>
            <sz val="9"/>
            <color indexed="81"/>
            <rFont val="Tahoma"/>
            <charset val="1"/>
          </rPr>
          <t>apowelso:</t>
        </r>
        <r>
          <rPr>
            <sz val="9"/>
            <color indexed="81"/>
            <rFont val="Tahoma"/>
            <charset val="1"/>
          </rPr>
          <t xml:space="preserve">
BCTS 128 ha</t>
        </r>
      </text>
    </comment>
    <comment ref="KG192" authorId="5">
      <text>
        <r>
          <rPr>
            <b/>
            <sz val="9"/>
            <color indexed="81"/>
            <rFont val="Tahoma"/>
            <charset val="1"/>
          </rPr>
          <t>apowelso:</t>
        </r>
        <r>
          <rPr>
            <sz val="9"/>
            <color indexed="81"/>
            <rFont val="Tahoma"/>
            <charset val="1"/>
          </rPr>
          <t xml:space="preserve">
BCTS 70 ha</t>
        </r>
      </text>
    </comment>
    <comment ref="CF195" authorId="5">
      <text>
        <r>
          <rPr>
            <b/>
            <sz val="9"/>
            <color indexed="81"/>
            <rFont val="Tahoma"/>
            <charset val="1"/>
          </rPr>
          <t>apowelso:</t>
        </r>
        <r>
          <rPr>
            <sz val="9"/>
            <color indexed="81"/>
            <rFont val="Tahoma"/>
            <charset val="1"/>
          </rPr>
          <t xml:space="preserve">
BCTS 2000</t>
        </r>
      </text>
    </comment>
    <comment ref="ED195" authorId="5">
      <text>
        <r>
          <rPr>
            <b/>
            <sz val="9"/>
            <color indexed="81"/>
            <rFont val="Tahoma"/>
            <charset val="1"/>
          </rPr>
          <t>apowelso:</t>
        </r>
        <r>
          <rPr>
            <sz val="9"/>
            <color indexed="81"/>
            <rFont val="Tahoma"/>
            <charset val="1"/>
          </rPr>
          <t xml:space="preserve">
BCTS 2000 ha</t>
        </r>
      </text>
    </comment>
    <comment ref="EM195" authorId="5">
      <text>
        <r>
          <rPr>
            <b/>
            <sz val="9"/>
            <color indexed="81"/>
            <rFont val="Tahoma"/>
            <charset val="1"/>
          </rPr>
          <t>apowelso:</t>
        </r>
        <r>
          <rPr>
            <sz val="9"/>
            <color indexed="81"/>
            <rFont val="Tahoma"/>
            <charset val="1"/>
          </rPr>
          <t xml:space="preserve">
BCTS 1000 ha</t>
        </r>
      </text>
    </comment>
    <comment ref="GB195" authorId="5">
      <text>
        <r>
          <rPr>
            <b/>
            <sz val="9"/>
            <color indexed="81"/>
            <rFont val="Tahoma"/>
            <charset val="1"/>
          </rPr>
          <t>apowelso:</t>
        </r>
        <r>
          <rPr>
            <sz val="9"/>
            <color indexed="81"/>
            <rFont val="Tahoma"/>
            <charset val="1"/>
          </rPr>
          <t xml:space="preserve">
BCTS 2000 ha</t>
        </r>
      </text>
    </comment>
    <comment ref="GK195" authorId="5">
      <text>
        <r>
          <rPr>
            <b/>
            <sz val="9"/>
            <color indexed="81"/>
            <rFont val="Tahoma"/>
            <charset val="1"/>
          </rPr>
          <t>apowelso:</t>
        </r>
        <r>
          <rPr>
            <sz val="9"/>
            <color indexed="81"/>
            <rFont val="Tahoma"/>
            <charset val="1"/>
          </rPr>
          <t xml:space="preserve">
BCTS 1000 ha</t>
        </r>
      </text>
    </comment>
    <comment ref="HZ195" authorId="5">
      <text>
        <r>
          <rPr>
            <b/>
            <sz val="9"/>
            <color indexed="81"/>
            <rFont val="Tahoma"/>
            <charset val="1"/>
          </rPr>
          <t>apowelso:</t>
        </r>
        <r>
          <rPr>
            <sz val="9"/>
            <color indexed="81"/>
            <rFont val="Tahoma"/>
            <charset val="1"/>
          </rPr>
          <t xml:space="preserve">
BCTS 2000 ha</t>
        </r>
      </text>
    </comment>
    <comment ref="II195" authorId="5">
      <text>
        <r>
          <rPr>
            <b/>
            <sz val="9"/>
            <color indexed="81"/>
            <rFont val="Tahoma"/>
            <charset val="1"/>
          </rPr>
          <t>apowelso:</t>
        </r>
        <r>
          <rPr>
            <sz val="9"/>
            <color indexed="81"/>
            <rFont val="Tahoma"/>
            <charset val="1"/>
          </rPr>
          <t xml:space="preserve">
BCTS 1000 ha</t>
        </r>
      </text>
    </comment>
    <comment ref="JX195" authorId="5">
      <text>
        <r>
          <rPr>
            <b/>
            <sz val="9"/>
            <color indexed="81"/>
            <rFont val="Tahoma"/>
            <charset val="1"/>
          </rPr>
          <t>apowelso:</t>
        </r>
        <r>
          <rPr>
            <sz val="9"/>
            <color indexed="81"/>
            <rFont val="Tahoma"/>
            <charset val="1"/>
          </rPr>
          <t xml:space="preserve">
BCTS 2000 ha</t>
        </r>
      </text>
    </comment>
    <comment ref="KG195" authorId="5">
      <text>
        <r>
          <rPr>
            <b/>
            <sz val="9"/>
            <color indexed="81"/>
            <rFont val="Tahoma"/>
            <charset val="1"/>
          </rPr>
          <t>apowelso:</t>
        </r>
        <r>
          <rPr>
            <sz val="9"/>
            <color indexed="81"/>
            <rFont val="Tahoma"/>
            <charset val="1"/>
          </rPr>
          <t xml:space="preserve">
BCTS 1000 ha</t>
        </r>
      </text>
    </comment>
    <comment ref="CF196" authorId="5">
      <text>
        <r>
          <rPr>
            <b/>
            <sz val="9"/>
            <color indexed="81"/>
            <rFont val="Tahoma"/>
            <charset val="1"/>
          </rPr>
          <t>apowelso:</t>
        </r>
        <r>
          <rPr>
            <sz val="9"/>
            <color indexed="81"/>
            <rFont val="Tahoma"/>
            <charset val="1"/>
          </rPr>
          <t xml:space="preserve">
BCTS 100 ha</t>
        </r>
      </text>
    </comment>
    <comment ref="ED196" authorId="5">
      <text>
        <r>
          <rPr>
            <b/>
            <sz val="9"/>
            <color indexed="81"/>
            <rFont val="Tahoma"/>
            <charset val="1"/>
          </rPr>
          <t>apowelso:</t>
        </r>
        <r>
          <rPr>
            <sz val="9"/>
            <color indexed="81"/>
            <rFont val="Tahoma"/>
            <charset val="1"/>
          </rPr>
          <t xml:space="preserve">
BCTS 100 ha</t>
        </r>
      </text>
    </comment>
    <comment ref="EM196" authorId="5">
      <text>
        <r>
          <rPr>
            <b/>
            <sz val="9"/>
            <color indexed="81"/>
            <rFont val="Tahoma"/>
            <charset val="1"/>
          </rPr>
          <t>apowelso:</t>
        </r>
        <r>
          <rPr>
            <sz val="9"/>
            <color indexed="81"/>
            <rFont val="Tahoma"/>
            <charset val="1"/>
          </rPr>
          <t xml:space="preserve">
BCTS 50 ha</t>
        </r>
      </text>
    </comment>
    <comment ref="GB196" authorId="5">
      <text>
        <r>
          <rPr>
            <b/>
            <sz val="9"/>
            <color indexed="81"/>
            <rFont val="Tahoma"/>
            <charset val="1"/>
          </rPr>
          <t>apowelso:</t>
        </r>
        <r>
          <rPr>
            <sz val="9"/>
            <color indexed="81"/>
            <rFont val="Tahoma"/>
            <charset val="1"/>
          </rPr>
          <t xml:space="preserve">
BCTS 100 ha</t>
        </r>
      </text>
    </comment>
    <comment ref="GK196" authorId="5">
      <text>
        <r>
          <rPr>
            <b/>
            <sz val="9"/>
            <color indexed="81"/>
            <rFont val="Tahoma"/>
            <charset val="1"/>
          </rPr>
          <t>apowelso:</t>
        </r>
        <r>
          <rPr>
            <sz val="9"/>
            <color indexed="81"/>
            <rFont val="Tahoma"/>
            <charset val="1"/>
          </rPr>
          <t xml:space="preserve">
BCTS 50 ha</t>
        </r>
      </text>
    </comment>
    <comment ref="HZ196" authorId="5">
      <text>
        <r>
          <rPr>
            <b/>
            <sz val="9"/>
            <color indexed="81"/>
            <rFont val="Tahoma"/>
            <charset val="1"/>
          </rPr>
          <t>apowelso:</t>
        </r>
        <r>
          <rPr>
            <sz val="9"/>
            <color indexed="81"/>
            <rFont val="Tahoma"/>
            <charset val="1"/>
          </rPr>
          <t xml:space="preserve">
BCTS 100 ha</t>
        </r>
      </text>
    </comment>
    <comment ref="II196" authorId="5">
      <text>
        <r>
          <rPr>
            <b/>
            <sz val="9"/>
            <color indexed="81"/>
            <rFont val="Tahoma"/>
            <charset val="1"/>
          </rPr>
          <t>apowelso:</t>
        </r>
        <r>
          <rPr>
            <sz val="9"/>
            <color indexed="81"/>
            <rFont val="Tahoma"/>
            <charset val="1"/>
          </rPr>
          <t xml:space="preserve">
BCTS 50 ha</t>
        </r>
      </text>
    </comment>
    <comment ref="JX196" authorId="5">
      <text>
        <r>
          <rPr>
            <b/>
            <sz val="9"/>
            <color indexed="81"/>
            <rFont val="Tahoma"/>
            <charset val="1"/>
          </rPr>
          <t>apowelso:</t>
        </r>
        <r>
          <rPr>
            <sz val="9"/>
            <color indexed="81"/>
            <rFont val="Tahoma"/>
            <charset val="1"/>
          </rPr>
          <t xml:space="preserve">
BCTS 100 ha</t>
        </r>
      </text>
    </comment>
    <comment ref="KG196" authorId="5">
      <text>
        <r>
          <rPr>
            <b/>
            <sz val="9"/>
            <color indexed="81"/>
            <rFont val="Tahoma"/>
            <charset val="1"/>
          </rPr>
          <t>apowelso:</t>
        </r>
        <r>
          <rPr>
            <sz val="9"/>
            <color indexed="81"/>
            <rFont val="Tahoma"/>
            <charset val="1"/>
          </rPr>
          <t xml:space="preserve">
BCTS 50 ha</t>
        </r>
      </text>
    </comment>
    <comment ref="CF197" authorId="5">
      <text>
        <r>
          <rPr>
            <b/>
            <sz val="9"/>
            <color indexed="81"/>
            <rFont val="Tahoma"/>
            <charset val="1"/>
          </rPr>
          <t>apowelso:</t>
        </r>
        <r>
          <rPr>
            <sz val="9"/>
            <color indexed="81"/>
            <rFont val="Tahoma"/>
            <charset val="1"/>
          </rPr>
          <t xml:space="preserve">
BCTS 800 ha
</t>
        </r>
      </text>
    </comment>
    <comment ref="ED197" authorId="5">
      <text>
        <r>
          <rPr>
            <b/>
            <sz val="9"/>
            <color indexed="81"/>
            <rFont val="Tahoma"/>
            <charset val="1"/>
          </rPr>
          <t>apowelso:</t>
        </r>
        <r>
          <rPr>
            <sz val="9"/>
            <color indexed="81"/>
            <rFont val="Tahoma"/>
            <charset val="1"/>
          </rPr>
          <t xml:space="preserve">
BCTS 800 ha
</t>
        </r>
      </text>
    </comment>
    <comment ref="EM197" authorId="5">
      <text>
        <r>
          <rPr>
            <b/>
            <sz val="9"/>
            <color indexed="81"/>
            <rFont val="Tahoma"/>
            <charset val="1"/>
          </rPr>
          <t>apowelso:</t>
        </r>
        <r>
          <rPr>
            <sz val="9"/>
            <color indexed="81"/>
            <rFont val="Tahoma"/>
            <charset val="1"/>
          </rPr>
          <t xml:space="preserve">
BCTS 400 ha
</t>
        </r>
      </text>
    </comment>
    <comment ref="GB197" authorId="5">
      <text>
        <r>
          <rPr>
            <b/>
            <sz val="9"/>
            <color indexed="81"/>
            <rFont val="Tahoma"/>
            <charset val="1"/>
          </rPr>
          <t>apowelso:</t>
        </r>
        <r>
          <rPr>
            <sz val="9"/>
            <color indexed="81"/>
            <rFont val="Tahoma"/>
            <charset val="1"/>
          </rPr>
          <t xml:space="preserve">
BCTS 800 ha
</t>
        </r>
      </text>
    </comment>
    <comment ref="GK197" authorId="5">
      <text>
        <r>
          <rPr>
            <b/>
            <sz val="9"/>
            <color indexed="81"/>
            <rFont val="Tahoma"/>
            <charset val="1"/>
          </rPr>
          <t>apowelso:</t>
        </r>
        <r>
          <rPr>
            <sz val="9"/>
            <color indexed="81"/>
            <rFont val="Tahoma"/>
            <charset val="1"/>
          </rPr>
          <t xml:space="preserve">
BCTS 400 ha
</t>
        </r>
      </text>
    </comment>
    <comment ref="HZ197" authorId="5">
      <text>
        <r>
          <rPr>
            <b/>
            <sz val="9"/>
            <color indexed="81"/>
            <rFont val="Tahoma"/>
            <charset val="1"/>
          </rPr>
          <t>apowelso:</t>
        </r>
        <r>
          <rPr>
            <sz val="9"/>
            <color indexed="81"/>
            <rFont val="Tahoma"/>
            <charset val="1"/>
          </rPr>
          <t xml:space="preserve">
BCTS 800 ha
</t>
        </r>
      </text>
    </comment>
    <comment ref="II197" authorId="5">
      <text>
        <r>
          <rPr>
            <b/>
            <sz val="9"/>
            <color indexed="81"/>
            <rFont val="Tahoma"/>
            <charset val="1"/>
          </rPr>
          <t>apowelso:</t>
        </r>
        <r>
          <rPr>
            <sz val="9"/>
            <color indexed="81"/>
            <rFont val="Tahoma"/>
            <charset val="1"/>
          </rPr>
          <t xml:space="preserve">
BCTS 400 ha
</t>
        </r>
      </text>
    </comment>
    <comment ref="JX197" authorId="5">
      <text>
        <r>
          <rPr>
            <b/>
            <sz val="9"/>
            <color indexed="81"/>
            <rFont val="Tahoma"/>
            <charset val="1"/>
          </rPr>
          <t>apowelso:</t>
        </r>
        <r>
          <rPr>
            <sz val="9"/>
            <color indexed="81"/>
            <rFont val="Tahoma"/>
            <charset val="1"/>
          </rPr>
          <t xml:space="preserve">
BCTS 800 ha
</t>
        </r>
      </text>
    </comment>
    <comment ref="KG197" authorId="5">
      <text>
        <r>
          <rPr>
            <b/>
            <sz val="9"/>
            <color indexed="81"/>
            <rFont val="Tahoma"/>
            <charset val="1"/>
          </rPr>
          <t>apowelso:</t>
        </r>
        <r>
          <rPr>
            <sz val="9"/>
            <color indexed="81"/>
            <rFont val="Tahoma"/>
            <charset val="1"/>
          </rPr>
          <t xml:space="preserve">
BCTS 400 ha
</t>
        </r>
      </text>
    </comment>
    <comment ref="D201" authorId="5">
      <text>
        <r>
          <rPr>
            <b/>
            <sz val="9"/>
            <color indexed="81"/>
            <rFont val="Tahoma"/>
            <charset val="1"/>
          </rPr>
          <t>apowelso:</t>
        </r>
        <r>
          <rPr>
            <sz val="9"/>
            <color indexed="81"/>
            <rFont val="Tahoma"/>
            <charset val="1"/>
          </rPr>
          <t xml:space="preserve">
WFP</t>
        </r>
      </text>
    </comment>
    <comment ref="D202" authorId="5">
      <text>
        <r>
          <rPr>
            <b/>
            <sz val="9"/>
            <color indexed="81"/>
            <rFont val="Tahoma"/>
            <charset val="1"/>
          </rPr>
          <t>apowelso:</t>
        </r>
        <r>
          <rPr>
            <sz val="9"/>
            <color indexed="81"/>
            <rFont val="Tahoma"/>
            <charset val="1"/>
          </rPr>
          <t xml:space="preserve">
NW Hardwoods</t>
        </r>
      </text>
    </comment>
    <comment ref="CF206" authorId="5">
      <text>
        <r>
          <rPr>
            <b/>
            <sz val="9"/>
            <color indexed="81"/>
            <rFont val="Tahoma"/>
            <charset val="1"/>
          </rPr>
          <t>apowelso:</t>
        </r>
        <r>
          <rPr>
            <sz val="9"/>
            <color indexed="81"/>
            <rFont val="Tahoma"/>
            <charset val="1"/>
          </rPr>
          <t xml:space="preserve">
BCTS 500 ha</t>
        </r>
      </text>
    </comment>
    <comment ref="ED206" authorId="5">
      <text>
        <r>
          <rPr>
            <b/>
            <sz val="9"/>
            <color indexed="81"/>
            <rFont val="Tahoma"/>
            <charset val="1"/>
          </rPr>
          <t>apowelso:</t>
        </r>
        <r>
          <rPr>
            <sz val="9"/>
            <color indexed="81"/>
            <rFont val="Tahoma"/>
            <charset val="1"/>
          </rPr>
          <t xml:space="preserve">
BCTS 500 ha</t>
        </r>
      </text>
    </comment>
    <comment ref="EM206" authorId="5">
      <text>
        <r>
          <rPr>
            <b/>
            <sz val="9"/>
            <color indexed="81"/>
            <rFont val="Tahoma"/>
            <charset val="1"/>
          </rPr>
          <t>apowelso:</t>
        </r>
        <r>
          <rPr>
            <sz val="9"/>
            <color indexed="81"/>
            <rFont val="Tahoma"/>
            <charset val="1"/>
          </rPr>
          <t xml:space="preserve">
BCTS 250 ha</t>
        </r>
      </text>
    </comment>
    <comment ref="GB206" authorId="5">
      <text>
        <r>
          <rPr>
            <b/>
            <sz val="9"/>
            <color indexed="81"/>
            <rFont val="Tahoma"/>
            <charset val="1"/>
          </rPr>
          <t>apowelso:</t>
        </r>
        <r>
          <rPr>
            <sz val="9"/>
            <color indexed="81"/>
            <rFont val="Tahoma"/>
            <charset val="1"/>
          </rPr>
          <t xml:space="preserve">
BCTS 500 ha</t>
        </r>
      </text>
    </comment>
    <comment ref="GK206" authorId="5">
      <text>
        <r>
          <rPr>
            <b/>
            <sz val="9"/>
            <color indexed="81"/>
            <rFont val="Tahoma"/>
            <charset val="1"/>
          </rPr>
          <t>apowelso:</t>
        </r>
        <r>
          <rPr>
            <sz val="9"/>
            <color indexed="81"/>
            <rFont val="Tahoma"/>
            <charset val="1"/>
          </rPr>
          <t xml:space="preserve">
BCTS 250 ha</t>
        </r>
      </text>
    </comment>
    <comment ref="HZ206" authorId="5">
      <text>
        <r>
          <rPr>
            <b/>
            <sz val="9"/>
            <color indexed="81"/>
            <rFont val="Tahoma"/>
            <charset val="1"/>
          </rPr>
          <t>apowelso:</t>
        </r>
        <r>
          <rPr>
            <sz val="9"/>
            <color indexed="81"/>
            <rFont val="Tahoma"/>
            <charset val="1"/>
          </rPr>
          <t xml:space="preserve">
BCTS 500 ha</t>
        </r>
      </text>
    </comment>
    <comment ref="II206" authorId="5">
      <text>
        <r>
          <rPr>
            <b/>
            <sz val="9"/>
            <color indexed="81"/>
            <rFont val="Tahoma"/>
            <charset val="1"/>
          </rPr>
          <t>apowelso:</t>
        </r>
        <r>
          <rPr>
            <sz val="9"/>
            <color indexed="81"/>
            <rFont val="Tahoma"/>
            <charset val="1"/>
          </rPr>
          <t xml:space="preserve">
BCTS 250 ha</t>
        </r>
      </text>
    </comment>
    <comment ref="JX206" authorId="5">
      <text>
        <r>
          <rPr>
            <b/>
            <sz val="9"/>
            <color indexed="81"/>
            <rFont val="Tahoma"/>
            <charset val="1"/>
          </rPr>
          <t>apowelso:</t>
        </r>
        <r>
          <rPr>
            <sz val="9"/>
            <color indexed="81"/>
            <rFont val="Tahoma"/>
            <charset val="1"/>
          </rPr>
          <t xml:space="preserve">
BCTS 500 ha</t>
        </r>
      </text>
    </comment>
    <comment ref="KG206" authorId="5">
      <text>
        <r>
          <rPr>
            <b/>
            <sz val="9"/>
            <color indexed="81"/>
            <rFont val="Tahoma"/>
            <charset val="1"/>
          </rPr>
          <t>apowelso:</t>
        </r>
        <r>
          <rPr>
            <sz val="9"/>
            <color indexed="81"/>
            <rFont val="Tahoma"/>
            <charset val="1"/>
          </rPr>
          <t xml:space="preserve">
BCTS 250 ha</t>
        </r>
      </text>
    </comment>
  </commentList>
</comments>
</file>

<file path=xl/comments2.xml><?xml version="1.0" encoding="utf-8"?>
<comments xmlns="http://schemas.openxmlformats.org/spreadsheetml/2006/main">
  <authors>
    <author>apowelso</author>
  </authors>
  <commentList>
    <comment ref="E135" authorId="0">
      <text>
        <r>
          <rPr>
            <b/>
            <sz val="9"/>
            <color indexed="81"/>
            <rFont val="Tahoma"/>
            <charset val="1"/>
          </rPr>
          <t>apowelso:</t>
        </r>
        <r>
          <rPr>
            <sz val="9"/>
            <color indexed="81"/>
            <rFont val="Tahoma"/>
            <charset val="1"/>
          </rPr>
          <t xml:space="preserve">
williams lake
</t>
        </r>
      </text>
    </comment>
    <comment ref="F135" authorId="0">
      <text>
        <r>
          <rPr>
            <b/>
            <sz val="9"/>
            <color indexed="81"/>
            <rFont val="Tahoma"/>
            <charset val="1"/>
          </rPr>
          <t>apowelso:</t>
        </r>
        <r>
          <rPr>
            <sz val="9"/>
            <color indexed="81"/>
            <rFont val="Tahoma"/>
            <charset val="1"/>
          </rPr>
          <t xml:space="preserve">
quesnel</t>
        </r>
      </text>
    </comment>
    <comment ref="G135" authorId="0">
      <text>
        <r>
          <rPr>
            <b/>
            <sz val="9"/>
            <color indexed="81"/>
            <rFont val="Tahoma"/>
            <charset val="1"/>
          </rPr>
          <t>apowelso:</t>
        </r>
        <r>
          <rPr>
            <sz val="9"/>
            <color indexed="81"/>
            <rFont val="Tahoma"/>
            <charset val="1"/>
          </rPr>
          <t xml:space="preserve">
100 - mile</t>
        </r>
      </text>
    </comment>
    <comment ref="H135" authorId="0">
      <text>
        <r>
          <rPr>
            <b/>
            <sz val="9"/>
            <color indexed="81"/>
            <rFont val="Tahoma"/>
            <charset val="1"/>
          </rPr>
          <t>apowelso:</t>
        </r>
        <r>
          <rPr>
            <sz val="9"/>
            <color indexed="81"/>
            <rFont val="Tahoma"/>
            <charset val="1"/>
          </rPr>
          <t xml:space="preserve">
thompson rivers</t>
        </r>
      </text>
    </comment>
    <comment ref="I135" authorId="0">
      <text>
        <r>
          <rPr>
            <b/>
            <sz val="9"/>
            <color indexed="81"/>
            <rFont val="Tahoma"/>
            <charset val="1"/>
          </rPr>
          <t>apowelso:</t>
        </r>
        <r>
          <rPr>
            <sz val="9"/>
            <color indexed="81"/>
            <rFont val="Tahoma"/>
            <charset val="1"/>
          </rPr>
          <t xml:space="preserve">
cascades</t>
        </r>
      </text>
    </comment>
    <comment ref="J135" authorId="0">
      <text>
        <r>
          <rPr>
            <b/>
            <sz val="9"/>
            <color indexed="81"/>
            <rFont val="Tahoma"/>
            <charset val="1"/>
          </rPr>
          <t>apowelso:</t>
        </r>
        <r>
          <rPr>
            <sz val="9"/>
            <color indexed="81"/>
            <rFont val="Tahoma"/>
            <charset val="1"/>
          </rPr>
          <t xml:space="preserve">
okanagan shushuswap</t>
        </r>
      </text>
    </comment>
    <comment ref="K135" authorId="0">
      <text>
        <r>
          <rPr>
            <b/>
            <sz val="9"/>
            <color indexed="81"/>
            <rFont val="Tahoma"/>
            <charset val="1"/>
          </rPr>
          <t>apowelso:</t>
        </r>
        <r>
          <rPr>
            <sz val="9"/>
            <color indexed="81"/>
            <rFont val="Tahoma"/>
            <charset val="1"/>
          </rPr>
          <t xml:space="preserve">
Selkirk</t>
        </r>
      </text>
    </comment>
    <comment ref="L135" authorId="0">
      <text>
        <r>
          <rPr>
            <b/>
            <sz val="9"/>
            <color indexed="81"/>
            <rFont val="Tahoma"/>
            <charset val="1"/>
          </rPr>
          <t>apowelso:</t>
        </r>
        <r>
          <rPr>
            <sz val="9"/>
            <color indexed="81"/>
            <rFont val="Tahoma"/>
            <charset val="1"/>
          </rPr>
          <t xml:space="preserve">
rocky mountain</t>
        </r>
      </text>
    </comment>
    <comment ref="M135" authorId="0">
      <text>
        <r>
          <rPr>
            <b/>
            <sz val="9"/>
            <color indexed="81"/>
            <rFont val="Tahoma"/>
            <charset val="1"/>
          </rPr>
          <t>apowelso:</t>
        </r>
        <r>
          <rPr>
            <sz val="9"/>
            <color indexed="81"/>
            <rFont val="Tahoma"/>
            <charset val="1"/>
          </rPr>
          <t xml:space="preserve">
Prince George</t>
        </r>
      </text>
    </comment>
    <comment ref="N135" authorId="0">
      <text>
        <r>
          <rPr>
            <b/>
            <sz val="9"/>
            <color indexed="81"/>
            <rFont val="Tahoma"/>
            <charset val="1"/>
          </rPr>
          <t>apowelso:</t>
        </r>
        <r>
          <rPr>
            <sz val="9"/>
            <color indexed="81"/>
            <rFont val="Tahoma"/>
            <charset val="1"/>
          </rPr>
          <t xml:space="preserve">
Fort St. James</t>
        </r>
      </text>
    </comment>
    <comment ref="O135" authorId="0">
      <text>
        <r>
          <rPr>
            <b/>
            <sz val="9"/>
            <color indexed="81"/>
            <rFont val="Tahoma"/>
            <charset val="1"/>
          </rPr>
          <t>apowelso:</t>
        </r>
        <r>
          <rPr>
            <sz val="9"/>
            <color indexed="81"/>
            <rFont val="Tahoma"/>
            <charset val="1"/>
          </rPr>
          <t xml:space="preserve">
Vanderhoof</t>
        </r>
      </text>
    </comment>
    <comment ref="P135" authorId="0">
      <text>
        <r>
          <rPr>
            <b/>
            <sz val="9"/>
            <color indexed="81"/>
            <rFont val="Tahoma"/>
            <charset val="1"/>
          </rPr>
          <t>apowelso:</t>
        </r>
        <r>
          <rPr>
            <sz val="9"/>
            <color indexed="81"/>
            <rFont val="Tahoma"/>
            <charset val="1"/>
          </rPr>
          <t xml:space="preserve">
Mackenzie</t>
        </r>
      </text>
    </comment>
    <comment ref="Q135" authorId="0">
      <text>
        <r>
          <rPr>
            <b/>
            <sz val="9"/>
            <color indexed="81"/>
            <rFont val="Tahoma"/>
            <charset val="1"/>
          </rPr>
          <t>apowelso:</t>
        </r>
        <r>
          <rPr>
            <sz val="9"/>
            <color indexed="81"/>
            <rFont val="Tahoma"/>
            <charset val="1"/>
          </rPr>
          <t xml:space="preserve">
Coast Mountain</t>
        </r>
      </text>
    </comment>
    <comment ref="R135" authorId="0">
      <text>
        <r>
          <rPr>
            <b/>
            <sz val="9"/>
            <color indexed="81"/>
            <rFont val="Tahoma"/>
            <charset val="1"/>
          </rPr>
          <t>apowelso:</t>
        </r>
        <r>
          <rPr>
            <sz val="9"/>
            <color indexed="81"/>
            <rFont val="Tahoma"/>
            <charset val="1"/>
          </rPr>
          <t xml:space="preserve">
Skeena -Stikine</t>
        </r>
      </text>
    </comment>
    <comment ref="S135" authorId="0">
      <text>
        <r>
          <rPr>
            <b/>
            <sz val="9"/>
            <color indexed="81"/>
            <rFont val="Tahoma"/>
            <charset val="1"/>
          </rPr>
          <t>apowelso:</t>
        </r>
        <r>
          <rPr>
            <sz val="9"/>
            <color indexed="81"/>
            <rFont val="Tahoma"/>
            <charset val="1"/>
          </rPr>
          <t xml:space="preserve">
Nadina</t>
        </r>
      </text>
    </comment>
    <comment ref="T135" authorId="0">
      <text>
        <r>
          <rPr>
            <b/>
            <sz val="9"/>
            <color indexed="81"/>
            <rFont val="Tahoma"/>
            <charset val="1"/>
          </rPr>
          <t>apowelso:</t>
        </r>
        <r>
          <rPr>
            <sz val="9"/>
            <color indexed="81"/>
            <rFont val="Tahoma"/>
            <charset val="1"/>
          </rPr>
          <t xml:space="preserve">
Peace</t>
        </r>
      </text>
    </comment>
    <comment ref="U135" authorId="0">
      <text>
        <r>
          <rPr>
            <b/>
            <sz val="9"/>
            <color indexed="81"/>
            <rFont val="Tahoma"/>
            <charset val="1"/>
          </rPr>
          <t>apowelso:</t>
        </r>
        <r>
          <rPr>
            <sz val="9"/>
            <color indexed="81"/>
            <rFont val="Tahoma"/>
            <charset val="1"/>
          </rPr>
          <t xml:space="preserve">
Fort Nelson</t>
        </r>
      </text>
    </comment>
    <comment ref="V135" authorId="0">
      <text>
        <r>
          <rPr>
            <b/>
            <sz val="9"/>
            <color indexed="81"/>
            <rFont val="Tahoma"/>
            <charset val="1"/>
          </rPr>
          <t>apowelso:</t>
        </r>
        <r>
          <rPr>
            <sz val="9"/>
            <color indexed="81"/>
            <rFont val="Tahoma"/>
            <charset val="1"/>
          </rPr>
          <t xml:space="preserve">
Chiliwack</t>
        </r>
      </text>
    </comment>
    <comment ref="W135" authorId="0">
      <text>
        <r>
          <rPr>
            <b/>
            <sz val="9"/>
            <color indexed="81"/>
            <rFont val="Tahoma"/>
            <charset val="1"/>
          </rPr>
          <t>apowelso:</t>
        </r>
        <r>
          <rPr>
            <sz val="9"/>
            <color indexed="81"/>
            <rFont val="Tahoma"/>
            <charset val="1"/>
          </rPr>
          <t xml:space="preserve">
Sea to Sky - MV</t>
        </r>
      </text>
    </comment>
    <comment ref="X135" authorId="0">
      <text>
        <r>
          <rPr>
            <b/>
            <sz val="9"/>
            <color indexed="81"/>
            <rFont val="Tahoma"/>
            <charset val="1"/>
          </rPr>
          <t>apowelso:</t>
        </r>
        <r>
          <rPr>
            <sz val="9"/>
            <color indexed="81"/>
            <rFont val="Tahoma"/>
            <charset val="1"/>
          </rPr>
          <t xml:space="preserve">
Sunshine Coast</t>
        </r>
      </text>
    </comment>
    <comment ref="Y135" authorId="0">
      <text>
        <r>
          <rPr>
            <b/>
            <sz val="9"/>
            <color indexed="81"/>
            <rFont val="Tahoma"/>
            <charset val="1"/>
          </rPr>
          <t>apowelso:</t>
        </r>
        <r>
          <rPr>
            <sz val="9"/>
            <color indexed="81"/>
            <rFont val="Tahoma"/>
            <charset val="1"/>
          </rPr>
          <t xml:space="preserve">
North Island -Central Coast</t>
        </r>
      </text>
    </comment>
    <comment ref="Z135" authorId="0">
      <text>
        <r>
          <rPr>
            <b/>
            <sz val="9"/>
            <color indexed="81"/>
            <rFont val="Tahoma"/>
            <charset val="1"/>
          </rPr>
          <t>apowelso:</t>
        </r>
        <r>
          <rPr>
            <sz val="9"/>
            <color indexed="81"/>
            <rFont val="Tahoma"/>
            <charset val="1"/>
          </rPr>
          <t xml:space="preserve">
Campbell river</t>
        </r>
      </text>
    </comment>
    <comment ref="AA135" authorId="0">
      <text>
        <r>
          <rPr>
            <b/>
            <sz val="9"/>
            <color indexed="81"/>
            <rFont val="Tahoma"/>
            <charset val="1"/>
          </rPr>
          <t>apowelso:</t>
        </r>
        <r>
          <rPr>
            <sz val="9"/>
            <color indexed="81"/>
            <rFont val="Tahoma"/>
            <charset val="1"/>
          </rPr>
          <t xml:space="preserve">
South Island</t>
        </r>
      </text>
    </comment>
    <comment ref="AB135" authorId="0">
      <text>
        <r>
          <rPr>
            <b/>
            <sz val="9"/>
            <color indexed="81"/>
            <rFont val="Tahoma"/>
            <charset val="1"/>
          </rPr>
          <t>apowelso:</t>
        </r>
        <r>
          <rPr>
            <sz val="9"/>
            <color indexed="81"/>
            <rFont val="Tahoma"/>
            <charset val="1"/>
          </rPr>
          <t xml:space="preserve">
Haida Gwaii</t>
        </r>
      </text>
    </comment>
  </commentList>
</comments>
</file>

<file path=xl/comments3.xml><?xml version="1.0" encoding="utf-8"?>
<comments xmlns="http://schemas.openxmlformats.org/spreadsheetml/2006/main">
  <authors>
    <author>Mlocke</author>
  </authors>
  <commentList>
    <comment ref="AS7" authorId="0">
      <text>
        <r>
          <rPr>
            <b/>
            <sz val="9"/>
            <color indexed="81"/>
            <rFont val="Tahoma"/>
            <charset val="1"/>
          </rPr>
          <t>Mlocke:</t>
        </r>
        <r>
          <rPr>
            <sz val="9"/>
            <color indexed="81"/>
            <rFont val="Tahoma"/>
            <charset val="1"/>
          </rPr>
          <t xml:space="preserve">
removed 85 ha as pruning not funded in 2013/14</t>
        </r>
      </text>
    </comment>
  </commentList>
</comments>
</file>

<file path=xl/comments4.xml><?xml version="1.0" encoding="utf-8"?>
<comments xmlns="http://schemas.openxmlformats.org/spreadsheetml/2006/main">
  <authors>
    <author>Mlocke</author>
    <author>apowelso</author>
  </authors>
  <commentList>
    <comment ref="AG7" authorId="0">
      <text>
        <r>
          <rPr>
            <b/>
            <sz val="9"/>
            <color indexed="81"/>
            <rFont val="Tahoma"/>
            <charset val="1"/>
          </rPr>
          <t>Mlocke:</t>
        </r>
        <r>
          <rPr>
            <sz val="9"/>
            <color indexed="81"/>
            <rFont val="Tahoma"/>
            <charset val="1"/>
          </rPr>
          <t xml:space="preserve">
Correction on surveys to 4,120 ha not 22,928 which was originally listed</t>
        </r>
      </text>
    </comment>
    <comment ref="AJ7" authorId="0">
      <text>
        <r>
          <rPr>
            <b/>
            <sz val="9"/>
            <color indexed="81"/>
            <rFont val="Tahoma"/>
            <charset val="1"/>
          </rPr>
          <t>Mlocke:</t>
        </r>
        <r>
          <rPr>
            <sz val="9"/>
            <color indexed="81"/>
            <rFont val="Tahoma"/>
            <charset val="1"/>
          </rPr>
          <t xml:space="preserve">
Original amount of 123,600 was removed as no conifer release planned</t>
        </r>
      </text>
    </comment>
    <comment ref="C9" authorId="1">
      <text>
        <r>
          <rPr>
            <b/>
            <sz val="9"/>
            <color indexed="81"/>
            <rFont val="Tahoma"/>
            <charset val="1"/>
          </rPr>
          <t>apowelso:</t>
        </r>
        <r>
          <rPr>
            <sz val="9"/>
            <color indexed="81"/>
            <rFont val="Tahoma"/>
            <charset val="1"/>
          </rPr>
          <t xml:space="preserve">
Fraser Cooperative Association</t>
        </r>
      </text>
    </comment>
    <comment ref="C14" authorId="1">
      <text>
        <r>
          <rPr>
            <b/>
            <sz val="9"/>
            <color indexed="81"/>
            <rFont val="Tahoma"/>
            <charset val="1"/>
          </rPr>
          <t>apowelso:</t>
        </r>
        <r>
          <rPr>
            <sz val="9"/>
            <color indexed="81"/>
            <rFont val="Tahoma"/>
            <charset val="1"/>
          </rPr>
          <t xml:space="preserve">
Fraser Cooperative association
</t>
        </r>
      </text>
    </comment>
    <comment ref="C19" authorId="1">
      <text>
        <r>
          <rPr>
            <b/>
            <sz val="9"/>
            <color indexed="81"/>
            <rFont val="Tahoma"/>
            <charset val="1"/>
          </rPr>
          <t>apowelso:</t>
        </r>
        <r>
          <rPr>
            <sz val="9"/>
            <color indexed="81"/>
            <rFont val="Tahoma"/>
            <charset val="1"/>
          </rPr>
          <t xml:space="preserve">
Northwest hardwoods</t>
        </r>
      </text>
    </comment>
  </commentList>
</comments>
</file>

<file path=xl/comments5.xml><?xml version="1.0" encoding="utf-8"?>
<comments xmlns="http://schemas.openxmlformats.org/spreadsheetml/2006/main">
  <authors>
    <author>apowelso</author>
  </authors>
  <commentList>
    <comment ref="C9" authorId="0">
      <text>
        <r>
          <rPr>
            <b/>
            <sz val="9"/>
            <color indexed="81"/>
            <rFont val="Tahoma"/>
            <charset val="1"/>
          </rPr>
          <t>apowelso:</t>
        </r>
        <r>
          <rPr>
            <sz val="9"/>
            <color indexed="81"/>
            <rFont val="Tahoma"/>
            <charset val="1"/>
          </rPr>
          <t xml:space="preserve">
NW hardwoods</t>
        </r>
      </text>
    </comment>
    <comment ref="C14" authorId="0">
      <text>
        <r>
          <rPr>
            <b/>
            <sz val="9"/>
            <color indexed="81"/>
            <rFont val="Tahoma"/>
            <charset val="1"/>
          </rPr>
          <t>apowelso:</t>
        </r>
      </text>
    </comment>
    <comment ref="AG14" authorId="0">
      <text>
        <r>
          <rPr>
            <b/>
            <sz val="9"/>
            <color indexed="81"/>
            <rFont val="Tahoma"/>
            <charset val="1"/>
          </rPr>
          <t>apowelso:</t>
        </r>
        <r>
          <rPr>
            <sz val="9"/>
            <color indexed="81"/>
            <rFont val="Tahoma"/>
            <charset val="1"/>
          </rPr>
          <t xml:space="preserve">
BCTS to carry out 800 ha of surveys</t>
        </r>
      </text>
    </comment>
    <comment ref="AG15" authorId="0">
      <text>
        <r>
          <rPr>
            <b/>
            <sz val="9"/>
            <color indexed="81"/>
            <rFont val="Tahoma"/>
            <charset val="1"/>
          </rPr>
          <t>apowelso:</t>
        </r>
        <r>
          <rPr>
            <sz val="9"/>
            <color indexed="81"/>
            <rFont val="Tahoma"/>
            <charset val="1"/>
          </rPr>
          <t xml:space="preserve">
BCTS to carry out 400 ha of survey</t>
        </r>
      </text>
    </comment>
    <comment ref="AG20" authorId="0">
      <text>
        <r>
          <rPr>
            <b/>
            <sz val="9"/>
            <color indexed="81"/>
            <rFont val="Tahoma"/>
            <charset val="1"/>
          </rPr>
          <t>apowelso:</t>
        </r>
        <r>
          <rPr>
            <sz val="9"/>
            <color indexed="81"/>
            <rFont val="Tahoma"/>
            <charset val="1"/>
          </rPr>
          <t xml:space="preserve">
BCTS 100 ha</t>
        </r>
      </text>
    </comment>
    <comment ref="AG22" authorId="0">
      <text>
        <r>
          <rPr>
            <b/>
            <sz val="9"/>
            <color indexed="81"/>
            <rFont val="Tahoma"/>
            <charset val="1"/>
          </rPr>
          <t>apowelso:</t>
        </r>
        <r>
          <rPr>
            <sz val="9"/>
            <color indexed="81"/>
            <rFont val="Tahoma"/>
            <charset val="1"/>
          </rPr>
          <t xml:space="preserve">
BCTS 1500 ha</t>
        </r>
      </text>
    </comment>
    <comment ref="AP22" authorId="0">
      <text>
        <r>
          <rPr>
            <b/>
            <sz val="9"/>
            <color indexed="81"/>
            <rFont val="Tahoma"/>
            <charset val="1"/>
          </rPr>
          <t>apowelso:</t>
        </r>
        <r>
          <rPr>
            <sz val="9"/>
            <color indexed="81"/>
            <rFont val="Tahoma"/>
            <charset val="1"/>
          </rPr>
          <t xml:space="preserve">
BCTS 500 ha
</t>
        </r>
      </text>
    </comment>
    <comment ref="AG23" authorId="0">
      <text>
        <r>
          <rPr>
            <b/>
            <sz val="9"/>
            <color indexed="81"/>
            <rFont val="Tahoma"/>
            <charset val="1"/>
          </rPr>
          <t>apowelso:</t>
        </r>
        <r>
          <rPr>
            <sz val="9"/>
            <color indexed="81"/>
            <rFont val="Tahoma"/>
            <charset val="1"/>
          </rPr>
          <t xml:space="preserve">
BCTS 100 ha</t>
        </r>
      </text>
    </comment>
    <comment ref="AG24" authorId="0">
      <text>
        <r>
          <rPr>
            <b/>
            <sz val="9"/>
            <color indexed="81"/>
            <rFont val="Tahoma"/>
            <charset val="1"/>
          </rPr>
          <t>apowelso:</t>
        </r>
        <r>
          <rPr>
            <sz val="9"/>
            <color indexed="81"/>
            <rFont val="Tahoma"/>
            <charset val="1"/>
          </rPr>
          <t xml:space="preserve">
BCTS 400 ha</t>
        </r>
      </text>
    </comment>
    <comment ref="C28" authorId="0">
      <text>
        <r>
          <rPr>
            <b/>
            <sz val="9"/>
            <color indexed="81"/>
            <rFont val="Tahoma"/>
            <charset val="1"/>
          </rPr>
          <t>apowelso:</t>
        </r>
        <r>
          <rPr>
            <sz val="9"/>
            <color indexed="81"/>
            <rFont val="Tahoma"/>
            <charset val="1"/>
          </rPr>
          <t xml:space="preserve">
WFP</t>
        </r>
      </text>
    </comment>
    <comment ref="C29" authorId="0">
      <text>
        <r>
          <rPr>
            <b/>
            <sz val="9"/>
            <color indexed="81"/>
            <rFont val="Tahoma"/>
            <charset val="1"/>
          </rPr>
          <t>apowelso:</t>
        </r>
        <r>
          <rPr>
            <sz val="9"/>
            <color indexed="81"/>
            <rFont val="Tahoma"/>
            <charset val="1"/>
          </rPr>
          <t xml:space="preserve">
NW Hardwoods</t>
        </r>
      </text>
    </comment>
  </commentList>
</comments>
</file>

<file path=xl/sharedStrings.xml><?xml version="1.0" encoding="utf-8"?>
<sst xmlns="http://schemas.openxmlformats.org/spreadsheetml/2006/main" count="5672" uniqueCount="437">
  <si>
    <t>Region</t>
  </si>
  <si>
    <t>District</t>
  </si>
  <si>
    <t>South Area</t>
  </si>
  <si>
    <t>CR</t>
  </si>
  <si>
    <t>Williams Lake</t>
  </si>
  <si>
    <t>Quesnel</t>
  </si>
  <si>
    <t>100 Mile</t>
  </si>
  <si>
    <t>TOR</t>
  </si>
  <si>
    <t>Cascades</t>
  </si>
  <si>
    <t>KBR</t>
  </si>
  <si>
    <t>Selkirk</t>
  </si>
  <si>
    <t>Rocky Mtn.</t>
  </si>
  <si>
    <t>TOTAL South Area</t>
  </si>
  <si>
    <t>North Central / West Area</t>
  </si>
  <si>
    <t>OR</t>
  </si>
  <si>
    <t>Prince George</t>
  </si>
  <si>
    <t>Ft St James</t>
  </si>
  <si>
    <t>Vanderhoof</t>
  </si>
  <si>
    <t>MacKenzie</t>
  </si>
  <si>
    <t>SR</t>
  </si>
  <si>
    <t>Nadina</t>
  </si>
  <si>
    <t>Skeena Stikine</t>
  </si>
  <si>
    <t>TOTAL NCW AREA</t>
  </si>
  <si>
    <t>North   East   Area</t>
  </si>
  <si>
    <t>NER</t>
  </si>
  <si>
    <t>Fort Nelson</t>
  </si>
  <si>
    <t>Peace</t>
  </si>
  <si>
    <t>TOTAL NE AREA</t>
  </si>
  <si>
    <t>Coast Area</t>
  </si>
  <si>
    <t>SCR</t>
  </si>
  <si>
    <t>Chilliwack</t>
  </si>
  <si>
    <t>Squamish - MV</t>
  </si>
  <si>
    <t>Sunshine Coast</t>
  </si>
  <si>
    <t>WCR</t>
  </si>
  <si>
    <t>North Island</t>
  </si>
  <si>
    <t>South Island</t>
  </si>
  <si>
    <t xml:space="preserve">Campbell River </t>
  </si>
  <si>
    <t>TOTAL Coast  AREA</t>
  </si>
  <si>
    <t xml:space="preserve">Current Reforestation </t>
  </si>
  <si>
    <t xml:space="preserve">TS Mitigation </t>
  </si>
  <si>
    <t>Surveys and Overview Planning</t>
  </si>
  <si>
    <t>Brushing</t>
  </si>
  <si>
    <t>Backlog NSR</t>
  </si>
  <si>
    <t>Site Prep.</t>
  </si>
  <si>
    <t>Spacing</t>
  </si>
  <si>
    <t>Fertilization</t>
  </si>
  <si>
    <t>Pruning</t>
  </si>
  <si>
    <t>Program Support (Admin)</t>
  </si>
  <si>
    <t>Hectares</t>
  </si>
  <si>
    <t>$$$</t>
  </si>
  <si>
    <t xml:space="preserve">Sowing </t>
  </si>
  <si>
    <t>Trees</t>
  </si>
  <si>
    <t xml:space="preserve">Planting </t>
  </si>
  <si>
    <t>Haida Gwaii</t>
  </si>
  <si>
    <t>Delivery Agent</t>
  </si>
  <si>
    <t>BCTS</t>
  </si>
  <si>
    <t>Recipient</t>
  </si>
  <si>
    <t>TFL</t>
  </si>
  <si>
    <t>Total Goals and Funding for Province 2013/14</t>
  </si>
  <si>
    <t>Total Goals and Funding for Province 2014/15</t>
  </si>
  <si>
    <t>Total Goals and Funding for Province 2015/16</t>
  </si>
  <si>
    <t>Total Goals and Funding for Province 2016/17</t>
  </si>
  <si>
    <t>Total Region</t>
  </si>
  <si>
    <t>Area</t>
  </si>
  <si>
    <t xml:space="preserve">Provincial Operations Total </t>
  </si>
  <si>
    <t xml:space="preserve">MPB/Wildfire </t>
  </si>
  <si>
    <t>MPB/Wildfire</t>
  </si>
  <si>
    <t>Brushing SU</t>
  </si>
  <si>
    <t>Surveys</t>
  </si>
  <si>
    <t xml:space="preserve">Overview Planning </t>
  </si>
  <si>
    <t xml:space="preserve">Surveys </t>
  </si>
  <si>
    <t>Overview Planning</t>
  </si>
  <si>
    <t>CR Subtotal</t>
  </si>
  <si>
    <t>TSM Subtotal</t>
  </si>
  <si>
    <t>Conifer Release</t>
  </si>
  <si>
    <t>General Activities</t>
  </si>
  <si>
    <t>Comments</t>
  </si>
  <si>
    <t>Current Reforestation</t>
  </si>
  <si>
    <t>Timber Supply Mitigation</t>
  </si>
  <si>
    <t>2013-2014</t>
  </si>
  <si>
    <t>2014-2015</t>
  </si>
  <si>
    <t>2015-2016</t>
  </si>
  <si>
    <t>2016-2017</t>
  </si>
  <si>
    <t>Fiscal Year</t>
  </si>
  <si>
    <t>Provincial Summary</t>
  </si>
  <si>
    <t>Overstory Removal</t>
  </si>
  <si>
    <t>Access</t>
  </si>
  <si>
    <t xml:space="preserve">Project Submission Activity Category </t>
  </si>
  <si>
    <t>Billing Units</t>
  </si>
  <si>
    <t xml:space="preserve">Min  </t>
  </si>
  <si>
    <t xml:space="preserve">Max </t>
  </si>
  <si>
    <t>Comments/Definitions</t>
  </si>
  <si>
    <t xml:space="preserve"> </t>
  </si>
  <si>
    <t>$ / ha</t>
  </si>
  <si>
    <t xml:space="preserve">$ / km </t>
  </si>
  <si>
    <t xml:space="preserve">Surveys Recce Level </t>
  </si>
  <si>
    <t>Includes Recce field work summaries and REULTS entry (if Applicable)</t>
  </si>
  <si>
    <t>Surveys (MPB/WF) Full Plot</t>
  </si>
  <si>
    <t xml:space="preserve"> Site Treatment Plans  (MPB/WF) Full Scope </t>
  </si>
  <si>
    <t>Surveys (ITLS)</t>
  </si>
  <si>
    <t xml:space="preserve">Surveys RG_FG (on FFT stands) </t>
  </si>
  <si>
    <t xml:space="preserve">Multi Year Planning, contract Prep etc.  (DTA, PL, BR, MSP) </t>
  </si>
  <si>
    <t>Contract prep, planning, viewing etc not related to planting year</t>
  </si>
  <si>
    <t>Layout   (PL, BR, MSP, including ITLSL works)</t>
  </si>
  <si>
    <t>Danger Tree Assessment (MPB)</t>
  </si>
  <si>
    <t xml:space="preserve">Includes assessment MPB often included with planting contracts </t>
  </si>
  <si>
    <t>Site Preparation _ Buncher/Knockdown Pile and Burn</t>
  </si>
  <si>
    <t>Site Preparation _ Disk Trench/Mounding</t>
  </si>
  <si>
    <t xml:space="preserve">Site Preparation _ Knockdown Mulching </t>
  </si>
  <si>
    <t xml:space="preserve">$ / seedling </t>
  </si>
  <si>
    <t>FltC Planning</t>
  </si>
  <si>
    <t>$ / Strategy</t>
  </si>
  <si>
    <t xml:space="preserve">FltC Treatment and Processing </t>
  </si>
  <si>
    <t>File Review</t>
  </si>
  <si>
    <t>Stand Estab. \ Treatment - Enhancement</t>
  </si>
  <si>
    <t>Includes up front planning costs / treatments and RESULTS entry</t>
  </si>
  <si>
    <t>Spacing repressed stands</t>
  </si>
  <si>
    <t>Cone collection</t>
  </si>
  <si>
    <t xml:space="preserve">RESULTS entry </t>
  </si>
  <si>
    <t xml:space="preserve">$/ha </t>
  </si>
  <si>
    <t>Overstory removal</t>
  </si>
  <si>
    <t>Ha</t>
  </si>
  <si>
    <t>North Central West Area</t>
  </si>
  <si>
    <t>North East Area</t>
  </si>
  <si>
    <t>CR Summary</t>
  </si>
  <si>
    <t>TOR Summary</t>
  </si>
  <si>
    <t>KBR Summary</t>
  </si>
  <si>
    <t>OR Summary</t>
  </si>
  <si>
    <t>Fort St. James</t>
  </si>
  <si>
    <t>Mackenzie</t>
  </si>
  <si>
    <t>SR Summary</t>
  </si>
  <si>
    <t>NER Summary</t>
  </si>
  <si>
    <t>SCR Summary</t>
  </si>
  <si>
    <t>WCR Summary</t>
  </si>
  <si>
    <t>Campbell River</t>
  </si>
  <si>
    <t>GA Subtotal</t>
  </si>
  <si>
    <t>TOTAL</t>
  </si>
  <si>
    <t>General Acrivities</t>
  </si>
  <si>
    <t>Thompson Rivers</t>
  </si>
  <si>
    <t>Region sub-total</t>
  </si>
  <si>
    <t>District Total</t>
  </si>
  <si>
    <t>2013/14 total</t>
  </si>
  <si>
    <t>2014/15 total</t>
  </si>
  <si>
    <t>2015/16 total</t>
  </si>
  <si>
    <t>2016/17 total</t>
  </si>
  <si>
    <t>Provincial sub-total</t>
  </si>
  <si>
    <t>Okanagan-Shuswap</t>
  </si>
  <si>
    <t xml:space="preserve">Defaulted Obligation </t>
  </si>
  <si>
    <t>Definitions:</t>
  </si>
  <si>
    <t>a) Backlog NSR - the area pre-87 backlog NSR stands that will be assessed/surveyed</t>
  </si>
  <si>
    <t xml:space="preserve">b) MPB and wildfire assessment of stocking status, </t>
  </si>
  <si>
    <r>
      <rPr>
        <b/>
        <sz val="11"/>
        <color theme="1"/>
        <rFont val="Calibri"/>
        <family val="2"/>
        <scheme val="minor"/>
      </rPr>
      <t>Surveys</t>
    </r>
    <r>
      <rPr>
        <sz val="11"/>
        <color theme="1"/>
        <rFont val="Calibri"/>
        <family val="2"/>
        <scheme val="minor"/>
      </rPr>
      <t xml:space="preserve"> – This is the total estimated area to be surveyed . This includes all forecasted surveys based on estimates of eligible ground from </t>
    </r>
  </si>
  <si>
    <r>
      <rPr>
        <b/>
        <sz val="11"/>
        <color theme="1"/>
        <rFont val="Calibri"/>
        <family val="2"/>
        <scheme val="minor"/>
      </rPr>
      <t>Site Preparation</t>
    </r>
    <r>
      <rPr>
        <sz val="11"/>
        <color theme="1"/>
        <rFont val="Calibri"/>
        <family val="2"/>
        <scheme val="minor"/>
      </rPr>
      <t xml:space="preserve"> – This is the total estimated area to under go site preparation including danger tree assessment and mechanical site. It is linked to the sowing targets.</t>
    </r>
  </si>
  <si>
    <r>
      <rPr>
        <b/>
        <sz val="11"/>
        <color theme="1"/>
        <rFont val="Calibri"/>
        <family val="2"/>
        <scheme val="minor"/>
      </rPr>
      <t>Brushing</t>
    </r>
    <r>
      <rPr>
        <sz val="11"/>
        <color theme="1"/>
        <rFont val="Calibri"/>
        <family val="2"/>
        <scheme val="minor"/>
      </rPr>
      <t xml:space="preserve"> – This is the total estimated area to be brushed . This includes both pre-planting brushing and brushing to ensure survival and early establishment growth rates. This does not include conifer release of impeded stands.</t>
    </r>
  </si>
  <si>
    <r>
      <rPr>
        <b/>
        <sz val="11"/>
        <color theme="1"/>
        <rFont val="Calibri"/>
        <family val="2"/>
        <scheme val="minor"/>
      </rPr>
      <t xml:space="preserve"> Sowing</t>
    </r>
    <r>
      <rPr>
        <sz val="11"/>
        <color theme="1"/>
        <rFont val="Calibri"/>
        <family val="2"/>
        <scheme val="minor"/>
      </rPr>
      <t xml:space="preserve"> - This is the total estimated trees that will be sown . This number is linked to the survey number and assumptions around the relationship of ground surveyed to  ground identified as eligible to be planted (NSR, ROI &gt;2%, access etc)</t>
    </r>
  </si>
  <si>
    <r>
      <rPr>
        <b/>
        <sz val="11"/>
        <color theme="1"/>
        <rFont val="Calibri"/>
        <family val="2"/>
        <scheme val="minor"/>
      </rPr>
      <t>Overstory removal</t>
    </r>
    <r>
      <rPr>
        <sz val="11"/>
        <color theme="1"/>
        <rFont val="Calibri"/>
        <family val="2"/>
        <scheme val="minor"/>
      </rPr>
      <t xml:space="preserve"> - the amount of area where the overstory will be removed through FFT ITSLs or FLTCs</t>
    </r>
  </si>
  <si>
    <r>
      <rPr>
        <b/>
        <sz val="11"/>
        <color theme="1"/>
        <rFont val="Calibri"/>
        <family val="2"/>
        <scheme val="minor"/>
      </rPr>
      <t>Conifer Release</t>
    </r>
    <r>
      <rPr>
        <sz val="11"/>
        <color theme="1"/>
        <rFont val="Calibri"/>
        <family val="2"/>
        <scheme val="minor"/>
      </rPr>
      <t xml:space="preserve">– This is an estimate of the area eligible for releasing conifers that are impeded by presence of broadleaves. </t>
    </r>
  </si>
  <si>
    <r>
      <rPr>
        <b/>
        <sz val="11"/>
        <color theme="1"/>
        <rFont val="Calibri"/>
        <family val="2"/>
        <scheme val="minor"/>
      </rPr>
      <t>Fertilization</t>
    </r>
    <r>
      <rPr>
        <sz val="11"/>
        <color theme="1"/>
        <rFont val="Calibri"/>
        <family val="2"/>
        <scheme val="minor"/>
      </rPr>
      <t xml:space="preserve"> – This is an estimate of the area eligible for fertilization as estimated from the Silviculture Strategy or Fertilization Strategy.</t>
    </r>
  </si>
  <si>
    <r>
      <rPr>
        <b/>
        <sz val="11"/>
        <color theme="1"/>
        <rFont val="Calibri"/>
        <family val="2"/>
        <scheme val="minor"/>
      </rPr>
      <t>Overview Planning</t>
    </r>
    <r>
      <rPr>
        <sz val="11"/>
        <color theme="1"/>
        <rFont val="Calibri"/>
        <family val="2"/>
        <scheme val="minor"/>
      </rPr>
      <t xml:space="preserve">  - This is an estimate of the amount of funds required to meet with the appropriate stakeholders and prepare the necessary plans for both current reforestation and timber supply mitigation</t>
    </r>
  </si>
  <si>
    <r>
      <rPr>
        <b/>
        <sz val="11"/>
        <color theme="1"/>
        <rFont val="Calibri"/>
        <family val="2"/>
        <scheme val="minor"/>
      </rPr>
      <t xml:space="preserve">Comment Column </t>
    </r>
    <r>
      <rPr>
        <sz val="11"/>
        <color theme="1"/>
        <rFont val="Calibri"/>
        <family val="2"/>
        <scheme val="minor"/>
      </rPr>
      <t>– Provide factors used to build estimates (eg. Brushing 2% of forecasted planting) and for site preparation include a percentage breakdown estimate by Mechanical, Danger Tree and FLTC.</t>
    </r>
  </si>
  <si>
    <t>unit costs</t>
  </si>
  <si>
    <t>unit Costs</t>
  </si>
  <si>
    <t>Cariboo Summary</t>
  </si>
  <si>
    <t>Thompson Okanagan Summary</t>
  </si>
  <si>
    <t>Kootney Boundary Summary</t>
  </si>
  <si>
    <t>Omenica Summary</t>
  </si>
  <si>
    <t>Skeena Summary</t>
  </si>
  <si>
    <t>North East Summary</t>
  </si>
  <si>
    <t>South Coast Summary</t>
  </si>
  <si>
    <t>West Coast Summary</t>
  </si>
  <si>
    <t>Activity</t>
  </si>
  <si>
    <t>Amount</t>
  </si>
  <si>
    <t>Cost</t>
  </si>
  <si>
    <t>Planting</t>
  </si>
  <si>
    <t xml:space="preserve">2014/15 lift </t>
  </si>
  <si>
    <t>Sow</t>
  </si>
  <si>
    <t>Site prep</t>
  </si>
  <si>
    <t>survey</t>
  </si>
  <si>
    <t>Total</t>
  </si>
  <si>
    <t>-</t>
  </si>
  <si>
    <t>$ / Project</t>
  </si>
  <si>
    <t>Fertilization - Planning and prescriptions (Coast &amp; Interior)</t>
  </si>
  <si>
    <t>Spacing - Interior</t>
  </si>
  <si>
    <t>Spacing - Interior max density/repressed stands</t>
  </si>
  <si>
    <t>Spacing/Brushing/Pruning - Planning and prescriptions (Coast &amp; Interior)</t>
  </si>
  <si>
    <t xml:space="preserve">Spacing - Coast and North West </t>
  </si>
  <si>
    <t>Brushing - Manual</t>
  </si>
  <si>
    <t xml:space="preserve">Brushing - Chemical </t>
  </si>
  <si>
    <t>FltC - Interior</t>
  </si>
  <si>
    <t>Planting - area</t>
  </si>
  <si>
    <t>Field Review - for treatment</t>
  </si>
  <si>
    <t xml:space="preserve">a) Snow removal projects </t>
  </si>
  <si>
    <t>b) Road repair and maintenance</t>
  </si>
  <si>
    <t xml:space="preserve">Access Mng Treatments work (snow plowing, road repairs, slump fixes, drainage maintenance, road access brushing, culvert replacement and repair), work supervision, QA. </t>
  </si>
  <si>
    <t>Regeneration and Free to Grow field surveys, planning, QA and supervision.</t>
  </si>
  <si>
    <t>Layout and GPS Traverse of treatment areas, GPS map production, RESULTS.</t>
  </si>
  <si>
    <t>Manual Brushing - Interior</t>
  </si>
  <si>
    <t>Knockdown, pile and burn, supervision, QA, RESULTS, contract management (tendering and award).</t>
  </si>
  <si>
    <t>Knockdown Mulching , supervision, QA, RESULTS, contract management (tendering and award).</t>
  </si>
  <si>
    <t>Planting, seedling delivery/storage, Planting QA, contract management, supervision, RESULTS, project management.</t>
  </si>
  <si>
    <t>Treatment (cutting and forwarding of timber to roadside), supervision, QA, contract management (tendering and award), RESULTS.</t>
  </si>
  <si>
    <t xml:space="preserve">File review ONLY on Impeded Stands.  Does not include field visits or field surveys.  </t>
  </si>
  <si>
    <t>Snow plowing for vehicle access ONLY.</t>
  </si>
  <si>
    <t xml:space="preserve">Danger Tree Assessment / Felling (WF) </t>
  </si>
  <si>
    <t>Danger Tree Assessments, DTA Falling, reports and mapping, RESULTS, project supervision and QA.</t>
  </si>
  <si>
    <t xml:space="preserve">Manual brushing (power saw, brush saw, hand tools), quality assurance and supervision. </t>
  </si>
  <si>
    <t xml:space="preserve">Disc trenching/mounding, supervision, QA, RESULTS. </t>
  </si>
  <si>
    <t xml:space="preserve">Manual application of herbicide/chemical (stem injection, hack and squirt, other manual methods), supervision and quality assurance.   </t>
  </si>
  <si>
    <t>Application of fertilizer, Quality Assurance, contract supervision and road access activities (snow plowing, brushing, minor road repairs).  Assumption that MFR will purchase fertilizer.</t>
  </si>
  <si>
    <t>Stand Management Prescriptions, planning and layout.</t>
  </si>
  <si>
    <t>Manual spacing (power saw and/or brush saw), supervision and quality assurance.</t>
  </si>
  <si>
    <t>Manual Brushing - Coast + Interior</t>
  </si>
  <si>
    <t>Manual Brushing - Coast</t>
  </si>
  <si>
    <t>Chemical Brushing - Coast + Interior</t>
  </si>
  <si>
    <t>Pruning - Coast + NW</t>
  </si>
  <si>
    <t>Manual brushing (power saw, brush saw, hand tools), quality assurance and supervision.  ALL COAST AND INTERIOR brushing projects data 2002 to 2011 (data source LBIP, FFT and Section 10).</t>
  </si>
  <si>
    <t xml:space="preserve">Manual brushing (power saw, brush saw, hand tools), quality assurance and supervision.  </t>
  </si>
  <si>
    <t>Manual pruning (pole saw and/or motorized pruning saw), quality assurance and supervision. Single lift only</t>
  </si>
  <si>
    <t>Cost Cap (target cost plus 20%)</t>
  </si>
  <si>
    <t xml:space="preserve">Stand alone cost for RESULTS entry </t>
  </si>
  <si>
    <t>Cost is to be combined with a survey cost (visual, walkthrough, plots), for a maximum cost of $65/ha for surveys, development of treatment prescriptions, ROI and RESULTS.</t>
  </si>
  <si>
    <t xml:space="preserve">Aerial survey work and RESULTS entry.   </t>
  </si>
  <si>
    <t xml:space="preserve">Aerial Survey  </t>
  </si>
  <si>
    <t>Total Goals and Funding for Province 2017/18</t>
  </si>
  <si>
    <t>2017-2018</t>
  </si>
  <si>
    <t>Def-Obbligation NSR</t>
  </si>
  <si>
    <t>Def-Obligation NSR</t>
  </si>
  <si>
    <t>2017/18 total</t>
  </si>
  <si>
    <t>Central Cariboo - Chilcotin</t>
  </si>
  <si>
    <t>Planning</t>
  </si>
  <si>
    <t>FRPA s 108</t>
  </si>
  <si>
    <t>PE total</t>
  </si>
  <si>
    <t>Provincial Expend</t>
  </si>
  <si>
    <t>Coast Mountains</t>
  </si>
  <si>
    <t>Fert in all years will be split between the TSA and TFL</t>
  </si>
  <si>
    <t>Defaulted-Obligation NSR</t>
  </si>
  <si>
    <t>Provincial BCTS Summary</t>
  </si>
  <si>
    <t>total</t>
  </si>
  <si>
    <t>DCC</t>
  </si>
  <si>
    <t>DQU</t>
  </si>
  <si>
    <t>DMH</t>
  </si>
  <si>
    <t>Cariboo</t>
  </si>
  <si>
    <t>DCS</t>
  </si>
  <si>
    <t>DOS</t>
  </si>
  <si>
    <t>Thompson-Okanagan</t>
  </si>
  <si>
    <t>DCO</t>
  </si>
  <si>
    <t>DKA</t>
  </si>
  <si>
    <t>DRM</t>
  </si>
  <si>
    <t>Kootenay/Boundary</t>
  </si>
  <si>
    <t>DPG</t>
  </si>
  <si>
    <t>DJA</t>
  </si>
  <si>
    <t>DVA</t>
  </si>
  <si>
    <t>DMK</t>
  </si>
  <si>
    <t>Omenica</t>
  </si>
  <si>
    <t>DKM</t>
  </si>
  <si>
    <t>DSS</t>
  </si>
  <si>
    <t>DND</t>
  </si>
  <si>
    <t>Skeena</t>
  </si>
  <si>
    <t>DPC</t>
  </si>
  <si>
    <t>DFN</t>
  </si>
  <si>
    <t>Northeast</t>
  </si>
  <si>
    <t>DQC</t>
  </si>
  <si>
    <t>DCK</t>
  </si>
  <si>
    <t>DSQ</t>
  </si>
  <si>
    <t>DSC</t>
  </si>
  <si>
    <t>South Coast</t>
  </si>
  <si>
    <t>DNI</t>
  </si>
  <si>
    <t>DCR</t>
  </si>
  <si>
    <t>DSI</t>
  </si>
  <si>
    <t>West Coast</t>
  </si>
  <si>
    <t>TFL 18</t>
  </si>
  <si>
    <t>TFL 33</t>
  </si>
  <si>
    <t>Stand Maintenance SU</t>
  </si>
  <si>
    <t>Stand Maintenance Su</t>
  </si>
  <si>
    <t>TFL 49</t>
  </si>
  <si>
    <t>TFL 59</t>
  </si>
  <si>
    <t>TFL 26</t>
  </si>
  <si>
    <t>TFL 38</t>
  </si>
  <si>
    <t>TFL 39</t>
  </si>
  <si>
    <t>TFL 6</t>
  </si>
  <si>
    <t>TFL 25</t>
  </si>
  <si>
    <t>TFL 45</t>
  </si>
  <si>
    <t>TFL 37</t>
  </si>
  <si>
    <t>TFL 47</t>
  </si>
  <si>
    <t>TFL 44</t>
  </si>
  <si>
    <t>TFL 46</t>
  </si>
  <si>
    <t>TFL 57</t>
  </si>
  <si>
    <t>TFL 61</t>
  </si>
  <si>
    <t>TFL 19</t>
  </si>
  <si>
    <t>TFL 58</t>
  </si>
  <si>
    <t>TFL 60</t>
  </si>
  <si>
    <t>TFL 35</t>
  </si>
  <si>
    <t>c) defaulted obligations arising from unfunded/bankrupt non-replaceable forest licences, including cariboo mitigation openings</t>
  </si>
  <si>
    <t>Volume</t>
  </si>
  <si>
    <t>GDP</t>
  </si>
  <si>
    <t>FTE (long)</t>
  </si>
  <si>
    <t>Carbon</t>
  </si>
  <si>
    <t>Cariboo-Chilcotin</t>
  </si>
  <si>
    <t>PD's (short)</t>
  </si>
  <si>
    <t>100-mile</t>
  </si>
  <si>
    <t xml:space="preserve"> Cariboo Region</t>
  </si>
  <si>
    <t>Thompson Okanagan Region</t>
  </si>
  <si>
    <t>Okanagan Shuswap</t>
  </si>
  <si>
    <t>Kootenay Boundary Region</t>
  </si>
  <si>
    <t>Rocky Mountain</t>
  </si>
  <si>
    <t>Omenica Region</t>
  </si>
  <si>
    <t>Skeena Region</t>
  </si>
  <si>
    <t>Skeena - Stikine</t>
  </si>
  <si>
    <t>Coast Mountain</t>
  </si>
  <si>
    <t>North East Region</t>
  </si>
  <si>
    <t>North Area</t>
  </si>
  <si>
    <t>South Coast Region</t>
  </si>
  <si>
    <t>West Coast Region</t>
  </si>
  <si>
    <t>Chiliwack</t>
  </si>
  <si>
    <t>Province</t>
  </si>
  <si>
    <t>Sea to Sky - MV</t>
  </si>
  <si>
    <t>FNWL</t>
  </si>
  <si>
    <t>Current Reforestation (treatment costs are not to include implementation contractor costs which are a program admin expense)</t>
  </si>
  <si>
    <r>
      <rPr>
        <b/>
        <sz val="11"/>
        <color theme="1"/>
        <rFont val="Calibri"/>
        <family val="2"/>
        <scheme val="minor"/>
      </rPr>
      <t>Planting</t>
    </r>
    <r>
      <rPr>
        <sz val="11"/>
        <color theme="1"/>
        <rFont val="Calibri"/>
        <family val="2"/>
        <scheme val="minor"/>
      </rPr>
      <t xml:space="preserve"> – This is the total estimated trees to be planted and should equal SPAR numbers (unless variance explained). This includes both planting and fill planting.</t>
    </r>
  </si>
  <si>
    <r>
      <rPr>
        <b/>
        <sz val="11"/>
        <color theme="1"/>
        <rFont val="Calibri"/>
        <family val="2"/>
        <scheme val="minor"/>
      </rPr>
      <t> Program Administration</t>
    </r>
    <r>
      <rPr>
        <sz val="11"/>
        <color theme="1"/>
        <rFont val="Calibri"/>
        <family val="2"/>
        <scheme val="minor"/>
      </rPr>
      <t xml:space="preserve"> - the overhead allowance to support and address program and treatment implementation (includes implementation contractor costs). Currently self-calculates 10% based on estimated contract prcies for current reforestation and timber supply mitigation</t>
    </r>
  </si>
  <si>
    <t xml:space="preserve">d) Stand maintenance accounting for how much area will be surveyed for assessment of post-establishment stocking surveys, and pre-free growing brush assessments. </t>
  </si>
  <si>
    <t>TFL 53</t>
  </si>
  <si>
    <t>TFL 52</t>
  </si>
  <si>
    <t>IFS</t>
  </si>
  <si>
    <t>Cost/m3</t>
  </si>
  <si>
    <t>benefit</t>
  </si>
  <si>
    <t>Thompson Okanagan</t>
  </si>
  <si>
    <t>Kootenay Boundary</t>
  </si>
  <si>
    <t>2013/14</t>
  </si>
  <si>
    <t>2014/15</t>
  </si>
  <si>
    <t>2015/16</t>
  </si>
  <si>
    <t>2016/17</t>
  </si>
  <si>
    <t>2017/18</t>
  </si>
  <si>
    <t>Average stumpage (1995-2012)</t>
  </si>
  <si>
    <t>McbrideCFA</t>
  </si>
  <si>
    <t>CFA</t>
  </si>
  <si>
    <t>Little Prairie CF</t>
  </si>
  <si>
    <t>Total Goals and Funding for Province 2018/19</t>
  </si>
  <si>
    <t>2018/19 total</t>
  </si>
  <si>
    <t>2018-2019</t>
  </si>
  <si>
    <t>Unit Costs</t>
  </si>
  <si>
    <t>Unit Cost</t>
  </si>
  <si>
    <t>Repression Density Spacing</t>
  </si>
  <si>
    <t>Provincial AOP Summary</t>
  </si>
  <si>
    <t>Provincial AOP Summary - District delivered activity</t>
  </si>
  <si>
    <t>TFL AOP Summary</t>
  </si>
  <si>
    <t>Target Cost                                          (Does Not Include Delivery Allowance)</t>
  </si>
  <si>
    <t xml:space="preserve">Strategic Resource Planning </t>
  </si>
  <si>
    <t xml:space="preserve">District </t>
  </si>
  <si>
    <t>In order to have an efficient, collaborative and effective FFT program, there needs to be:  Common understanding of LBIS and FFT objectives, priorities, applicable strategies, and funding criteria; Consensus on the applicable Silviculture strategies for the management unit; Agreement on the suite of FFT activities necessary to achieve the silviculture strategies goals and objectives; For continual improvement, annual review of progress on goals and objective along with identification of issues hindering progress; Identification of the method of delivering the various components of FFT; 
To achieve these objectives funding for each district to hold 2 meetings with industry and delivery agents (BCTS, PWC and other FFT recipients). This funding could be used to pay for arrange meeting facilities, working lunch and breaks, facilitators and meeting recorders, completing plans and reviewing progress and continual improvement and delivery. A key deliverable will me meeting minutes.   If fewer meetings are planned or if meetings are combined with other District level meetings then reduce the budgeted amount accordingly.</t>
  </si>
  <si>
    <t xml:space="preserve">Access Mgmt Planning and Inspections </t>
  </si>
  <si>
    <t xml:space="preserve">Planning, road inspections, and implementation plan (remedial action plan) for access roads. Production of road maps, road status reports and road budgets. Preparation for Road Use and Road Maintenance agreements. Effort should be made to combine these activities with the Surveys and information gathering efforts required for treatment decision. Multiple trips to the same areas should be minimized.
</t>
  </si>
  <si>
    <t>Access Mgmt  Treatments</t>
  </si>
  <si>
    <t>Road repair and maintenance.</t>
  </si>
  <si>
    <t xml:space="preserve">Stand Establishment and Treatment  </t>
  </si>
  <si>
    <t>Includes Field Assessment  and RESULTS Entry.   Total cost for Surveys and Site Treatment Plans is $65/ha</t>
  </si>
  <si>
    <t>Includes Field Assessment and ROI</t>
  </si>
  <si>
    <t xml:space="preserve">Preparatory planning and field work associated with cutting permit development (includes - full cut block layout, road layout, appraisal, cutting permit application, issuance of the Forestry Licences to Cut and necessary road permit applications, and PFR's). FN info sharing. Development of Site plans/harvest prescriptions and associated maps. Cost includes cruising and layout. </t>
  </si>
  <si>
    <t>Treatments - Backlog  Impeded Stands</t>
  </si>
  <si>
    <t>Includes Field Assessment / Prescription / ROI / Field Boundary / RESULTS Entry</t>
  </si>
  <si>
    <t xml:space="preserve">Stand Tending Treatments </t>
  </si>
  <si>
    <t>Prescriptions (manual and aerial) + planning (layout, recce, etc…); cost is for net area for treatment</t>
  </si>
  <si>
    <t>Fertilization Application - Coast Aerial Application</t>
  </si>
  <si>
    <t>Fertilization Application - Coast Ground Application</t>
  </si>
  <si>
    <t>NEW - Ground Application of fertilizer for Fdc, Quality Assurance, contract supervision, and purchase of fertilizer.</t>
  </si>
  <si>
    <t>Fertilization Application - Interior Aerial Application</t>
  </si>
  <si>
    <t>UPDATED - Application of fertilizer, Quality Assurance, contract supervision and road access activities (snow plowing, brushing, minor road repairs).  Assumption that MFR will purchase fertilizer.</t>
  </si>
  <si>
    <t xml:space="preserve">Manual spacing (power saw and/or brush saw), supervision and quality assurance on maximum density/repressed stands ONLY. If a two pass system is being used (mechanical strip thinning combined with future thinning of leave strips) costs should be evaluated on the total cost for both passes. </t>
  </si>
  <si>
    <t>Pruning - Interior</t>
  </si>
  <si>
    <t>Timber Supply Mitigation (treatment costs are not to include delivery/Administration costs which are a program admin expense)</t>
  </si>
  <si>
    <r>
      <rPr>
        <b/>
        <sz val="11"/>
        <color theme="1"/>
        <rFont val="Calibri"/>
        <family val="2"/>
        <scheme val="minor"/>
      </rPr>
      <t>Spacing</t>
    </r>
    <r>
      <rPr>
        <sz val="11"/>
        <color theme="1"/>
        <rFont val="Calibri"/>
        <family val="2"/>
        <scheme val="minor"/>
      </rPr>
      <t xml:space="preserve"> – This is an estimate of the area eligible for spacing as estimated from the Silviculture Strategy or recent opportunity reports.  Max density spacing as per the Silviculture Investment Criteria should be listed under Current reforestation.</t>
    </r>
  </si>
  <si>
    <r>
      <rPr>
        <b/>
        <sz val="11"/>
        <color theme="1"/>
        <rFont val="Calibri"/>
        <family val="2"/>
        <scheme val="minor"/>
      </rPr>
      <t xml:space="preserve">Repression Denisty Spacing </t>
    </r>
    <r>
      <rPr>
        <sz val="11"/>
        <color theme="1"/>
        <rFont val="Calibri"/>
        <family val="2"/>
        <scheme val="minor"/>
      </rPr>
      <t xml:space="preserve"> – Repression density spacing should only be undertaken where the future timber supply improvements are strongly weighted in favour of repression density spacing as compared to the benefit of planting un--stocked areas.</t>
    </r>
  </si>
  <si>
    <r>
      <rPr>
        <b/>
        <sz val="11"/>
        <color theme="1"/>
        <rFont val="Calibri"/>
        <family val="2"/>
        <scheme val="minor"/>
      </rPr>
      <t xml:space="preserve">Unit Costs </t>
    </r>
    <r>
      <rPr>
        <sz val="11"/>
        <color theme="1"/>
        <rFont val="Calibri"/>
        <family val="2"/>
        <scheme val="minor"/>
      </rPr>
      <t>– These are formula derived unit cost averages from the detailed costs spreadsheet that should reflect known costs and/or best estimates at the local level. Treatment unit costs should be in line with those outlined in the “detailed cost” tab.  Any anticipated unit costs exceeding the cost caps should be addressed within the comment column</t>
    </r>
  </si>
  <si>
    <t>2014/15 Provincial AOP Summary</t>
  </si>
  <si>
    <t>* Updated April 2013</t>
  </si>
  <si>
    <t>Activity Cost Benchmarks* for FFT Operations</t>
  </si>
  <si>
    <r>
      <rPr>
        <b/>
        <sz val="11"/>
        <color theme="1"/>
        <rFont val="Calibri"/>
        <family val="2"/>
        <scheme val="minor"/>
      </rPr>
      <t>Access</t>
    </r>
    <r>
      <rPr>
        <sz val="11"/>
        <color theme="1"/>
        <rFont val="Calibri"/>
        <family val="2"/>
        <scheme val="minor"/>
      </rPr>
      <t xml:space="preserve">  – this is an estimate of the forecasted costs required to improve access in order to carry out both current reforestation and timber supply mitigation activities. The following costs are included under Access with the mode of transportation to get to the block to carry out an activity should be included with the activity cost (e.g. flying planters into a block; boat access for a layout and spacing crew) 
1. Road and Trail Access Management Planning and Inspections: Effort should be made to combine these activities with the Surveys and information gathering efforts required for treatment decision. Multiple trips to the same areas should be minimized; Office prep (map production, layout); Developing access management plans and cost estimates for submission to Districts
2. Road and Trail Access Activities : Road Clearing Activities (Brushing, Grading, Snow ploughing) etc not completed by Districts ; Projects Management and Supervision
</t>
    </r>
  </si>
  <si>
    <r>
      <rPr>
        <b/>
        <sz val="11"/>
        <color theme="1"/>
        <rFont val="Calibri"/>
        <family val="2"/>
        <scheme val="minor"/>
      </rPr>
      <t>Surveys</t>
    </r>
    <r>
      <rPr>
        <sz val="11"/>
        <color theme="1"/>
        <rFont val="Calibri"/>
        <family val="2"/>
        <scheme val="minor"/>
      </rPr>
      <t xml:space="preserve"> – This is the  estimated area of surveying required for juvenile spacing, conifer release and fertilization.  Indicate in the comments column the number of hecatres being surveyed for fertilization and the number for spacing/conifer release </t>
    </r>
  </si>
  <si>
    <r>
      <rPr>
        <b/>
        <sz val="11"/>
        <color theme="1"/>
        <rFont val="Calibri"/>
        <family val="2"/>
        <scheme val="minor"/>
      </rPr>
      <t>Program Administration (Regional)</t>
    </r>
    <r>
      <rPr>
        <sz val="11"/>
        <color theme="1"/>
        <rFont val="Calibri"/>
        <family val="2"/>
        <scheme val="minor"/>
      </rPr>
      <t xml:space="preserve"> - Funds intended to help the region manage/deliver the FFT program similar to  delivery at district for costs directly related to the delivery and support of approved silviculture activities, i.e. implementation contractors, travel, office administration supplies.  </t>
    </r>
  </si>
  <si>
    <t>Overview Planning - Meetings with industry and delivery agents</t>
  </si>
  <si>
    <r>
      <rPr>
        <b/>
        <sz val="11"/>
        <color theme="1"/>
        <rFont val="Calibri"/>
        <family val="2"/>
        <scheme val="minor"/>
      </rPr>
      <t>Pruning</t>
    </r>
    <r>
      <rPr>
        <sz val="11"/>
        <color theme="1"/>
        <rFont val="Calibri"/>
        <family val="2"/>
        <scheme val="minor"/>
      </rPr>
      <t xml:space="preserve"> – Not eligible in 2014/15.  Area eligible for pruning in future years as estimated from the Silviculture Strategy or recent opportunity reports. </t>
    </r>
  </si>
  <si>
    <t>Finding FFT eligible ITSL's in PG has been a challenge and will continue to be a challenge; therefore, planting and sowing requests have been reduced from FY2017 to reflect 500 ha of ITSL's.</t>
  </si>
  <si>
    <t>Recipient - WFM</t>
  </si>
  <si>
    <t>1000 ha of fertilization &amp; 400ha of spacing surveys/prescriptions. Delivery in following years TBD</t>
  </si>
  <si>
    <t>Recipient - Tolko</t>
  </si>
  <si>
    <t>Sowing for Non-obligation planting on mpb nsr and backlog</t>
  </si>
  <si>
    <t>Non obligation planting includes seedling purchase, site prep</t>
  </si>
  <si>
    <t>(100ha pruning dropped from plan)</t>
  </si>
  <si>
    <t>*note 220 ha fire recce in in south Bentnick should be treated via recipient agreement with Nuxalk community forest -see community forest summary below</t>
  </si>
  <si>
    <t>Drop 44 ha brushing in Taleomy Bella Coola (neg ROI) add 20ha recce for Talchako fire Bella Coola and 16000 trees for sowing</t>
  </si>
  <si>
    <t>Drop 44 ha survey stand maintenance survey in Taleomy</t>
  </si>
  <si>
    <t>Drop 44 ha bushing in Taleomy, add 20 ha planting in Talchako Bella Coola</t>
  </si>
  <si>
    <t>drop 44 ha stand maint survey, add 20 ha regen survey for Talchako</t>
  </si>
  <si>
    <t>planting in the Tahsish fire 23 ha @ 600 spha due to reduced plantable spots, WFP will attempt to purchas 2+0 surplus stock at a price of $13000+/-. This is reflected in the higher planting cost</t>
  </si>
  <si>
    <t xml:space="preserve">Includes 23 ha Regen survey Tahsish fire </t>
  </si>
  <si>
    <t>23 ha Tahshish fire brushig recce survey</t>
  </si>
  <si>
    <t>50ha brushing refers to removal of seedling protecters in FTG stands from defunct licenses.surveys are to identify spacing candidates  for low elevation, mesic Ss stands.</t>
  </si>
  <si>
    <t>Spacing in low elvation mesic spruce stands</t>
  </si>
  <si>
    <t>Bella Coola Community Forest K3K</t>
  </si>
  <si>
    <t>Nuxalk Community Forest Agreement K3H</t>
  </si>
  <si>
    <t>Prescriptions for fert treatmet of Fd stands in the Bella Coola valley</t>
  </si>
  <si>
    <t>Fertilization Prescriptions and application in the Bella Coola valley</t>
  </si>
  <si>
    <t>Fertilization &amp; additional prescriptions</t>
  </si>
  <si>
    <t>Prescriptions for fert treatmet of Fd stands in the Bella Coola valley, includes surveys, prescriptions &amp; sowing req for South Bentnick fire (220 ha)</t>
  </si>
  <si>
    <t>South Bentnick fire planting (220 ha) as recipient Aerial &amp; Ground fertilizatin in Bella coola Valley, potentiallin concert with K3K</t>
  </si>
  <si>
    <t>Regen surveys South Bentnick fire (220ha) and Taleomey fire (44ha).</t>
  </si>
  <si>
    <t>includes 220 ha brushingn recce for South Bentnick fire.</t>
  </si>
  <si>
    <t>Community Forest K3F</t>
  </si>
  <si>
    <t xml:space="preserve"> Spacing SI&gt;30 Fd, but surveys &amp; layout 1ha:1ha treatment due to familiarity with tenure. Survey 2ha: 1ha for fert fert. Potential to fertilize &gt; 250 ha/yr mostly ground application targeting crop trees in small (10-40ha) openings </t>
  </si>
  <si>
    <t>. Spacing SI&gt;30 Fd, but surveys &amp; layout 1ha:1ha treatment due to familiarity with tenure. Survey 2ha: 1ha fert.</t>
  </si>
  <si>
    <t xml:space="preserve">Spacing SI&gt;30 Fd, but surveys &amp; layout 1ha:1ha treatment due to familiarity with tenure. Survey 2ha: 1ha for fert fert. Potential to fertilize &gt; 250 ha/yr mostly ground application targeting crop trees in small (10-40ha) openings </t>
  </si>
  <si>
    <t xml:space="preserve">Huu ay aht FNWL N1A </t>
  </si>
  <si>
    <t>Fertilization prescriptions for aerial applicatin to Cw leading stands SI=27 age 22-32 years</t>
  </si>
  <si>
    <t>Fertilization prescriptions and aerial applicatin to Cw leading stands SI=27 22-32 years</t>
  </si>
  <si>
    <t>Fertilization prescriptions and aerial applicatin to Cw leading stands SI=27 age 22-32 years</t>
  </si>
  <si>
    <t xml:space="preserve">GAR - A31102 </t>
  </si>
  <si>
    <t>GAR - TFL23</t>
  </si>
  <si>
    <t>GAR-TFL55</t>
  </si>
  <si>
    <t>GAR-TFL56</t>
  </si>
  <si>
    <t>GAR-A17645</t>
  </si>
  <si>
    <t>TFL55</t>
  </si>
  <si>
    <t>TFL56</t>
  </si>
  <si>
    <t>TFL 23 &amp; 3</t>
  </si>
  <si>
    <t>Logan Lake CF</t>
  </si>
  <si>
    <t>LNTCF</t>
  </si>
  <si>
    <t>Nursery costs in Planting</t>
  </si>
  <si>
    <t>Cherryville CF</t>
  </si>
  <si>
    <t>WL</t>
  </si>
  <si>
    <t>WLA/CF</t>
  </si>
  <si>
    <t>Esketemc CF</t>
  </si>
  <si>
    <t>Likely CF</t>
  </si>
  <si>
    <t>Cariboo WLA</t>
  </si>
  <si>
    <t>100 Mile CF</t>
  </si>
  <si>
    <t>Bulkley/Nadina WLA</t>
  </si>
  <si>
    <t>Recipient - Hampton and Affiliates</t>
  </si>
  <si>
    <t>Surveys targeting conifer release</t>
  </si>
  <si>
    <t>Central Cariboo-Chilcotin</t>
  </si>
</sst>
</file>

<file path=xl/styles.xml><?xml version="1.0" encoding="utf-8"?>
<styleSheet xmlns="http://schemas.openxmlformats.org/spreadsheetml/2006/main">
  <numFmts count="9">
    <numFmt numFmtId="7" formatCode="&quot;$&quot;#,##0.00;\-&quot;$&quot;#,##0.00"/>
    <numFmt numFmtId="44" formatCode="_-&quot;$&quot;* #,##0.00_-;\-&quot;$&quot;* #,##0.00_-;_-&quot;$&quot;* &quot;-&quot;??_-;_-@_-"/>
    <numFmt numFmtId="43" formatCode="_-* #,##0.00_-;\-* #,##0.00_-;_-* &quot;-&quot;??_-;_-@_-"/>
    <numFmt numFmtId="164" formatCode="_(* #,##0.00_);_(* \(#,##0.00\);_(* &quot;-&quot;??_);_(@_)"/>
    <numFmt numFmtId="165" formatCode="[$-1009]mmmm\ d\,\ yyyy;@"/>
    <numFmt numFmtId="166" formatCode="_-* #,##0_-;\-* #,##0_-;_-* &quot;-&quot;??_-;_-@_-"/>
    <numFmt numFmtId="167" formatCode="&quot;$&quot;#,##0"/>
    <numFmt numFmtId="168" formatCode="_-&quot;$&quot;* #,##0_-;\-&quot;$&quot;* #,##0_-;_-&quot;$&quot;* &quot;-&quot;??_-;_-@_-"/>
    <numFmt numFmtId="169" formatCode="_-&quot;$&quot;* #,##0.0_-;\-&quot;$&quot;* #,##0.0_-;_-&quot;$&quot;* &quot;-&quot;??_-;_-@_-"/>
  </numFmts>
  <fonts count="35">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theme="1"/>
      <name val="Arial"/>
      <family val="2"/>
    </font>
    <font>
      <b/>
      <sz val="20"/>
      <color theme="1"/>
      <name val="Arial"/>
      <family val="2"/>
    </font>
    <font>
      <b/>
      <sz val="11"/>
      <color theme="1"/>
      <name val="Arial"/>
      <family val="2"/>
    </font>
    <font>
      <sz val="20"/>
      <color theme="1"/>
      <name val="Arial"/>
      <family val="2"/>
    </font>
    <font>
      <b/>
      <i/>
      <sz val="11"/>
      <color theme="1"/>
      <name val="Arial"/>
      <family val="2"/>
    </font>
    <font>
      <i/>
      <sz val="11"/>
      <color theme="1"/>
      <name val="Arial"/>
      <family val="2"/>
    </font>
    <font>
      <b/>
      <sz val="14"/>
      <color theme="1"/>
      <name val="Arial"/>
      <family val="2"/>
    </font>
    <font>
      <b/>
      <sz val="20"/>
      <name val="Arial"/>
      <family val="2"/>
    </font>
    <font>
      <b/>
      <sz val="11"/>
      <name val="Arial"/>
      <family val="2"/>
    </font>
    <font>
      <sz val="11"/>
      <name val="Arial"/>
      <family val="2"/>
    </font>
    <font>
      <b/>
      <sz val="12"/>
      <color theme="1"/>
      <name val="Arial"/>
      <family val="2"/>
    </font>
    <font>
      <sz val="12"/>
      <color theme="1"/>
      <name val="Arial"/>
      <family val="2"/>
    </font>
    <font>
      <b/>
      <sz val="16"/>
      <color theme="1"/>
      <name val="Arial"/>
      <family val="2"/>
    </font>
    <font>
      <sz val="11"/>
      <color rgb="FFFF0000"/>
      <name val="Arial"/>
      <family val="2"/>
    </font>
    <font>
      <sz val="20"/>
      <name val="Arial"/>
      <family val="2"/>
    </font>
    <font>
      <b/>
      <sz val="11"/>
      <color theme="1"/>
      <name val="Calibri"/>
      <family val="2"/>
      <scheme val="minor"/>
    </font>
    <font>
      <sz val="11"/>
      <name val="Arial Narrow"/>
      <family val="2"/>
    </font>
    <font>
      <sz val="11"/>
      <color rgb="FFFF0000"/>
      <name val="Arial Narrow"/>
      <family val="2"/>
    </font>
    <font>
      <sz val="11"/>
      <color indexed="8"/>
      <name val="Arial Narrow"/>
      <family val="2"/>
    </font>
    <font>
      <b/>
      <sz val="10"/>
      <color theme="1"/>
      <name val="Arial"/>
      <family val="2"/>
    </font>
    <font>
      <sz val="9"/>
      <color indexed="81"/>
      <name val="Tahoma"/>
      <charset val="1"/>
    </font>
    <font>
      <b/>
      <sz val="9"/>
      <color indexed="81"/>
      <name val="Tahoma"/>
      <charset val="1"/>
    </font>
    <font>
      <b/>
      <sz val="9"/>
      <color indexed="81"/>
      <name val="Tahoma"/>
      <family val="2"/>
    </font>
    <font>
      <sz val="9"/>
      <color indexed="81"/>
      <name val="Tahoma"/>
      <family val="2"/>
    </font>
    <font>
      <sz val="11"/>
      <color rgb="FFFF0000"/>
      <name val="Calibri"/>
      <family val="2"/>
      <scheme val="minor"/>
    </font>
    <font>
      <b/>
      <sz val="11"/>
      <name val="Arial Narrow"/>
      <family val="2"/>
    </font>
    <font>
      <b/>
      <sz val="11"/>
      <color rgb="FFFF0000"/>
      <name val="Arial Narrow"/>
      <family val="2"/>
    </font>
    <font>
      <b/>
      <u/>
      <sz val="11"/>
      <color theme="1"/>
      <name val="Calibri"/>
      <family val="2"/>
      <scheme val="minor"/>
    </font>
    <font>
      <b/>
      <sz val="14"/>
      <color theme="1"/>
      <name val="Calibri"/>
      <family val="2"/>
      <scheme val="minor"/>
    </font>
    <font>
      <b/>
      <sz val="11"/>
      <color rgb="FFFF0000"/>
      <name val="Arial"/>
      <family val="2"/>
    </font>
    <font>
      <sz val="12"/>
      <color indexed="81"/>
      <name val="Tahoma"/>
      <family val="2"/>
    </font>
  </fonts>
  <fills count="36">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27"/>
        <bgColor indexed="64"/>
      </patternFill>
    </fill>
    <fill>
      <patternFill patternType="solid">
        <fgColor theme="3" tint="0.79998168889431442"/>
        <bgColor indexed="64"/>
      </patternFill>
    </fill>
    <fill>
      <patternFill patternType="solid">
        <fgColor theme="6" tint="0.59996337778862885"/>
        <bgColor indexed="64"/>
      </patternFill>
    </fill>
    <fill>
      <patternFill patternType="solid">
        <fgColor theme="2" tint="-0.24994659260841701"/>
        <bgColor indexed="64"/>
      </patternFill>
    </fill>
    <fill>
      <patternFill patternType="solid">
        <fgColor theme="3" tint="0.59996337778862885"/>
        <bgColor indexed="64"/>
      </patternFill>
    </fill>
    <fill>
      <patternFill patternType="solid">
        <fgColor theme="6" tint="0.39994506668294322"/>
        <bgColor indexed="64"/>
      </patternFill>
    </fill>
    <fill>
      <patternFill patternType="solid">
        <fgColor theme="9" tint="0.59996337778862885"/>
        <bgColor indexed="64"/>
      </patternFill>
    </fill>
    <fill>
      <patternFill patternType="solid">
        <fgColor rgb="FFCCFFCC"/>
        <bgColor indexed="64"/>
      </patternFill>
    </fill>
    <fill>
      <patternFill patternType="solid">
        <fgColor theme="3" tint="0.3999450666829432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99"/>
        <bgColor indexed="64"/>
      </patternFill>
    </fill>
    <fill>
      <patternFill patternType="solid">
        <fgColor rgb="FFFF0000"/>
        <bgColor indexed="64"/>
      </patternFill>
    </fill>
    <fill>
      <patternFill patternType="solid">
        <fgColor theme="2"/>
        <bgColor indexed="64"/>
      </patternFill>
    </fill>
    <fill>
      <patternFill patternType="solid">
        <fgColor rgb="FFFFFFFF"/>
        <bgColor indexed="64"/>
      </patternFill>
    </fill>
  </fills>
  <borders count="7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bottom/>
      <diagonal/>
    </border>
    <border>
      <left/>
      <right/>
      <top/>
      <bottom style="double">
        <color auto="1"/>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26">
    <xf numFmtId="0" fontId="0" fillId="0" borderId="0"/>
    <xf numFmtId="43" fontId="1" fillId="0" borderId="0" applyFont="0" applyFill="0" applyBorder="0" applyAlignment="0" applyProtection="0"/>
    <xf numFmtId="44" fontId="2" fillId="0" borderId="0" applyFont="0" applyFill="0" applyBorder="0" applyAlignment="0" applyProtection="0"/>
    <xf numFmtId="165" fontId="2" fillId="0" borderId="0"/>
    <xf numFmtId="9"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1" fillId="0" borderId="0"/>
    <xf numFmtId="44"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2" fillId="0" borderId="0"/>
    <xf numFmtId="44" fontId="1" fillId="0" borderId="0" applyFont="0" applyFill="0" applyBorder="0" applyAlignment="0" applyProtection="0"/>
  </cellStyleXfs>
  <cellXfs count="1115">
    <xf numFmtId="0" fontId="0" fillId="0" borderId="0" xfId="0"/>
    <xf numFmtId="0" fontId="4" fillId="0" borderId="0" xfId="0" applyFont="1" applyAlignment="1">
      <alignment horizontal="center" vertical="center" wrapText="1"/>
    </xf>
    <xf numFmtId="166" fontId="6" fillId="0" borderId="0" xfId="1" applyNumberFormat="1" applyFont="1" applyFill="1" applyAlignment="1">
      <alignment horizontal="center" vertical="center" wrapText="1"/>
    </xf>
    <xf numFmtId="166" fontId="6" fillId="0" borderId="1" xfId="1" applyNumberFormat="1" applyFont="1" applyFill="1" applyBorder="1" applyAlignment="1">
      <alignment horizontal="center" vertical="center" wrapText="1"/>
    </xf>
    <xf numFmtId="166" fontId="4" fillId="0" borderId="2" xfId="1"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166" fontId="6" fillId="0" borderId="0" xfId="1" applyNumberFormat="1" applyFont="1" applyFill="1" applyBorder="1" applyAlignment="1">
      <alignment horizontal="center" vertical="center" wrapText="1"/>
    </xf>
    <xf numFmtId="0" fontId="6" fillId="0" borderId="0" xfId="0" applyFont="1" applyAlignment="1">
      <alignment horizontal="center" vertical="center" wrapText="1"/>
    </xf>
    <xf numFmtId="166" fontId="6" fillId="0" borderId="24" xfId="1" applyNumberFormat="1" applyFont="1" applyFill="1" applyBorder="1" applyAlignment="1">
      <alignment horizontal="center" vertical="center"/>
    </xf>
    <xf numFmtId="166" fontId="6" fillId="0" borderId="3" xfId="1" applyNumberFormat="1" applyFont="1" applyFill="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0" xfId="0" applyFont="1" applyAlignment="1">
      <alignment horizontal="center" vertical="center"/>
    </xf>
    <xf numFmtId="166" fontId="4" fillId="0" borderId="0" xfId="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4" fillId="0" borderId="12" xfId="1" applyNumberFormat="1" applyFont="1" applyFill="1" applyBorder="1" applyAlignment="1">
      <alignment horizontal="center" vertical="center" wrapText="1"/>
    </xf>
    <xf numFmtId="166" fontId="4" fillId="0" borderId="19" xfId="1" applyNumberFormat="1" applyFont="1" applyFill="1" applyBorder="1" applyAlignment="1">
      <alignment horizontal="center" vertical="center" wrapText="1"/>
    </xf>
    <xf numFmtId="166" fontId="6" fillId="0" borderId="12"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66" fontId="4" fillId="0" borderId="23" xfId="1" applyNumberFormat="1" applyFont="1" applyFill="1" applyBorder="1" applyAlignment="1">
      <alignment horizontal="center" vertical="center" wrapText="1"/>
    </xf>
    <xf numFmtId="166" fontId="4" fillId="0" borderId="7" xfId="1" applyNumberFormat="1" applyFont="1" applyFill="1" applyBorder="1" applyAlignment="1">
      <alignment horizontal="center" vertical="center" wrapText="1"/>
    </xf>
    <xf numFmtId="166" fontId="4" fillId="0" borderId="14" xfId="1"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166" fontId="13" fillId="0" borderId="0" xfId="1" applyNumberFormat="1" applyFont="1" applyFill="1" applyBorder="1" applyAlignment="1">
      <alignment horizontal="center" vertical="center" wrapText="1"/>
    </xf>
    <xf numFmtId="166" fontId="8" fillId="0" borderId="0" xfId="1" applyNumberFormat="1" applyFont="1" applyFill="1" applyBorder="1" applyAlignment="1">
      <alignment horizontal="center" vertical="center" wrapText="1"/>
    </xf>
    <xf numFmtId="166" fontId="13" fillId="0" borderId="23" xfId="1" applyNumberFormat="1" applyFont="1" applyFill="1" applyBorder="1" applyAlignment="1">
      <alignment horizontal="center" vertical="center" wrapText="1"/>
    </xf>
    <xf numFmtId="0" fontId="6" fillId="0" borderId="31" xfId="0" applyFont="1" applyBorder="1" applyAlignment="1">
      <alignment horizontal="center" vertical="center" wrapText="1"/>
    </xf>
    <xf numFmtId="3" fontId="4" fillId="0" borderId="7"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0" borderId="15" xfId="0" applyNumberFormat="1" applyFont="1" applyBorder="1" applyAlignment="1">
      <alignment horizontal="center" vertical="center" wrapText="1"/>
    </xf>
    <xf numFmtId="167" fontId="4" fillId="0" borderId="5" xfId="0" applyNumberFormat="1" applyFont="1" applyBorder="1" applyAlignment="1">
      <alignment horizontal="center" vertical="center" wrapText="1"/>
    </xf>
    <xf numFmtId="167" fontId="4" fillId="0" borderId="0" xfId="0" applyNumberFormat="1" applyFont="1" applyBorder="1" applyAlignment="1">
      <alignment horizontal="center" vertical="center" wrapText="1"/>
    </xf>
    <xf numFmtId="167" fontId="4" fillId="0" borderId="15" xfId="0" applyNumberFormat="1" applyFont="1" applyBorder="1" applyAlignment="1">
      <alignment horizontal="center" vertical="center" wrapText="1"/>
    </xf>
    <xf numFmtId="167" fontId="4" fillId="0" borderId="14" xfId="0" applyNumberFormat="1" applyFont="1" applyBorder="1" applyAlignment="1">
      <alignment horizontal="center" vertical="center" wrapText="1"/>
    </xf>
    <xf numFmtId="0" fontId="6" fillId="0" borderId="30" xfId="0" applyFont="1" applyBorder="1" applyAlignment="1">
      <alignment horizontal="center" vertical="center" wrapText="1"/>
    </xf>
    <xf numFmtId="166" fontId="6" fillId="2" borderId="2" xfId="1" applyNumberFormat="1" applyFont="1" applyFill="1" applyBorder="1" applyAlignment="1">
      <alignment horizontal="center" vertical="center" wrapText="1"/>
    </xf>
    <xf numFmtId="166" fontId="6" fillId="7" borderId="2" xfId="1" applyNumberFormat="1" applyFont="1" applyFill="1" applyBorder="1" applyAlignment="1">
      <alignment horizontal="center" vertical="center" wrapText="1"/>
    </xf>
    <xf numFmtId="167" fontId="4" fillId="0" borderId="12" xfId="0" applyNumberFormat="1" applyFont="1" applyBorder="1" applyAlignment="1">
      <alignment horizontal="center" vertical="center" wrapText="1"/>
    </xf>
    <xf numFmtId="3" fontId="4" fillId="0" borderId="12" xfId="0" applyNumberFormat="1" applyFont="1" applyBorder="1" applyAlignment="1">
      <alignment horizontal="center" vertical="center" wrapText="1"/>
    </xf>
    <xf numFmtId="167" fontId="4" fillId="0" borderId="13" xfId="0" applyNumberFormat="1" applyFont="1" applyBorder="1" applyAlignment="1">
      <alignment horizontal="center" vertical="center" wrapText="1"/>
    </xf>
    <xf numFmtId="0" fontId="4" fillId="0" borderId="0" xfId="0" applyFont="1" applyBorder="1" applyAlignment="1">
      <alignment horizontal="center" vertical="center"/>
    </xf>
    <xf numFmtId="167" fontId="4" fillId="0" borderId="21" xfId="0" applyNumberFormat="1" applyFont="1" applyBorder="1" applyAlignment="1">
      <alignment horizontal="center" vertical="center" wrapText="1"/>
    </xf>
    <xf numFmtId="0" fontId="4" fillId="0" borderId="24" xfId="0" applyFont="1" applyBorder="1" applyAlignment="1">
      <alignment horizontal="center" vertical="center"/>
    </xf>
    <xf numFmtId="166" fontId="4" fillId="0" borderId="0" xfId="1" applyNumberFormat="1"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5" fillId="0" borderId="0" xfId="0" applyFont="1" applyAlignment="1">
      <alignment wrapText="1"/>
    </xf>
    <xf numFmtId="0" fontId="15" fillId="0" borderId="0" xfId="0" applyFont="1" applyBorder="1" applyAlignment="1">
      <alignment horizontal="center" vertical="center" wrapText="1"/>
    </xf>
    <xf numFmtId="0" fontId="15" fillId="0" borderId="10" xfId="0" applyFont="1" applyBorder="1" applyAlignment="1">
      <alignment horizontal="center" vertical="center" wrapText="1"/>
    </xf>
    <xf numFmtId="0" fontId="14" fillId="0" borderId="24" xfId="0" applyFont="1" applyBorder="1" applyAlignment="1">
      <alignment horizontal="center" vertical="center" wrapText="1"/>
    </xf>
    <xf numFmtId="0" fontId="4" fillId="0" borderId="9" xfId="0" applyFont="1" applyBorder="1" applyAlignment="1">
      <alignment horizontal="center" vertical="center" wrapText="1"/>
    </xf>
    <xf numFmtId="3" fontId="4" fillId="0" borderId="33" xfId="0" applyNumberFormat="1" applyFont="1" applyBorder="1"/>
    <xf numFmtId="0" fontId="4" fillId="0" borderId="36" xfId="0" applyFont="1" applyBorder="1"/>
    <xf numFmtId="3" fontId="4" fillId="0" borderId="36" xfId="0" applyNumberFormat="1" applyFont="1" applyBorder="1"/>
    <xf numFmtId="3" fontId="4" fillId="0" borderId="38" xfId="0" applyNumberFormat="1" applyFont="1" applyBorder="1"/>
    <xf numFmtId="0" fontId="14" fillId="0" borderId="24" xfId="0" applyFont="1" applyBorder="1" applyAlignment="1">
      <alignment horizontal="center" vertical="center" wrapText="1"/>
    </xf>
    <xf numFmtId="0" fontId="4" fillId="7"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0" xfId="0" applyFont="1" applyFill="1"/>
    <xf numFmtId="3" fontId="4" fillId="0" borderId="32" xfId="0" applyNumberFormat="1" applyFont="1" applyBorder="1"/>
    <xf numFmtId="3" fontId="4" fillId="0" borderId="34" xfId="0" applyNumberFormat="1" applyFont="1" applyBorder="1"/>
    <xf numFmtId="3" fontId="4" fillId="0" borderId="35" xfId="0" applyNumberFormat="1" applyFont="1" applyBorder="1"/>
    <xf numFmtId="3" fontId="4" fillId="0" borderId="37" xfId="0" applyNumberFormat="1" applyFont="1" applyBorder="1"/>
    <xf numFmtId="3" fontId="4" fillId="0" borderId="39" xfId="0" applyNumberFormat="1" applyFont="1" applyBorder="1"/>
    <xf numFmtId="3" fontId="4" fillId="0" borderId="40" xfId="0" applyNumberFormat="1" applyFont="1" applyBorder="1"/>
    <xf numFmtId="3" fontId="4" fillId="0" borderId="43" xfId="0" applyNumberFormat="1" applyFont="1" applyBorder="1"/>
    <xf numFmtId="3" fontId="4" fillId="0" borderId="44" xfId="0" applyNumberFormat="1" applyFont="1" applyBorder="1"/>
    <xf numFmtId="3" fontId="4" fillId="0" borderId="42" xfId="0" applyNumberFormat="1" applyFont="1" applyBorder="1"/>
    <xf numFmtId="3" fontId="4" fillId="0" borderId="45" xfId="0" applyNumberFormat="1" applyFont="1" applyBorder="1"/>
    <xf numFmtId="3" fontId="4" fillId="0" borderId="46" xfId="0" applyNumberFormat="1" applyFont="1" applyBorder="1"/>
    <xf numFmtId="3" fontId="4" fillId="0" borderId="47" xfId="0" applyNumberFormat="1" applyFont="1" applyBorder="1"/>
    <xf numFmtId="3" fontId="4" fillId="7" borderId="29" xfId="0" applyNumberFormat="1" applyFont="1" applyFill="1" applyBorder="1"/>
    <xf numFmtId="3" fontId="4" fillId="7" borderId="30" xfId="0" applyNumberFormat="1" applyFont="1" applyFill="1" applyBorder="1"/>
    <xf numFmtId="3" fontId="4" fillId="7" borderId="31" xfId="0" applyNumberFormat="1" applyFont="1" applyFill="1" applyBorder="1"/>
    <xf numFmtId="3" fontId="4" fillId="2" borderId="29" xfId="0" applyNumberFormat="1" applyFont="1" applyFill="1" applyBorder="1"/>
    <xf numFmtId="3" fontId="4" fillId="2" borderId="30" xfId="0" applyNumberFormat="1" applyFont="1" applyFill="1" applyBorder="1"/>
    <xf numFmtId="3" fontId="4" fillId="2" borderId="31" xfId="0" applyNumberFormat="1" applyFont="1" applyFill="1" applyBorder="1"/>
    <xf numFmtId="0" fontId="6" fillId="0" borderId="30" xfId="0" applyFont="1" applyBorder="1" applyAlignment="1">
      <alignment horizontal="center" vertical="center" wrapText="1"/>
    </xf>
    <xf numFmtId="0" fontId="6" fillId="0" borderId="24" xfId="0" applyFont="1" applyBorder="1" applyAlignment="1">
      <alignment horizontal="center" vertical="center" wrapText="1"/>
    </xf>
    <xf numFmtId="0" fontId="4" fillId="8" borderId="9" xfId="0" applyFont="1" applyFill="1" applyBorder="1" applyAlignment="1">
      <alignment horizontal="center" vertical="center" wrapText="1"/>
    </xf>
    <xf numFmtId="3" fontId="4" fillId="8" borderId="29" xfId="0" applyNumberFormat="1" applyFont="1" applyFill="1" applyBorder="1"/>
    <xf numFmtId="0" fontId="6" fillId="5" borderId="9" xfId="0" applyFont="1" applyFill="1" applyBorder="1" applyAlignment="1">
      <alignment horizontal="center" vertical="center" wrapText="1"/>
    </xf>
    <xf numFmtId="3" fontId="6" fillId="5" borderId="29" xfId="0" applyNumberFormat="1" applyFont="1" applyFill="1" applyBorder="1"/>
    <xf numFmtId="0" fontId="6" fillId="0" borderId="48"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0" xfId="24" applyFont="1"/>
    <xf numFmtId="0" fontId="13" fillId="0" borderId="0" xfId="24" applyFont="1" applyAlignment="1"/>
    <xf numFmtId="0" fontId="13" fillId="15" borderId="37" xfId="24" applyFont="1" applyFill="1" applyBorder="1" applyAlignment="1"/>
    <xf numFmtId="0" fontId="13" fillId="15" borderId="32" xfId="24" applyFont="1" applyFill="1" applyBorder="1" applyAlignment="1"/>
    <xf numFmtId="0" fontId="17" fillId="15" borderId="50" xfId="24" applyFont="1" applyFill="1" applyBorder="1" applyAlignment="1"/>
    <xf numFmtId="0" fontId="13" fillId="0" borderId="0" xfId="24" applyFont="1" applyAlignment="1">
      <alignment wrapText="1"/>
    </xf>
    <xf numFmtId="0" fontId="17" fillId="0" borderId="0" xfId="24" applyFont="1" applyAlignment="1">
      <alignment wrapText="1"/>
    </xf>
    <xf numFmtId="166" fontId="6" fillId="0" borderId="7" xfId="1" applyNumberFormat="1" applyFont="1" applyFill="1" applyBorder="1" applyAlignment="1">
      <alignment horizontal="center" vertical="center" wrapText="1"/>
    </xf>
    <xf numFmtId="166" fontId="4" fillId="3" borderId="8" xfId="1" applyNumberFormat="1" applyFont="1" applyFill="1" applyBorder="1" applyAlignment="1">
      <alignment horizontal="center" vertical="center" wrapText="1"/>
    </xf>
    <xf numFmtId="3" fontId="4" fillId="3" borderId="57" xfId="0" applyNumberFormat="1" applyFont="1" applyFill="1" applyBorder="1" applyAlignment="1">
      <alignment horizontal="center" vertical="center" wrapText="1"/>
    </xf>
    <xf numFmtId="3" fontId="4" fillId="3" borderId="13" xfId="0" applyNumberFormat="1" applyFont="1" applyFill="1" applyBorder="1" applyAlignment="1">
      <alignment horizontal="center" vertical="center" wrapText="1"/>
    </xf>
    <xf numFmtId="3" fontId="4" fillId="3" borderId="55" xfId="0" applyNumberFormat="1" applyFont="1" applyFill="1" applyBorder="1" applyAlignment="1">
      <alignment horizontal="center" vertical="center" wrapText="1"/>
    </xf>
    <xf numFmtId="167" fontId="4" fillId="3" borderId="21" xfId="0" applyNumberFormat="1" applyFont="1" applyFill="1" applyBorder="1" applyAlignment="1">
      <alignment horizontal="center" vertical="center" wrapText="1"/>
    </xf>
    <xf numFmtId="3" fontId="4" fillId="3" borderId="7" xfId="0" applyNumberFormat="1" applyFont="1" applyFill="1" applyBorder="1" applyAlignment="1">
      <alignment horizontal="center" vertical="center" wrapText="1"/>
    </xf>
    <xf numFmtId="3" fontId="4" fillId="3" borderId="0" xfId="0" applyNumberFormat="1" applyFont="1" applyFill="1" applyBorder="1" applyAlignment="1">
      <alignment horizontal="center" vertical="center" wrapText="1"/>
    </xf>
    <xf numFmtId="3" fontId="4" fillId="3" borderId="8" xfId="0" applyNumberFormat="1" applyFont="1" applyFill="1" applyBorder="1" applyAlignment="1">
      <alignment horizontal="center" vertical="center" wrapText="1"/>
    </xf>
    <xf numFmtId="166" fontId="4" fillId="3" borderId="19" xfId="1" applyNumberFormat="1" applyFont="1" applyFill="1" applyBorder="1" applyAlignment="1">
      <alignment horizontal="center" vertical="center" wrapText="1"/>
    </xf>
    <xf numFmtId="3" fontId="4" fillId="3" borderId="23" xfId="0" applyNumberFormat="1" applyFont="1" applyFill="1" applyBorder="1" applyAlignment="1">
      <alignment horizontal="center" vertical="center" wrapText="1"/>
    </xf>
    <xf numFmtId="167" fontId="4" fillId="3" borderId="15" xfId="0" applyNumberFormat="1" applyFont="1" applyFill="1" applyBorder="1" applyAlignment="1">
      <alignment horizontal="center" vertical="center" wrapText="1"/>
    </xf>
    <xf numFmtId="3" fontId="4" fillId="3" borderId="15" xfId="0" applyNumberFormat="1" applyFont="1" applyFill="1" applyBorder="1" applyAlignment="1">
      <alignment horizontal="center" vertical="center" wrapText="1"/>
    </xf>
    <xf numFmtId="167" fontId="4" fillId="3" borderId="12" xfId="0" applyNumberFormat="1" applyFont="1" applyFill="1" applyBorder="1" applyAlignment="1">
      <alignment horizontal="center" vertical="center" wrapText="1"/>
    </xf>
    <xf numFmtId="3" fontId="4" fillId="3" borderId="12" xfId="0" applyNumberFormat="1" applyFont="1" applyFill="1" applyBorder="1" applyAlignment="1">
      <alignment horizontal="center" vertical="center" wrapText="1"/>
    </xf>
    <xf numFmtId="167" fontId="4" fillId="3" borderId="14" xfId="0" applyNumberFormat="1" applyFont="1" applyFill="1" applyBorder="1" applyAlignment="1">
      <alignment horizontal="center" vertical="center" wrapText="1"/>
    </xf>
    <xf numFmtId="166" fontId="4" fillId="17" borderId="8" xfId="1" applyNumberFormat="1" applyFont="1" applyFill="1" applyBorder="1" applyAlignment="1">
      <alignment horizontal="center" vertical="center" wrapText="1"/>
    </xf>
    <xf numFmtId="3" fontId="4" fillId="17" borderId="57" xfId="0" applyNumberFormat="1" applyFont="1" applyFill="1" applyBorder="1" applyAlignment="1">
      <alignment horizontal="center" vertical="center" wrapText="1"/>
    </xf>
    <xf numFmtId="3" fontId="4" fillId="17" borderId="13" xfId="0" applyNumberFormat="1" applyFont="1" applyFill="1" applyBorder="1" applyAlignment="1">
      <alignment horizontal="center" vertical="center" wrapText="1"/>
    </xf>
    <xf numFmtId="3" fontId="4" fillId="17" borderId="55" xfId="0" applyNumberFormat="1" applyFont="1" applyFill="1" applyBorder="1" applyAlignment="1">
      <alignment horizontal="center" vertical="center" wrapText="1"/>
    </xf>
    <xf numFmtId="167" fontId="4" fillId="17" borderId="21" xfId="0" applyNumberFormat="1" applyFont="1" applyFill="1" applyBorder="1" applyAlignment="1">
      <alignment horizontal="center" vertical="center" wrapText="1"/>
    </xf>
    <xf numFmtId="3" fontId="4" fillId="17" borderId="7" xfId="0" applyNumberFormat="1" applyFont="1" applyFill="1" applyBorder="1" applyAlignment="1">
      <alignment horizontal="center" vertical="center" wrapText="1"/>
    </xf>
    <xf numFmtId="3" fontId="4" fillId="17" borderId="0" xfId="0" applyNumberFormat="1" applyFont="1" applyFill="1" applyBorder="1" applyAlignment="1">
      <alignment horizontal="center" vertical="center" wrapText="1"/>
    </xf>
    <xf numFmtId="3" fontId="4" fillId="17" borderId="8" xfId="0" applyNumberFormat="1" applyFont="1" applyFill="1" applyBorder="1" applyAlignment="1">
      <alignment horizontal="center" vertical="center" wrapText="1"/>
    </xf>
    <xf numFmtId="166" fontId="4" fillId="17" borderId="19" xfId="1" applyNumberFormat="1" applyFont="1" applyFill="1" applyBorder="1" applyAlignment="1">
      <alignment horizontal="center" vertical="center" wrapText="1"/>
    </xf>
    <xf numFmtId="3" fontId="4" fillId="17" borderId="23" xfId="0" applyNumberFormat="1" applyFont="1" applyFill="1" applyBorder="1" applyAlignment="1">
      <alignment horizontal="center" vertical="center" wrapText="1"/>
    </xf>
    <xf numFmtId="167" fontId="4" fillId="17" borderId="15" xfId="0" applyNumberFormat="1" applyFont="1" applyFill="1" applyBorder="1" applyAlignment="1">
      <alignment horizontal="center" vertical="center" wrapText="1"/>
    </xf>
    <xf numFmtId="3" fontId="4" fillId="17" borderId="15" xfId="0" applyNumberFormat="1" applyFont="1" applyFill="1" applyBorder="1" applyAlignment="1">
      <alignment horizontal="center" vertical="center" wrapText="1"/>
    </xf>
    <xf numFmtId="3" fontId="4" fillId="17" borderId="12" xfId="0" applyNumberFormat="1" applyFont="1" applyFill="1" applyBorder="1" applyAlignment="1">
      <alignment horizontal="center" vertical="center" wrapText="1"/>
    </xf>
    <xf numFmtId="3" fontId="4" fillId="17" borderId="19" xfId="0" applyNumberFormat="1" applyFont="1" applyFill="1" applyBorder="1" applyAlignment="1">
      <alignment horizontal="center" vertical="center" wrapText="1"/>
    </xf>
    <xf numFmtId="167" fontId="4" fillId="17" borderId="0" xfId="0" applyNumberFormat="1" applyFont="1" applyFill="1" applyBorder="1" applyAlignment="1">
      <alignment horizontal="center" vertical="center" wrapText="1"/>
    </xf>
    <xf numFmtId="167" fontId="4" fillId="17" borderId="13" xfId="0" applyNumberFormat="1" applyFont="1" applyFill="1" applyBorder="1" applyAlignment="1">
      <alignment horizontal="center" vertical="center" wrapText="1"/>
    </xf>
    <xf numFmtId="3" fontId="4" fillId="17" borderId="17" xfId="0" applyNumberFormat="1" applyFont="1" applyFill="1" applyBorder="1" applyAlignment="1">
      <alignment horizontal="center" vertical="center" wrapText="1"/>
    </xf>
    <xf numFmtId="167" fontId="4" fillId="17" borderId="17" xfId="0" applyNumberFormat="1" applyFont="1" applyFill="1" applyBorder="1" applyAlignment="1">
      <alignment horizontal="center" vertical="center" wrapText="1"/>
    </xf>
    <xf numFmtId="167" fontId="4" fillId="17" borderId="10" xfId="0" applyNumberFormat="1" applyFont="1" applyFill="1" applyBorder="1" applyAlignment="1">
      <alignment horizontal="center" vertical="center" wrapText="1"/>
    </xf>
    <xf numFmtId="167" fontId="4" fillId="17" borderId="25" xfId="0" applyNumberFormat="1" applyFont="1" applyFill="1" applyBorder="1" applyAlignment="1">
      <alignment horizontal="center" vertical="center" wrapText="1"/>
    </xf>
    <xf numFmtId="3" fontId="4" fillId="10" borderId="1" xfId="0" applyNumberFormat="1" applyFont="1" applyFill="1" applyBorder="1" applyAlignment="1">
      <alignment horizontal="center" vertical="center" wrapText="1"/>
    </xf>
    <xf numFmtId="167" fontId="4" fillId="10" borderId="2" xfId="0" applyNumberFormat="1" applyFont="1" applyFill="1" applyBorder="1" applyAlignment="1">
      <alignment horizontal="center" vertical="center" wrapText="1"/>
    </xf>
    <xf numFmtId="3" fontId="4" fillId="10" borderId="2" xfId="0" applyNumberFormat="1" applyFont="1" applyFill="1" applyBorder="1" applyAlignment="1">
      <alignment horizontal="center" vertical="center" wrapText="1"/>
    </xf>
    <xf numFmtId="167" fontId="4" fillId="10" borderId="21" xfId="0" applyNumberFormat="1" applyFont="1" applyFill="1" applyBorder="1" applyAlignment="1">
      <alignment horizontal="center" vertical="center" wrapText="1"/>
    </xf>
    <xf numFmtId="3" fontId="4" fillId="10" borderId="10" xfId="0" applyNumberFormat="1" applyFont="1" applyFill="1" applyBorder="1" applyAlignment="1">
      <alignment horizontal="center" vertical="center" wrapText="1"/>
    </xf>
    <xf numFmtId="167" fontId="4" fillId="10" borderId="10" xfId="0" applyNumberFormat="1" applyFont="1" applyFill="1" applyBorder="1" applyAlignment="1">
      <alignment horizontal="center" vertical="center" wrapText="1"/>
    </xf>
    <xf numFmtId="167" fontId="4" fillId="10" borderId="11" xfId="0" applyNumberFormat="1" applyFont="1" applyFill="1" applyBorder="1" applyAlignment="1">
      <alignment horizontal="center" vertical="center" wrapText="1"/>
    </xf>
    <xf numFmtId="166" fontId="4" fillId="2" borderId="8" xfId="1" applyNumberFormat="1" applyFont="1" applyFill="1" applyBorder="1" applyAlignment="1">
      <alignment horizontal="center" vertical="center" wrapText="1"/>
    </xf>
    <xf numFmtId="3" fontId="4" fillId="2" borderId="57" xfId="0" applyNumberFormat="1" applyFont="1" applyFill="1" applyBorder="1" applyAlignment="1">
      <alignment horizontal="center" vertical="center" wrapText="1"/>
    </xf>
    <xf numFmtId="3" fontId="4" fillId="2" borderId="13" xfId="0" applyNumberFormat="1" applyFont="1" applyFill="1" applyBorder="1" applyAlignment="1">
      <alignment horizontal="center" vertical="center" wrapText="1"/>
    </xf>
    <xf numFmtId="3" fontId="4" fillId="2" borderId="55" xfId="0" applyNumberFormat="1" applyFont="1" applyFill="1" applyBorder="1" applyAlignment="1">
      <alignment horizontal="center" vertical="center" wrapText="1"/>
    </xf>
    <xf numFmtId="167" fontId="4" fillId="2" borderId="21" xfId="0" applyNumberFormat="1" applyFont="1" applyFill="1" applyBorder="1" applyAlignment="1">
      <alignment horizontal="center" vertical="center" wrapText="1"/>
    </xf>
    <xf numFmtId="3" fontId="4" fillId="2" borderId="7" xfId="0" applyNumberFormat="1" applyFont="1" applyFill="1" applyBorder="1" applyAlignment="1">
      <alignment horizontal="center" vertical="center" wrapText="1"/>
    </xf>
    <xf numFmtId="3" fontId="4" fillId="2" borderId="0"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166" fontId="4" fillId="2" borderId="19" xfId="1" applyNumberFormat="1" applyFont="1" applyFill="1" applyBorder="1" applyAlignment="1">
      <alignment horizontal="center" vertical="center" wrapText="1"/>
    </xf>
    <xf numFmtId="3" fontId="4" fillId="2" borderId="23" xfId="0" applyNumberFormat="1" applyFont="1" applyFill="1" applyBorder="1" applyAlignment="1">
      <alignment horizontal="center" vertical="center" wrapText="1"/>
    </xf>
    <xf numFmtId="3" fontId="4" fillId="2" borderId="12" xfId="0" applyNumberFormat="1" applyFont="1" applyFill="1" applyBorder="1" applyAlignment="1">
      <alignment horizontal="center" vertical="center" wrapText="1"/>
    </xf>
    <xf numFmtId="3" fontId="4" fillId="2" borderId="19" xfId="0" applyNumberFormat="1" applyFont="1" applyFill="1" applyBorder="1" applyAlignment="1">
      <alignment horizontal="center" vertical="center" wrapText="1"/>
    </xf>
    <xf numFmtId="167" fontId="4" fillId="2" borderId="15" xfId="0" applyNumberFormat="1" applyFont="1" applyFill="1" applyBorder="1" applyAlignment="1">
      <alignment horizontal="center" vertical="center" wrapText="1"/>
    </xf>
    <xf numFmtId="3" fontId="4" fillId="2" borderId="15" xfId="0" applyNumberFormat="1" applyFont="1" applyFill="1" applyBorder="1" applyAlignment="1">
      <alignment horizontal="center" vertical="center" wrapText="1"/>
    </xf>
    <xf numFmtId="167" fontId="4" fillId="2" borderId="12" xfId="0" applyNumberFormat="1" applyFont="1" applyFill="1" applyBorder="1" applyAlignment="1">
      <alignment horizontal="center" vertical="center" wrapText="1"/>
    </xf>
    <xf numFmtId="167" fontId="4" fillId="2" borderId="14" xfId="0" applyNumberFormat="1" applyFont="1" applyFill="1" applyBorder="1" applyAlignment="1">
      <alignment horizontal="center" vertical="center" wrapText="1"/>
    </xf>
    <xf numFmtId="167" fontId="4" fillId="2" borderId="0" xfId="0" applyNumberFormat="1" applyFont="1" applyFill="1" applyBorder="1" applyAlignment="1">
      <alignment horizontal="center" vertical="center" wrapText="1"/>
    </xf>
    <xf numFmtId="166" fontId="4" fillId="9" borderId="8" xfId="1" applyNumberFormat="1" applyFont="1" applyFill="1" applyBorder="1" applyAlignment="1">
      <alignment horizontal="center" vertical="center" wrapText="1"/>
    </xf>
    <xf numFmtId="3" fontId="4" fillId="9" borderId="57" xfId="0" applyNumberFormat="1" applyFont="1" applyFill="1" applyBorder="1" applyAlignment="1">
      <alignment horizontal="center" vertical="center" wrapText="1"/>
    </xf>
    <xf numFmtId="3" fontId="4" fillId="9" borderId="13" xfId="0" applyNumberFormat="1" applyFont="1" applyFill="1" applyBorder="1" applyAlignment="1">
      <alignment horizontal="center" vertical="center" wrapText="1"/>
    </xf>
    <xf numFmtId="3" fontId="4" fillId="9" borderId="55" xfId="0" applyNumberFormat="1" applyFont="1" applyFill="1" applyBorder="1" applyAlignment="1">
      <alignment horizontal="center" vertical="center" wrapText="1"/>
    </xf>
    <xf numFmtId="167" fontId="4" fillId="9" borderId="21" xfId="0" applyNumberFormat="1" applyFont="1" applyFill="1" applyBorder="1" applyAlignment="1">
      <alignment horizontal="center" vertical="center" wrapText="1"/>
    </xf>
    <xf numFmtId="3" fontId="4" fillId="9" borderId="7" xfId="0" applyNumberFormat="1" applyFont="1" applyFill="1" applyBorder="1" applyAlignment="1">
      <alignment horizontal="center" vertical="center" wrapText="1"/>
    </xf>
    <xf numFmtId="3" fontId="4" fillId="9" borderId="0" xfId="0" applyNumberFormat="1" applyFont="1" applyFill="1" applyBorder="1" applyAlignment="1">
      <alignment horizontal="center" vertical="center" wrapText="1"/>
    </xf>
    <xf numFmtId="3" fontId="4" fillId="9" borderId="8" xfId="0" applyNumberFormat="1" applyFont="1" applyFill="1" applyBorder="1" applyAlignment="1">
      <alignment horizontal="center" vertical="center" wrapText="1"/>
    </xf>
    <xf numFmtId="166" fontId="4" fillId="9" borderId="19" xfId="1" applyNumberFormat="1" applyFont="1" applyFill="1" applyBorder="1" applyAlignment="1">
      <alignment horizontal="center" vertical="center" wrapText="1"/>
    </xf>
    <xf numFmtId="3" fontId="4" fillId="9" borderId="23" xfId="0" applyNumberFormat="1" applyFont="1" applyFill="1" applyBorder="1" applyAlignment="1">
      <alignment horizontal="center" vertical="center" wrapText="1"/>
    </xf>
    <xf numFmtId="3" fontId="4" fillId="9" borderId="12" xfId="0" applyNumberFormat="1" applyFont="1" applyFill="1" applyBorder="1" applyAlignment="1">
      <alignment horizontal="center" vertical="center" wrapText="1"/>
    </xf>
    <xf numFmtId="3" fontId="4" fillId="9" borderId="19" xfId="0" applyNumberFormat="1" applyFont="1" applyFill="1" applyBorder="1" applyAlignment="1">
      <alignment horizontal="center" vertical="center" wrapText="1"/>
    </xf>
    <xf numFmtId="167" fontId="4" fillId="9" borderId="17" xfId="0" applyNumberFormat="1" applyFont="1" applyFill="1" applyBorder="1" applyAlignment="1">
      <alignment horizontal="center" vertical="center" wrapText="1"/>
    </xf>
    <xf numFmtId="3" fontId="4" fillId="9" borderId="17" xfId="0" applyNumberFormat="1" applyFont="1" applyFill="1" applyBorder="1" applyAlignment="1">
      <alignment horizontal="center" vertical="center" wrapText="1"/>
    </xf>
    <xf numFmtId="167" fontId="4" fillId="9" borderId="0" xfId="0" applyNumberFormat="1" applyFont="1" applyFill="1" applyBorder="1" applyAlignment="1">
      <alignment horizontal="center" vertical="center" wrapText="1"/>
    </xf>
    <xf numFmtId="167" fontId="4" fillId="9" borderId="13" xfId="0" applyNumberFormat="1" applyFont="1" applyFill="1" applyBorder="1" applyAlignment="1">
      <alignment horizontal="center" vertical="center" wrapText="1"/>
    </xf>
    <xf numFmtId="167" fontId="4" fillId="9" borderId="25" xfId="0" applyNumberFormat="1" applyFont="1" applyFill="1" applyBorder="1" applyAlignment="1">
      <alignment horizontal="center" vertical="center" wrapText="1"/>
    </xf>
    <xf numFmtId="166" fontId="4" fillId="8" borderId="8" xfId="1" applyNumberFormat="1" applyFont="1" applyFill="1" applyBorder="1" applyAlignment="1">
      <alignment horizontal="center" vertical="center" wrapText="1"/>
    </xf>
    <xf numFmtId="3" fontId="4" fillId="8" borderId="57" xfId="0" applyNumberFormat="1" applyFont="1" applyFill="1" applyBorder="1" applyAlignment="1">
      <alignment horizontal="center" vertical="center" wrapText="1"/>
    </xf>
    <xf numFmtId="3" fontId="4" fillId="8" borderId="13" xfId="0" applyNumberFormat="1" applyFont="1" applyFill="1" applyBorder="1" applyAlignment="1">
      <alignment horizontal="center" vertical="center" wrapText="1"/>
    </xf>
    <xf numFmtId="3" fontId="4" fillId="8" borderId="55" xfId="0" applyNumberFormat="1" applyFont="1" applyFill="1" applyBorder="1" applyAlignment="1">
      <alignment horizontal="center" vertical="center" wrapText="1"/>
    </xf>
    <xf numFmtId="167" fontId="4" fillId="8" borderId="21" xfId="0" applyNumberFormat="1" applyFont="1" applyFill="1" applyBorder="1" applyAlignment="1">
      <alignment horizontal="center" vertical="center" wrapText="1"/>
    </xf>
    <xf numFmtId="3" fontId="4" fillId="8" borderId="7" xfId="0" applyNumberFormat="1" applyFont="1" applyFill="1" applyBorder="1" applyAlignment="1">
      <alignment horizontal="center" vertical="center" wrapText="1"/>
    </xf>
    <xf numFmtId="3" fontId="4" fillId="8" borderId="0" xfId="0" applyNumberFormat="1" applyFont="1" applyFill="1" applyBorder="1" applyAlignment="1">
      <alignment horizontal="center" vertical="center" wrapText="1"/>
    </xf>
    <xf numFmtId="3" fontId="4" fillId="8" borderId="8" xfId="0" applyNumberFormat="1" applyFont="1" applyFill="1" applyBorder="1" applyAlignment="1">
      <alignment horizontal="center" vertical="center" wrapText="1"/>
    </xf>
    <xf numFmtId="166" fontId="4" fillId="8" borderId="19" xfId="1" applyNumberFormat="1" applyFont="1" applyFill="1" applyBorder="1" applyAlignment="1">
      <alignment horizontal="center" vertical="center" wrapText="1"/>
    </xf>
    <xf numFmtId="3" fontId="4" fillId="8" borderId="23" xfId="0" applyNumberFormat="1" applyFont="1" applyFill="1" applyBorder="1" applyAlignment="1">
      <alignment horizontal="center" vertical="center" wrapText="1"/>
    </xf>
    <xf numFmtId="167" fontId="4" fillId="8" borderId="0" xfId="0" applyNumberFormat="1" applyFont="1" applyFill="1" applyBorder="1" applyAlignment="1">
      <alignment horizontal="center" vertical="center" wrapText="1"/>
    </xf>
    <xf numFmtId="167" fontId="4" fillId="8" borderId="15" xfId="0" applyNumberFormat="1" applyFont="1" applyFill="1" applyBorder="1" applyAlignment="1">
      <alignment horizontal="center" vertical="center" wrapText="1"/>
    </xf>
    <xf numFmtId="3" fontId="4" fillId="8" borderId="15" xfId="0" applyNumberFormat="1" applyFont="1" applyFill="1" applyBorder="1" applyAlignment="1">
      <alignment horizontal="center" vertical="center" wrapText="1"/>
    </xf>
    <xf numFmtId="167" fontId="4" fillId="8" borderId="12" xfId="0" applyNumberFormat="1" applyFont="1" applyFill="1" applyBorder="1" applyAlignment="1">
      <alignment horizontal="center" vertical="center" wrapText="1"/>
    </xf>
    <xf numFmtId="167" fontId="4" fillId="8" borderId="14" xfId="0" applyNumberFormat="1" applyFont="1" applyFill="1" applyBorder="1" applyAlignment="1">
      <alignment horizontal="center" vertical="center" wrapText="1"/>
    </xf>
    <xf numFmtId="167" fontId="4" fillId="10" borderId="22" xfId="0" applyNumberFormat="1" applyFont="1" applyFill="1" applyBorder="1" applyAlignment="1">
      <alignment horizontal="center" vertical="center" wrapText="1"/>
    </xf>
    <xf numFmtId="166" fontId="4" fillId="4" borderId="6" xfId="1" applyNumberFormat="1" applyFont="1" applyFill="1" applyBorder="1" applyAlignment="1">
      <alignment horizontal="center" vertical="center" wrapText="1"/>
    </xf>
    <xf numFmtId="167" fontId="4" fillId="4" borderId="21" xfId="0" applyNumberFormat="1" applyFont="1" applyFill="1" applyBorder="1" applyAlignment="1">
      <alignment horizontal="center" vertical="center" wrapText="1"/>
    </xf>
    <xf numFmtId="166" fontId="4" fillId="4" borderId="8" xfId="1" applyNumberFormat="1" applyFont="1" applyFill="1" applyBorder="1" applyAlignment="1">
      <alignment horizontal="center" vertical="center" wrapText="1"/>
    </xf>
    <xf numFmtId="3" fontId="4" fillId="4" borderId="7" xfId="0" applyNumberFormat="1" applyFont="1" applyFill="1" applyBorder="1" applyAlignment="1">
      <alignment horizontal="center" vertical="center" wrapText="1"/>
    </xf>
    <xf numFmtId="3" fontId="4" fillId="4" borderId="0" xfId="0" applyNumberFormat="1" applyFont="1" applyFill="1" applyBorder="1" applyAlignment="1">
      <alignment horizontal="center" vertical="center" wrapText="1"/>
    </xf>
    <xf numFmtId="3" fontId="4" fillId="4" borderId="8" xfId="0" applyNumberFormat="1" applyFont="1" applyFill="1" applyBorder="1" applyAlignment="1">
      <alignment horizontal="center" vertical="center" wrapText="1"/>
    </xf>
    <xf numFmtId="166" fontId="4" fillId="4" borderId="19" xfId="1" applyNumberFormat="1" applyFont="1" applyFill="1" applyBorder="1" applyAlignment="1">
      <alignment horizontal="center" vertical="center" wrapText="1"/>
    </xf>
    <xf numFmtId="3" fontId="4" fillId="4" borderId="23" xfId="0" applyNumberFormat="1" applyFont="1" applyFill="1" applyBorder="1" applyAlignment="1">
      <alignment horizontal="center" vertical="center" wrapText="1"/>
    </xf>
    <xf numFmtId="3" fontId="4" fillId="4" borderId="12" xfId="0" applyNumberFormat="1" applyFont="1" applyFill="1" applyBorder="1" applyAlignment="1">
      <alignment horizontal="center" vertical="center" wrapText="1"/>
    </xf>
    <xf numFmtId="3" fontId="4" fillId="4" borderId="19" xfId="0" applyNumberFormat="1" applyFont="1" applyFill="1" applyBorder="1" applyAlignment="1">
      <alignment horizontal="center" vertical="center" wrapText="1"/>
    </xf>
    <xf numFmtId="167" fontId="4" fillId="10" borderId="3" xfId="0" applyNumberFormat="1" applyFont="1" applyFill="1" applyBorder="1" applyAlignment="1">
      <alignment horizontal="center" vertical="center" wrapText="1"/>
    </xf>
    <xf numFmtId="167" fontId="4" fillId="10" borderId="24" xfId="0" applyNumberFormat="1" applyFont="1" applyFill="1" applyBorder="1" applyAlignment="1">
      <alignment horizontal="center" vertical="center" wrapText="1"/>
    </xf>
    <xf numFmtId="166" fontId="5" fillId="4" borderId="6" xfId="1" applyNumberFormat="1" applyFont="1" applyFill="1" applyBorder="1" applyAlignment="1">
      <alignment horizontal="center" vertical="center" wrapText="1"/>
    </xf>
    <xf numFmtId="0" fontId="6" fillId="8" borderId="8" xfId="0" applyFont="1" applyFill="1" applyBorder="1" applyAlignment="1">
      <alignment horizontal="center" vertical="center" wrapText="1"/>
    </xf>
    <xf numFmtId="167" fontId="4" fillId="0" borderId="7" xfId="0" applyNumberFormat="1" applyFont="1" applyBorder="1" applyAlignment="1">
      <alignment horizontal="center" vertical="center" wrapText="1"/>
    </xf>
    <xf numFmtId="3" fontId="4" fillId="3" borderId="21" xfId="0" applyNumberFormat="1" applyFont="1" applyFill="1" applyBorder="1" applyAlignment="1">
      <alignment horizontal="center" vertical="center" wrapText="1"/>
    </xf>
    <xf numFmtId="3" fontId="4" fillId="17" borderId="21" xfId="0" applyNumberFormat="1" applyFont="1" applyFill="1" applyBorder="1" applyAlignment="1">
      <alignment horizontal="center" vertical="center" wrapText="1"/>
    </xf>
    <xf numFmtId="3" fontId="4" fillId="2" borderId="21" xfId="0" applyNumberFormat="1" applyFont="1" applyFill="1" applyBorder="1" applyAlignment="1">
      <alignment horizontal="center" vertical="center" wrapText="1"/>
    </xf>
    <xf numFmtId="3" fontId="4" fillId="9"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3" fontId="4" fillId="4" borderId="21" xfId="0" applyNumberFormat="1" applyFont="1" applyFill="1" applyBorder="1" applyAlignment="1">
      <alignment horizontal="center" vertical="center" wrapText="1"/>
    </xf>
    <xf numFmtId="167" fontId="4" fillId="8" borderId="56" xfId="0" applyNumberFormat="1" applyFont="1" applyFill="1" applyBorder="1" applyAlignment="1">
      <alignment horizontal="center" vertical="center" wrapText="1"/>
    </xf>
    <xf numFmtId="167" fontId="4" fillId="0" borderId="56" xfId="0" applyNumberFormat="1" applyFont="1" applyBorder="1" applyAlignment="1">
      <alignment horizontal="center" vertical="center" wrapText="1"/>
    </xf>
    <xf numFmtId="167" fontId="4" fillId="2" borderId="56" xfId="0" applyNumberFormat="1" applyFont="1" applyFill="1" applyBorder="1" applyAlignment="1">
      <alignment horizontal="center" vertical="center" wrapText="1"/>
    </xf>
    <xf numFmtId="167" fontId="4" fillId="3" borderId="56" xfId="0" applyNumberFormat="1" applyFont="1" applyFill="1" applyBorder="1" applyAlignment="1">
      <alignment horizontal="center" vertical="center" wrapText="1"/>
    </xf>
    <xf numFmtId="167" fontId="4" fillId="17" borderId="58" xfId="0" applyNumberFormat="1" applyFont="1" applyFill="1" applyBorder="1" applyAlignment="1">
      <alignment horizontal="center" vertical="center" wrapText="1"/>
    </xf>
    <xf numFmtId="167" fontId="4" fillId="9" borderId="58" xfId="0" applyNumberFormat="1" applyFont="1" applyFill="1" applyBorder="1" applyAlignment="1">
      <alignment horizontal="center" vertical="center" wrapText="1"/>
    </xf>
    <xf numFmtId="166" fontId="5" fillId="5" borderId="10" xfId="1" applyNumberFormat="1" applyFont="1" applyFill="1" applyBorder="1" applyAlignment="1">
      <alignment horizontal="center" vertical="center" wrapText="1"/>
    </xf>
    <xf numFmtId="166" fontId="6" fillId="4" borderId="4" xfId="1" applyNumberFormat="1" applyFont="1" applyFill="1" applyBorder="1" applyAlignment="1">
      <alignment horizontal="center" vertical="center" wrapText="1"/>
    </xf>
    <xf numFmtId="3" fontId="4" fillId="4" borderId="5" xfId="0" applyNumberFormat="1" applyFont="1" applyFill="1" applyBorder="1" applyAlignment="1">
      <alignment horizontal="center" vertical="center" wrapText="1"/>
    </xf>
    <xf numFmtId="167" fontId="4" fillId="4" borderId="5" xfId="0" applyNumberFormat="1" applyFont="1" applyFill="1" applyBorder="1" applyAlignment="1">
      <alignment horizontal="center" vertical="center" wrapText="1"/>
    </xf>
    <xf numFmtId="167" fontId="4" fillId="4" borderId="20" xfId="0" applyNumberFormat="1" applyFont="1" applyFill="1" applyBorder="1" applyAlignment="1">
      <alignment horizontal="center" vertical="center" wrapText="1"/>
    </xf>
    <xf numFmtId="3" fontId="4" fillId="4" borderId="20" xfId="0" applyNumberFormat="1" applyFont="1" applyFill="1" applyBorder="1" applyAlignment="1">
      <alignment horizontal="center" vertical="center" wrapText="1"/>
    </xf>
    <xf numFmtId="166" fontId="6" fillId="0" borderId="2" xfId="1" applyNumberFormat="1" applyFont="1" applyFill="1" applyBorder="1" applyAlignment="1">
      <alignment horizontal="center" vertical="center" wrapText="1"/>
    </xf>
    <xf numFmtId="0" fontId="19" fillId="0" borderId="0" xfId="0" applyFont="1"/>
    <xf numFmtId="0" fontId="4" fillId="0" borderId="59" xfId="0" applyFont="1" applyBorder="1" applyAlignment="1">
      <alignment horizontal="center" vertical="center"/>
    </xf>
    <xf numFmtId="43" fontId="4" fillId="4" borderId="0" xfId="1" applyFont="1" applyFill="1" applyBorder="1" applyAlignment="1">
      <alignment horizontal="center" vertical="center" wrapText="1"/>
    </xf>
    <xf numFmtId="43" fontId="4" fillId="0" borderId="0" xfId="1" applyFont="1" applyBorder="1" applyAlignment="1">
      <alignment horizontal="center" vertical="center" wrapText="1"/>
    </xf>
    <xf numFmtId="43" fontId="4" fillId="0" borderId="15" xfId="1" applyFont="1" applyBorder="1" applyAlignment="1">
      <alignment horizontal="center" vertical="center" wrapText="1"/>
    </xf>
    <xf numFmtId="43" fontId="4" fillId="3" borderId="13" xfId="1" applyFont="1" applyFill="1" applyBorder="1" applyAlignment="1">
      <alignment horizontal="center" vertical="center" wrapText="1"/>
    </xf>
    <xf numFmtId="43" fontId="4" fillId="3" borderId="0" xfId="1" applyFont="1" applyFill="1" applyBorder="1" applyAlignment="1">
      <alignment horizontal="center" vertical="center" wrapText="1"/>
    </xf>
    <xf numFmtId="43" fontId="4" fillId="3" borderId="15" xfId="1" applyFont="1" applyFill="1" applyBorder="1" applyAlignment="1">
      <alignment horizontal="center" vertical="center" wrapText="1"/>
    </xf>
    <xf numFmtId="43" fontId="4" fillId="17" borderId="13" xfId="1" applyFont="1" applyFill="1" applyBorder="1" applyAlignment="1">
      <alignment horizontal="center" vertical="center" wrapText="1"/>
    </xf>
    <xf numFmtId="43" fontId="4" fillId="17" borderId="0" xfId="1" applyFont="1" applyFill="1" applyBorder="1" applyAlignment="1">
      <alignment horizontal="center" vertical="center" wrapText="1"/>
    </xf>
    <xf numFmtId="43" fontId="4" fillId="17" borderId="15" xfId="1" applyFont="1" applyFill="1" applyBorder="1" applyAlignment="1">
      <alignment horizontal="center" vertical="center" wrapText="1"/>
    </xf>
    <xf numFmtId="43" fontId="4" fillId="17" borderId="12" xfId="1" applyFont="1" applyFill="1" applyBorder="1" applyAlignment="1">
      <alignment horizontal="center" vertical="center" wrapText="1"/>
    </xf>
    <xf numFmtId="43" fontId="4" fillId="10" borderId="2" xfId="1" applyFont="1" applyFill="1" applyBorder="1" applyAlignment="1">
      <alignment horizontal="center" vertical="center" wrapText="1"/>
    </xf>
    <xf numFmtId="43" fontId="4" fillId="2" borderId="13" xfId="1" applyFont="1" applyFill="1" applyBorder="1" applyAlignment="1">
      <alignment horizontal="center" vertical="center" wrapText="1"/>
    </xf>
    <xf numFmtId="43" fontId="4" fillId="2" borderId="0" xfId="1" applyFont="1" applyFill="1" applyBorder="1" applyAlignment="1">
      <alignment horizontal="center" vertical="center" wrapText="1"/>
    </xf>
    <xf numFmtId="43" fontId="4" fillId="2" borderId="12" xfId="1" applyFont="1" applyFill="1" applyBorder="1" applyAlignment="1">
      <alignment horizontal="center" vertical="center" wrapText="1"/>
    </xf>
    <xf numFmtId="43" fontId="4" fillId="2" borderId="15" xfId="1" applyFont="1" applyFill="1" applyBorder="1" applyAlignment="1">
      <alignment horizontal="center" vertical="center" wrapText="1"/>
    </xf>
    <xf numFmtId="43" fontId="4" fillId="10" borderId="10" xfId="1" applyFont="1" applyFill="1" applyBorder="1" applyAlignment="1">
      <alignment horizontal="center" vertical="center" wrapText="1"/>
    </xf>
    <xf numFmtId="43" fontId="4" fillId="9" borderId="13" xfId="1" applyFont="1" applyFill="1" applyBorder="1" applyAlignment="1">
      <alignment horizontal="center" vertical="center" wrapText="1"/>
    </xf>
    <xf numFmtId="43" fontId="4" fillId="9" borderId="0" xfId="1" applyFont="1" applyFill="1" applyBorder="1" applyAlignment="1">
      <alignment horizontal="center" vertical="center" wrapText="1"/>
    </xf>
    <xf numFmtId="43" fontId="4" fillId="9" borderId="12" xfId="1" applyFont="1" applyFill="1" applyBorder="1" applyAlignment="1">
      <alignment horizontal="center" vertical="center" wrapText="1"/>
    </xf>
    <xf numFmtId="43" fontId="4" fillId="9" borderId="17" xfId="1" applyFont="1" applyFill="1" applyBorder="1" applyAlignment="1">
      <alignment horizontal="center" vertical="center" wrapText="1"/>
    </xf>
    <xf numFmtId="43" fontId="4" fillId="8" borderId="13" xfId="1" applyFont="1" applyFill="1" applyBorder="1" applyAlignment="1">
      <alignment horizontal="center" vertical="center" wrapText="1"/>
    </xf>
    <xf numFmtId="43" fontId="4" fillId="8" borderId="0" xfId="1" applyFont="1" applyFill="1" applyBorder="1" applyAlignment="1">
      <alignment horizontal="center" vertical="center" wrapText="1"/>
    </xf>
    <xf numFmtId="43" fontId="4" fillId="8" borderId="15" xfId="1" applyFont="1" applyFill="1" applyBorder="1" applyAlignment="1">
      <alignment horizontal="center" vertical="center" wrapText="1"/>
    </xf>
    <xf numFmtId="43" fontId="4" fillId="4" borderId="5" xfId="1" applyFont="1" applyFill="1" applyBorder="1" applyAlignment="1">
      <alignment horizontal="center" vertical="center" wrapText="1"/>
    </xf>
    <xf numFmtId="43" fontId="4" fillId="4" borderId="12" xfId="1" applyFont="1" applyFill="1" applyBorder="1" applyAlignment="1">
      <alignment horizontal="center" vertical="center" wrapText="1"/>
    </xf>
    <xf numFmtId="43" fontId="4" fillId="0" borderId="2" xfId="1" applyFont="1" applyBorder="1" applyAlignment="1">
      <alignment horizontal="center" vertical="center" wrapText="1"/>
    </xf>
    <xf numFmtId="43" fontId="4" fillId="0" borderId="27" xfId="1" applyFont="1" applyBorder="1" applyAlignment="1">
      <alignment horizontal="center" vertical="center"/>
    </xf>
    <xf numFmtId="166" fontId="6" fillId="20" borderId="5" xfId="1" applyNumberFormat="1" applyFont="1" applyFill="1" applyBorder="1" applyAlignment="1">
      <alignment horizontal="center" vertical="center" wrapText="1"/>
    </xf>
    <xf numFmtId="166" fontId="4" fillId="20" borderId="5" xfId="1" applyNumberFormat="1" applyFont="1" applyFill="1" applyBorder="1" applyAlignment="1">
      <alignment horizontal="center" vertical="center" wrapText="1"/>
    </xf>
    <xf numFmtId="166" fontId="4" fillId="20" borderId="6" xfId="1" applyNumberFormat="1" applyFont="1" applyFill="1" applyBorder="1" applyAlignment="1">
      <alignment horizontal="center" vertical="center" wrapText="1"/>
    </xf>
    <xf numFmtId="3" fontId="4" fillId="20" borderId="5" xfId="0" applyNumberFormat="1" applyFont="1" applyFill="1" applyBorder="1" applyAlignment="1">
      <alignment horizontal="center" vertical="center" wrapText="1"/>
    </xf>
    <xf numFmtId="167" fontId="4" fillId="20" borderId="5" xfId="0" applyNumberFormat="1" applyFont="1" applyFill="1" applyBorder="1" applyAlignment="1">
      <alignment horizontal="center" vertical="center" wrapText="1"/>
    </xf>
    <xf numFmtId="0" fontId="4" fillId="20" borderId="5" xfId="0" applyNumberFormat="1" applyFont="1" applyFill="1" applyBorder="1" applyAlignment="1">
      <alignment horizontal="center" vertical="center" wrapText="1"/>
    </xf>
    <xf numFmtId="43" fontId="4" fillId="20" borderId="5" xfId="1" applyFont="1" applyFill="1" applyBorder="1" applyAlignment="1">
      <alignment horizontal="center" vertical="center" wrapText="1"/>
    </xf>
    <xf numFmtId="167" fontId="4" fillId="20" borderId="4" xfId="0" applyNumberFormat="1" applyFont="1" applyFill="1" applyBorder="1" applyAlignment="1">
      <alignment horizontal="center" vertical="center" wrapText="1"/>
    </xf>
    <xf numFmtId="167" fontId="4" fillId="20" borderId="20" xfId="0" applyNumberFormat="1" applyFont="1" applyFill="1" applyBorder="1" applyAlignment="1">
      <alignment horizontal="center" vertical="center" wrapText="1"/>
    </xf>
    <xf numFmtId="167" fontId="4" fillId="20" borderId="6" xfId="0" applyNumberFormat="1" applyFont="1" applyFill="1" applyBorder="1" applyAlignment="1">
      <alignment horizontal="center" vertical="center" wrapText="1"/>
    </xf>
    <xf numFmtId="166" fontId="4" fillId="20" borderId="8" xfId="1" applyNumberFormat="1" applyFont="1" applyFill="1" applyBorder="1" applyAlignment="1">
      <alignment horizontal="center" vertical="center" wrapText="1"/>
    </xf>
    <xf numFmtId="3" fontId="4" fillId="20" borderId="57" xfId="0" applyNumberFormat="1" applyFont="1" applyFill="1" applyBorder="1" applyAlignment="1">
      <alignment horizontal="center" vertical="center" wrapText="1"/>
    </xf>
    <xf numFmtId="3" fontId="4" fillId="20" borderId="13" xfId="0" applyNumberFormat="1" applyFont="1" applyFill="1" applyBorder="1" applyAlignment="1">
      <alignment horizontal="center" vertical="center" wrapText="1"/>
    </xf>
    <xf numFmtId="43" fontId="4" fillId="20" borderId="13" xfId="1" applyFont="1" applyFill="1" applyBorder="1" applyAlignment="1">
      <alignment horizontal="center" vertical="center" wrapText="1"/>
    </xf>
    <xf numFmtId="3" fontId="4" fillId="20" borderId="21" xfId="0" applyNumberFormat="1" applyFont="1" applyFill="1" applyBorder="1" applyAlignment="1">
      <alignment horizontal="center" vertical="center" wrapText="1"/>
    </xf>
    <xf numFmtId="167" fontId="4" fillId="20" borderId="21" xfId="0" applyNumberFormat="1" applyFont="1" applyFill="1" applyBorder="1" applyAlignment="1">
      <alignment horizontal="center" vertical="center" wrapText="1"/>
    </xf>
    <xf numFmtId="3" fontId="4" fillId="20" borderId="55" xfId="0" applyNumberFormat="1" applyFont="1" applyFill="1" applyBorder="1" applyAlignment="1">
      <alignment horizontal="center" vertical="center" wrapText="1"/>
    </xf>
    <xf numFmtId="3" fontId="4" fillId="20" borderId="7" xfId="0" applyNumberFormat="1" applyFont="1" applyFill="1" applyBorder="1" applyAlignment="1">
      <alignment horizontal="center" vertical="center" wrapText="1"/>
    </xf>
    <xf numFmtId="3" fontId="4" fillId="20" borderId="0" xfId="0" applyNumberFormat="1" applyFont="1" applyFill="1" applyBorder="1" applyAlignment="1">
      <alignment horizontal="center" vertical="center" wrapText="1"/>
    </xf>
    <xf numFmtId="43" fontId="4" fillId="20" borderId="0" xfId="1" applyFont="1" applyFill="1" applyBorder="1" applyAlignment="1">
      <alignment horizontal="center" vertical="center" wrapText="1"/>
    </xf>
    <xf numFmtId="3" fontId="4" fillId="20" borderId="8" xfId="0" applyNumberFormat="1" applyFont="1" applyFill="1" applyBorder="1" applyAlignment="1">
      <alignment horizontal="center" vertical="center" wrapText="1"/>
    </xf>
    <xf numFmtId="166" fontId="4" fillId="20" borderId="19" xfId="1" applyNumberFormat="1" applyFont="1" applyFill="1" applyBorder="1" applyAlignment="1">
      <alignment horizontal="center" vertical="center" wrapText="1"/>
    </xf>
    <xf numFmtId="3" fontId="4" fillId="20" borderId="16" xfId="0" applyNumberFormat="1" applyFont="1" applyFill="1" applyBorder="1" applyAlignment="1">
      <alignment horizontal="center" vertical="center" wrapText="1"/>
    </xf>
    <xf numFmtId="3" fontId="4" fillId="20" borderId="15" xfId="0" applyNumberFormat="1" applyFont="1" applyFill="1" applyBorder="1" applyAlignment="1">
      <alignment horizontal="center" vertical="center" wrapText="1"/>
    </xf>
    <xf numFmtId="167" fontId="4" fillId="20" borderId="15" xfId="0" applyNumberFormat="1" applyFont="1" applyFill="1" applyBorder="1" applyAlignment="1">
      <alignment horizontal="center" vertical="center" wrapText="1"/>
    </xf>
    <xf numFmtId="43" fontId="4" fillId="20" borderId="15" xfId="1" applyFont="1" applyFill="1" applyBorder="1" applyAlignment="1">
      <alignment horizontal="center" vertical="center" wrapText="1"/>
    </xf>
    <xf numFmtId="167" fontId="4" fillId="20" borderId="12" xfId="0" applyNumberFormat="1" applyFont="1" applyFill="1" applyBorder="1" applyAlignment="1">
      <alignment horizontal="center" vertical="center" wrapText="1"/>
    </xf>
    <xf numFmtId="167" fontId="4" fillId="20" borderId="56" xfId="0" applyNumberFormat="1" applyFont="1" applyFill="1" applyBorder="1" applyAlignment="1">
      <alignment horizontal="center" vertical="center" wrapText="1"/>
    </xf>
    <xf numFmtId="3" fontId="4" fillId="20" borderId="12" xfId="0" applyNumberFormat="1" applyFont="1" applyFill="1" applyBorder="1" applyAlignment="1">
      <alignment horizontal="center" vertical="center" wrapText="1"/>
    </xf>
    <xf numFmtId="167" fontId="4" fillId="20" borderId="14" xfId="0" applyNumberFormat="1" applyFont="1" applyFill="1" applyBorder="1" applyAlignment="1">
      <alignment horizontal="center" vertical="center" wrapText="1"/>
    </xf>
    <xf numFmtId="166" fontId="4" fillId="3" borderId="0" xfId="1" applyNumberFormat="1" applyFont="1" applyFill="1" applyBorder="1" applyAlignment="1">
      <alignment horizontal="center" vertical="center" wrapText="1"/>
    </xf>
    <xf numFmtId="167" fontId="4" fillId="3" borderId="0" xfId="0" applyNumberFormat="1" applyFont="1" applyFill="1" applyBorder="1" applyAlignment="1">
      <alignment horizontal="center" vertical="center" wrapText="1"/>
    </xf>
    <xf numFmtId="167" fontId="4" fillId="3" borderId="13" xfId="0" applyNumberFormat="1" applyFont="1" applyFill="1" applyBorder="1" applyAlignment="1">
      <alignment horizontal="center" vertical="center" wrapText="1"/>
    </xf>
    <xf numFmtId="167" fontId="4" fillId="3" borderId="7" xfId="0" applyNumberFormat="1" applyFont="1" applyFill="1" applyBorder="1" applyAlignment="1">
      <alignment horizontal="center" vertical="center" wrapText="1"/>
    </xf>
    <xf numFmtId="167" fontId="4" fillId="3" borderId="8" xfId="0" applyNumberFormat="1" applyFont="1" applyFill="1" applyBorder="1" applyAlignment="1">
      <alignment horizontal="center" vertical="center" wrapText="1"/>
    </xf>
    <xf numFmtId="166" fontId="4" fillId="17" borderId="0" xfId="1" applyNumberFormat="1" applyFont="1" applyFill="1" applyBorder="1" applyAlignment="1">
      <alignment horizontal="center" vertical="center" wrapText="1"/>
    </xf>
    <xf numFmtId="167" fontId="4" fillId="17" borderId="7" xfId="0" applyNumberFormat="1" applyFont="1" applyFill="1" applyBorder="1" applyAlignment="1">
      <alignment horizontal="center" vertical="center" wrapText="1"/>
    </xf>
    <xf numFmtId="167" fontId="4" fillId="17" borderId="8" xfId="0" applyNumberFormat="1" applyFont="1" applyFill="1" applyBorder="1" applyAlignment="1">
      <alignment horizontal="center" vertical="center" wrapText="1"/>
    </xf>
    <xf numFmtId="166" fontId="6" fillId="2" borderId="5" xfId="1" applyNumberFormat="1" applyFont="1" applyFill="1" applyBorder="1" applyAlignment="1">
      <alignment horizontal="center" vertical="center" wrapText="1"/>
    </xf>
    <xf numFmtId="166" fontId="4" fillId="2" borderId="5" xfId="1"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167" fontId="4" fillId="2" borderId="5" xfId="0" applyNumberFormat="1" applyFont="1" applyFill="1" applyBorder="1" applyAlignment="1">
      <alignment horizontal="center" vertical="center" wrapText="1"/>
    </xf>
    <xf numFmtId="43" fontId="4" fillId="2" borderId="5" xfId="1" applyFont="1" applyFill="1" applyBorder="1" applyAlignment="1">
      <alignment horizontal="center" vertical="center" wrapText="1"/>
    </xf>
    <xf numFmtId="167" fontId="4" fillId="2" borderId="7" xfId="0" applyNumberFormat="1" applyFont="1" applyFill="1" applyBorder="1" applyAlignment="1">
      <alignment horizontal="center" vertical="center" wrapText="1"/>
    </xf>
    <xf numFmtId="167" fontId="4" fillId="2" borderId="6" xfId="0" applyNumberFormat="1" applyFont="1" applyFill="1" applyBorder="1" applyAlignment="1">
      <alignment horizontal="center" vertical="center" wrapText="1"/>
    </xf>
    <xf numFmtId="166" fontId="4" fillId="21" borderId="0" xfId="1" applyNumberFormat="1" applyFont="1" applyFill="1" applyBorder="1" applyAlignment="1">
      <alignment horizontal="center" vertical="center" wrapText="1"/>
    </xf>
    <xf numFmtId="3" fontId="4" fillId="21" borderId="7" xfId="0" applyNumberFormat="1" applyFont="1" applyFill="1" applyBorder="1" applyAlignment="1">
      <alignment horizontal="center" vertical="center" wrapText="1"/>
    </xf>
    <xf numFmtId="3" fontId="4" fillId="21" borderId="0" xfId="0" applyNumberFormat="1" applyFont="1" applyFill="1" applyBorder="1" applyAlignment="1">
      <alignment horizontal="center" vertical="center" wrapText="1"/>
    </xf>
    <xf numFmtId="167" fontId="4" fillId="21" borderId="0" xfId="0" applyNumberFormat="1" applyFont="1" applyFill="1" applyBorder="1" applyAlignment="1">
      <alignment horizontal="center" vertical="center" wrapText="1"/>
    </xf>
    <xf numFmtId="43" fontId="4" fillId="21" borderId="0" xfId="1" applyFont="1" applyFill="1" applyBorder="1" applyAlignment="1">
      <alignment horizontal="center" vertical="center" wrapText="1"/>
    </xf>
    <xf numFmtId="167" fontId="4" fillId="21" borderId="13" xfId="0" applyNumberFormat="1" applyFont="1" applyFill="1" applyBorder="1" applyAlignment="1">
      <alignment horizontal="center" vertical="center" wrapText="1"/>
    </xf>
    <xf numFmtId="167" fontId="4" fillId="21" borderId="7" xfId="0" applyNumberFormat="1" applyFont="1" applyFill="1" applyBorder="1" applyAlignment="1">
      <alignment horizontal="center" vertical="center" wrapText="1"/>
    </xf>
    <xf numFmtId="167" fontId="4" fillId="21" borderId="21" xfId="0" applyNumberFormat="1" applyFont="1" applyFill="1" applyBorder="1" applyAlignment="1">
      <alignment horizontal="center" vertical="center" wrapText="1"/>
    </xf>
    <xf numFmtId="167" fontId="4" fillId="21" borderId="8" xfId="0" applyNumberFormat="1" applyFont="1" applyFill="1" applyBorder="1" applyAlignment="1">
      <alignment horizontal="center" vertical="center" wrapText="1"/>
    </xf>
    <xf numFmtId="166" fontId="4" fillId="21" borderId="8" xfId="1" applyNumberFormat="1" applyFont="1" applyFill="1" applyBorder="1" applyAlignment="1">
      <alignment horizontal="center" vertical="center" wrapText="1"/>
    </xf>
    <xf numFmtId="3" fontId="4" fillId="21" borderId="57" xfId="0" applyNumberFormat="1" applyFont="1" applyFill="1" applyBorder="1" applyAlignment="1">
      <alignment horizontal="center" vertical="center" wrapText="1"/>
    </xf>
    <xf numFmtId="3" fontId="4" fillId="21" borderId="13" xfId="0" applyNumberFormat="1" applyFont="1" applyFill="1" applyBorder="1" applyAlignment="1">
      <alignment horizontal="center" vertical="center" wrapText="1"/>
    </xf>
    <xf numFmtId="43" fontId="4" fillId="21" borderId="13" xfId="1" applyFont="1" applyFill="1" applyBorder="1" applyAlignment="1">
      <alignment horizontal="center" vertical="center" wrapText="1"/>
    </xf>
    <xf numFmtId="3" fontId="4" fillId="21" borderId="21" xfId="0" applyNumberFormat="1" applyFont="1" applyFill="1" applyBorder="1" applyAlignment="1">
      <alignment horizontal="center" vertical="center" wrapText="1"/>
    </xf>
    <xf numFmtId="3" fontId="4" fillId="21" borderId="55" xfId="0" applyNumberFormat="1" applyFont="1" applyFill="1" applyBorder="1" applyAlignment="1">
      <alignment horizontal="center" vertical="center" wrapText="1"/>
    </xf>
    <xf numFmtId="3" fontId="4" fillId="21" borderId="8" xfId="0" applyNumberFormat="1" applyFont="1" applyFill="1" applyBorder="1" applyAlignment="1">
      <alignment horizontal="center" vertical="center" wrapText="1"/>
    </xf>
    <xf numFmtId="166" fontId="4" fillId="21" borderId="19" xfId="1" applyNumberFormat="1" applyFont="1" applyFill="1" applyBorder="1" applyAlignment="1">
      <alignment horizontal="center" vertical="center" wrapText="1"/>
    </xf>
    <xf numFmtId="3" fontId="4" fillId="21" borderId="23" xfId="0" applyNumberFormat="1" applyFont="1" applyFill="1" applyBorder="1" applyAlignment="1">
      <alignment horizontal="center" vertical="center" wrapText="1"/>
    </xf>
    <xf numFmtId="3" fontId="4" fillId="21" borderId="17" xfId="0" applyNumberFormat="1" applyFont="1" applyFill="1" applyBorder="1" applyAlignment="1">
      <alignment horizontal="center" vertical="center" wrapText="1"/>
    </xf>
    <xf numFmtId="167" fontId="4" fillId="21" borderId="17" xfId="0" applyNumberFormat="1" applyFont="1" applyFill="1" applyBorder="1" applyAlignment="1">
      <alignment horizontal="center" vertical="center" wrapText="1"/>
    </xf>
    <xf numFmtId="43" fontId="4" fillId="21" borderId="17" xfId="1" applyFont="1" applyFill="1" applyBorder="1" applyAlignment="1">
      <alignment horizontal="center" vertical="center" wrapText="1"/>
    </xf>
    <xf numFmtId="167" fontId="4" fillId="21" borderId="58" xfId="0" applyNumberFormat="1" applyFont="1" applyFill="1" applyBorder="1" applyAlignment="1">
      <alignment horizontal="center" vertical="center" wrapText="1"/>
    </xf>
    <xf numFmtId="167" fontId="4" fillId="21" borderId="25" xfId="0" applyNumberFormat="1" applyFont="1" applyFill="1" applyBorder="1" applyAlignment="1">
      <alignment horizontal="center" vertical="center" wrapText="1"/>
    </xf>
    <xf numFmtId="166" fontId="6" fillId="9" borderId="4" xfId="1" applyNumberFormat="1" applyFont="1" applyFill="1" applyBorder="1" applyAlignment="1">
      <alignment horizontal="center" vertical="center" wrapText="1"/>
    </xf>
    <xf numFmtId="166" fontId="4" fillId="9" borderId="5" xfId="1" applyNumberFormat="1" applyFont="1" applyFill="1" applyBorder="1" applyAlignment="1">
      <alignment horizontal="center" vertical="center" wrapText="1"/>
    </xf>
    <xf numFmtId="166" fontId="4" fillId="9" borderId="6" xfId="1" applyNumberFormat="1" applyFont="1" applyFill="1" applyBorder="1" applyAlignment="1">
      <alignment horizontal="center" vertical="center" wrapText="1"/>
    </xf>
    <xf numFmtId="3" fontId="4" fillId="9" borderId="5" xfId="0" applyNumberFormat="1" applyFont="1" applyFill="1" applyBorder="1" applyAlignment="1">
      <alignment horizontal="center" vertical="center" wrapText="1"/>
    </xf>
    <xf numFmtId="167" fontId="4" fillId="9" borderId="5" xfId="0" applyNumberFormat="1" applyFont="1" applyFill="1" applyBorder="1" applyAlignment="1">
      <alignment horizontal="center" vertical="center" wrapText="1"/>
    </xf>
    <xf numFmtId="43" fontId="4" fillId="9" borderId="5" xfId="1" applyFont="1" applyFill="1" applyBorder="1" applyAlignment="1">
      <alignment horizontal="center" vertical="center" wrapText="1"/>
    </xf>
    <xf numFmtId="167" fontId="4" fillId="9" borderId="7" xfId="0" applyNumberFormat="1" applyFont="1" applyFill="1" applyBorder="1" applyAlignment="1">
      <alignment horizontal="center" vertical="center" wrapText="1"/>
    </xf>
    <xf numFmtId="167" fontId="4" fillId="9" borderId="6" xfId="0" applyNumberFormat="1" applyFont="1" applyFill="1" applyBorder="1" applyAlignment="1">
      <alignment horizontal="center" vertical="center" wrapText="1"/>
    </xf>
    <xf numFmtId="0" fontId="12" fillId="8" borderId="5" xfId="0" applyFont="1" applyFill="1" applyBorder="1" applyAlignment="1">
      <alignment horizontal="center" vertical="center" wrapText="1"/>
    </xf>
    <xf numFmtId="0" fontId="13" fillId="8" borderId="5" xfId="0" applyFont="1" applyFill="1" applyBorder="1" applyAlignment="1">
      <alignment horizontal="center" vertical="center" wrapText="1"/>
    </xf>
    <xf numFmtId="3" fontId="4" fillId="8" borderId="5" xfId="0" applyNumberFormat="1" applyFont="1" applyFill="1" applyBorder="1" applyAlignment="1">
      <alignment horizontal="center" vertical="center" wrapText="1"/>
    </xf>
    <xf numFmtId="167" fontId="4" fillId="8" borderId="5" xfId="0" applyNumberFormat="1" applyFont="1" applyFill="1" applyBorder="1" applyAlignment="1">
      <alignment horizontal="center" vertical="center" wrapText="1"/>
    </xf>
    <xf numFmtId="43" fontId="4" fillId="8" borderId="5" xfId="1" applyFont="1" applyFill="1" applyBorder="1" applyAlignment="1">
      <alignment horizontal="center" vertical="center" wrapText="1"/>
    </xf>
    <xf numFmtId="167" fontId="4" fillId="8" borderId="7" xfId="0" applyNumberFormat="1" applyFont="1" applyFill="1" applyBorder="1" applyAlignment="1">
      <alignment horizontal="center" vertical="center" wrapText="1"/>
    </xf>
    <xf numFmtId="167" fontId="4" fillId="8" borderId="6" xfId="0" applyNumberFormat="1" applyFont="1" applyFill="1" applyBorder="1" applyAlignment="1">
      <alignment horizontal="center" vertical="center" wrapText="1"/>
    </xf>
    <xf numFmtId="166" fontId="12" fillId="22" borderId="0" xfId="1" applyNumberFormat="1" applyFont="1" applyFill="1" applyBorder="1" applyAlignment="1">
      <alignment horizontal="center" vertical="center" wrapText="1"/>
    </xf>
    <xf numFmtId="166" fontId="4" fillId="22" borderId="0" xfId="1" applyNumberFormat="1" applyFont="1" applyFill="1" applyBorder="1" applyAlignment="1">
      <alignment horizontal="center" vertical="center" wrapText="1"/>
    </xf>
    <xf numFmtId="3" fontId="4" fillId="22" borderId="7" xfId="0" applyNumberFormat="1" applyFont="1" applyFill="1" applyBorder="1" applyAlignment="1">
      <alignment horizontal="center" vertical="center" wrapText="1"/>
    </xf>
    <xf numFmtId="3" fontId="4" fillId="22" borderId="0" xfId="0" applyNumberFormat="1" applyFont="1" applyFill="1" applyBorder="1" applyAlignment="1">
      <alignment horizontal="center" vertical="center" wrapText="1"/>
    </xf>
    <xf numFmtId="167" fontId="4" fillId="22" borderId="0" xfId="0" applyNumberFormat="1" applyFont="1" applyFill="1" applyBorder="1" applyAlignment="1">
      <alignment horizontal="center" vertical="center" wrapText="1"/>
    </xf>
    <xf numFmtId="43" fontId="4" fillId="22" borderId="0" xfId="1" applyFont="1" applyFill="1" applyBorder="1" applyAlignment="1">
      <alignment horizontal="center" vertical="center" wrapText="1"/>
    </xf>
    <xf numFmtId="167" fontId="4" fillId="22" borderId="13" xfId="0" applyNumberFormat="1" applyFont="1" applyFill="1" applyBorder="1" applyAlignment="1">
      <alignment horizontal="center" vertical="center" wrapText="1"/>
    </xf>
    <xf numFmtId="167" fontId="4" fillId="22" borderId="7" xfId="0" applyNumberFormat="1" applyFont="1" applyFill="1" applyBorder="1" applyAlignment="1">
      <alignment horizontal="center" vertical="center" wrapText="1"/>
    </xf>
    <xf numFmtId="167" fontId="4" fillId="22" borderId="21" xfId="0" applyNumberFormat="1" applyFont="1" applyFill="1" applyBorder="1" applyAlignment="1">
      <alignment horizontal="center" vertical="center" wrapText="1"/>
    </xf>
    <xf numFmtId="167" fontId="4" fillId="22" borderId="8" xfId="0" applyNumberFormat="1" applyFont="1" applyFill="1" applyBorder="1" applyAlignment="1">
      <alignment horizontal="center" vertical="center" wrapText="1"/>
    </xf>
    <xf numFmtId="166" fontId="4" fillId="22" borderId="8" xfId="1" applyNumberFormat="1" applyFont="1" applyFill="1" applyBorder="1" applyAlignment="1">
      <alignment horizontal="center" vertical="center" wrapText="1"/>
    </xf>
    <xf numFmtId="3" fontId="4" fillId="22" borderId="57" xfId="0" applyNumberFormat="1" applyFont="1" applyFill="1" applyBorder="1" applyAlignment="1">
      <alignment horizontal="center" vertical="center" wrapText="1"/>
    </xf>
    <xf numFmtId="3" fontId="4" fillId="22" borderId="13" xfId="0" applyNumberFormat="1" applyFont="1" applyFill="1" applyBorder="1" applyAlignment="1">
      <alignment horizontal="center" vertical="center" wrapText="1"/>
    </xf>
    <xf numFmtId="43" fontId="4" fillId="22" borderId="13" xfId="1" applyFont="1" applyFill="1" applyBorder="1" applyAlignment="1">
      <alignment horizontal="center" vertical="center" wrapText="1"/>
    </xf>
    <xf numFmtId="3" fontId="4" fillId="22" borderId="21" xfId="0" applyNumberFormat="1" applyFont="1" applyFill="1" applyBorder="1" applyAlignment="1">
      <alignment horizontal="center" vertical="center" wrapText="1"/>
    </xf>
    <xf numFmtId="3" fontId="4" fillId="22" borderId="55" xfId="0" applyNumberFormat="1" applyFont="1" applyFill="1" applyBorder="1" applyAlignment="1">
      <alignment horizontal="center" vertical="center" wrapText="1"/>
    </xf>
    <xf numFmtId="3" fontId="4" fillId="22" borderId="8" xfId="0" applyNumberFormat="1" applyFont="1" applyFill="1" applyBorder="1" applyAlignment="1">
      <alignment horizontal="center" vertical="center" wrapText="1"/>
    </xf>
    <xf numFmtId="166" fontId="4" fillId="22" borderId="19" xfId="1" applyNumberFormat="1" applyFont="1" applyFill="1" applyBorder="1" applyAlignment="1">
      <alignment horizontal="center" vertical="center" wrapText="1"/>
    </xf>
    <xf numFmtId="3" fontId="4" fillId="22" borderId="23" xfId="0" applyNumberFormat="1" applyFont="1" applyFill="1" applyBorder="1" applyAlignment="1">
      <alignment horizontal="center" vertical="center" wrapText="1"/>
    </xf>
    <xf numFmtId="3" fontId="4" fillId="22" borderId="12" xfId="0" applyNumberFormat="1" applyFont="1" applyFill="1" applyBorder="1" applyAlignment="1">
      <alignment horizontal="center" vertical="center" wrapText="1"/>
    </xf>
    <xf numFmtId="43" fontId="4" fillId="22" borderId="12" xfId="1" applyFont="1" applyFill="1" applyBorder="1" applyAlignment="1">
      <alignment horizontal="center" vertical="center" wrapText="1"/>
    </xf>
    <xf numFmtId="3" fontId="4" fillId="22" borderId="19" xfId="0" applyNumberFormat="1" applyFont="1" applyFill="1" applyBorder="1" applyAlignment="1">
      <alignment horizontal="center" vertical="center" wrapText="1"/>
    </xf>
    <xf numFmtId="3" fontId="4" fillId="22" borderId="17" xfId="0" applyNumberFormat="1" applyFont="1" applyFill="1" applyBorder="1" applyAlignment="1">
      <alignment horizontal="center" vertical="center" wrapText="1"/>
    </xf>
    <xf numFmtId="167" fontId="4" fillId="22" borderId="17" xfId="0" applyNumberFormat="1" applyFont="1" applyFill="1" applyBorder="1" applyAlignment="1">
      <alignment horizontal="center" vertical="center" wrapText="1"/>
    </xf>
    <xf numFmtId="43" fontId="4" fillId="22" borderId="17" xfId="1" applyFont="1" applyFill="1" applyBorder="1" applyAlignment="1">
      <alignment horizontal="center" vertical="center" wrapText="1"/>
    </xf>
    <xf numFmtId="167" fontId="4" fillId="22" borderId="58" xfId="0" applyNumberFormat="1" applyFont="1" applyFill="1" applyBorder="1" applyAlignment="1">
      <alignment horizontal="center" vertical="center" wrapText="1"/>
    </xf>
    <xf numFmtId="167" fontId="4" fillId="22" borderId="25" xfId="0" applyNumberFormat="1" applyFont="1" applyFill="1" applyBorder="1" applyAlignment="1">
      <alignment horizontal="center" vertical="center" wrapText="1"/>
    </xf>
    <xf numFmtId="166" fontId="0" fillId="0" borderId="0" xfId="1" applyNumberFormat="1" applyFont="1"/>
    <xf numFmtId="168" fontId="0" fillId="0" borderId="0" xfId="25" applyNumberFormat="1" applyFont="1"/>
    <xf numFmtId="3" fontId="0" fillId="0" borderId="0" xfId="0" applyNumberFormat="1"/>
    <xf numFmtId="0" fontId="0" fillId="0" borderId="60" xfId="0" applyBorder="1"/>
    <xf numFmtId="166" fontId="0" fillId="0" borderId="60" xfId="1" applyNumberFormat="1" applyFont="1" applyBorder="1"/>
    <xf numFmtId="168" fontId="0" fillId="0" borderId="60" xfId="25" applyNumberFormat="1" applyFont="1" applyBorder="1"/>
    <xf numFmtId="0" fontId="0" fillId="0" borderId="0" xfId="0" applyFill="1" applyBorder="1"/>
    <xf numFmtId="168" fontId="0" fillId="0" borderId="0" xfId="0" applyNumberFormat="1"/>
    <xf numFmtId="0" fontId="20" fillId="14" borderId="34" xfId="24" applyFont="1" applyFill="1" applyBorder="1" applyAlignment="1">
      <alignment wrapText="1"/>
    </xf>
    <xf numFmtId="0" fontId="20" fillId="14" borderId="49" xfId="24" applyFont="1" applyFill="1" applyBorder="1" applyAlignment="1">
      <alignment horizontal="center" vertical="center" wrapText="1"/>
    </xf>
    <xf numFmtId="0" fontId="21" fillId="14" borderId="49" xfId="24" applyFont="1" applyFill="1" applyBorder="1" applyAlignment="1">
      <alignment wrapText="1"/>
    </xf>
    <xf numFmtId="0" fontId="20" fillId="14" borderId="35" xfId="24" applyFont="1" applyFill="1" applyBorder="1" applyAlignment="1">
      <alignment wrapText="1"/>
    </xf>
    <xf numFmtId="0" fontId="20" fillId="15" borderId="36" xfId="0" applyFont="1" applyFill="1" applyBorder="1" applyAlignment="1">
      <alignment wrapText="1"/>
    </xf>
    <xf numFmtId="0" fontId="20" fillId="14" borderId="36" xfId="0" applyFont="1" applyFill="1" applyBorder="1" applyAlignment="1">
      <alignment wrapText="1"/>
    </xf>
    <xf numFmtId="0" fontId="3" fillId="16" borderId="36" xfId="0" applyFont="1" applyFill="1" applyBorder="1"/>
    <xf numFmtId="0" fontId="13" fillId="15" borderId="50" xfId="24" applyFont="1" applyFill="1" applyBorder="1" applyAlignment="1">
      <alignment horizontal="center" vertical="center"/>
    </xf>
    <xf numFmtId="0" fontId="22" fillId="16" borderId="36" xfId="0" applyFont="1" applyFill="1" applyBorder="1"/>
    <xf numFmtId="0" fontId="20" fillId="14" borderId="29" xfId="0" applyFont="1" applyFill="1" applyBorder="1" applyAlignment="1">
      <alignment wrapText="1"/>
    </xf>
    <xf numFmtId="0" fontId="20" fillId="14" borderId="30" xfId="24" applyFont="1" applyFill="1" applyBorder="1" applyAlignment="1">
      <alignment wrapText="1"/>
    </xf>
    <xf numFmtId="0" fontId="20" fillId="14" borderId="31" xfId="24" applyFont="1" applyFill="1" applyBorder="1" applyAlignment="1">
      <alignment wrapText="1"/>
    </xf>
    <xf numFmtId="167" fontId="20" fillId="14" borderId="41" xfId="24" applyNumberFormat="1" applyFont="1" applyFill="1" applyBorder="1" applyAlignment="1">
      <alignment horizontal="center" vertical="center" wrapText="1"/>
    </xf>
    <xf numFmtId="0" fontId="21" fillId="14" borderId="41" xfId="24" applyFont="1" applyFill="1" applyBorder="1" applyAlignment="1">
      <alignment wrapText="1"/>
    </xf>
    <xf numFmtId="0" fontId="13" fillId="0" borderId="0" xfId="24" applyFont="1" applyFill="1"/>
    <xf numFmtId="0" fontId="6" fillId="0" borderId="30" xfId="0" applyFont="1" applyBorder="1" applyAlignment="1">
      <alignment horizontal="center" vertical="center" wrapText="1"/>
    </xf>
    <xf numFmtId="166" fontId="6" fillId="0" borderId="1" xfId="1" applyNumberFormat="1" applyFont="1" applyFill="1" applyBorder="1" applyAlignment="1">
      <alignment horizontal="center" vertical="center" wrapText="1"/>
    </xf>
    <xf numFmtId="0" fontId="6" fillId="0" borderId="24" xfId="0" applyFont="1" applyBorder="1" applyAlignment="1">
      <alignment horizontal="center" vertical="center" wrapText="1"/>
    </xf>
    <xf numFmtId="3" fontId="13" fillId="0" borderId="0" xfId="0" applyNumberFormat="1" applyFont="1" applyBorder="1" applyAlignment="1">
      <alignment horizontal="center" vertical="center" wrapText="1"/>
    </xf>
    <xf numFmtId="167" fontId="13" fillId="0" borderId="0" xfId="0" applyNumberFormat="1" applyFont="1" applyBorder="1" applyAlignment="1">
      <alignment horizontal="center" vertical="center" wrapText="1"/>
    </xf>
    <xf numFmtId="43" fontId="13" fillId="0" borderId="0" xfId="1" applyFont="1" applyBorder="1" applyAlignment="1">
      <alignment horizontal="center" vertical="center" wrapText="1"/>
    </xf>
    <xf numFmtId="167" fontId="13" fillId="0" borderId="13" xfId="0" applyNumberFormat="1" applyFont="1" applyBorder="1" applyAlignment="1">
      <alignment horizontal="center" vertical="center" wrapText="1"/>
    </xf>
    <xf numFmtId="167" fontId="13" fillId="0" borderId="12" xfId="0" applyNumberFormat="1" applyFont="1" applyBorder="1" applyAlignment="1">
      <alignment horizontal="center" vertical="center" wrapText="1"/>
    </xf>
    <xf numFmtId="0" fontId="13" fillId="0" borderId="0" xfId="0" applyFont="1" applyAlignment="1">
      <alignment horizontal="center" vertical="center" wrapText="1"/>
    </xf>
    <xf numFmtId="43" fontId="13" fillId="0" borderId="0" xfId="1" applyFont="1" applyAlignment="1">
      <alignment horizontal="center" vertical="center" wrapText="1"/>
    </xf>
    <xf numFmtId="3" fontId="4" fillId="0" borderId="0" xfId="0" applyNumberFormat="1" applyFont="1" applyFill="1" applyBorder="1" applyAlignment="1">
      <alignment horizontal="center" vertical="center" wrapText="1"/>
    </xf>
    <xf numFmtId="167" fontId="4" fillId="0" borderId="0" xfId="0" applyNumberFormat="1" applyFont="1" applyFill="1" applyBorder="1" applyAlignment="1">
      <alignment horizontal="center" vertical="center" wrapText="1"/>
    </xf>
    <xf numFmtId="4" fontId="4" fillId="0" borderId="0" xfId="0" applyNumberFormat="1" applyFont="1" applyBorder="1" applyAlignment="1">
      <alignment horizontal="center" vertical="center" wrapText="1"/>
    </xf>
    <xf numFmtId="0" fontId="6" fillId="0" borderId="24" xfId="0" applyFont="1" applyBorder="1" applyAlignment="1">
      <alignment horizontal="center" vertical="center" wrapText="1"/>
    </xf>
    <xf numFmtId="3" fontId="6" fillId="0" borderId="0" xfId="0" applyNumberFormat="1" applyFont="1" applyFill="1" applyBorder="1"/>
    <xf numFmtId="3" fontId="4" fillId="0" borderId="34" xfId="0" applyNumberFormat="1" applyFont="1" applyFill="1" applyBorder="1"/>
    <xf numFmtId="3" fontId="4" fillId="0" borderId="32" xfId="0" applyNumberFormat="1" applyFont="1" applyFill="1" applyBorder="1"/>
    <xf numFmtId="3" fontId="4" fillId="0" borderId="39" xfId="0" applyNumberFormat="1" applyFont="1" applyFill="1" applyBorder="1"/>
    <xf numFmtId="0" fontId="6" fillId="0" borderId="61"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62"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4" fillId="0" borderId="29" xfId="0" applyFont="1" applyFill="1" applyBorder="1" applyAlignment="1">
      <alignment horizontal="center" vertical="center" wrapText="1"/>
    </xf>
    <xf numFmtId="3" fontId="4" fillId="0" borderId="49" xfId="0" applyNumberFormat="1" applyFont="1" applyFill="1" applyBorder="1"/>
    <xf numFmtId="3" fontId="4" fillId="0" borderId="50" xfId="0" applyNumberFormat="1" applyFont="1" applyFill="1" applyBorder="1"/>
    <xf numFmtId="3" fontId="4" fillId="0" borderId="53" xfId="0" applyNumberFormat="1" applyFont="1" applyFill="1" applyBorder="1"/>
    <xf numFmtId="3" fontId="4" fillId="0" borderId="63" xfId="0" applyNumberFormat="1" applyFont="1" applyFill="1" applyBorder="1"/>
    <xf numFmtId="3" fontId="4" fillId="0" borderId="56" xfId="0" applyNumberFormat="1" applyFont="1" applyFill="1" applyBorder="1"/>
    <xf numFmtId="3" fontId="4" fillId="0" borderId="64" xfId="0" applyNumberFormat="1" applyFont="1" applyFill="1" applyBorder="1"/>
    <xf numFmtId="0" fontId="4" fillId="25" borderId="9" xfId="0" applyFont="1" applyFill="1" applyBorder="1" applyAlignment="1">
      <alignment horizontal="center" vertical="center" wrapText="1"/>
    </xf>
    <xf numFmtId="3" fontId="4" fillId="25" borderId="65" xfId="0" applyNumberFormat="1" applyFont="1" applyFill="1" applyBorder="1"/>
    <xf numFmtId="43" fontId="4" fillId="0" borderId="0" xfId="1" applyFont="1" applyFill="1" applyBorder="1" applyAlignment="1">
      <alignment horizontal="center" vertical="center" wrapText="1"/>
    </xf>
    <xf numFmtId="0" fontId="6" fillId="0" borderId="24" xfId="0" applyFont="1" applyFill="1" applyBorder="1" applyAlignment="1">
      <alignment vertical="center" wrapText="1"/>
    </xf>
    <xf numFmtId="167" fontId="4" fillId="0" borderId="12" xfId="0" applyNumberFormat="1" applyFont="1" applyFill="1" applyBorder="1" applyAlignment="1">
      <alignment horizontal="center" vertical="center" wrapText="1"/>
    </xf>
    <xf numFmtId="167" fontId="4" fillId="0" borderId="13" xfId="0" applyNumberFormat="1" applyFont="1" applyFill="1" applyBorder="1" applyAlignment="1">
      <alignment horizontal="center" vertical="center" wrapText="1"/>
    </xf>
    <xf numFmtId="3" fontId="4" fillId="0" borderId="12" xfId="0" applyNumberFormat="1" applyFont="1" applyFill="1" applyBorder="1" applyAlignment="1">
      <alignment horizontal="center" vertical="center" wrapText="1"/>
    </xf>
    <xf numFmtId="167" fontId="4" fillId="0" borderId="21" xfId="0" applyNumberFormat="1" applyFont="1" applyFill="1" applyBorder="1" applyAlignment="1">
      <alignment horizontal="center" vertical="center" wrapText="1"/>
    </xf>
    <xf numFmtId="0" fontId="6" fillId="0" borderId="24" xfId="0" applyFont="1" applyBorder="1" applyAlignment="1">
      <alignment horizontal="center" vertical="center" wrapText="1"/>
    </xf>
    <xf numFmtId="3" fontId="13" fillId="0" borderId="0" xfId="0" applyNumberFormat="1" applyFont="1" applyAlignment="1">
      <alignment horizontal="center" vertical="center" wrapText="1"/>
    </xf>
    <xf numFmtId="3" fontId="4" fillId="26" borderId="32" xfId="0" applyNumberFormat="1" applyFont="1" applyFill="1" applyBorder="1"/>
    <xf numFmtId="3" fontId="4" fillId="26" borderId="37" xfId="0" applyNumberFormat="1" applyFont="1" applyFill="1" applyBorder="1"/>
    <xf numFmtId="3" fontId="4" fillId="26" borderId="36" xfId="0" applyNumberFormat="1" applyFont="1" applyFill="1" applyBorder="1"/>
    <xf numFmtId="3" fontId="4" fillId="0" borderId="36" xfId="0" applyNumberFormat="1" applyFont="1" applyFill="1" applyBorder="1"/>
    <xf numFmtId="3" fontId="4" fillId="0" borderId="37" xfId="0" applyNumberFormat="1" applyFont="1" applyFill="1" applyBorder="1"/>
    <xf numFmtId="3" fontId="4" fillId="0" borderId="43" xfId="0" applyNumberFormat="1" applyFont="1" applyFill="1" applyBorder="1"/>
    <xf numFmtId="3" fontId="4" fillId="0" borderId="44" xfId="0" applyNumberFormat="1" applyFont="1" applyFill="1" applyBorder="1"/>
    <xf numFmtId="3" fontId="4" fillId="0" borderId="42" xfId="0" applyNumberFormat="1" applyFont="1" applyFill="1" applyBorder="1"/>
    <xf numFmtId="0" fontId="4" fillId="0" borderId="36" xfId="0" applyFont="1" applyFill="1" applyBorder="1"/>
    <xf numFmtId="3" fontId="4" fillId="26" borderId="33" xfId="0" applyNumberFormat="1" applyFont="1" applyFill="1" applyBorder="1"/>
    <xf numFmtId="3" fontId="4" fillId="26" borderId="34" xfId="0" applyNumberFormat="1" applyFont="1" applyFill="1" applyBorder="1"/>
    <xf numFmtId="3" fontId="4" fillId="26" borderId="35" xfId="0" applyNumberFormat="1" applyFont="1" applyFill="1" applyBorder="1"/>
    <xf numFmtId="3" fontId="4" fillId="26" borderId="45" xfId="0" applyNumberFormat="1" applyFont="1" applyFill="1" applyBorder="1"/>
    <xf numFmtId="3" fontId="4" fillId="26" borderId="46" xfId="0" applyNumberFormat="1" applyFont="1" applyFill="1" applyBorder="1"/>
    <xf numFmtId="3" fontId="4" fillId="26" borderId="47" xfId="0" applyNumberFormat="1" applyFont="1" applyFill="1" applyBorder="1"/>
    <xf numFmtId="0" fontId="6" fillId="0" borderId="2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Fill="1" applyBorder="1" applyAlignment="1">
      <alignment horizontal="center" vertical="center" wrapText="1"/>
    </xf>
    <xf numFmtId="3" fontId="4" fillId="0" borderId="0" xfId="0" applyNumberFormat="1" applyFont="1" applyFill="1" applyBorder="1"/>
    <xf numFmtId="0" fontId="4" fillId="0" borderId="20" xfId="0" applyFont="1" applyBorder="1"/>
    <xf numFmtId="0" fontId="4" fillId="0" borderId="22" xfId="0" applyFont="1" applyBorder="1"/>
    <xf numFmtId="0" fontId="6" fillId="0" borderId="20" xfId="0" applyFont="1" applyFill="1" applyBorder="1" applyAlignment="1">
      <alignment horizontal="center"/>
    </xf>
    <xf numFmtId="3" fontId="6" fillId="26" borderId="35" xfId="0" applyNumberFormat="1" applyFont="1" applyFill="1" applyBorder="1"/>
    <xf numFmtId="3" fontId="6" fillId="0" borderId="37" xfId="0" applyNumberFormat="1" applyFont="1" applyFill="1" applyBorder="1"/>
    <xf numFmtId="3" fontId="6" fillId="26" borderId="37" xfId="0" applyNumberFormat="1" applyFont="1" applyFill="1" applyBorder="1"/>
    <xf numFmtId="3" fontId="6" fillId="0" borderId="42" xfId="0" applyNumberFormat="1" applyFont="1" applyFill="1" applyBorder="1"/>
    <xf numFmtId="3" fontId="6" fillId="7" borderId="31" xfId="0" applyNumberFormat="1" applyFont="1" applyFill="1" applyBorder="1"/>
    <xf numFmtId="3" fontId="6" fillId="26" borderId="47" xfId="0" applyNumberFormat="1" applyFont="1" applyFill="1" applyBorder="1"/>
    <xf numFmtId="3" fontId="6" fillId="2" borderId="31" xfId="0" applyNumberFormat="1" applyFont="1" applyFill="1" applyBorder="1"/>
    <xf numFmtId="3" fontId="6" fillId="0" borderId="37" xfId="0" applyNumberFormat="1" applyFont="1" applyBorder="1"/>
    <xf numFmtId="3" fontId="6" fillId="0" borderId="40" xfId="0" applyNumberFormat="1" applyFont="1" applyBorder="1"/>
    <xf numFmtId="3" fontId="6" fillId="8" borderId="29" xfId="0" applyNumberFormat="1" applyFont="1" applyFill="1" applyBorder="1"/>
    <xf numFmtId="0" fontId="6" fillId="0" borderId="6" xfId="0" applyFont="1" applyFill="1" applyBorder="1" applyAlignment="1">
      <alignment horizontal="center"/>
    </xf>
    <xf numFmtId="3" fontId="4" fillId="26" borderId="66" xfId="0" applyNumberFormat="1" applyFont="1" applyFill="1" applyBorder="1"/>
    <xf numFmtId="3" fontId="4" fillId="0" borderId="67" xfId="0" applyNumberFormat="1" applyFont="1" applyFill="1" applyBorder="1"/>
    <xf numFmtId="3" fontId="4" fillId="26" borderId="67" xfId="0" applyNumberFormat="1" applyFont="1" applyFill="1" applyBorder="1"/>
    <xf numFmtId="3" fontId="4" fillId="0" borderId="68" xfId="0" applyNumberFormat="1" applyFont="1" applyFill="1" applyBorder="1"/>
    <xf numFmtId="3" fontId="4" fillId="7" borderId="48" xfId="0" applyNumberFormat="1" applyFont="1" applyFill="1" applyBorder="1"/>
    <xf numFmtId="3" fontId="4" fillId="26" borderId="69" xfId="0" applyNumberFormat="1" applyFont="1" applyFill="1" applyBorder="1"/>
    <xf numFmtId="3" fontId="4" fillId="2" borderId="48" xfId="0" applyNumberFormat="1" applyFont="1" applyFill="1" applyBorder="1"/>
    <xf numFmtId="3" fontId="4" fillId="0" borderId="67" xfId="0" applyNumberFormat="1" applyFont="1" applyBorder="1"/>
    <xf numFmtId="3" fontId="4" fillId="8" borderId="48" xfId="0" applyNumberFormat="1" applyFont="1" applyFill="1" applyBorder="1"/>
    <xf numFmtId="3" fontId="6" fillId="5" borderId="48" xfId="0" applyNumberFormat="1" applyFont="1" applyFill="1" applyBorder="1"/>
    <xf numFmtId="3" fontId="4" fillId="8" borderId="24" xfId="0" applyNumberFormat="1" applyFont="1" applyFill="1" applyBorder="1"/>
    <xf numFmtId="3" fontId="6" fillId="5" borderId="24" xfId="0" applyNumberFormat="1" applyFont="1" applyFill="1" applyBorder="1"/>
    <xf numFmtId="3" fontId="4" fillId="26" borderId="49" xfId="0" applyNumberFormat="1" applyFont="1" applyFill="1" applyBorder="1"/>
    <xf numFmtId="3" fontId="4" fillId="26" borderId="50" xfId="0" applyNumberFormat="1" applyFont="1" applyFill="1" applyBorder="1"/>
    <xf numFmtId="3" fontId="4" fillId="0" borderId="52" xfId="0" applyNumberFormat="1" applyFont="1" applyFill="1" applyBorder="1"/>
    <xf numFmtId="3" fontId="4" fillId="7" borderId="41" xfId="0" applyNumberFormat="1" applyFont="1" applyFill="1" applyBorder="1"/>
    <xf numFmtId="3" fontId="4" fillId="26" borderId="51" xfId="0" applyNumberFormat="1" applyFont="1" applyFill="1" applyBorder="1"/>
    <xf numFmtId="3" fontId="4" fillId="2" borderId="41" xfId="0" applyNumberFormat="1" applyFont="1" applyFill="1" applyBorder="1"/>
    <xf numFmtId="3" fontId="4" fillId="0" borderId="50" xfId="0" applyNumberFormat="1" applyFont="1" applyBorder="1"/>
    <xf numFmtId="3" fontId="4" fillId="8" borderId="1" xfId="0" applyNumberFormat="1" applyFont="1" applyFill="1" applyBorder="1"/>
    <xf numFmtId="3" fontId="4" fillId="8" borderId="31" xfId="0" applyNumberFormat="1" applyFont="1" applyFill="1" applyBorder="1"/>
    <xf numFmtId="3" fontId="4" fillId="0" borderId="69" xfId="0" applyNumberFormat="1" applyFont="1" applyBorder="1"/>
    <xf numFmtId="3" fontId="4" fillId="0" borderId="51" xfId="0" applyNumberFormat="1" applyFont="1" applyBorder="1"/>
    <xf numFmtId="3" fontId="4" fillId="0" borderId="68" xfId="0" applyNumberFormat="1" applyFont="1" applyBorder="1"/>
    <xf numFmtId="3" fontId="4" fillId="0" borderId="52" xfId="0" applyNumberFormat="1" applyFont="1" applyBorder="1"/>
    <xf numFmtId="3" fontId="4" fillId="8" borderId="30" xfId="0" applyNumberFormat="1" applyFont="1" applyFill="1" applyBorder="1"/>
    <xf numFmtId="3" fontId="13" fillId="0" borderId="0" xfId="0" applyNumberFormat="1" applyFont="1" applyFill="1" applyBorder="1" applyAlignment="1">
      <alignment horizontal="center" vertical="center" wrapText="1"/>
    </xf>
    <xf numFmtId="4" fontId="4" fillId="0" borderId="15" xfId="0" applyNumberFormat="1" applyFont="1" applyBorder="1" applyAlignment="1">
      <alignment horizontal="center" vertical="center" wrapText="1"/>
    </xf>
    <xf numFmtId="166" fontId="4" fillId="0" borderId="13" xfId="1" applyNumberFormat="1" applyFont="1" applyFill="1" applyBorder="1" applyAlignment="1">
      <alignment horizontal="center" vertical="center" wrapText="1"/>
    </xf>
    <xf numFmtId="3" fontId="4" fillId="25" borderId="0" xfId="0" applyNumberFormat="1" applyFont="1" applyFill="1" applyBorder="1" applyAlignment="1">
      <alignment horizontal="center" vertical="center" wrapText="1"/>
    </xf>
    <xf numFmtId="167" fontId="4" fillId="25" borderId="0" xfId="0" applyNumberFormat="1" applyFont="1" applyFill="1" applyBorder="1" applyAlignment="1">
      <alignment horizontal="center" vertical="center" wrapText="1"/>
    </xf>
    <xf numFmtId="44" fontId="4" fillId="0" borderId="36" xfId="25" applyFont="1" applyFill="1" applyBorder="1"/>
    <xf numFmtId="43" fontId="0" fillId="0" borderId="0" xfId="1" applyFont="1"/>
    <xf numFmtId="3" fontId="4" fillId="26" borderId="63" xfId="0" applyNumberFormat="1" applyFont="1" applyFill="1" applyBorder="1"/>
    <xf numFmtId="44" fontId="4" fillId="0" borderId="56" xfId="25" applyFont="1" applyFill="1" applyBorder="1"/>
    <xf numFmtId="3" fontId="4" fillId="26" borderId="38" xfId="0" applyNumberFormat="1" applyFont="1" applyFill="1" applyBorder="1"/>
    <xf numFmtId="3" fontId="4" fillId="26" borderId="64" xfId="0" applyNumberFormat="1" applyFont="1" applyFill="1" applyBorder="1"/>
    <xf numFmtId="0" fontId="4" fillId="27" borderId="1" xfId="0" applyFont="1" applyFill="1" applyBorder="1" applyAlignment="1">
      <alignment horizontal="center" vertical="center" wrapText="1"/>
    </xf>
    <xf numFmtId="3" fontId="4" fillId="27" borderId="33" xfId="0" applyNumberFormat="1" applyFont="1" applyFill="1" applyBorder="1"/>
    <xf numFmtId="0" fontId="4" fillId="27" borderId="9" xfId="0" applyFont="1" applyFill="1" applyBorder="1" applyAlignment="1">
      <alignment horizontal="center" vertical="center" wrapText="1"/>
    </xf>
    <xf numFmtId="44" fontId="4" fillId="27" borderId="36" xfId="25" applyFont="1" applyFill="1" applyBorder="1"/>
    <xf numFmtId="44" fontId="4" fillId="27" borderId="56" xfId="25" applyFont="1" applyFill="1" applyBorder="1"/>
    <xf numFmtId="3" fontId="4" fillId="27" borderId="36" xfId="0" applyNumberFormat="1" applyFont="1" applyFill="1" applyBorder="1"/>
    <xf numFmtId="3" fontId="4" fillId="27" borderId="56" xfId="0" applyNumberFormat="1" applyFont="1" applyFill="1" applyBorder="1"/>
    <xf numFmtId="3" fontId="4" fillId="27" borderId="38" xfId="0" applyNumberFormat="1" applyFont="1" applyFill="1" applyBorder="1"/>
    <xf numFmtId="0" fontId="4" fillId="28" borderId="1" xfId="0" applyFont="1" applyFill="1" applyBorder="1" applyAlignment="1">
      <alignment horizontal="center" vertical="center" wrapText="1"/>
    </xf>
    <xf numFmtId="3" fontId="4" fillId="28" borderId="33" xfId="0" applyNumberFormat="1" applyFont="1" applyFill="1" applyBorder="1"/>
    <xf numFmtId="0" fontId="4" fillId="28" borderId="9" xfId="0" applyFont="1" applyFill="1" applyBorder="1" applyAlignment="1">
      <alignment horizontal="center" vertical="center" wrapText="1"/>
    </xf>
    <xf numFmtId="0" fontId="4" fillId="17" borderId="1" xfId="0" applyFont="1" applyFill="1" applyBorder="1" applyAlignment="1">
      <alignment horizontal="center" vertical="center" wrapText="1"/>
    </xf>
    <xf numFmtId="3" fontId="4" fillId="17" borderId="33" xfId="0" applyNumberFormat="1" applyFont="1" applyFill="1" applyBorder="1"/>
    <xf numFmtId="0" fontId="4" fillId="17" borderId="9" xfId="0" applyFont="1" applyFill="1" applyBorder="1" applyAlignment="1">
      <alignment horizontal="center" vertical="center" wrapText="1"/>
    </xf>
    <xf numFmtId="44" fontId="4" fillId="17" borderId="36" xfId="25" applyFont="1" applyFill="1" applyBorder="1"/>
    <xf numFmtId="44" fontId="4" fillId="17" borderId="56" xfId="25" applyFont="1" applyFill="1" applyBorder="1"/>
    <xf numFmtId="3" fontId="4" fillId="17" borderId="36" xfId="0" applyNumberFormat="1" applyFont="1" applyFill="1" applyBorder="1"/>
    <xf numFmtId="3" fontId="4" fillId="17" borderId="56" xfId="0" applyNumberFormat="1" applyFont="1" applyFill="1" applyBorder="1"/>
    <xf numFmtId="3" fontId="4" fillId="17" borderId="38" xfId="0" applyNumberFormat="1" applyFont="1" applyFill="1" applyBorder="1"/>
    <xf numFmtId="0" fontId="4" fillId="3" borderId="1" xfId="0" applyFont="1" applyFill="1" applyBorder="1" applyAlignment="1">
      <alignment horizontal="center" vertical="center" wrapText="1"/>
    </xf>
    <xf numFmtId="3" fontId="4" fillId="3" borderId="33" xfId="0" applyNumberFormat="1" applyFont="1" applyFill="1" applyBorder="1"/>
    <xf numFmtId="0" fontId="4" fillId="3"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3" fontId="4" fillId="2" borderId="33" xfId="0" applyNumberFormat="1" applyFont="1" applyFill="1" applyBorder="1"/>
    <xf numFmtId="0" fontId="4" fillId="29" borderId="1" xfId="0" applyFont="1" applyFill="1" applyBorder="1" applyAlignment="1">
      <alignment horizontal="center" vertical="center" wrapText="1"/>
    </xf>
    <xf numFmtId="3" fontId="4" fillId="29" borderId="33" xfId="0" applyNumberFormat="1" applyFont="1" applyFill="1" applyBorder="1"/>
    <xf numFmtId="0" fontId="4" fillId="29" borderId="9" xfId="0" applyFont="1" applyFill="1" applyBorder="1" applyAlignment="1">
      <alignment horizontal="center" vertical="center" wrapText="1"/>
    </xf>
    <xf numFmtId="0" fontId="4" fillId="11" borderId="1" xfId="0" applyFont="1" applyFill="1" applyBorder="1" applyAlignment="1">
      <alignment horizontal="center" vertical="center" wrapText="1"/>
    </xf>
    <xf numFmtId="3" fontId="4" fillId="11" borderId="33" xfId="0" applyNumberFormat="1" applyFont="1" applyFill="1" applyBorder="1"/>
    <xf numFmtId="0" fontId="4" fillId="11" borderId="9" xfId="0" applyFont="1" applyFill="1" applyBorder="1" applyAlignment="1">
      <alignment horizontal="center" vertical="center" wrapText="1"/>
    </xf>
    <xf numFmtId="44" fontId="4" fillId="11" borderId="36" xfId="25" applyFont="1" applyFill="1" applyBorder="1"/>
    <xf numFmtId="44" fontId="4" fillId="11" borderId="56" xfId="25" applyFont="1" applyFill="1" applyBorder="1"/>
    <xf numFmtId="3" fontId="4" fillId="11" borderId="36" xfId="0" applyNumberFormat="1" applyFont="1" applyFill="1" applyBorder="1"/>
    <xf numFmtId="3" fontId="4" fillId="11" borderId="56" xfId="0" applyNumberFormat="1" applyFont="1" applyFill="1" applyBorder="1"/>
    <xf numFmtId="3" fontId="4" fillId="11" borderId="38" xfId="0" applyNumberFormat="1" applyFont="1" applyFill="1" applyBorder="1"/>
    <xf numFmtId="44" fontId="4" fillId="2" borderId="36" xfId="25" applyFont="1" applyFill="1" applyBorder="1"/>
    <xf numFmtId="44" fontId="4" fillId="2" borderId="56" xfId="25" applyFont="1" applyFill="1" applyBorder="1"/>
    <xf numFmtId="3" fontId="4" fillId="2" borderId="36" xfId="0" applyNumberFormat="1" applyFont="1" applyFill="1" applyBorder="1"/>
    <xf numFmtId="3" fontId="4" fillId="2" borderId="56" xfId="0" applyNumberFormat="1" applyFont="1" applyFill="1" applyBorder="1"/>
    <xf numFmtId="3" fontId="4" fillId="2" borderId="38" xfId="0" applyNumberFormat="1" applyFont="1" applyFill="1" applyBorder="1"/>
    <xf numFmtId="0" fontId="4" fillId="31" borderId="1" xfId="0" applyFont="1" applyFill="1" applyBorder="1" applyAlignment="1">
      <alignment horizontal="center" vertical="center" wrapText="1"/>
    </xf>
    <xf numFmtId="3" fontId="4" fillId="31" borderId="33" xfId="0" applyNumberFormat="1" applyFont="1" applyFill="1" applyBorder="1"/>
    <xf numFmtId="0" fontId="4" fillId="31" borderId="9" xfId="0" applyFont="1" applyFill="1" applyBorder="1" applyAlignment="1">
      <alignment horizontal="center" vertical="center" wrapText="1"/>
    </xf>
    <xf numFmtId="44" fontId="4" fillId="31" borderId="36" xfId="25" applyFont="1" applyFill="1" applyBorder="1"/>
    <xf numFmtId="44" fontId="4" fillId="31" borderId="56" xfId="25" applyFont="1" applyFill="1" applyBorder="1"/>
    <xf numFmtId="3" fontId="4" fillId="31" borderId="36" xfId="0" applyNumberFormat="1" applyFont="1" applyFill="1" applyBorder="1"/>
    <xf numFmtId="3" fontId="4" fillId="31" borderId="56" xfId="0" applyNumberFormat="1" applyFont="1" applyFill="1" applyBorder="1"/>
    <xf numFmtId="3" fontId="4" fillId="31" borderId="38" xfId="0" applyNumberFormat="1" applyFont="1" applyFill="1" applyBorder="1"/>
    <xf numFmtId="0" fontId="4" fillId="30" borderId="1" xfId="0" applyFont="1" applyFill="1" applyBorder="1" applyAlignment="1">
      <alignment horizontal="center" vertical="center" wrapText="1"/>
    </xf>
    <xf numFmtId="3" fontId="4" fillId="30" borderId="33" xfId="0" applyNumberFormat="1" applyFont="1" applyFill="1" applyBorder="1"/>
    <xf numFmtId="0" fontId="4" fillId="30" borderId="9" xfId="0" applyFont="1" applyFill="1" applyBorder="1" applyAlignment="1">
      <alignment horizontal="center" vertical="center" wrapText="1"/>
    </xf>
    <xf numFmtId="44" fontId="4" fillId="30" borderId="36" xfId="25" applyFont="1" applyFill="1" applyBorder="1"/>
    <xf numFmtId="44" fontId="4" fillId="30" borderId="56" xfId="25" applyFont="1" applyFill="1" applyBorder="1"/>
    <xf numFmtId="3" fontId="4" fillId="30" borderId="36" xfId="0" applyNumberFormat="1" applyFont="1" applyFill="1" applyBorder="1"/>
    <xf numFmtId="3" fontId="4" fillId="30" borderId="56" xfId="0" applyNumberFormat="1" applyFont="1" applyFill="1" applyBorder="1"/>
    <xf numFmtId="3" fontId="4" fillId="30" borderId="38" xfId="0" applyNumberFormat="1" applyFont="1" applyFill="1" applyBorder="1"/>
    <xf numFmtId="0" fontId="4" fillId="8" borderId="1" xfId="0" applyFont="1" applyFill="1" applyBorder="1" applyAlignment="1">
      <alignment horizontal="center" vertical="center" wrapText="1"/>
    </xf>
    <xf numFmtId="3" fontId="4" fillId="8" borderId="33" xfId="0" applyNumberFormat="1" applyFont="1" applyFill="1" applyBorder="1"/>
    <xf numFmtId="0" fontId="4" fillId="32" borderId="1" xfId="0" applyFont="1" applyFill="1" applyBorder="1" applyAlignment="1">
      <alignment horizontal="center" vertical="center" wrapText="1"/>
    </xf>
    <xf numFmtId="3" fontId="4" fillId="32" borderId="33" xfId="0" applyNumberFormat="1" applyFont="1" applyFill="1" applyBorder="1"/>
    <xf numFmtId="0" fontId="4" fillId="32" borderId="9" xfId="0" applyFont="1" applyFill="1" applyBorder="1" applyAlignment="1">
      <alignment horizontal="center" vertical="center" wrapText="1"/>
    </xf>
    <xf numFmtId="166" fontId="6" fillId="0" borderId="0" xfId="1" applyNumberFormat="1" applyFont="1" applyFill="1" applyBorder="1" applyAlignment="1">
      <alignment vertical="center" textRotation="90" wrapText="1"/>
    </xf>
    <xf numFmtId="166" fontId="6" fillId="7" borderId="2" xfId="1" applyNumberFormat="1" applyFont="1" applyFill="1" applyBorder="1" applyAlignment="1">
      <alignment horizontal="center" vertical="center" wrapText="1"/>
    </xf>
    <xf numFmtId="166" fontId="6" fillId="2" borderId="2" xfId="1" applyNumberFormat="1" applyFont="1" applyFill="1" applyBorder="1" applyAlignment="1">
      <alignment horizontal="center" vertical="center" wrapText="1"/>
    </xf>
    <xf numFmtId="166" fontId="6" fillId="0" borderId="1" xfId="1" applyNumberFormat="1" applyFont="1" applyFill="1" applyBorder="1" applyAlignment="1">
      <alignment horizontal="center" vertical="center" wrapText="1"/>
    </xf>
    <xf numFmtId="166" fontId="6" fillId="0" borderId="2" xfId="1" applyNumberFormat="1" applyFont="1" applyFill="1" applyBorder="1" applyAlignment="1">
      <alignment horizontal="center" vertical="center" wrapText="1"/>
    </xf>
    <xf numFmtId="0" fontId="6" fillId="0" borderId="30" xfId="0" applyFont="1" applyBorder="1" applyAlignment="1">
      <alignment horizontal="center" vertical="center" wrapText="1"/>
    </xf>
    <xf numFmtId="166" fontId="6" fillId="3" borderId="0" xfId="1" applyNumberFormat="1" applyFont="1" applyFill="1" applyBorder="1" applyAlignment="1">
      <alignment horizontal="center" vertical="center" wrapText="1"/>
    </xf>
    <xf numFmtId="0" fontId="6" fillId="0" borderId="30" xfId="0" applyFont="1" applyBorder="1" applyAlignment="1">
      <alignment horizontal="center" vertical="center" wrapText="1"/>
    </xf>
    <xf numFmtId="166" fontId="6" fillId="7" borderId="2" xfId="1" applyNumberFormat="1" applyFont="1" applyFill="1" applyBorder="1" applyAlignment="1">
      <alignment horizontal="center" vertical="center" wrapText="1"/>
    </xf>
    <xf numFmtId="166" fontId="6" fillId="2" borderId="2" xfId="1" applyNumberFormat="1" applyFont="1" applyFill="1" applyBorder="1" applyAlignment="1">
      <alignment horizontal="center" vertical="center" wrapText="1"/>
    </xf>
    <xf numFmtId="166" fontId="6" fillId="0" borderId="1" xfId="1" applyNumberFormat="1" applyFont="1" applyFill="1" applyBorder="1" applyAlignment="1">
      <alignment horizontal="center" vertical="center" wrapText="1"/>
    </xf>
    <xf numFmtId="166" fontId="6" fillId="0" borderId="2" xfId="1" applyNumberFormat="1" applyFont="1" applyFill="1" applyBorder="1" applyAlignment="1">
      <alignment horizontal="center" vertical="center" wrapText="1"/>
    </xf>
    <xf numFmtId="166" fontId="6" fillId="17" borderId="0" xfId="1" applyNumberFormat="1" applyFont="1" applyFill="1" applyBorder="1" applyAlignment="1">
      <alignment horizontal="center" vertical="center" wrapText="1"/>
    </xf>
    <xf numFmtId="43" fontId="4" fillId="20" borderId="20" xfId="1" applyFont="1" applyFill="1" applyBorder="1" applyAlignment="1">
      <alignment horizontal="center" vertical="center" wrapText="1"/>
    </xf>
    <xf numFmtId="43" fontId="4" fillId="0" borderId="21" xfId="1" applyFont="1" applyBorder="1" applyAlignment="1">
      <alignment horizontal="center" vertical="center" wrapText="1"/>
    </xf>
    <xf numFmtId="43" fontId="4" fillId="20" borderId="21" xfId="1" applyFont="1" applyFill="1" applyBorder="1" applyAlignment="1">
      <alignment horizontal="center" vertical="center" wrapText="1"/>
    </xf>
    <xf numFmtId="3" fontId="4" fillId="3" borderId="0" xfId="1" applyNumberFormat="1" applyFont="1" applyFill="1" applyBorder="1" applyAlignment="1">
      <alignment horizontal="center" vertical="center" wrapText="1"/>
    </xf>
    <xf numFmtId="3" fontId="4" fillId="0" borderId="0" xfId="1" applyNumberFormat="1" applyFont="1" applyBorder="1" applyAlignment="1">
      <alignment horizontal="center" vertical="center" wrapText="1"/>
    </xf>
    <xf numFmtId="3" fontId="4" fillId="0" borderId="15" xfId="1" applyNumberFormat="1" applyFont="1" applyBorder="1" applyAlignment="1">
      <alignment horizontal="center" vertical="center" wrapText="1"/>
    </xf>
    <xf numFmtId="3" fontId="4" fillId="0" borderId="56" xfId="0" applyNumberFormat="1" applyFont="1" applyBorder="1" applyAlignment="1">
      <alignment horizontal="center" vertical="center" wrapText="1"/>
    </xf>
    <xf numFmtId="3" fontId="4" fillId="0" borderId="13" xfId="0" applyNumberFormat="1" applyFont="1" applyBorder="1" applyAlignment="1">
      <alignment horizontal="center" vertical="center" wrapText="1"/>
    </xf>
    <xf numFmtId="3" fontId="4" fillId="3" borderId="13" xfId="1" applyNumberFormat="1" applyFont="1" applyFill="1" applyBorder="1" applyAlignment="1">
      <alignment horizontal="center" vertical="center" wrapText="1"/>
    </xf>
    <xf numFmtId="3" fontId="4" fillId="3" borderId="15" xfId="1" applyNumberFormat="1" applyFont="1" applyFill="1" applyBorder="1" applyAlignment="1">
      <alignment horizontal="center" vertical="center" wrapText="1"/>
    </xf>
    <xf numFmtId="3" fontId="4" fillId="3" borderId="56" xfId="0" applyNumberFormat="1" applyFont="1" applyFill="1" applyBorder="1" applyAlignment="1">
      <alignment horizontal="center" vertical="center" wrapText="1"/>
    </xf>
    <xf numFmtId="43" fontId="4" fillId="0" borderId="0" xfId="1" applyFont="1" applyBorder="1" applyAlignment="1">
      <alignment horizontal="center" vertical="center"/>
    </xf>
    <xf numFmtId="43" fontId="4" fillId="3" borderId="21" xfId="1" applyFont="1" applyFill="1" applyBorder="1" applyAlignment="1">
      <alignment horizontal="center" vertical="center" wrapText="1"/>
    </xf>
    <xf numFmtId="0" fontId="4" fillId="0" borderId="29" xfId="0" applyFont="1" applyBorder="1" applyAlignment="1">
      <alignment horizontal="center" vertical="center"/>
    </xf>
    <xf numFmtId="0" fontId="4" fillId="0" borderId="48" xfId="0" applyFont="1" applyBorder="1" applyAlignment="1">
      <alignment horizontal="center" vertical="center"/>
    </xf>
    <xf numFmtId="0" fontId="4" fillId="0" borderId="30" xfId="0" applyFont="1" applyBorder="1" applyAlignment="1">
      <alignment horizontal="center" vertical="center"/>
    </xf>
    <xf numFmtId="43" fontId="4" fillId="0" borderId="30" xfId="1" applyFont="1" applyBorder="1" applyAlignment="1">
      <alignment horizontal="center" vertical="center"/>
    </xf>
    <xf numFmtId="0" fontId="4" fillId="0" borderId="31" xfId="0" applyFont="1" applyBorder="1" applyAlignment="1">
      <alignment horizontal="center" vertical="center"/>
    </xf>
    <xf numFmtId="0" fontId="4" fillId="0" borderId="3" xfId="0" applyFont="1" applyBorder="1" applyAlignment="1">
      <alignment horizontal="center" vertical="center"/>
    </xf>
    <xf numFmtId="167" fontId="4" fillId="17" borderId="20" xfId="0" applyNumberFormat="1" applyFont="1" applyFill="1" applyBorder="1" applyAlignment="1">
      <alignment horizontal="center" vertical="center" wrapText="1"/>
    </xf>
    <xf numFmtId="167" fontId="4" fillId="17" borderId="64" xfId="0" applyNumberFormat="1" applyFont="1" applyFill="1" applyBorder="1" applyAlignment="1">
      <alignment horizontal="center" vertical="center" wrapText="1"/>
    </xf>
    <xf numFmtId="43" fontId="4" fillId="0" borderId="20" xfId="1" applyFont="1" applyBorder="1" applyAlignment="1">
      <alignment horizontal="center" vertical="center"/>
    </xf>
    <xf numFmtId="0" fontId="0" fillId="0" borderId="21" xfId="0" applyBorder="1"/>
    <xf numFmtId="0" fontId="0" fillId="0" borderId="22" xfId="0" applyBorder="1"/>
    <xf numFmtId="166" fontId="6" fillId="2" borderId="4" xfId="1" applyNumberFormat="1" applyFont="1" applyFill="1" applyBorder="1" applyAlignment="1">
      <alignment horizontal="center" vertical="center" wrapText="1"/>
    </xf>
    <xf numFmtId="166" fontId="4" fillId="2" borderId="6" xfId="1" applyNumberFormat="1" applyFont="1" applyFill="1" applyBorder="1" applyAlignment="1">
      <alignment horizontal="center" vertical="center" wrapText="1"/>
    </xf>
    <xf numFmtId="167" fontId="4" fillId="2" borderId="64" xfId="0" applyNumberFormat="1" applyFont="1" applyFill="1" applyBorder="1" applyAlignment="1">
      <alignment horizontal="center" vertical="center" wrapText="1"/>
    </xf>
    <xf numFmtId="166" fontId="6" fillId="21" borderId="4" xfId="1" applyNumberFormat="1" applyFont="1" applyFill="1" applyBorder="1" applyAlignment="1">
      <alignment horizontal="center" vertical="center" wrapText="1"/>
    </xf>
    <xf numFmtId="166" fontId="4" fillId="21" borderId="5" xfId="1" applyNumberFormat="1" applyFont="1" applyFill="1" applyBorder="1" applyAlignment="1">
      <alignment horizontal="center" vertical="center" wrapText="1"/>
    </xf>
    <xf numFmtId="166" fontId="4" fillId="21" borderId="6" xfId="1" applyNumberFormat="1" applyFont="1" applyFill="1" applyBorder="1" applyAlignment="1">
      <alignment horizontal="center" vertical="center" wrapText="1"/>
    </xf>
    <xf numFmtId="167" fontId="4" fillId="21" borderId="20" xfId="0" applyNumberFormat="1" applyFont="1" applyFill="1" applyBorder="1" applyAlignment="1">
      <alignment horizontal="center" vertical="center" wrapText="1"/>
    </xf>
    <xf numFmtId="167" fontId="4" fillId="21" borderId="64" xfId="0" applyNumberFormat="1" applyFont="1" applyFill="1" applyBorder="1" applyAlignment="1">
      <alignment horizontal="center" vertical="center" wrapText="1"/>
    </xf>
    <xf numFmtId="3" fontId="4" fillId="21" borderId="1" xfId="0" applyNumberFormat="1" applyFont="1" applyFill="1" applyBorder="1" applyAlignment="1">
      <alignment horizontal="center" vertical="center" wrapText="1"/>
    </xf>
    <xf numFmtId="3" fontId="4" fillId="21" borderId="2" xfId="0" applyNumberFormat="1" applyFont="1" applyFill="1" applyBorder="1" applyAlignment="1">
      <alignment horizontal="center" vertical="center" wrapText="1"/>
    </xf>
    <xf numFmtId="167" fontId="4" fillId="21" borderId="2" xfId="0" applyNumberFormat="1" applyFont="1" applyFill="1" applyBorder="1" applyAlignment="1">
      <alignment horizontal="center" vertical="center" wrapText="1"/>
    </xf>
    <xf numFmtId="43" fontId="4" fillId="21" borderId="2" xfId="1" applyFont="1" applyFill="1" applyBorder="1" applyAlignment="1">
      <alignment horizontal="center" vertical="center" wrapText="1"/>
    </xf>
    <xf numFmtId="167" fontId="4" fillId="21" borderId="3" xfId="0" applyNumberFormat="1" applyFont="1" applyFill="1" applyBorder="1" applyAlignment="1">
      <alignment horizontal="center" vertical="center" wrapText="1"/>
    </xf>
    <xf numFmtId="3" fontId="4" fillId="9" borderId="1" xfId="0" applyNumberFormat="1" applyFont="1" applyFill="1" applyBorder="1" applyAlignment="1">
      <alignment horizontal="center" vertical="center" wrapText="1"/>
    </xf>
    <xf numFmtId="3" fontId="4" fillId="9" borderId="2" xfId="0" applyNumberFormat="1" applyFont="1" applyFill="1" applyBorder="1" applyAlignment="1">
      <alignment horizontal="center" vertical="center" wrapText="1"/>
    </xf>
    <xf numFmtId="167" fontId="4" fillId="9" borderId="2" xfId="0" applyNumberFormat="1" applyFont="1" applyFill="1" applyBorder="1" applyAlignment="1">
      <alignment horizontal="center" vertical="center" wrapText="1"/>
    </xf>
    <xf numFmtId="43" fontId="4" fillId="9" borderId="2" xfId="1" applyFont="1" applyFill="1" applyBorder="1" applyAlignment="1">
      <alignment horizontal="center" vertical="center" wrapText="1"/>
    </xf>
    <xf numFmtId="167" fontId="4" fillId="9" borderId="3" xfId="0" applyNumberFormat="1" applyFont="1" applyFill="1" applyBorder="1" applyAlignment="1">
      <alignment horizontal="center" vertical="center" wrapText="1"/>
    </xf>
    <xf numFmtId="167" fontId="4" fillId="9" borderId="64"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167" fontId="4" fillId="8" borderId="22" xfId="0" applyNumberFormat="1" applyFont="1" applyFill="1" applyBorder="1" applyAlignment="1">
      <alignment horizontal="center" vertical="center" wrapText="1"/>
    </xf>
    <xf numFmtId="3" fontId="4" fillId="8" borderId="1" xfId="0" applyNumberFormat="1"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167" fontId="4" fillId="8" borderId="2" xfId="0" applyNumberFormat="1" applyFont="1" applyFill="1" applyBorder="1" applyAlignment="1">
      <alignment horizontal="center" vertical="center" wrapText="1"/>
    </xf>
    <xf numFmtId="43" fontId="4" fillId="8" borderId="2" xfId="1" applyFont="1" applyFill="1" applyBorder="1" applyAlignment="1">
      <alignment horizontal="center" vertical="center" wrapText="1"/>
    </xf>
    <xf numFmtId="167" fontId="4" fillId="8" borderId="24" xfId="0" applyNumberFormat="1" applyFont="1" applyFill="1" applyBorder="1" applyAlignment="1">
      <alignment horizontal="center" vertical="center" wrapText="1"/>
    </xf>
    <xf numFmtId="166" fontId="12" fillId="22" borderId="4" xfId="1" applyNumberFormat="1" applyFont="1" applyFill="1" applyBorder="1" applyAlignment="1">
      <alignment horizontal="center" vertical="center" wrapText="1"/>
    </xf>
    <xf numFmtId="166" fontId="4" fillId="22" borderId="5" xfId="1" applyNumberFormat="1" applyFont="1" applyFill="1" applyBorder="1" applyAlignment="1">
      <alignment horizontal="center" vertical="center" wrapText="1"/>
    </xf>
    <xf numFmtId="166" fontId="4" fillId="22" borderId="6" xfId="1" applyNumberFormat="1" applyFont="1" applyFill="1" applyBorder="1" applyAlignment="1">
      <alignment horizontal="center" vertical="center" wrapText="1"/>
    </xf>
    <xf numFmtId="166" fontId="8" fillId="0" borderId="7" xfId="1" applyNumberFormat="1" applyFont="1" applyFill="1" applyBorder="1" applyAlignment="1">
      <alignment horizontal="center" vertical="center" wrapText="1"/>
    </xf>
    <xf numFmtId="166" fontId="13" fillId="0" borderId="7" xfId="1" applyNumberFormat="1" applyFont="1" applyFill="1" applyBorder="1" applyAlignment="1">
      <alignment horizontal="center" vertical="center" wrapText="1"/>
    </xf>
    <xf numFmtId="166" fontId="4" fillId="22" borderId="11" xfId="1" applyNumberFormat="1" applyFont="1" applyFill="1" applyBorder="1" applyAlignment="1">
      <alignment horizontal="center" vertical="center" wrapText="1"/>
    </xf>
    <xf numFmtId="3" fontId="4" fillId="22" borderId="1" xfId="0" applyNumberFormat="1" applyFont="1" applyFill="1" applyBorder="1" applyAlignment="1">
      <alignment horizontal="center" vertical="center" wrapText="1"/>
    </xf>
    <xf numFmtId="3" fontId="4" fillId="22" borderId="2" xfId="0" applyNumberFormat="1" applyFont="1" applyFill="1" applyBorder="1" applyAlignment="1">
      <alignment horizontal="center" vertical="center" wrapText="1"/>
    </xf>
    <xf numFmtId="167" fontId="4" fillId="22" borderId="2" xfId="0" applyNumberFormat="1" applyFont="1" applyFill="1" applyBorder="1" applyAlignment="1">
      <alignment horizontal="center" vertical="center" wrapText="1"/>
    </xf>
    <xf numFmtId="43" fontId="4" fillId="22" borderId="2" xfId="1" applyFont="1" applyFill="1" applyBorder="1" applyAlignment="1">
      <alignment horizontal="center" vertical="center" wrapText="1"/>
    </xf>
    <xf numFmtId="167" fontId="4" fillId="22" borderId="24" xfId="0" applyNumberFormat="1" applyFont="1" applyFill="1" applyBorder="1" applyAlignment="1">
      <alignment horizontal="center" vertical="center" wrapText="1"/>
    </xf>
    <xf numFmtId="167" fontId="4" fillId="33" borderId="0" xfId="0" applyNumberFormat="1" applyFont="1" applyFill="1" applyBorder="1" applyAlignment="1">
      <alignment horizontal="center" vertical="center" wrapText="1"/>
    </xf>
    <xf numFmtId="166" fontId="4" fillId="32" borderId="0" xfId="1" applyNumberFormat="1" applyFont="1" applyFill="1" applyBorder="1" applyAlignment="1">
      <alignment horizontal="center" vertical="center" wrapText="1"/>
    </xf>
    <xf numFmtId="166" fontId="4" fillId="32" borderId="13" xfId="1" applyNumberFormat="1" applyFont="1" applyFill="1" applyBorder="1" applyAlignment="1">
      <alignment horizontal="center" vertical="center" wrapText="1"/>
    </xf>
    <xf numFmtId="0" fontId="13" fillId="32" borderId="0" xfId="0" applyFont="1" applyFill="1" applyBorder="1" applyAlignment="1">
      <alignment horizontal="center" vertical="center" wrapText="1"/>
    </xf>
    <xf numFmtId="166" fontId="13" fillId="32" borderId="0" xfId="1" applyNumberFormat="1"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Fill="1" applyBorder="1" applyAlignment="1">
      <alignment horizontal="center" vertical="center" wrapText="1"/>
    </xf>
    <xf numFmtId="0" fontId="4" fillId="32" borderId="0" xfId="0" applyFont="1" applyFill="1" applyBorder="1" applyAlignment="1">
      <alignment horizontal="center" vertical="center" wrapText="1"/>
    </xf>
    <xf numFmtId="0" fontId="4" fillId="0" borderId="67" xfId="0" applyFont="1" applyFill="1" applyBorder="1"/>
    <xf numFmtId="3" fontId="4" fillId="0" borderId="70" xfId="0" applyNumberFormat="1" applyFont="1" applyBorder="1"/>
    <xf numFmtId="3" fontId="4" fillId="0" borderId="0" xfId="0" applyNumberFormat="1" applyFont="1" applyFill="1"/>
    <xf numFmtId="3" fontId="4" fillId="0" borderId="53" xfId="0" applyNumberFormat="1" applyFont="1" applyBorder="1"/>
    <xf numFmtId="44" fontId="0" fillId="0" borderId="0" xfId="25" applyFont="1"/>
    <xf numFmtId="44" fontId="0" fillId="0" borderId="36" xfId="25" applyFont="1" applyBorder="1"/>
    <xf numFmtId="44" fontId="0" fillId="0" borderId="37" xfId="25" applyFont="1" applyBorder="1"/>
    <xf numFmtId="44" fontId="28" fillId="0" borderId="37" xfId="25" applyFont="1" applyBorder="1"/>
    <xf numFmtId="44" fontId="0" fillId="0" borderId="38" xfId="25" applyFont="1" applyBorder="1"/>
    <xf numFmtId="44" fontId="0" fillId="0" borderId="50" xfId="25" applyFont="1" applyBorder="1"/>
    <xf numFmtId="44" fontId="0" fillId="0" borderId="40" xfId="25" applyFont="1" applyBorder="1"/>
    <xf numFmtId="44" fontId="0" fillId="34" borderId="36" xfId="25" applyFont="1" applyFill="1" applyBorder="1"/>
    <xf numFmtId="44" fontId="0" fillId="34" borderId="38" xfId="25" applyFont="1" applyFill="1" applyBorder="1"/>
    <xf numFmtId="44" fontId="0" fillId="34" borderId="37" xfId="25" applyFont="1" applyFill="1" applyBorder="1"/>
    <xf numFmtId="44" fontId="28" fillId="34" borderId="37" xfId="25" applyFont="1" applyFill="1" applyBorder="1"/>
    <xf numFmtId="44" fontId="0" fillId="34" borderId="40" xfId="25" applyFont="1" applyFill="1" applyBorder="1"/>
    <xf numFmtId="0" fontId="0" fillId="34" borderId="32" xfId="0" applyFill="1" applyBorder="1"/>
    <xf numFmtId="44" fontId="28" fillId="34" borderId="40" xfId="25" applyFont="1" applyFill="1" applyBorder="1"/>
    <xf numFmtId="44" fontId="0" fillId="0" borderId="50" xfId="25" applyFont="1" applyBorder="1" applyAlignment="1">
      <alignment wrapText="1"/>
    </xf>
    <xf numFmtId="0" fontId="6" fillId="4" borderId="20" xfId="0" applyFont="1" applyFill="1" applyBorder="1" applyAlignment="1">
      <alignment horizontal="center" vertical="center"/>
    </xf>
    <xf numFmtId="0" fontId="6" fillId="5" borderId="20" xfId="0" applyFont="1" applyFill="1" applyBorder="1" applyAlignment="1">
      <alignment horizontal="center" vertical="center"/>
    </xf>
    <xf numFmtId="0" fontId="6" fillId="11" borderId="20" xfId="0" applyFont="1" applyFill="1" applyBorder="1" applyAlignment="1">
      <alignment horizontal="center" vertical="center"/>
    </xf>
    <xf numFmtId="0" fontId="6" fillId="6" borderId="20" xfId="0" applyFont="1" applyFill="1" applyBorder="1" applyAlignment="1">
      <alignment horizontal="center" vertical="center"/>
    </xf>
    <xf numFmtId="0" fontId="6" fillId="12" borderId="20" xfId="0" applyFont="1" applyFill="1" applyBorder="1" applyAlignment="1">
      <alignment horizontal="center" vertical="center"/>
    </xf>
    <xf numFmtId="0" fontId="6" fillId="24" borderId="20" xfId="0" applyFont="1" applyFill="1" applyBorder="1" applyAlignment="1">
      <alignment horizontal="center" vertical="center"/>
    </xf>
    <xf numFmtId="1" fontId="4" fillId="20" borderId="5" xfId="0" applyNumberFormat="1" applyFont="1" applyFill="1" applyBorder="1" applyAlignment="1">
      <alignment horizontal="center" vertical="center" wrapText="1"/>
    </xf>
    <xf numFmtId="1" fontId="4" fillId="0" borderId="0" xfId="0" applyNumberFormat="1" applyFont="1" applyFill="1" applyBorder="1" applyAlignment="1">
      <alignment horizontal="center" vertical="center" wrapText="1"/>
    </xf>
    <xf numFmtId="1" fontId="4" fillId="0" borderId="0" xfId="0" applyNumberFormat="1" applyFont="1" applyBorder="1" applyAlignment="1">
      <alignment horizontal="center" vertical="center" wrapText="1"/>
    </xf>
    <xf numFmtId="1" fontId="4" fillId="0" borderId="15" xfId="0" applyNumberFormat="1" applyFont="1" applyBorder="1" applyAlignment="1">
      <alignment horizontal="center" vertical="center" wrapText="1"/>
    </xf>
    <xf numFmtId="1" fontId="4" fillId="20" borderId="13" xfId="0" applyNumberFormat="1" applyFont="1" applyFill="1" applyBorder="1" applyAlignment="1">
      <alignment horizontal="center" vertical="center" wrapText="1"/>
    </xf>
    <xf numFmtId="1" fontId="4" fillId="20" borderId="0" xfId="0" applyNumberFormat="1" applyFont="1" applyFill="1" applyBorder="1" applyAlignment="1">
      <alignment horizontal="center" vertical="center" wrapText="1"/>
    </xf>
    <xf numFmtId="1" fontId="4" fillId="20" borderId="15" xfId="0" applyNumberFormat="1" applyFont="1" applyFill="1" applyBorder="1" applyAlignment="1">
      <alignment horizontal="center" vertical="center" wrapText="1"/>
    </xf>
    <xf numFmtId="1" fontId="4" fillId="3" borderId="0" xfId="0" applyNumberFormat="1" applyFont="1" applyFill="1" applyBorder="1" applyAlignment="1">
      <alignment horizontal="center" vertical="center" wrapText="1"/>
    </xf>
    <xf numFmtId="1" fontId="4" fillId="3" borderId="13" xfId="0" applyNumberFormat="1" applyFont="1" applyFill="1" applyBorder="1" applyAlignment="1">
      <alignment horizontal="center" vertical="center" wrapText="1"/>
    </xf>
    <xf numFmtId="1" fontId="4" fillId="3" borderId="15" xfId="0" applyNumberFormat="1" applyFont="1" applyFill="1" applyBorder="1" applyAlignment="1">
      <alignment horizontal="center" vertical="center" wrapText="1"/>
    </xf>
    <xf numFmtId="1" fontId="4" fillId="17" borderId="0" xfId="0" applyNumberFormat="1" applyFont="1" applyFill="1" applyBorder="1" applyAlignment="1">
      <alignment horizontal="center" vertical="center" wrapText="1"/>
    </xf>
    <xf numFmtId="1" fontId="4" fillId="17" borderId="13" xfId="0" applyNumberFormat="1" applyFont="1" applyFill="1" applyBorder="1" applyAlignment="1">
      <alignment horizontal="center" vertical="center" wrapText="1"/>
    </xf>
    <xf numFmtId="1" fontId="4" fillId="17" borderId="12" xfId="0" applyNumberFormat="1" applyFont="1" applyFill="1" applyBorder="1" applyAlignment="1">
      <alignment horizontal="center" vertical="center" wrapText="1"/>
    </xf>
    <xf numFmtId="1" fontId="4" fillId="17" borderId="17" xfId="0" applyNumberFormat="1" applyFont="1" applyFill="1" applyBorder="1" applyAlignment="1">
      <alignment horizontal="center" vertical="center" wrapText="1"/>
    </xf>
    <xf numFmtId="1" fontId="4" fillId="10" borderId="10" xfId="0" applyNumberFormat="1" applyFont="1" applyFill="1" applyBorder="1" applyAlignment="1">
      <alignment horizontal="center" vertical="center" wrapText="1"/>
    </xf>
    <xf numFmtId="1" fontId="4" fillId="2" borderId="5" xfId="0" applyNumberFormat="1" applyFont="1" applyFill="1" applyBorder="1" applyAlignment="1">
      <alignment horizontal="center" vertical="center" wrapText="1"/>
    </xf>
    <xf numFmtId="1" fontId="13" fillId="0" borderId="0" xfId="0" applyNumberFormat="1" applyFont="1" applyBorder="1" applyAlignment="1">
      <alignment horizontal="center" vertical="center" wrapText="1"/>
    </xf>
    <xf numFmtId="1" fontId="4" fillId="2" borderId="13" xfId="0" applyNumberFormat="1" applyFont="1" applyFill="1" applyBorder="1" applyAlignment="1">
      <alignment horizontal="center" vertical="center" wrapText="1"/>
    </xf>
    <xf numFmtId="1" fontId="4" fillId="2" borderId="0" xfId="0" applyNumberFormat="1" applyFont="1" applyFill="1" applyBorder="1" applyAlignment="1">
      <alignment horizontal="center" vertical="center" wrapText="1"/>
    </xf>
    <xf numFmtId="1" fontId="4" fillId="2" borderId="12" xfId="0" applyNumberFormat="1" applyFont="1" applyFill="1" applyBorder="1" applyAlignment="1">
      <alignment horizontal="center" vertical="center" wrapText="1"/>
    </xf>
    <xf numFmtId="1" fontId="4" fillId="2" borderId="15" xfId="0" applyNumberFormat="1" applyFont="1" applyFill="1" applyBorder="1" applyAlignment="1">
      <alignment horizontal="center" vertical="center" wrapText="1"/>
    </xf>
    <xf numFmtId="1" fontId="4" fillId="21" borderId="0" xfId="0" applyNumberFormat="1" applyFont="1" applyFill="1" applyBorder="1" applyAlignment="1">
      <alignment horizontal="center" vertical="center" wrapText="1"/>
    </xf>
    <xf numFmtId="1" fontId="4" fillId="21" borderId="13" xfId="0" applyNumberFormat="1" applyFont="1" applyFill="1" applyBorder="1" applyAlignment="1">
      <alignment horizontal="center" vertical="center" wrapText="1"/>
    </xf>
    <xf numFmtId="1" fontId="4" fillId="21" borderId="17" xfId="0" applyNumberFormat="1" applyFont="1" applyFill="1" applyBorder="1" applyAlignment="1">
      <alignment horizontal="center" vertical="center" wrapText="1"/>
    </xf>
    <xf numFmtId="1" fontId="4" fillId="9" borderId="5" xfId="0" applyNumberFormat="1" applyFont="1" applyFill="1" applyBorder="1" applyAlignment="1">
      <alignment horizontal="center" vertical="center" wrapText="1"/>
    </xf>
    <xf numFmtId="1" fontId="4" fillId="9" borderId="13" xfId="0" applyNumberFormat="1" applyFont="1" applyFill="1" applyBorder="1" applyAlignment="1">
      <alignment horizontal="center" vertical="center" wrapText="1"/>
    </xf>
    <xf numFmtId="1" fontId="4" fillId="9" borderId="0" xfId="0" applyNumberFormat="1" applyFont="1" applyFill="1" applyBorder="1" applyAlignment="1">
      <alignment horizontal="center" vertical="center" wrapText="1"/>
    </xf>
    <xf numFmtId="1" fontId="4" fillId="9" borderId="12" xfId="0" applyNumberFormat="1" applyFont="1" applyFill="1" applyBorder="1" applyAlignment="1">
      <alignment horizontal="center" vertical="center" wrapText="1"/>
    </xf>
    <xf numFmtId="1" fontId="4" fillId="9" borderId="17" xfId="0" applyNumberFormat="1" applyFont="1" applyFill="1" applyBorder="1" applyAlignment="1">
      <alignment horizontal="center" vertical="center" wrapText="1"/>
    </xf>
    <xf numFmtId="1" fontId="4" fillId="8" borderId="5" xfId="0" applyNumberFormat="1" applyFont="1" applyFill="1" applyBorder="1" applyAlignment="1">
      <alignment horizontal="center" vertical="center" wrapText="1"/>
    </xf>
    <xf numFmtId="1" fontId="4" fillId="8" borderId="13" xfId="0" applyNumberFormat="1" applyFont="1" applyFill="1" applyBorder="1" applyAlignment="1">
      <alignment horizontal="center" vertical="center" wrapText="1"/>
    </xf>
    <xf numFmtId="1" fontId="4" fillId="8" borderId="0" xfId="0" applyNumberFormat="1" applyFont="1" applyFill="1" applyBorder="1" applyAlignment="1">
      <alignment horizontal="center" vertical="center" wrapText="1"/>
    </xf>
    <xf numFmtId="1" fontId="4" fillId="8" borderId="15" xfId="0" applyNumberFormat="1" applyFont="1" applyFill="1" applyBorder="1" applyAlignment="1">
      <alignment horizontal="center" vertical="center" wrapText="1"/>
    </xf>
    <xf numFmtId="1" fontId="4" fillId="22" borderId="0" xfId="0" applyNumberFormat="1" applyFont="1" applyFill="1" applyBorder="1" applyAlignment="1">
      <alignment horizontal="center" vertical="center" wrapText="1"/>
    </xf>
    <xf numFmtId="1" fontId="4" fillId="22" borderId="13" xfId="0" applyNumberFormat="1" applyFont="1" applyFill="1" applyBorder="1" applyAlignment="1">
      <alignment horizontal="center" vertical="center" wrapText="1"/>
    </xf>
    <xf numFmtId="1" fontId="4" fillId="22" borderId="12" xfId="0" applyNumberFormat="1" applyFont="1" applyFill="1" applyBorder="1" applyAlignment="1">
      <alignment horizontal="center" vertical="center" wrapText="1"/>
    </xf>
    <xf numFmtId="1" fontId="4" fillId="22" borderId="17" xfId="0" applyNumberFormat="1" applyFont="1" applyFill="1" applyBorder="1" applyAlignment="1">
      <alignment horizontal="center" vertical="center" wrapText="1"/>
    </xf>
    <xf numFmtId="1" fontId="4" fillId="4" borderId="5" xfId="0" applyNumberFormat="1"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1" fontId="4" fillId="4" borderId="12" xfId="0" applyNumberFormat="1" applyFont="1" applyFill="1" applyBorder="1" applyAlignment="1">
      <alignment horizontal="center" vertical="center" wrapText="1"/>
    </xf>
    <xf numFmtId="1" fontId="4" fillId="10" borderId="2" xfId="0" applyNumberFormat="1" applyFont="1" applyFill="1" applyBorder="1" applyAlignment="1">
      <alignment horizontal="center" vertical="center" wrapText="1"/>
    </xf>
    <xf numFmtId="1" fontId="4" fillId="17" borderId="15" xfId="0" applyNumberFormat="1" applyFont="1" applyFill="1" applyBorder="1" applyAlignment="1">
      <alignment horizontal="center" vertical="center" wrapText="1"/>
    </xf>
    <xf numFmtId="1" fontId="13" fillId="0" borderId="0" xfId="0" applyNumberFormat="1" applyFont="1" applyAlignment="1">
      <alignment horizontal="center" vertical="center" wrapText="1"/>
    </xf>
    <xf numFmtId="1" fontId="4" fillId="21" borderId="2" xfId="0" applyNumberFormat="1" applyFont="1" applyFill="1" applyBorder="1" applyAlignment="1">
      <alignment horizontal="center" vertical="center" wrapText="1"/>
    </xf>
    <xf numFmtId="1" fontId="4" fillId="9" borderId="2" xfId="0" applyNumberFormat="1" applyFont="1" applyFill="1" applyBorder="1" applyAlignment="1">
      <alignment horizontal="center" vertical="center" wrapText="1"/>
    </xf>
    <xf numFmtId="1" fontId="4" fillId="8" borderId="2" xfId="0" applyNumberFormat="1" applyFont="1" applyFill="1" applyBorder="1" applyAlignment="1">
      <alignment horizontal="center" vertical="center" wrapText="1"/>
    </xf>
    <xf numFmtId="1" fontId="4" fillId="22"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xf numFmtId="0" fontId="4" fillId="0" borderId="9" xfId="0" applyFont="1" applyFill="1" applyBorder="1" applyAlignment="1">
      <alignment horizontal="center" vertical="center" wrapText="1"/>
    </xf>
    <xf numFmtId="3" fontId="4" fillId="35" borderId="36" xfId="0" applyNumberFormat="1" applyFont="1" applyFill="1" applyBorder="1"/>
    <xf numFmtId="3" fontId="4" fillId="35" borderId="67" xfId="0" applyNumberFormat="1" applyFont="1" applyFill="1" applyBorder="1"/>
    <xf numFmtId="3" fontId="4" fillId="35" borderId="32" xfId="0" applyNumberFormat="1" applyFont="1" applyFill="1" applyBorder="1"/>
    <xf numFmtId="3" fontId="4" fillId="35" borderId="50" xfId="0" applyNumberFormat="1" applyFont="1" applyFill="1" applyBorder="1"/>
    <xf numFmtId="3" fontId="4" fillId="0" borderId="16" xfId="0" applyNumberFormat="1" applyFont="1" applyBorder="1"/>
    <xf numFmtId="3" fontId="4" fillId="0" borderId="14" xfId="0" applyNumberFormat="1" applyFont="1" applyBorder="1"/>
    <xf numFmtId="0" fontId="12" fillId="23" borderId="33" xfId="24" applyFont="1" applyFill="1" applyBorder="1" applyAlignment="1">
      <alignment horizontal="center" wrapText="1"/>
    </xf>
    <xf numFmtId="0" fontId="29" fillId="13" borderId="34" xfId="24" applyFont="1" applyFill="1" applyBorder="1" applyAlignment="1">
      <alignment horizontal="center" wrapText="1"/>
    </xf>
    <xf numFmtId="0" fontId="29" fillId="13" borderId="49" xfId="24" applyFont="1" applyFill="1" applyBorder="1" applyAlignment="1">
      <alignment horizontal="center" vertical="center" wrapText="1"/>
    </xf>
    <xf numFmtId="0" fontId="30" fillId="13" borderId="49" xfId="24" applyFont="1" applyFill="1" applyBorder="1" applyAlignment="1">
      <alignment wrapText="1"/>
    </xf>
    <xf numFmtId="0" fontId="29" fillId="13" borderId="35" xfId="24" applyFont="1" applyFill="1" applyBorder="1" applyAlignment="1">
      <alignment horizontal="center" vertical="center" wrapText="1"/>
    </xf>
    <xf numFmtId="0" fontId="12" fillId="0" borderId="0" xfId="24" applyFont="1"/>
    <xf numFmtId="168" fontId="13" fillId="15" borderId="50" xfId="19" applyNumberFormat="1" applyFont="1" applyFill="1" applyBorder="1" applyAlignment="1">
      <alignment horizontal="center" vertical="center"/>
    </xf>
    <xf numFmtId="168" fontId="17" fillId="15" borderId="50" xfId="19" applyNumberFormat="1" applyFont="1" applyFill="1" applyBorder="1" applyAlignment="1"/>
    <xf numFmtId="168" fontId="20" fillId="14" borderId="49" xfId="19" applyNumberFormat="1" applyFont="1" applyFill="1" applyBorder="1" applyAlignment="1">
      <alignment horizontal="center" vertical="center" wrapText="1"/>
    </xf>
    <xf numFmtId="168" fontId="21" fillId="14" borderId="49" xfId="19" applyNumberFormat="1" applyFont="1" applyFill="1" applyBorder="1" applyAlignment="1">
      <alignment wrapText="1"/>
    </xf>
    <xf numFmtId="0" fontId="22" fillId="0" borderId="36" xfId="0" applyFont="1" applyFill="1" applyBorder="1"/>
    <xf numFmtId="0" fontId="13" fillId="0" borderId="32" xfId="24" applyFont="1" applyFill="1" applyBorder="1" applyAlignment="1"/>
    <xf numFmtId="167" fontId="13" fillId="0" borderId="51" xfId="20" applyNumberFormat="1" applyFont="1" applyFill="1" applyBorder="1" applyAlignment="1">
      <alignment horizontal="center" vertical="center"/>
    </xf>
    <xf numFmtId="167" fontId="13" fillId="0" borderId="50" xfId="20" applyNumberFormat="1" applyFont="1" applyFill="1" applyBorder="1" applyAlignment="1">
      <alignment horizontal="center" vertical="center"/>
    </xf>
    <xf numFmtId="44" fontId="17" fillId="0" borderId="51" xfId="19" applyNumberFormat="1" applyFont="1" applyFill="1" applyBorder="1" applyAlignment="1"/>
    <xf numFmtId="169" fontId="17" fillId="0" borderId="51" xfId="19" applyNumberFormat="1" applyFont="1" applyFill="1" applyBorder="1" applyAlignment="1"/>
    <xf numFmtId="0" fontId="22" fillId="0" borderId="56" xfId="0" applyFont="1" applyFill="1" applyBorder="1" applyAlignment="1">
      <alignment wrapText="1"/>
    </xf>
    <xf numFmtId="0" fontId="20" fillId="0" borderId="36" xfId="0" applyFont="1" applyFill="1" applyBorder="1" applyAlignment="1">
      <alignment wrapText="1"/>
    </xf>
    <xf numFmtId="167" fontId="13" fillId="0" borderId="50" xfId="19" applyNumberFormat="1" applyFont="1" applyFill="1" applyBorder="1" applyAlignment="1">
      <alignment horizontal="center" vertical="center"/>
    </xf>
    <xf numFmtId="169" fontId="17" fillId="0" borderId="50" xfId="19" applyNumberFormat="1" applyFont="1" applyFill="1" applyBorder="1" applyAlignment="1"/>
    <xf numFmtId="168" fontId="17" fillId="0" borderId="50" xfId="19" applyNumberFormat="1" applyFont="1" applyFill="1" applyBorder="1" applyAlignment="1"/>
    <xf numFmtId="0" fontId="22" fillId="0" borderId="56" xfId="0" applyFont="1" applyFill="1" applyBorder="1" applyAlignment="1">
      <alignment vertical="top" wrapText="1"/>
    </xf>
    <xf numFmtId="168" fontId="17" fillId="0" borderId="51" xfId="19" applyNumberFormat="1" applyFont="1" applyFill="1" applyBorder="1" applyAlignment="1"/>
    <xf numFmtId="0" fontId="20" fillId="0" borderId="43" xfId="0" applyFont="1" applyFill="1" applyBorder="1" applyAlignment="1">
      <alignment wrapText="1"/>
    </xf>
    <xf numFmtId="0" fontId="13" fillId="0" borderId="44" xfId="24" applyFont="1" applyFill="1" applyBorder="1" applyAlignment="1"/>
    <xf numFmtId="167" fontId="13" fillId="0" borderId="52" xfId="19" applyNumberFormat="1" applyFont="1" applyFill="1" applyBorder="1" applyAlignment="1">
      <alignment horizontal="center" vertical="center"/>
    </xf>
    <xf numFmtId="168" fontId="17" fillId="0" borderId="54" xfId="19" applyNumberFormat="1" applyFont="1" applyFill="1" applyBorder="1" applyAlignment="1"/>
    <xf numFmtId="0" fontId="13" fillId="0" borderId="28" xfId="24" applyFont="1" applyFill="1" applyBorder="1" applyAlignment="1">
      <alignment wrapText="1"/>
    </xf>
    <xf numFmtId="167" fontId="20" fillId="14" borderId="41" xfId="19" applyNumberFormat="1" applyFont="1" applyFill="1" applyBorder="1" applyAlignment="1">
      <alignment horizontal="center" vertical="center" wrapText="1"/>
    </xf>
    <xf numFmtId="168" fontId="21" fillId="14" borderId="41" xfId="19" applyNumberFormat="1" applyFont="1" applyFill="1" applyBorder="1" applyAlignment="1">
      <alignment wrapText="1"/>
    </xf>
    <xf numFmtId="0" fontId="20" fillId="0" borderId="26" xfId="0" applyFont="1" applyFill="1" applyBorder="1" applyAlignment="1">
      <alignment wrapText="1"/>
    </xf>
    <xf numFmtId="0" fontId="13" fillId="0" borderId="27" xfId="24" applyFont="1" applyFill="1" applyBorder="1" applyAlignment="1"/>
    <xf numFmtId="167" fontId="13" fillId="0" borderId="54" xfId="19" applyNumberFormat="1" applyFont="1" applyFill="1" applyBorder="1" applyAlignment="1">
      <alignment horizontal="center" vertical="center"/>
    </xf>
    <xf numFmtId="167" fontId="13" fillId="0" borderId="51" xfId="19" applyNumberFormat="1" applyFont="1" applyFill="1" applyBorder="1" applyAlignment="1">
      <alignment horizontal="center" vertical="center"/>
    </xf>
    <xf numFmtId="0" fontId="13" fillId="0" borderId="47" xfId="24" applyFont="1" applyFill="1" applyBorder="1" applyAlignment="1"/>
    <xf numFmtId="168" fontId="17" fillId="0" borderId="49" xfId="19" applyNumberFormat="1" applyFont="1" applyFill="1" applyBorder="1" applyAlignment="1"/>
    <xf numFmtId="0" fontId="13" fillId="0" borderId="37" xfId="24" applyFont="1" applyFill="1" applyBorder="1" applyAlignment="1"/>
    <xf numFmtId="168" fontId="17" fillId="0" borderId="53" xfId="19" applyNumberFormat="1" applyFont="1" applyFill="1" applyBorder="1" applyAlignment="1"/>
    <xf numFmtId="0" fontId="13" fillId="0" borderId="37" xfId="24" applyFont="1" applyFill="1" applyBorder="1" applyAlignment="1">
      <alignment wrapText="1"/>
    </xf>
    <xf numFmtId="0" fontId="20" fillId="0" borderId="45" xfId="0" applyFont="1" applyFill="1" applyBorder="1" applyAlignment="1">
      <alignment wrapText="1"/>
    </xf>
    <xf numFmtId="0" fontId="13" fillId="0" borderId="46" xfId="24" applyFont="1" applyFill="1" applyBorder="1" applyAlignment="1"/>
    <xf numFmtId="7" fontId="13" fillId="0" borderId="50" xfId="19" applyNumberFormat="1" applyFont="1" applyFill="1" applyBorder="1" applyAlignment="1">
      <alignment horizontal="center" vertical="center"/>
    </xf>
    <xf numFmtId="44" fontId="17" fillId="0" borderId="50" xfId="19" applyNumberFormat="1" applyFont="1" applyFill="1" applyBorder="1" applyAlignment="1"/>
    <xf numFmtId="44" fontId="17" fillId="0" borderId="54" xfId="19" applyNumberFormat="1" applyFont="1" applyFill="1" applyBorder="1" applyAlignment="1"/>
    <xf numFmtId="0" fontId="13" fillId="0" borderId="42" xfId="24" applyFont="1" applyFill="1" applyBorder="1" applyAlignment="1">
      <alignment wrapText="1"/>
    </xf>
    <xf numFmtId="0" fontId="17" fillId="0" borderId="51" xfId="24" applyFont="1" applyFill="1" applyBorder="1" applyAlignment="1"/>
    <xf numFmtId="0" fontId="13" fillId="0" borderId="47" xfId="24" applyFont="1" applyFill="1" applyBorder="1" applyAlignment="1">
      <alignment wrapText="1"/>
    </xf>
    <xf numFmtId="0" fontId="17" fillId="0" borderId="52" xfId="24" applyFont="1" applyFill="1" applyBorder="1" applyAlignment="1"/>
    <xf numFmtId="0" fontId="17" fillId="0" borderId="50" xfId="24" applyFont="1" applyFill="1" applyBorder="1" applyAlignment="1"/>
    <xf numFmtId="167" fontId="20" fillId="0" borderId="49" xfId="19" applyNumberFormat="1" applyFont="1" applyFill="1" applyBorder="1" applyAlignment="1">
      <alignment horizontal="center" vertical="center" wrapText="1"/>
    </xf>
    <xf numFmtId="0" fontId="21" fillId="0" borderId="49" xfId="24" applyFont="1" applyFill="1" applyBorder="1" applyAlignment="1">
      <alignment wrapText="1"/>
    </xf>
    <xf numFmtId="0" fontId="20" fillId="0" borderId="35" xfId="24" applyFont="1" applyFill="1" applyBorder="1" applyAlignment="1">
      <alignment wrapText="1"/>
    </xf>
    <xf numFmtId="0" fontId="17" fillId="0" borderId="54" xfId="24" applyFont="1" applyFill="1" applyBorder="1" applyAlignment="1"/>
    <xf numFmtId="0" fontId="13" fillId="0" borderId="42" xfId="24" applyFont="1" applyFill="1" applyBorder="1" applyAlignment="1"/>
    <xf numFmtId="0" fontId="13" fillId="0" borderId="45" xfId="24" applyFont="1" applyFill="1" applyBorder="1"/>
    <xf numFmtId="167" fontId="13" fillId="0" borderId="46" xfId="19" applyNumberFormat="1" applyFont="1" applyFill="1" applyBorder="1" applyAlignment="1">
      <alignment horizontal="center" vertical="center" wrapText="1"/>
    </xf>
    <xf numFmtId="0" fontId="13" fillId="0" borderId="46" xfId="24" applyFont="1" applyFill="1" applyBorder="1" applyAlignment="1">
      <alignment wrapText="1"/>
    </xf>
    <xf numFmtId="0" fontId="17" fillId="0" borderId="46" xfId="24" applyFont="1" applyFill="1" applyBorder="1" applyAlignment="1">
      <alignment wrapText="1"/>
    </xf>
    <xf numFmtId="0" fontId="13" fillId="0" borderId="47" xfId="24" applyFont="1" applyFill="1" applyBorder="1"/>
    <xf numFmtId="0" fontId="13" fillId="0" borderId="36" xfId="24" applyFont="1" applyFill="1" applyBorder="1"/>
    <xf numFmtId="167" fontId="13" fillId="0" borderId="32" xfId="19" applyNumberFormat="1" applyFont="1" applyFill="1" applyBorder="1" applyAlignment="1">
      <alignment horizontal="center" vertical="center" wrapText="1"/>
    </xf>
    <xf numFmtId="0" fontId="13" fillId="0" borderId="32" xfId="24" applyFont="1" applyFill="1" applyBorder="1" applyAlignment="1">
      <alignment wrapText="1"/>
    </xf>
    <xf numFmtId="0" fontId="17" fillId="0" borderId="32" xfId="24" applyFont="1" applyFill="1" applyBorder="1" applyAlignment="1">
      <alignment wrapText="1"/>
    </xf>
    <xf numFmtId="0" fontId="13" fillId="0" borderId="37" xfId="24" applyNumberFormat="1" applyFont="1" applyFill="1" applyBorder="1" applyAlignment="1">
      <alignment wrapText="1"/>
    </xf>
    <xf numFmtId="0" fontId="13" fillId="0" borderId="36" xfId="24" applyFont="1" applyFill="1" applyBorder="1" applyAlignment="1">
      <alignment wrapText="1"/>
    </xf>
    <xf numFmtId="0" fontId="17" fillId="0" borderId="0" xfId="24" applyFont="1" applyFill="1" applyBorder="1" applyAlignment="1">
      <alignment wrapText="1"/>
    </xf>
    <xf numFmtId="0" fontId="13" fillId="0" borderId="38" xfId="24" applyFont="1" applyFill="1" applyBorder="1"/>
    <xf numFmtId="0" fontId="13" fillId="0" borderId="39" xfId="24" applyFont="1" applyFill="1" applyBorder="1" applyAlignment="1"/>
    <xf numFmtId="167" fontId="13" fillId="0" borderId="39" xfId="19" applyNumberFormat="1" applyFont="1" applyFill="1" applyBorder="1" applyAlignment="1">
      <alignment horizontal="center" vertical="center" wrapText="1"/>
    </xf>
    <xf numFmtId="167" fontId="13" fillId="0" borderId="53" xfId="19" applyNumberFormat="1" applyFont="1" applyFill="1" applyBorder="1" applyAlignment="1">
      <alignment horizontal="center" vertical="center"/>
    </xf>
    <xf numFmtId="0" fontId="17" fillId="0" borderId="10" xfId="24" applyFont="1" applyFill="1" applyBorder="1" applyAlignment="1">
      <alignment wrapText="1"/>
    </xf>
    <xf numFmtId="0" fontId="13" fillId="0" borderId="40" xfId="24" applyFont="1" applyFill="1" applyBorder="1" applyAlignment="1">
      <alignment wrapText="1"/>
    </xf>
    <xf numFmtId="0" fontId="13" fillId="0" borderId="0" xfId="24" applyFont="1" applyAlignment="1">
      <alignment horizontal="center" vertical="center" wrapText="1"/>
    </xf>
    <xf numFmtId="0" fontId="0" fillId="0" borderId="0" xfId="0" applyAlignment="1">
      <alignment wrapText="1"/>
    </xf>
    <xf numFmtId="0" fontId="0" fillId="0" borderId="0" xfId="0" applyNumberFormat="1" applyAlignment="1">
      <alignment horizontal="left" wrapText="1"/>
    </xf>
    <xf numFmtId="0" fontId="31" fillId="0" borderId="0" xfId="0" applyFont="1" applyAlignment="1">
      <alignment wrapText="1"/>
    </xf>
    <xf numFmtId="0" fontId="32" fillId="0" borderId="0" xfId="0" applyFont="1" applyAlignment="1">
      <alignment wrapText="1"/>
    </xf>
    <xf numFmtId="167" fontId="13" fillId="0" borderId="0" xfId="0" applyNumberFormat="1" applyFont="1" applyFill="1" applyBorder="1" applyAlignment="1">
      <alignment horizontal="center" vertical="center" wrapText="1"/>
    </xf>
    <xf numFmtId="1" fontId="13" fillId="0" borderId="0" xfId="0" applyNumberFormat="1" applyFont="1" applyFill="1" applyBorder="1" applyAlignment="1">
      <alignment horizontal="center" vertical="center" wrapText="1"/>
    </xf>
    <xf numFmtId="3" fontId="33" fillId="0" borderId="0" xfId="0" applyNumberFormat="1" applyFont="1" applyFill="1" applyBorder="1" applyAlignment="1">
      <alignment horizontal="center" vertical="center" wrapText="1"/>
    </xf>
    <xf numFmtId="167" fontId="33"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167" fontId="33" fillId="0" borderId="21" xfId="0" applyNumberFormat="1" applyFont="1" applyFill="1" applyBorder="1" applyAlignment="1">
      <alignment horizontal="center" vertical="center" wrapText="1"/>
    </xf>
    <xf numFmtId="167" fontId="33" fillId="4" borderId="0" xfId="0" applyNumberFormat="1" applyFont="1" applyFill="1" applyBorder="1" applyAlignment="1">
      <alignment horizontal="center" vertical="center" wrapText="1"/>
    </xf>
    <xf numFmtId="167" fontId="4" fillId="4" borderId="0" xfId="0" applyNumberFormat="1" applyFont="1" applyFill="1" applyBorder="1" applyAlignment="1">
      <alignment horizontal="center" vertical="center" wrapText="1"/>
    </xf>
    <xf numFmtId="167" fontId="13" fillId="0" borderId="21" xfId="0" applyNumberFormat="1" applyFont="1" applyBorder="1" applyAlignment="1">
      <alignment horizontal="center" vertical="center" wrapText="1"/>
    </xf>
    <xf numFmtId="166" fontId="6" fillId="17" borderId="0" xfId="1" applyNumberFormat="1" applyFont="1" applyFill="1" applyBorder="1" applyAlignment="1">
      <alignment horizontal="center" vertical="center" wrapText="1"/>
    </xf>
    <xf numFmtId="166" fontId="6" fillId="3" borderId="0" xfId="1" applyNumberFormat="1" applyFont="1" applyFill="1" applyBorder="1" applyAlignment="1">
      <alignment horizontal="center" vertical="center" wrapText="1"/>
    </xf>
    <xf numFmtId="166" fontId="6" fillId="21" borderId="0" xfId="1" applyNumberFormat="1" applyFont="1" applyFill="1" applyBorder="1" applyAlignment="1">
      <alignment horizontal="center" vertical="center" wrapText="1"/>
    </xf>
    <xf numFmtId="167" fontId="4" fillId="22" borderId="10" xfId="0" applyNumberFormat="1" applyFont="1" applyFill="1" applyBorder="1" applyAlignment="1">
      <alignment horizontal="center" vertical="center" wrapText="1"/>
    </xf>
    <xf numFmtId="0" fontId="4" fillId="0" borderId="20" xfId="0" applyFont="1" applyBorder="1" applyAlignment="1">
      <alignment horizontal="center" vertical="center"/>
    </xf>
    <xf numFmtId="3" fontId="4" fillId="21" borderId="12" xfId="0" applyNumberFormat="1" applyFont="1" applyFill="1" applyBorder="1" applyAlignment="1">
      <alignment horizontal="center" vertical="center" wrapText="1"/>
    </xf>
    <xf numFmtId="3" fontId="4" fillId="8"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167" fontId="4" fillId="22" borderId="22" xfId="0" applyNumberFormat="1" applyFont="1" applyFill="1" applyBorder="1" applyAlignment="1">
      <alignment horizontal="center" vertical="center" wrapText="1"/>
    </xf>
    <xf numFmtId="167" fontId="4" fillId="0" borderId="22" xfId="0" applyNumberFormat="1" applyFont="1" applyFill="1" applyBorder="1" applyAlignment="1">
      <alignment horizontal="center" vertical="center" wrapText="1"/>
    </xf>
    <xf numFmtId="167" fontId="4" fillId="0" borderId="20"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Border="1" applyAlignment="1">
      <alignment horizontal="center" vertical="center"/>
    </xf>
    <xf numFmtId="167" fontId="4" fillId="0" borderId="8" xfId="0" applyNumberFormat="1" applyFont="1" applyBorder="1" applyAlignment="1">
      <alignment horizontal="center" vertical="center" wrapText="1"/>
    </xf>
    <xf numFmtId="167" fontId="4" fillId="0" borderId="8" xfId="0" applyNumberFormat="1" applyFont="1" applyFill="1" applyBorder="1" applyAlignment="1">
      <alignment horizontal="center" vertical="center" wrapText="1"/>
    </xf>
    <xf numFmtId="167" fontId="4" fillId="20" borderId="8" xfId="0" applyNumberFormat="1" applyFont="1" applyFill="1" applyBorder="1" applyAlignment="1">
      <alignment horizontal="center" vertical="center" wrapText="1"/>
    </xf>
    <xf numFmtId="167" fontId="13" fillId="0" borderId="8" xfId="0" applyNumberFormat="1" applyFont="1" applyBorder="1" applyAlignment="1">
      <alignment horizontal="center" vertical="center" wrapText="1"/>
    </xf>
    <xf numFmtId="167" fontId="4" fillId="10" borderId="8" xfId="0" applyNumberFormat="1" applyFont="1" applyFill="1" applyBorder="1" applyAlignment="1">
      <alignment horizontal="center" vertical="center" wrapText="1"/>
    </xf>
    <xf numFmtId="167" fontId="4" fillId="2" borderId="8" xfId="0" applyNumberFormat="1" applyFont="1" applyFill="1" applyBorder="1" applyAlignment="1">
      <alignment horizontal="center" vertical="center" wrapText="1"/>
    </xf>
    <xf numFmtId="167" fontId="4" fillId="9" borderId="8" xfId="0" applyNumberFormat="1" applyFont="1" applyFill="1" applyBorder="1" applyAlignment="1">
      <alignment horizontal="center" vertical="center" wrapText="1"/>
    </xf>
    <xf numFmtId="167" fontId="4" fillId="8" borderId="8" xfId="0" applyNumberFormat="1" applyFont="1" applyFill="1" applyBorder="1" applyAlignment="1">
      <alignment horizontal="center" vertical="center" wrapText="1"/>
    </xf>
    <xf numFmtId="167" fontId="33" fillId="4" borderId="8" xfId="0" applyNumberFormat="1" applyFont="1" applyFill="1" applyBorder="1" applyAlignment="1">
      <alignment horizontal="center" vertical="center" wrapText="1"/>
    </xf>
    <xf numFmtId="167" fontId="4" fillId="22" borderId="11" xfId="0" applyNumberFormat="1" applyFont="1" applyFill="1" applyBorder="1" applyAlignment="1">
      <alignment horizontal="center" vertical="center" wrapText="1"/>
    </xf>
    <xf numFmtId="167" fontId="4" fillId="4" borderId="6" xfId="0" applyNumberFormat="1" applyFont="1" applyFill="1" applyBorder="1" applyAlignment="1">
      <alignment horizontal="center" vertical="center" wrapText="1"/>
    </xf>
    <xf numFmtId="167" fontId="4" fillId="4" borderId="8" xfId="0" applyNumberFormat="1" applyFont="1" applyFill="1" applyBorder="1" applyAlignment="1">
      <alignment horizontal="center" vertical="center" wrapText="1"/>
    </xf>
    <xf numFmtId="167" fontId="4" fillId="20" borderId="0" xfId="0" applyNumberFormat="1" applyFont="1" applyFill="1" applyBorder="1" applyAlignment="1">
      <alignment horizontal="center" vertical="center" wrapText="1"/>
    </xf>
    <xf numFmtId="3" fontId="4" fillId="0" borderId="27" xfId="0" applyNumberFormat="1" applyFont="1" applyBorder="1" applyAlignment="1">
      <alignment horizontal="center" vertical="center"/>
    </xf>
    <xf numFmtId="3" fontId="4" fillId="0" borderId="0" xfId="0" applyNumberFormat="1" applyFont="1" applyFill="1" applyAlignment="1">
      <alignment horizontal="center" vertical="center" wrapText="1"/>
    </xf>
    <xf numFmtId="3" fontId="4" fillId="0" borderId="0" xfId="0" applyNumberFormat="1" applyFont="1" applyAlignment="1">
      <alignment horizontal="center" vertical="center" wrapText="1"/>
    </xf>
    <xf numFmtId="167" fontId="4" fillId="0" borderId="27" xfId="0" applyNumberFormat="1" applyFont="1" applyBorder="1" applyAlignment="1">
      <alignment horizontal="center" vertical="center"/>
    </xf>
    <xf numFmtId="167" fontId="4" fillId="20" borderId="13" xfId="0" applyNumberFormat="1" applyFont="1" applyFill="1" applyBorder="1" applyAlignment="1">
      <alignment horizontal="center" vertical="center" wrapText="1"/>
    </xf>
    <xf numFmtId="167" fontId="4" fillId="2" borderId="13" xfId="0" applyNumberFormat="1" applyFont="1" applyFill="1" applyBorder="1" applyAlignment="1">
      <alignment horizontal="center" vertical="center" wrapText="1"/>
    </xf>
    <xf numFmtId="167" fontId="4" fillId="9" borderId="12" xfId="0" applyNumberFormat="1" applyFont="1" applyFill="1" applyBorder="1" applyAlignment="1">
      <alignment horizontal="center" vertical="center" wrapText="1"/>
    </xf>
    <xf numFmtId="167" fontId="4" fillId="0" borderId="0" xfId="0" applyNumberFormat="1" applyFont="1" applyFill="1" applyAlignment="1">
      <alignment horizontal="center" vertical="center" wrapText="1"/>
    </xf>
    <xf numFmtId="167" fontId="4" fillId="8" borderId="13" xfId="0" applyNumberFormat="1" applyFont="1" applyFill="1" applyBorder="1" applyAlignment="1">
      <alignment horizontal="center" vertical="center" wrapText="1"/>
    </xf>
    <xf numFmtId="167" fontId="4" fillId="22" borderId="12" xfId="0" applyNumberFormat="1" applyFont="1" applyFill="1" applyBorder="1" applyAlignment="1">
      <alignment horizontal="center" vertical="center" wrapText="1"/>
    </xf>
    <xf numFmtId="167" fontId="4" fillId="4" borderId="12" xfId="0" applyNumberFormat="1" applyFont="1" applyFill="1" applyBorder="1" applyAlignment="1">
      <alignment horizontal="center" vertical="center" wrapText="1"/>
    </xf>
    <xf numFmtId="167" fontId="4" fillId="0" borderId="0" xfId="0" applyNumberFormat="1" applyFont="1" applyAlignment="1">
      <alignment horizontal="center" vertical="center" wrapText="1"/>
    </xf>
    <xf numFmtId="167" fontId="4" fillId="0" borderId="0" xfId="25" applyNumberFormat="1" applyFont="1" applyFill="1" applyAlignment="1">
      <alignment horizontal="center" vertical="center" wrapText="1"/>
    </xf>
    <xf numFmtId="167" fontId="4" fillId="0" borderId="59" xfId="0" applyNumberFormat="1" applyFont="1" applyBorder="1" applyAlignment="1">
      <alignment horizontal="center" vertical="center"/>
    </xf>
    <xf numFmtId="167" fontId="4" fillId="17" borderId="12" xfId="0" applyNumberFormat="1" applyFont="1" applyFill="1" applyBorder="1" applyAlignment="1">
      <alignment horizontal="center" vertical="center" wrapText="1"/>
    </xf>
    <xf numFmtId="167" fontId="6" fillId="0" borderId="2" xfId="1" applyNumberFormat="1" applyFont="1" applyFill="1" applyBorder="1" applyAlignment="1">
      <alignment horizontal="center" vertical="center" wrapText="1"/>
    </xf>
    <xf numFmtId="167" fontId="4" fillId="0" borderId="2" xfId="1" applyNumberFormat="1" applyFont="1" applyBorder="1" applyAlignment="1">
      <alignment horizontal="center" vertical="center" wrapText="1"/>
    </xf>
    <xf numFmtId="167" fontId="4" fillId="0" borderId="2" xfId="0" applyNumberFormat="1" applyFont="1" applyBorder="1" applyAlignment="1">
      <alignment horizontal="center" vertical="center" wrapText="1"/>
    </xf>
    <xf numFmtId="167" fontId="13" fillId="25" borderId="0" xfId="0" applyNumberFormat="1" applyFont="1" applyFill="1" applyBorder="1" applyAlignment="1">
      <alignment horizontal="center" vertical="center" wrapText="1"/>
    </xf>
    <xf numFmtId="167" fontId="4" fillId="0" borderId="0" xfId="1" applyNumberFormat="1" applyFont="1" applyFill="1" applyAlignment="1">
      <alignment horizontal="center" vertical="center" wrapText="1"/>
    </xf>
    <xf numFmtId="167" fontId="4" fillId="0" borderId="0" xfId="1" applyNumberFormat="1" applyFont="1" applyAlignment="1">
      <alignment horizontal="center" vertical="center" wrapText="1"/>
    </xf>
    <xf numFmtId="167" fontId="4" fillId="0" borderId="3" xfId="0" applyNumberFormat="1" applyFont="1" applyBorder="1" applyAlignment="1">
      <alignment horizontal="center" vertical="center" wrapText="1"/>
    </xf>
    <xf numFmtId="167" fontId="4" fillId="0" borderId="54" xfId="0" applyNumberFormat="1" applyFont="1" applyBorder="1" applyAlignment="1">
      <alignment horizontal="center" vertical="center"/>
    </xf>
    <xf numFmtId="167" fontId="6" fillId="7" borderId="2" xfId="1" applyNumberFormat="1" applyFont="1" applyFill="1" applyBorder="1" applyAlignment="1">
      <alignment horizontal="center" vertical="center" wrapText="1"/>
    </xf>
    <xf numFmtId="167" fontId="4" fillId="0" borderId="20" xfId="0" applyNumberFormat="1" applyFont="1" applyBorder="1" applyAlignment="1">
      <alignment horizontal="center" vertical="center"/>
    </xf>
    <xf numFmtId="167" fontId="5" fillId="5" borderId="10" xfId="1" applyNumberFormat="1" applyFont="1" applyFill="1" applyBorder="1" applyAlignment="1">
      <alignment horizontal="center" vertical="center" wrapText="1"/>
    </xf>
    <xf numFmtId="167" fontId="6" fillId="2" borderId="2" xfId="1" applyNumberFormat="1" applyFont="1" applyFill="1" applyBorder="1" applyAlignment="1">
      <alignment horizontal="center" vertical="center" wrapText="1"/>
    </xf>
    <xf numFmtId="167" fontId="6" fillId="0" borderId="24" xfId="0" applyNumberFormat="1" applyFont="1" applyFill="1" applyBorder="1" applyAlignment="1">
      <alignment vertical="center" wrapText="1"/>
    </xf>
    <xf numFmtId="167" fontId="6" fillId="0" borderId="30" xfId="0" applyNumberFormat="1" applyFont="1" applyBorder="1" applyAlignment="1">
      <alignment horizontal="center" vertical="center" wrapText="1"/>
    </xf>
    <xf numFmtId="167" fontId="6" fillId="0" borderId="31" xfId="0" applyNumberFormat="1" applyFont="1" applyBorder="1" applyAlignment="1">
      <alignment horizontal="center" vertical="center" wrapText="1"/>
    </xf>
    <xf numFmtId="167" fontId="4" fillId="0" borderId="20" xfId="0" applyNumberFormat="1" applyFont="1" applyFill="1" applyBorder="1" applyAlignment="1">
      <alignment horizontal="center" vertical="center"/>
    </xf>
    <xf numFmtId="167" fontId="5" fillId="18" borderId="10" xfId="1" applyNumberFormat="1" applyFont="1" applyFill="1" applyBorder="1" applyAlignment="1">
      <alignment horizontal="center" vertical="center" wrapText="1"/>
    </xf>
    <xf numFmtId="167" fontId="6" fillId="0" borderId="48" xfId="0" applyNumberFormat="1" applyFont="1" applyBorder="1" applyAlignment="1">
      <alignment horizontal="center" vertical="center" wrapText="1"/>
    </xf>
    <xf numFmtId="167" fontId="4" fillId="4" borderId="19" xfId="0" applyNumberFormat="1" applyFont="1" applyFill="1" applyBorder="1" applyAlignment="1">
      <alignment horizontal="center" vertical="center" wrapText="1"/>
    </xf>
    <xf numFmtId="167" fontId="5" fillId="6" borderId="10" xfId="1" applyNumberFormat="1" applyFont="1" applyFill="1" applyBorder="1" applyAlignment="1">
      <alignment horizontal="center" vertical="center" wrapText="1"/>
    </xf>
    <xf numFmtId="167" fontId="4" fillId="0" borderId="28" xfId="0" applyNumberFormat="1" applyFont="1" applyBorder="1" applyAlignment="1">
      <alignment horizontal="center" vertical="center"/>
    </xf>
    <xf numFmtId="167" fontId="4" fillId="20" borderId="55" xfId="0" applyNumberFormat="1" applyFont="1" applyFill="1" applyBorder="1" applyAlignment="1">
      <alignment horizontal="center" vertical="center" wrapText="1"/>
    </xf>
    <xf numFmtId="167" fontId="4" fillId="3" borderId="55" xfId="0" applyNumberFormat="1" applyFont="1" applyFill="1" applyBorder="1" applyAlignment="1">
      <alignment horizontal="center" vertical="center" wrapText="1"/>
    </xf>
    <xf numFmtId="167" fontId="4" fillId="17" borderId="55" xfId="0" applyNumberFormat="1" applyFont="1" applyFill="1" applyBorder="1" applyAlignment="1">
      <alignment horizontal="center" vertical="center" wrapText="1"/>
    </xf>
    <xf numFmtId="167" fontId="4" fillId="2" borderId="55" xfId="0" applyNumberFormat="1" applyFont="1" applyFill="1" applyBorder="1" applyAlignment="1">
      <alignment horizontal="center" vertical="center" wrapText="1"/>
    </xf>
    <xf numFmtId="167" fontId="4" fillId="2" borderId="19" xfId="0" applyNumberFormat="1" applyFont="1" applyFill="1" applyBorder="1" applyAlignment="1">
      <alignment horizontal="center" vertical="center" wrapText="1"/>
    </xf>
    <xf numFmtId="167" fontId="4" fillId="21" borderId="55" xfId="0" applyNumberFormat="1" applyFont="1" applyFill="1" applyBorder="1" applyAlignment="1">
      <alignment horizontal="center" vertical="center" wrapText="1"/>
    </xf>
    <xf numFmtId="167" fontId="4" fillId="9" borderId="55" xfId="0" applyNumberFormat="1" applyFont="1" applyFill="1" applyBorder="1" applyAlignment="1">
      <alignment horizontal="center" vertical="center" wrapText="1"/>
    </xf>
    <xf numFmtId="167" fontId="4" fillId="9" borderId="19" xfId="0" applyNumberFormat="1" applyFont="1" applyFill="1" applyBorder="1" applyAlignment="1">
      <alignment horizontal="center" vertical="center" wrapText="1"/>
    </xf>
    <xf numFmtId="167" fontId="4" fillId="8" borderId="55" xfId="0" applyNumberFormat="1" applyFont="1" applyFill="1" applyBorder="1" applyAlignment="1">
      <alignment horizontal="center" vertical="center" wrapText="1"/>
    </xf>
    <xf numFmtId="167" fontId="4" fillId="22" borderId="55" xfId="0" applyNumberFormat="1" applyFont="1" applyFill="1" applyBorder="1" applyAlignment="1">
      <alignment horizontal="center" vertical="center" wrapText="1"/>
    </xf>
    <xf numFmtId="167" fontId="5" fillId="19" borderId="10" xfId="1"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167" fontId="5" fillId="24" borderId="10" xfId="1" applyNumberFormat="1" applyFont="1" applyFill="1" applyBorder="1" applyAlignment="1">
      <alignment horizontal="center" vertical="center" wrapText="1"/>
    </xf>
    <xf numFmtId="167" fontId="6" fillId="8" borderId="1" xfId="0" applyNumberFormat="1" applyFont="1" applyFill="1" applyBorder="1" applyAlignment="1">
      <alignment horizontal="center" vertical="center" wrapText="1"/>
    </xf>
    <xf numFmtId="167" fontId="6" fillId="8" borderId="2" xfId="0" applyNumberFormat="1" applyFont="1" applyFill="1" applyBorder="1" applyAlignment="1">
      <alignment horizontal="center" vertical="center" wrapText="1"/>
    </xf>
    <xf numFmtId="166" fontId="5" fillId="24" borderId="1" xfId="1" applyNumberFormat="1" applyFont="1" applyFill="1" applyBorder="1" applyAlignment="1">
      <alignment horizontal="center" vertical="center" wrapText="1"/>
    </xf>
    <xf numFmtId="167" fontId="5" fillId="24" borderId="2" xfId="1" applyNumberFormat="1" applyFont="1" applyFill="1" applyBorder="1" applyAlignment="1">
      <alignment horizontal="center" vertical="center" wrapText="1"/>
    </xf>
    <xf numFmtId="166" fontId="5" fillId="24" borderId="2" xfId="1" applyNumberFormat="1" applyFont="1" applyFill="1" applyBorder="1" applyAlignment="1">
      <alignment horizontal="center" vertical="center" wrapText="1"/>
    </xf>
    <xf numFmtId="166" fontId="10" fillId="24" borderId="6" xfId="1" applyNumberFormat="1" applyFont="1" applyFill="1" applyBorder="1" applyAlignment="1">
      <alignment horizontal="center" vertical="center" wrapText="1"/>
    </xf>
    <xf numFmtId="166" fontId="10" fillId="24" borderId="21" xfId="1" applyNumberFormat="1" applyFont="1" applyFill="1" applyBorder="1" applyAlignment="1">
      <alignment horizontal="center" vertical="center" wrapText="1"/>
    </xf>
    <xf numFmtId="166" fontId="10" fillId="24" borderId="22" xfId="1" applyNumberFormat="1" applyFont="1" applyFill="1" applyBorder="1" applyAlignment="1">
      <alignment horizontal="center" vertical="center" wrapText="1"/>
    </xf>
    <xf numFmtId="166" fontId="6" fillId="7" borderId="1" xfId="1" applyNumberFormat="1" applyFont="1" applyFill="1" applyBorder="1" applyAlignment="1">
      <alignment horizontal="center" vertical="center" wrapText="1"/>
    </xf>
    <xf numFmtId="167" fontId="6" fillId="7" borderId="2" xfId="1" applyNumberFormat="1" applyFont="1" applyFill="1" applyBorder="1" applyAlignment="1">
      <alignment horizontal="center" vertical="center" wrapText="1"/>
    </xf>
    <xf numFmtId="166" fontId="6" fillId="7" borderId="2" xfId="1" applyNumberFormat="1" applyFont="1" applyFill="1" applyBorder="1" applyAlignment="1">
      <alignment horizontal="center" vertical="center" wrapText="1"/>
    </xf>
    <xf numFmtId="166" fontId="6" fillId="7" borderId="3" xfId="1" applyNumberFormat="1" applyFont="1" applyFill="1" applyBorder="1" applyAlignment="1">
      <alignment horizontal="center" vertical="center" wrapText="1"/>
    </xf>
    <xf numFmtId="166" fontId="6" fillId="2" borderId="1" xfId="1" applyNumberFormat="1" applyFont="1" applyFill="1" applyBorder="1" applyAlignment="1">
      <alignment horizontal="center" vertical="center" wrapText="1"/>
    </xf>
    <xf numFmtId="166" fontId="6" fillId="2" borderId="2" xfId="1" applyNumberFormat="1" applyFont="1" applyFill="1" applyBorder="1" applyAlignment="1">
      <alignment horizontal="center" vertical="center" wrapText="1"/>
    </xf>
    <xf numFmtId="166" fontId="6" fillId="2" borderId="3" xfId="1" applyNumberFormat="1" applyFont="1" applyFill="1" applyBorder="1" applyAlignment="1">
      <alignment horizontal="center" vertical="center" wrapText="1"/>
    </xf>
    <xf numFmtId="166" fontId="6" fillId="0" borderId="1" xfId="1" applyNumberFormat="1" applyFont="1" applyFill="1" applyBorder="1" applyAlignment="1">
      <alignment horizontal="center" vertical="center" wrapText="1"/>
    </xf>
    <xf numFmtId="167" fontId="6" fillId="0" borderId="2" xfId="1" applyNumberFormat="1" applyFont="1" applyFill="1" applyBorder="1" applyAlignment="1">
      <alignment horizontal="center" vertical="center" wrapText="1"/>
    </xf>
    <xf numFmtId="166" fontId="6" fillId="0" borderId="2" xfId="1" applyNumberFormat="1" applyFont="1" applyFill="1" applyBorder="1" applyAlignment="1">
      <alignment horizontal="center" vertical="center" wrapText="1"/>
    </xf>
    <xf numFmtId="167" fontId="6" fillId="0" borderId="3" xfId="1" applyNumberFormat="1" applyFont="1" applyFill="1" applyBorder="1" applyAlignment="1">
      <alignment horizontal="center" vertical="center" wrapText="1"/>
    </xf>
    <xf numFmtId="167" fontId="6" fillId="0" borderId="20" xfId="0" applyNumberFormat="1" applyFont="1" applyBorder="1" applyAlignment="1">
      <alignment horizontal="center" vertical="center" wrapText="1"/>
    </xf>
    <xf numFmtId="167" fontId="6" fillId="0" borderId="22" xfId="0" applyNumberFormat="1" applyFont="1" applyBorder="1" applyAlignment="1">
      <alignment horizontal="center" vertical="center" wrapText="1"/>
    </xf>
    <xf numFmtId="167" fontId="6" fillId="0" borderId="21" xfId="0" applyNumberFormat="1" applyFont="1" applyBorder="1" applyAlignment="1">
      <alignment horizontal="center" vertical="center" wrapText="1"/>
    </xf>
    <xf numFmtId="0" fontId="6" fillId="0" borderId="29" xfId="0" applyFont="1" applyBorder="1" applyAlignment="1">
      <alignment horizontal="center" vertical="center" wrapText="1"/>
    </xf>
    <xf numFmtId="167" fontId="6" fillId="0" borderId="48" xfId="0" applyNumberFormat="1" applyFont="1" applyBorder="1" applyAlignment="1">
      <alignment horizontal="center" vertical="center" wrapText="1"/>
    </xf>
    <xf numFmtId="167" fontId="6" fillId="0" borderId="30" xfId="0" applyNumberFormat="1" applyFont="1" applyBorder="1" applyAlignment="1">
      <alignment horizontal="center" vertical="center" wrapText="1"/>
    </xf>
    <xf numFmtId="0" fontId="6" fillId="0" borderId="30" xfId="0" applyFont="1" applyBorder="1" applyAlignment="1">
      <alignment horizontal="center" vertical="center" wrapText="1"/>
    </xf>
    <xf numFmtId="166" fontId="5" fillId="3" borderId="20" xfId="1" applyNumberFormat="1" applyFont="1" applyFill="1" applyBorder="1" applyAlignment="1">
      <alignment horizontal="center" vertical="center" textRotation="180"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166" fontId="5" fillId="2" borderId="20" xfId="1" applyNumberFormat="1" applyFont="1" applyFill="1" applyBorder="1" applyAlignment="1">
      <alignment horizontal="center" vertical="center" textRotation="180" wrapText="1"/>
    </xf>
    <xf numFmtId="166" fontId="5" fillId="2" borderId="21" xfId="1" applyNumberFormat="1" applyFont="1" applyFill="1" applyBorder="1" applyAlignment="1">
      <alignment horizontal="center" vertical="center" textRotation="180" wrapText="1"/>
    </xf>
    <xf numFmtId="166" fontId="5" fillId="9" borderId="20" xfId="1" applyNumberFormat="1" applyFont="1" applyFill="1" applyBorder="1" applyAlignment="1">
      <alignment horizontal="center" vertical="center" textRotation="179" wrapText="1"/>
    </xf>
    <xf numFmtId="166" fontId="5" fillId="9" borderId="21" xfId="1" applyNumberFormat="1" applyFont="1" applyFill="1" applyBorder="1" applyAlignment="1">
      <alignment horizontal="center" vertical="center" textRotation="179" wrapText="1"/>
    </xf>
    <xf numFmtId="0" fontId="7" fillId="9" borderId="22" xfId="0" applyFont="1" applyFill="1" applyBorder="1" applyAlignment="1">
      <alignment horizontal="center" vertical="center" wrapText="1"/>
    </xf>
    <xf numFmtId="166" fontId="11" fillId="8" borderId="20" xfId="1" applyNumberFormat="1" applyFont="1" applyFill="1" applyBorder="1" applyAlignment="1">
      <alignment horizontal="center" vertical="center" textRotation="180" wrapText="1"/>
    </xf>
    <xf numFmtId="166" fontId="11" fillId="8" borderId="21" xfId="1" applyNumberFormat="1" applyFont="1" applyFill="1" applyBorder="1" applyAlignment="1">
      <alignment horizontal="center" vertical="center" textRotation="180" wrapText="1"/>
    </xf>
    <xf numFmtId="0" fontId="7" fillId="8" borderId="22" xfId="0" applyFont="1" applyFill="1" applyBorder="1" applyAlignment="1">
      <alignment horizontal="center" vertical="center" wrapText="1"/>
    </xf>
    <xf numFmtId="166" fontId="10" fillId="10" borderId="1" xfId="1" applyNumberFormat="1" applyFont="1" applyFill="1" applyBorder="1" applyAlignment="1">
      <alignment horizontal="center" vertical="center" wrapText="1"/>
    </xf>
    <xf numFmtId="166" fontId="10" fillId="10" borderId="2" xfId="1" applyNumberFormat="1" applyFont="1" applyFill="1" applyBorder="1" applyAlignment="1">
      <alignment horizontal="center" vertical="center" wrapText="1"/>
    </xf>
    <xf numFmtId="166" fontId="10" fillId="10" borderId="3" xfId="1" applyNumberFormat="1" applyFont="1" applyFill="1" applyBorder="1" applyAlignment="1">
      <alignment horizontal="center" vertical="center" wrapText="1"/>
    </xf>
    <xf numFmtId="166" fontId="8" fillId="20" borderId="16" xfId="1" applyNumberFormat="1" applyFont="1" applyFill="1" applyBorder="1" applyAlignment="1">
      <alignment horizontal="left" vertical="center" wrapText="1"/>
    </xf>
    <xf numFmtId="166" fontId="8" fillId="20" borderId="15" xfId="1" applyNumberFormat="1" applyFont="1" applyFill="1" applyBorder="1" applyAlignment="1">
      <alignment horizontal="left" vertical="center" wrapText="1"/>
    </xf>
    <xf numFmtId="166" fontId="8" fillId="20" borderId="14" xfId="1" applyNumberFormat="1" applyFont="1" applyFill="1" applyBorder="1" applyAlignment="1">
      <alignment horizontal="left" vertical="center" wrapText="1"/>
    </xf>
    <xf numFmtId="166" fontId="8" fillId="3" borderId="16" xfId="1" applyNumberFormat="1" applyFont="1" applyFill="1" applyBorder="1" applyAlignment="1">
      <alignment horizontal="left" vertical="center" wrapText="1"/>
    </xf>
    <xf numFmtId="166" fontId="8" fillId="3" borderId="15" xfId="1" applyNumberFormat="1" applyFont="1" applyFill="1" applyBorder="1" applyAlignment="1">
      <alignment horizontal="left" vertical="center" wrapText="1"/>
    </xf>
    <xf numFmtId="166" fontId="8" fillId="3" borderId="14" xfId="1" applyNumberFormat="1" applyFont="1" applyFill="1" applyBorder="1" applyAlignment="1">
      <alignment horizontal="left" vertical="center" wrapText="1"/>
    </xf>
    <xf numFmtId="166" fontId="8" fillId="17" borderId="18" xfId="1" applyNumberFormat="1" applyFont="1" applyFill="1" applyBorder="1" applyAlignment="1">
      <alignment horizontal="left" vertical="center" wrapText="1"/>
    </xf>
    <xf numFmtId="166" fontId="8" fillId="17" borderId="17" xfId="1" applyNumberFormat="1" applyFont="1" applyFill="1" applyBorder="1" applyAlignment="1">
      <alignment horizontal="left" vertical="center" wrapText="1"/>
    </xf>
    <xf numFmtId="166" fontId="8" fillId="17" borderId="25" xfId="1" applyNumberFormat="1" applyFont="1" applyFill="1" applyBorder="1" applyAlignment="1">
      <alignment horizontal="left" vertical="center" wrapText="1"/>
    </xf>
    <xf numFmtId="166" fontId="8" fillId="2" borderId="16" xfId="1" applyNumberFormat="1" applyFont="1" applyFill="1" applyBorder="1" applyAlignment="1">
      <alignment horizontal="left" vertical="center" wrapText="1"/>
    </xf>
    <xf numFmtId="166" fontId="8" fillId="2" borderId="15" xfId="1" applyNumberFormat="1" applyFont="1" applyFill="1" applyBorder="1" applyAlignment="1">
      <alignment horizontal="left" vertical="center" wrapText="1"/>
    </xf>
    <xf numFmtId="166" fontId="8" fillId="2" borderId="14" xfId="1" applyNumberFormat="1" applyFont="1" applyFill="1" applyBorder="1" applyAlignment="1">
      <alignment horizontal="left" vertical="center" wrapText="1"/>
    </xf>
    <xf numFmtId="166" fontId="8" fillId="21" borderId="18" xfId="1" applyNumberFormat="1" applyFont="1" applyFill="1" applyBorder="1" applyAlignment="1">
      <alignment horizontal="left" vertical="center" wrapText="1"/>
    </xf>
    <xf numFmtId="166" fontId="8" fillId="21" borderId="17" xfId="1" applyNumberFormat="1" applyFont="1" applyFill="1" applyBorder="1" applyAlignment="1">
      <alignment horizontal="left" vertical="center" wrapText="1"/>
    </xf>
    <xf numFmtId="166" fontId="8" fillId="21" borderId="25" xfId="1" applyNumberFormat="1" applyFont="1" applyFill="1" applyBorder="1" applyAlignment="1">
      <alignment horizontal="left" vertical="center" wrapText="1"/>
    </xf>
    <xf numFmtId="166" fontId="8" fillId="9" borderId="18" xfId="1" applyNumberFormat="1" applyFont="1" applyFill="1" applyBorder="1" applyAlignment="1">
      <alignment horizontal="left" vertical="center" wrapText="1"/>
    </xf>
    <xf numFmtId="166" fontId="8" fillId="9" borderId="17" xfId="1" applyNumberFormat="1" applyFont="1" applyFill="1" applyBorder="1" applyAlignment="1">
      <alignment horizontal="left" vertical="center" wrapText="1"/>
    </xf>
    <xf numFmtId="166" fontId="8" fillId="9" borderId="25" xfId="1" applyNumberFormat="1" applyFont="1" applyFill="1" applyBorder="1" applyAlignment="1">
      <alignment horizontal="left" vertical="center" wrapText="1"/>
    </xf>
    <xf numFmtId="166" fontId="8" fillId="8" borderId="16" xfId="1" applyNumberFormat="1" applyFont="1" applyFill="1" applyBorder="1" applyAlignment="1">
      <alignment horizontal="left" vertical="center" wrapText="1"/>
    </xf>
    <xf numFmtId="166" fontId="8" fillId="8" borderId="15" xfId="1" applyNumberFormat="1" applyFont="1" applyFill="1" applyBorder="1" applyAlignment="1">
      <alignment horizontal="left" vertical="center" wrapText="1"/>
    </xf>
    <xf numFmtId="166" fontId="8" fillId="8" borderId="14" xfId="1" applyNumberFormat="1" applyFont="1" applyFill="1" applyBorder="1" applyAlignment="1">
      <alignment horizontal="left" vertical="center" wrapText="1"/>
    </xf>
    <xf numFmtId="166" fontId="8" fillId="22" borderId="18" xfId="1" applyNumberFormat="1" applyFont="1" applyFill="1" applyBorder="1" applyAlignment="1">
      <alignment horizontal="left" vertical="center" wrapText="1"/>
    </xf>
    <xf numFmtId="166" fontId="8" fillId="22" borderId="17" xfId="1" applyNumberFormat="1" applyFont="1" applyFill="1" applyBorder="1" applyAlignment="1">
      <alignment horizontal="left" vertical="center" wrapText="1"/>
    </xf>
    <xf numFmtId="166" fontId="8" fillId="22" borderId="25" xfId="1" applyNumberFormat="1" applyFont="1" applyFill="1" applyBorder="1" applyAlignment="1">
      <alignment horizontal="left" vertical="center" wrapText="1"/>
    </xf>
    <xf numFmtId="166" fontId="6" fillId="17" borderId="7" xfId="1" applyNumberFormat="1" applyFont="1" applyFill="1" applyBorder="1" applyAlignment="1">
      <alignment horizontal="center" vertical="center" wrapText="1"/>
    </xf>
    <xf numFmtId="166" fontId="6" fillId="17" borderId="0" xfId="1" applyNumberFormat="1" applyFont="1" applyFill="1" applyBorder="1" applyAlignment="1">
      <alignment horizontal="center" vertical="center" wrapText="1"/>
    </xf>
    <xf numFmtId="166" fontId="6" fillId="3" borderId="7" xfId="1" applyNumberFormat="1" applyFont="1" applyFill="1" applyBorder="1" applyAlignment="1">
      <alignment horizontal="center" vertical="center" wrapText="1"/>
    </xf>
    <xf numFmtId="166" fontId="6" fillId="3" borderId="0" xfId="1"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166" fontId="5" fillId="4" borderId="1" xfId="1" applyNumberFormat="1" applyFont="1" applyFill="1" applyBorder="1" applyAlignment="1">
      <alignment horizontal="center" vertical="center" wrapText="1"/>
    </xf>
    <xf numFmtId="166" fontId="5" fillId="4" borderId="2" xfId="1" applyNumberFormat="1" applyFont="1" applyFill="1" applyBorder="1" applyAlignment="1">
      <alignment horizontal="center" vertical="center" wrapText="1"/>
    </xf>
    <xf numFmtId="166" fontId="5" fillId="4" borderId="3" xfId="1" applyNumberFormat="1" applyFont="1" applyFill="1" applyBorder="1" applyAlignment="1">
      <alignment horizontal="center" vertical="center" wrapText="1"/>
    </xf>
    <xf numFmtId="0" fontId="6" fillId="0" borderId="48"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 xfId="0" applyFont="1" applyBorder="1" applyAlignment="1">
      <alignment horizontal="center" vertical="center" wrapText="1"/>
    </xf>
    <xf numFmtId="166" fontId="6" fillId="0" borderId="3" xfId="1"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166" fontId="5" fillId="5" borderId="1" xfId="1" applyNumberFormat="1" applyFont="1" applyFill="1" applyBorder="1" applyAlignment="1">
      <alignment horizontal="center" vertical="center" wrapText="1"/>
    </xf>
    <xf numFmtId="166" fontId="5" fillId="5" borderId="2" xfId="1" applyNumberFormat="1" applyFont="1" applyFill="1" applyBorder="1" applyAlignment="1">
      <alignment horizontal="center" vertical="center" wrapText="1"/>
    </xf>
    <xf numFmtId="166" fontId="5" fillId="11" borderId="1" xfId="1" applyNumberFormat="1" applyFont="1" applyFill="1" applyBorder="1" applyAlignment="1">
      <alignment horizontal="center" vertical="center" wrapText="1"/>
    </xf>
    <xf numFmtId="166" fontId="5" fillId="11" borderId="2" xfId="1" applyNumberFormat="1" applyFont="1" applyFill="1" applyBorder="1" applyAlignment="1">
      <alignment horizontal="center" vertical="center" wrapText="1"/>
    </xf>
    <xf numFmtId="166" fontId="10" fillId="4" borderId="20" xfId="1" applyNumberFormat="1" applyFont="1" applyFill="1" applyBorder="1" applyAlignment="1">
      <alignment horizontal="center" vertical="center" wrapText="1"/>
    </xf>
    <xf numFmtId="166" fontId="10" fillId="4" borderId="21" xfId="1" applyNumberFormat="1" applyFont="1" applyFill="1" applyBorder="1" applyAlignment="1">
      <alignment horizontal="center" vertical="center" wrapText="1"/>
    </xf>
    <xf numFmtId="166" fontId="10" fillId="4" borderId="22" xfId="1" applyNumberFormat="1" applyFont="1" applyFill="1" applyBorder="1" applyAlignment="1">
      <alignment horizontal="center" vertical="center" wrapText="1"/>
    </xf>
    <xf numFmtId="166" fontId="10" fillId="5" borderId="6" xfId="1" applyNumberFormat="1" applyFont="1" applyFill="1" applyBorder="1" applyAlignment="1">
      <alignment horizontal="center" vertical="center" wrapText="1"/>
    </xf>
    <xf numFmtId="166" fontId="10" fillId="5" borderId="21" xfId="1" applyNumberFormat="1" applyFont="1" applyFill="1" applyBorder="1" applyAlignment="1">
      <alignment horizontal="center" vertical="center" wrapText="1"/>
    </xf>
    <xf numFmtId="166" fontId="10" fillId="5" borderId="22" xfId="1" applyNumberFormat="1" applyFont="1" applyFill="1" applyBorder="1" applyAlignment="1">
      <alignment horizontal="center" vertical="center" wrapText="1"/>
    </xf>
    <xf numFmtId="166" fontId="10" fillId="11" borderId="6" xfId="1" applyNumberFormat="1" applyFont="1" applyFill="1" applyBorder="1" applyAlignment="1">
      <alignment horizontal="center" vertical="center" wrapText="1"/>
    </xf>
    <xf numFmtId="166" fontId="10" fillId="11" borderId="21" xfId="1" applyNumberFormat="1" applyFont="1" applyFill="1" applyBorder="1" applyAlignment="1">
      <alignment horizontal="center" vertical="center" wrapText="1"/>
    </xf>
    <xf numFmtId="166" fontId="10" fillId="11" borderId="22" xfId="1" applyNumberFormat="1" applyFont="1" applyFill="1" applyBorder="1" applyAlignment="1">
      <alignment horizontal="center" vertical="center" wrapText="1"/>
    </xf>
    <xf numFmtId="166" fontId="10" fillId="6" borderId="6" xfId="1" applyNumberFormat="1" applyFont="1" applyFill="1" applyBorder="1" applyAlignment="1">
      <alignment horizontal="center" vertical="center" wrapText="1"/>
    </xf>
    <xf numFmtId="166" fontId="10" fillId="6" borderId="21" xfId="1" applyNumberFormat="1" applyFont="1" applyFill="1" applyBorder="1" applyAlignment="1">
      <alignment horizontal="center" vertical="center" wrapText="1"/>
    </xf>
    <xf numFmtId="166" fontId="10" fillId="6" borderId="22" xfId="1" applyNumberFormat="1" applyFont="1" applyFill="1" applyBorder="1" applyAlignment="1">
      <alignment horizontal="center" vertical="center" wrapText="1"/>
    </xf>
    <xf numFmtId="166" fontId="5" fillId="6" borderId="1" xfId="1" applyNumberFormat="1" applyFont="1" applyFill="1" applyBorder="1" applyAlignment="1">
      <alignment horizontal="center" vertical="center" wrapText="1"/>
    </xf>
    <xf numFmtId="166" fontId="5" fillId="6" borderId="2" xfId="1" applyNumberFormat="1" applyFont="1" applyFill="1" applyBorder="1" applyAlignment="1">
      <alignment horizontal="center" vertical="center" wrapText="1"/>
    </xf>
    <xf numFmtId="166" fontId="10" fillId="12" borderId="6" xfId="1" applyNumberFormat="1" applyFont="1" applyFill="1" applyBorder="1" applyAlignment="1">
      <alignment horizontal="center" vertical="center" wrapText="1"/>
    </xf>
    <xf numFmtId="166" fontId="10" fillId="12" borderId="21" xfId="1" applyNumberFormat="1" applyFont="1" applyFill="1" applyBorder="1" applyAlignment="1">
      <alignment horizontal="center" vertical="center" wrapText="1"/>
    </xf>
    <xf numFmtId="166" fontId="10" fillId="12" borderId="22" xfId="1" applyNumberFormat="1" applyFont="1" applyFill="1" applyBorder="1" applyAlignment="1">
      <alignment horizontal="center" vertical="center" wrapText="1"/>
    </xf>
    <xf numFmtId="166" fontId="5" fillId="12" borderId="1" xfId="1" applyNumberFormat="1" applyFont="1" applyFill="1" applyBorder="1" applyAlignment="1">
      <alignment horizontal="center" vertical="center" wrapText="1"/>
    </xf>
    <xf numFmtId="166" fontId="5" fillId="12" borderId="2" xfId="1" applyNumberFormat="1" applyFont="1" applyFill="1" applyBorder="1" applyAlignment="1">
      <alignment horizontal="center" vertical="center" wrapText="1"/>
    </xf>
    <xf numFmtId="166" fontId="6" fillId="20" borderId="7" xfId="1" applyNumberFormat="1" applyFont="1" applyFill="1" applyBorder="1" applyAlignment="1">
      <alignment horizontal="center" vertical="center" wrapText="1"/>
    </xf>
    <xf numFmtId="166" fontId="6" fillId="20" borderId="0" xfId="1" applyNumberFormat="1" applyFont="1" applyFill="1" applyBorder="1" applyAlignment="1">
      <alignment horizontal="center" vertical="center" wrapText="1"/>
    </xf>
    <xf numFmtId="166" fontId="6" fillId="2" borderId="7" xfId="1" applyNumberFormat="1" applyFont="1" applyFill="1" applyBorder="1" applyAlignment="1">
      <alignment horizontal="center" vertical="center" wrapText="1"/>
    </xf>
    <xf numFmtId="166" fontId="6" fillId="2" borderId="0" xfId="1" applyNumberFormat="1" applyFont="1" applyFill="1" applyBorder="1" applyAlignment="1">
      <alignment horizontal="center" vertical="center" wrapText="1"/>
    </xf>
    <xf numFmtId="166" fontId="6" fillId="21" borderId="7" xfId="1" applyNumberFormat="1" applyFont="1" applyFill="1" applyBorder="1" applyAlignment="1">
      <alignment horizontal="center" vertical="center" wrapText="1"/>
    </xf>
    <xf numFmtId="166" fontId="6" fillId="21" borderId="0" xfId="1" applyNumberFormat="1" applyFont="1" applyFill="1" applyBorder="1" applyAlignment="1">
      <alignment horizontal="center" vertical="center" wrapText="1"/>
    </xf>
    <xf numFmtId="166" fontId="6" fillId="9" borderId="7" xfId="1" applyNumberFormat="1" applyFont="1" applyFill="1" applyBorder="1" applyAlignment="1">
      <alignment horizontal="center" vertical="center" wrapText="1"/>
    </xf>
    <xf numFmtId="166" fontId="6" fillId="9" borderId="0" xfId="1" applyNumberFormat="1" applyFont="1" applyFill="1" applyBorder="1" applyAlignment="1">
      <alignment horizontal="center" vertical="center" wrapText="1"/>
    </xf>
    <xf numFmtId="166" fontId="6" fillId="8" borderId="7" xfId="1" applyNumberFormat="1" applyFont="1" applyFill="1" applyBorder="1" applyAlignment="1">
      <alignment horizontal="center" vertical="center" wrapText="1"/>
    </xf>
    <xf numFmtId="166" fontId="6" fillId="8" borderId="0" xfId="1" applyNumberFormat="1" applyFont="1" applyFill="1" applyBorder="1" applyAlignment="1">
      <alignment horizontal="center" vertical="center" wrapText="1"/>
    </xf>
    <xf numFmtId="166" fontId="6" fillId="22" borderId="7" xfId="1" applyNumberFormat="1" applyFont="1" applyFill="1" applyBorder="1" applyAlignment="1">
      <alignment horizontal="center" vertical="center" wrapText="1"/>
    </xf>
    <xf numFmtId="166" fontId="6" fillId="22" borderId="0" xfId="1" applyNumberFormat="1" applyFont="1" applyFill="1" applyBorder="1" applyAlignment="1">
      <alignment horizontal="center" vertical="center" wrapText="1"/>
    </xf>
    <xf numFmtId="166" fontId="6" fillId="4" borderId="0" xfId="1" applyNumberFormat="1" applyFont="1" applyFill="1" applyBorder="1" applyAlignment="1">
      <alignment horizontal="center" vertical="center" wrapText="1"/>
    </xf>
    <xf numFmtId="167" fontId="6" fillId="0" borderId="2" xfId="0" applyNumberFormat="1" applyFont="1" applyBorder="1" applyAlignment="1">
      <alignment horizontal="center" vertical="center" wrapText="1"/>
    </xf>
    <xf numFmtId="166" fontId="6" fillId="4" borderId="10" xfId="1" applyNumberFormat="1" applyFont="1" applyFill="1" applyBorder="1" applyAlignment="1">
      <alignment horizontal="center" vertical="center" wrapText="1"/>
    </xf>
    <xf numFmtId="166" fontId="6" fillId="4" borderId="7" xfId="1" applyNumberFormat="1" applyFont="1" applyFill="1" applyBorder="1" applyAlignment="1">
      <alignment horizontal="center" vertical="center" wrapText="1"/>
    </xf>
    <xf numFmtId="166" fontId="6" fillId="4" borderId="9" xfId="1" applyNumberFormat="1" applyFont="1" applyFill="1" applyBorder="1" applyAlignment="1">
      <alignment horizontal="center" vertical="center" wrapText="1"/>
    </xf>
    <xf numFmtId="0" fontId="6" fillId="0" borderId="21" xfId="0" applyFont="1" applyBorder="1" applyAlignment="1">
      <alignment horizontal="center" vertical="center" wrapText="1"/>
    </xf>
    <xf numFmtId="166" fontId="6" fillId="4" borderId="5" xfId="1" applyNumberFormat="1" applyFont="1" applyFill="1" applyBorder="1" applyAlignment="1">
      <alignment horizontal="center" vertical="center" wrapText="1"/>
    </xf>
    <xf numFmtId="0" fontId="6" fillId="32" borderId="20" xfId="0" applyFont="1" applyFill="1" applyBorder="1" applyAlignment="1">
      <alignment horizontal="center" vertical="center" wrapText="1"/>
    </xf>
    <xf numFmtId="0" fontId="6" fillId="32" borderId="21" xfId="0" applyFont="1" applyFill="1" applyBorder="1" applyAlignment="1">
      <alignment horizontal="center" vertical="center" wrapText="1"/>
    </xf>
    <xf numFmtId="0" fontId="6" fillId="32" borderId="22"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2" xfId="0" applyFont="1" applyFill="1" applyBorder="1" applyAlignment="1">
      <alignment horizontal="center" vertical="center" wrapText="1"/>
    </xf>
    <xf numFmtId="166" fontId="6" fillId="8" borderId="20" xfId="1" applyNumberFormat="1" applyFont="1" applyFill="1" applyBorder="1" applyAlignment="1">
      <alignment horizontal="center" vertical="center" textRotation="90" wrapText="1"/>
    </xf>
    <xf numFmtId="166" fontId="6" fillId="8" borderId="21" xfId="1" applyNumberFormat="1" applyFont="1" applyFill="1" applyBorder="1" applyAlignment="1">
      <alignment horizontal="center" vertical="center" textRotation="90" wrapText="1"/>
    </xf>
    <xf numFmtId="166" fontId="6" fillId="8" borderId="22" xfId="1" applyNumberFormat="1" applyFont="1" applyFill="1" applyBorder="1" applyAlignment="1">
      <alignment horizontal="center" vertical="center" textRotation="90" wrapText="1"/>
    </xf>
    <xf numFmtId="166" fontId="6" fillId="32" borderId="20" xfId="1" applyNumberFormat="1" applyFont="1" applyFill="1" applyBorder="1" applyAlignment="1">
      <alignment horizontal="center" vertical="center" textRotation="90" wrapText="1"/>
    </xf>
    <xf numFmtId="166" fontId="6" fillId="32" borderId="21" xfId="1" applyNumberFormat="1" applyFont="1" applyFill="1" applyBorder="1" applyAlignment="1">
      <alignment horizontal="center" vertical="center" textRotation="90" wrapText="1"/>
    </xf>
    <xf numFmtId="166" fontId="6" fillId="32" borderId="22" xfId="1" applyNumberFormat="1" applyFont="1" applyFill="1" applyBorder="1" applyAlignment="1">
      <alignment horizontal="center" vertical="center" textRotation="90" wrapText="1"/>
    </xf>
    <xf numFmtId="0" fontId="6" fillId="30" borderId="20" xfId="0" applyFont="1" applyFill="1" applyBorder="1" applyAlignment="1">
      <alignment horizontal="center" vertical="center" wrapText="1"/>
    </xf>
    <xf numFmtId="0" fontId="6" fillId="30" borderId="21" xfId="0" applyFont="1" applyFill="1" applyBorder="1" applyAlignment="1">
      <alignment horizontal="center" vertical="center" wrapText="1"/>
    </xf>
    <xf numFmtId="0" fontId="6" fillId="30" borderId="22" xfId="0" applyFont="1" applyFill="1" applyBorder="1" applyAlignment="1">
      <alignment horizontal="center" vertical="center" wrapText="1"/>
    </xf>
    <xf numFmtId="0" fontId="6" fillId="31" borderId="20" xfId="0" applyFont="1" applyFill="1" applyBorder="1" applyAlignment="1">
      <alignment horizontal="center" vertical="center" wrapText="1"/>
    </xf>
    <xf numFmtId="0" fontId="6" fillId="31" borderId="21" xfId="0" applyFont="1" applyFill="1" applyBorder="1" applyAlignment="1">
      <alignment horizontal="center" vertical="center" wrapText="1"/>
    </xf>
    <xf numFmtId="0" fontId="6" fillId="31" borderId="22"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6" fillId="11" borderId="21" xfId="0" applyFont="1" applyFill="1" applyBorder="1" applyAlignment="1">
      <alignment horizontal="center" vertical="center" wrapText="1"/>
    </xf>
    <xf numFmtId="0" fontId="6" fillId="11" borderId="22" xfId="0" applyFont="1" applyFill="1" applyBorder="1" applyAlignment="1">
      <alignment horizontal="center" vertical="center" wrapText="1"/>
    </xf>
    <xf numFmtId="0" fontId="6" fillId="29" borderId="20" xfId="0" applyFont="1" applyFill="1" applyBorder="1" applyAlignment="1">
      <alignment horizontal="center" vertical="center" wrapText="1"/>
    </xf>
    <xf numFmtId="0" fontId="6" fillId="29" borderId="21" xfId="0" applyFont="1" applyFill="1" applyBorder="1" applyAlignment="1">
      <alignment horizontal="center" vertical="center" wrapText="1"/>
    </xf>
    <xf numFmtId="0" fontId="6" fillId="29" borderId="22"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wrapText="1"/>
    </xf>
    <xf numFmtId="166" fontId="6" fillId="3" borderId="6" xfId="1" applyNumberFormat="1" applyFont="1" applyFill="1" applyBorder="1" applyAlignment="1">
      <alignment horizontal="center" vertical="center" textRotation="90" wrapText="1"/>
    </xf>
    <xf numFmtId="166" fontId="6" fillId="3" borderId="8" xfId="1" applyNumberFormat="1" applyFont="1" applyFill="1" applyBorder="1" applyAlignment="1">
      <alignment horizontal="center" vertical="center" textRotation="90" wrapText="1"/>
    </xf>
    <xf numFmtId="166" fontId="6" fillId="2" borderId="6" xfId="1" applyNumberFormat="1" applyFont="1" applyFill="1" applyBorder="1" applyAlignment="1">
      <alignment horizontal="center" vertical="center" textRotation="90" wrapText="1"/>
    </xf>
    <xf numFmtId="166" fontId="6" fillId="2" borderId="8" xfId="1" applyNumberFormat="1" applyFont="1" applyFill="1" applyBorder="1" applyAlignment="1">
      <alignment horizontal="center" vertical="center" textRotation="90" wrapText="1"/>
    </xf>
    <xf numFmtId="0" fontId="6" fillId="27" borderId="20" xfId="0" applyFont="1" applyFill="1" applyBorder="1" applyAlignment="1">
      <alignment horizontal="center" vertical="center" wrapText="1"/>
    </xf>
    <xf numFmtId="0" fontId="6" fillId="27" borderId="21" xfId="0" applyFont="1" applyFill="1" applyBorder="1" applyAlignment="1">
      <alignment horizontal="center" vertical="center" wrapText="1"/>
    </xf>
    <xf numFmtId="0" fontId="6" fillId="27" borderId="22" xfId="0" applyFont="1" applyFill="1" applyBorder="1" applyAlignment="1">
      <alignment horizontal="center" vertical="center" wrapText="1"/>
    </xf>
    <xf numFmtId="0" fontId="6" fillId="28" borderId="20" xfId="0" applyFont="1" applyFill="1" applyBorder="1" applyAlignment="1">
      <alignment horizontal="center" vertical="center" wrapText="1"/>
    </xf>
    <xf numFmtId="0" fontId="6" fillId="28" borderId="21" xfId="0" applyFont="1" applyFill="1" applyBorder="1" applyAlignment="1">
      <alignment horizontal="center" vertical="center" wrapText="1"/>
    </xf>
    <xf numFmtId="0" fontId="6" fillId="28" borderId="22" xfId="0" applyFont="1" applyFill="1" applyBorder="1" applyAlignment="1">
      <alignment horizontal="center" vertical="center" wrapText="1"/>
    </xf>
    <xf numFmtId="0" fontId="16" fillId="4" borderId="1" xfId="0" applyFont="1" applyFill="1" applyBorder="1" applyAlignment="1">
      <alignment horizontal="center"/>
    </xf>
    <xf numFmtId="0" fontId="16" fillId="4" borderId="2" xfId="0" applyFont="1" applyFill="1" applyBorder="1" applyAlignment="1">
      <alignment horizontal="center"/>
    </xf>
    <xf numFmtId="0" fontId="16" fillId="4" borderId="3" xfId="0" applyFont="1" applyFill="1" applyBorder="1" applyAlignment="1">
      <alignment horizontal="center"/>
    </xf>
    <xf numFmtId="0" fontId="15" fillId="0" borderId="1" xfId="0" applyFont="1" applyBorder="1" applyAlignment="1">
      <alignment horizontal="center"/>
    </xf>
    <xf numFmtId="0" fontId="15" fillId="0" borderId="2" xfId="0" applyFont="1" applyBorder="1" applyAlignment="1">
      <alignment horizontal="center"/>
    </xf>
    <xf numFmtId="0" fontId="15" fillId="0" borderId="3" xfId="0" applyFont="1" applyBorder="1" applyAlignment="1">
      <alignment horizontal="center"/>
    </xf>
    <xf numFmtId="0" fontId="6" fillId="17" borderId="20" xfId="0" applyFont="1" applyFill="1" applyBorder="1" applyAlignment="1">
      <alignment horizontal="center" vertical="center" wrapText="1"/>
    </xf>
    <xf numFmtId="0" fontId="6" fillId="17" borderId="21" xfId="0" applyFont="1" applyFill="1" applyBorder="1" applyAlignment="1">
      <alignment horizontal="center" vertical="center" wrapText="1"/>
    </xf>
    <xf numFmtId="0" fontId="6" fillId="17" borderId="22" xfId="0" applyFont="1" applyFill="1" applyBorder="1" applyAlignment="1">
      <alignment horizontal="center" vertical="center" wrapText="1"/>
    </xf>
    <xf numFmtId="0" fontId="23" fillId="0" borderId="5" xfId="0" applyFont="1" applyFill="1" applyBorder="1" applyAlignment="1">
      <alignment horizontal="center" vertical="center" textRotation="90" wrapText="1"/>
    </xf>
    <xf numFmtId="0" fontId="23" fillId="0" borderId="0" xfId="0" applyFont="1" applyFill="1" applyBorder="1" applyAlignment="1">
      <alignment horizontal="center" vertical="center" textRotation="90" wrapText="1"/>
    </xf>
    <xf numFmtId="0" fontId="6" fillId="5"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6" fillId="4" borderId="4" xfId="0" applyFont="1" applyFill="1" applyBorder="1" applyAlignment="1">
      <alignment horizontal="center"/>
    </xf>
    <xf numFmtId="0" fontId="16" fillId="4" borderId="5" xfId="0" applyFont="1" applyFill="1" applyBorder="1" applyAlignment="1">
      <alignment horizontal="center"/>
    </xf>
    <xf numFmtId="0" fontId="16" fillId="4" borderId="6" xfId="0" applyFont="1" applyFill="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15" fillId="0" borderId="11" xfId="0" applyFont="1" applyBorder="1" applyAlignment="1">
      <alignment horizontal="center"/>
    </xf>
    <xf numFmtId="0" fontId="14" fillId="2" borderId="4" xfId="0" applyFont="1" applyFill="1" applyBorder="1" applyAlignment="1">
      <alignment horizontal="center" vertical="center" textRotation="90"/>
    </xf>
    <xf numFmtId="0" fontId="14" fillId="2" borderId="7" xfId="0" applyFont="1" applyFill="1" applyBorder="1" applyAlignment="1">
      <alignment horizontal="center" vertical="center" textRotation="90"/>
    </xf>
    <xf numFmtId="0" fontId="14" fillId="2" borderId="21" xfId="0" applyFont="1" applyFill="1" applyBorder="1" applyAlignment="1">
      <alignment horizontal="center" vertical="center" textRotation="90"/>
    </xf>
    <xf numFmtId="0" fontId="6" fillId="0" borderId="24"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4" fillId="8" borderId="20" xfId="0" applyFont="1" applyFill="1" applyBorder="1" applyAlignment="1">
      <alignment horizontal="center" vertical="center" textRotation="90" wrapText="1"/>
    </xf>
    <xf numFmtId="0" fontId="14" fillId="8" borderId="21" xfId="0" applyFont="1" applyFill="1" applyBorder="1" applyAlignment="1">
      <alignment horizontal="center" vertical="center" textRotation="90" wrapText="1"/>
    </xf>
    <xf numFmtId="0" fontId="14" fillId="8" borderId="22" xfId="0" applyFont="1" applyFill="1" applyBorder="1" applyAlignment="1">
      <alignment horizontal="center" vertical="center" textRotation="90" wrapText="1"/>
    </xf>
    <xf numFmtId="0" fontId="14" fillId="7" borderId="20" xfId="0" applyFont="1" applyFill="1" applyBorder="1" applyAlignment="1">
      <alignment horizontal="center" vertical="center" textRotation="90"/>
    </xf>
    <xf numFmtId="0" fontId="14" fillId="7" borderId="21" xfId="0" applyFont="1" applyFill="1" applyBorder="1" applyAlignment="1">
      <alignment horizontal="center" vertical="center" textRotation="90"/>
    </xf>
    <xf numFmtId="0" fontId="14" fillId="7" borderId="22" xfId="0" applyFont="1" applyFill="1" applyBorder="1" applyAlignment="1">
      <alignment horizontal="center" vertical="center" textRotation="90"/>
    </xf>
    <xf numFmtId="166" fontId="6" fillId="0" borderId="6" xfId="1" applyNumberFormat="1" applyFont="1" applyFill="1" applyBorder="1" applyAlignment="1">
      <alignment horizontal="center" vertical="center" textRotation="90" wrapText="1"/>
    </xf>
    <xf numFmtId="166" fontId="6" fillId="0" borderId="8" xfId="1" applyNumberFormat="1" applyFont="1" applyFill="1" applyBorder="1" applyAlignment="1">
      <alignment horizontal="center" vertical="center" textRotation="90" wrapText="1"/>
    </xf>
    <xf numFmtId="166" fontId="6" fillId="0" borderId="11" xfId="1" applyNumberFormat="1" applyFont="1" applyFill="1" applyBorder="1" applyAlignment="1">
      <alignment horizontal="center" vertical="center" textRotation="90" wrapText="1"/>
    </xf>
    <xf numFmtId="0" fontId="6" fillId="7" borderId="4"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25" borderId="1" xfId="0" applyFont="1" applyFill="1" applyBorder="1" applyAlignment="1">
      <alignment horizontal="center" vertical="center" wrapText="1"/>
    </xf>
    <xf numFmtId="0" fontId="6" fillId="25" borderId="3" xfId="0" applyFont="1" applyFill="1" applyBorder="1" applyAlignment="1">
      <alignment horizontal="center" vertical="center" wrapText="1"/>
    </xf>
    <xf numFmtId="0" fontId="23" fillId="25" borderId="6" xfId="0" applyFont="1" applyFill="1" applyBorder="1" applyAlignment="1">
      <alignment horizontal="center" vertical="center" textRotation="90" wrapText="1"/>
    </xf>
    <xf numFmtId="0" fontId="23" fillId="25" borderId="8" xfId="0" applyFont="1" applyFill="1" applyBorder="1" applyAlignment="1">
      <alignment horizontal="center" vertical="center" textRotation="90" wrapText="1"/>
    </xf>
    <xf numFmtId="0" fontId="6" fillId="0" borderId="20"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16" fillId="8" borderId="1" xfId="0" applyFont="1" applyFill="1" applyBorder="1" applyAlignment="1">
      <alignment horizontal="center"/>
    </xf>
    <xf numFmtId="0" fontId="16" fillId="8" borderId="2" xfId="0" applyFont="1" applyFill="1" applyBorder="1" applyAlignment="1">
      <alignment horizontal="center"/>
    </xf>
    <xf numFmtId="0" fontId="16" fillId="8" borderId="3" xfId="0" applyFont="1" applyFill="1" applyBorder="1" applyAlignment="1">
      <alignment horizontal="center"/>
    </xf>
    <xf numFmtId="0" fontId="16" fillId="8" borderId="1" xfId="0" applyFont="1" applyFill="1" applyBorder="1" applyAlignment="1">
      <alignment horizontal="center" wrapText="1"/>
    </xf>
    <xf numFmtId="0" fontId="16" fillId="8" borderId="2" xfId="0" applyFont="1" applyFill="1" applyBorder="1" applyAlignment="1">
      <alignment horizontal="center" wrapText="1"/>
    </xf>
    <xf numFmtId="0" fontId="16" fillId="8" borderId="3" xfId="0" applyFont="1" applyFill="1" applyBorder="1" applyAlignment="1">
      <alignment horizontal="center" wrapText="1"/>
    </xf>
    <xf numFmtId="166" fontId="8" fillId="2" borderId="18" xfId="1" applyNumberFormat="1" applyFont="1" applyFill="1" applyBorder="1" applyAlignment="1">
      <alignment horizontal="left" vertical="center" wrapText="1"/>
    </xf>
    <xf numFmtId="166" fontId="8" fillId="2" borderId="17" xfId="1" applyNumberFormat="1" applyFont="1" applyFill="1" applyBorder="1" applyAlignment="1">
      <alignment horizontal="left" vertical="center" wrapText="1"/>
    </xf>
    <xf numFmtId="166" fontId="8" fillId="2" borderId="25" xfId="1" applyNumberFormat="1" applyFont="1" applyFill="1" applyBorder="1" applyAlignment="1">
      <alignment horizontal="left" vertical="center" wrapText="1"/>
    </xf>
    <xf numFmtId="166" fontId="8" fillId="8" borderId="18" xfId="1" applyNumberFormat="1" applyFont="1" applyFill="1" applyBorder="1" applyAlignment="1">
      <alignment horizontal="left" vertical="center" wrapText="1"/>
    </xf>
    <xf numFmtId="166" fontId="8" fillId="8" borderId="17" xfId="1" applyNumberFormat="1" applyFont="1" applyFill="1" applyBorder="1" applyAlignment="1">
      <alignment horizontal="left" vertical="center" wrapText="1"/>
    </xf>
    <xf numFmtId="166" fontId="8" fillId="8" borderId="25" xfId="1" applyNumberFormat="1" applyFont="1" applyFill="1" applyBorder="1" applyAlignment="1">
      <alignment horizontal="left" vertical="center" wrapText="1"/>
    </xf>
    <xf numFmtId="166" fontId="6" fillId="22" borderId="9" xfId="1" applyNumberFormat="1" applyFont="1" applyFill="1" applyBorder="1" applyAlignment="1">
      <alignment horizontal="center" vertical="center" wrapText="1"/>
    </xf>
    <xf numFmtId="166" fontId="6" fillId="22" borderId="10" xfId="1" applyNumberFormat="1" applyFont="1" applyFill="1" applyBorder="1" applyAlignment="1">
      <alignment horizontal="center" vertical="center" wrapText="1"/>
    </xf>
    <xf numFmtId="166" fontId="8" fillId="22" borderId="9" xfId="1" applyNumberFormat="1" applyFont="1" applyFill="1" applyBorder="1" applyAlignment="1">
      <alignment horizontal="left" vertical="center" wrapText="1"/>
    </xf>
    <xf numFmtId="166" fontId="8" fillId="22" borderId="10" xfId="1" applyNumberFormat="1" applyFont="1" applyFill="1" applyBorder="1" applyAlignment="1">
      <alignment horizontal="left" vertical="center" wrapText="1"/>
    </xf>
    <xf numFmtId="166" fontId="8" fillId="22" borderId="11" xfId="1" applyNumberFormat="1" applyFont="1" applyFill="1" applyBorder="1" applyAlignment="1">
      <alignment horizontal="left" vertical="center" wrapText="1"/>
    </xf>
    <xf numFmtId="0" fontId="18" fillId="0" borderId="10" xfId="24" applyFont="1" applyBorder="1" applyAlignment="1">
      <alignment horizontal="center"/>
    </xf>
    <xf numFmtId="0" fontId="13" fillId="0" borderId="10" xfId="24" applyFont="1" applyBorder="1" applyAlignment="1">
      <alignment horizontal="center"/>
    </xf>
    <xf numFmtId="49" fontId="0" fillId="34" borderId="33" xfId="25" applyNumberFormat="1" applyFont="1" applyFill="1" applyBorder="1" applyAlignment="1">
      <alignment horizontal="center"/>
    </xf>
    <xf numFmtId="49" fontId="0" fillId="34" borderId="35" xfId="25" applyNumberFormat="1" applyFont="1" applyFill="1" applyBorder="1" applyAlignment="1">
      <alignment horizontal="center"/>
    </xf>
    <xf numFmtId="44" fontId="0" fillId="0" borderId="33" xfId="25" applyFont="1" applyBorder="1" applyAlignment="1">
      <alignment horizontal="center"/>
    </xf>
    <xf numFmtId="44" fontId="0" fillId="0" borderId="35" xfId="25" applyFont="1" applyBorder="1" applyAlignment="1">
      <alignment horizontal="center"/>
    </xf>
    <xf numFmtId="44" fontId="0" fillId="34" borderId="33" xfId="25" applyFont="1" applyFill="1" applyBorder="1" applyAlignment="1">
      <alignment horizontal="center"/>
    </xf>
    <xf numFmtId="44" fontId="0" fillId="34" borderId="35" xfId="25" applyFont="1" applyFill="1" applyBorder="1" applyAlignment="1">
      <alignment horizontal="center"/>
    </xf>
  </cellXfs>
  <cellStyles count="26">
    <cellStyle name="Comma" xfId="1" builtinId="3"/>
    <cellStyle name="Comma 2" xfId="5"/>
    <cellStyle name="Comma 2 2" xfId="21"/>
    <cellStyle name="Comma 2 2 2" xfId="22"/>
    <cellStyle name="Comma 3" xfId="17"/>
    <cellStyle name="Comma 4" xfId="18"/>
    <cellStyle name="Currency" xfId="25" builtinId="4"/>
    <cellStyle name="Currency 2" xfId="2"/>
    <cellStyle name="Currency 2 2" xfId="19"/>
    <cellStyle name="Currency 2 2 2" xfId="23"/>
    <cellStyle name="Currency 3" xfId="6"/>
    <cellStyle name="Currency 4" xfId="7"/>
    <cellStyle name="Currency 5" xfId="16"/>
    <cellStyle name="Normal" xfId="0" builtinId="0"/>
    <cellStyle name="Normal 2" xfId="3"/>
    <cellStyle name="Normal 3" xfId="8"/>
    <cellStyle name="Normal 4" xfId="9"/>
    <cellStyle name="Normal 5" xfId="10"/>
    <cellStyle name="Normal 5 2" xfId="11"/>
    <cellStyle name="Normal 6" xfId="12"/>
    <cellStyle name="Normal 7" xfId="13"/>
    <cellStyle name="Normal 8" xfId="14"/>
    <cellStyle name="Normal 8 2" xfId="15"/>
    <cellStyle name="Normal_Work Plan Development" xfId="24"/>
    <cellStyle name="Percent 2" xfId="4"/>
    <cellStyle name="Percent 2 2" xfId="20"/>
  </cellStyles>
  <dxfs count="0"/>
  <tableStyles count="0" defaultTableStyle="TableStyleMedium2" defaultPivotStyle="PivotStyleLight16"/>
  <colors>
    <mruColors>
      <color rgb="FFFFFF99"/>
      <color rgb="FFFFFFFF"/>
      <color rgb="FFFAD6D9"/>
      <color rgb="FFFFFFCC"/>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Future volume by district and year</a:t>
            </a:r>
          </a:p>
        </c:rich>
      </c:tx>
      <c:overlay val="1"/>
    </c:title>
    <c:plotArea>
      <c:layout/>
      <c:barChart>
        <c:barDir val="col"/>
        <c:grouping val="clustered"/>
        <c:ser>
          <c:idx val="0"/>
          <c:order val="0"/>
          <c:tx>
            <c:strRef>
              <c:f>'Performance Measure'!$B$4:$B$8</c:f>
              <c:strCache>
                <c:ptCount val="1"/>
                <c:pt idx="0">
                  <c:v>Cariboo-Chilcotin</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Measure'!$D$4:$I$4</c:f>
              <c:numCache>
                <c:formatCode>#,##0</c:formatCode>
                <c:ptCount val="6"/>
                <c:pt idx="0">
                  <c:v>496686.54951314279</c:v>
                </c:pt>
                <c:pt idx="1">
                  <c:v>691600.01423085714</c:v>
                </c:pt>
                <c:pt idx="2">
                  <c:v>667967.61428571423</c:v>
                </c:pt>
                <c:pt idx="3">
                  <c:v>681536.63111999992</c:v>
                </c:pt>
                <c:pt idx="4">
                  <c:v>654429.78571428556</c:v>
                </c:pt>
                <c:pt idx="5">
                  <c:v>654429.78571428556</c:v>
                </c:pt>
              </c:numCache>
            </c:numRef>
          </c:val>
        </c:ser>
        <c:ser>
          <c:idx val="8"/>
          <c:order val="1"/>
          <c:tx>
            <c:strRef>
              <c:f>'Performance Measure'!$B$64:$B$68</c:f>
              <c:strCache>
                <c:ptCount val="1"/>
                <c:pt idx="0">
                  <c:v>Prince George</c:v>
                </c:pt>
              </c:strCache>
            </c:strRef>
          </c:tx>
          <c:val>
            <c:numRef>
              <c:f>'Performance Measure'!$D$64:$I$64</c:f>
              <c:numCache>
                <c:formatCode>#,##0</c:formatCode>
                <c:ptCount val="6"/>
                <c:pt idx="0">
                  <c:v>462384.37608999992</c:v>
                </c:pt>
                <c:pt idx="1">
                  <c:v>627076.23767371429</c:v>
                </c:pt>
                <c:pt idx="2">
                  <c:v>549048.10786700004</c:v>
                </c:pt>
                <c:pt idx="3">
                  <c:v>462232.57142857148</c:v>
                </c:pt>
                <c:pt idx="4">
                  <c:v>462232.57142857148</c:v>
                </c:pt>
                <c:pt idx="5">
                  <c:v>462232.57142857148</c:v>
                </c:pt>
              </c:numCache>
            </c:numRef>
          </c:val>
        </c:ser>
        <c:ser>
          <c:idx val="1"/>
          <c:order val="2"/>
          <c:tx>
            <c:strRef>
              <c:f>'Performance Measure'!$B$9:$B$13</c:f>
              <c:strCache>
                <c:ptCount val="1"/>
                <c:pt idx="0">
                  <c:v>Quesnel</c:v>
                </c:pt>
              </c:strCache>
            </c:strRef>
          </c:tx>
          <c:val>
            <c:numRef>
              <c:f>'Performance Measure'!$D$9:$I$9</c:f>
              <c:numCache>
                <c:formatCode>#,##0</c:formatCode>
                <c:ptCount val="6"/>
                <c:pt idx="0">
                  <c:v>463467.93999999994</c:v>
                </c:pt>
                <c:pt idx="1">
                  <c:v>524756.36</c:v>
                </c:pt>
                <c:pt idx="2">
                  <c:v>371847.50000000006</c:v>
                </c:pt>
                <c:pt idx="3">
                  <c:v>304426.24999999994</c:v>
                </c:pt>
                <c:pt idx="4">
                  <c:v>452593.75000000006</c:v>
                </c:pt>
                <c:pt idx="5">
                  <c:v>422960.25</c:v>
                </c:pt>
              </c:numCache>
            </c:numRef>
          </c:val>
        </c:ser>
        <c:ser>
          <c:idx val="10"/>
          <c:order val="3"/>
          <c:tx>
            <c:strRef>
              <c:f>'Performance Measure'!$B$74:$B$78</c:f>
              <c:strCache>
                <c:ptCount val="1"/>
                <c:pt idx="0">
                  <c:v>Vanderhoof</c:v>
                </c:pt>
              </c:strCache>
            </c:strRef>
          </c:tx>
          <c:val>
            <c:numRef>
              <c:f>'Performance Measure'!$D$74:$I$74</c:f>
              <c:numCache>
                <c:formatCode>#,##0</c:formatCode>
                <c:ptCount val="6"/>
                <c:pt idx="0">
                  <c:v>498826.24999999994</c:v>
                </c:pt>
                <c:pt idx="1">
                  <c:v>492829.99999999994</c:v>
                </c:pt>
                <c:pt idx="2">
                  <c:v>507487.49999999994</c:v>
                </c:pt>
                <c:pt idx="3">
                  <c:v>490164.99999999994</c:v>
                </c:pt>
                <c:pt idx="4">
                  <c:v>490164.99999999994</c:v>
                </c:pt>
                <c:pt idx="5">
                  <c:v>490164.99999999994</c:v>
                </c:pt>
              </c:numCache>
            </c:numRef>
          </c:val>
        </c:ser>
        <c:ser>
          <c:idx val="3"/>
          <c:order val="4"/>
          <c:tx>
            <c:strRef>
              <c:f>'Performance Measure'!$B$24:$B$28</c:f>
              <c:strCache>
                <c:ptCount val="1"/>
                <c:pt idx="0">
                  <c:v>Thompson Rivers</c:v>
                </c:pt>
              </c:strCache>
            </c:strRef>
          </c:tx>
          <c:val>
            <c:numRef>
              <c:f>'Performance Measure'!$D$24:$I$24</c:f>
              <c:numCache>
                <c:formatCode>#,##0</c:formatCode>
                <c:ptCount val="6"/>
                <c:pt idx="0">
                  <c:v>454798.73886385711</c:v>
                </c:pt>
                <c:pt idx="1">
                  <c:v>269810.41575714282</c:v>
                </c:pt>
                <c:pt idx="2">
                  <c:v>308569.96266285714</c:v>
                </c:pt>
                <c:pt idx="3">
                  <c:v>175481.28571428574</c:v>
                </c:pt>
                <c:pt idx="4">
                  <c:v>90003.453571428574</c:v>
                </c:pt>
                <c:pt idx="5">
                  <c:v>68923.823571428569</c:v>
                </c:pt>
              </c:numCache>
            </c:numRef>
          </c:val>
        </c:ser>
        <c:ser>
          <c:idx val="2"/>
          <c:order val="5"/>
          <c:tx>
            <c:strRef>
              <c:f>'Performance Measure'!$B$14:$B$18</c:f>
              <c:strCache>
                <c:ptCount val="1"/>
                <c:pt idx="0">
                  <c:v>100-mile</c:v>
                </c:pt>
              </c:strCache>
            </c:strRef>
          </c:tx>
          <c:val>
            <c:numRef>
              <c:f>'Performance Measure'!$D$14:$I$14</c:f>
              <c:numCache>
                <c:formatCode>#,##0</c:formatCode>
                <c:ptCount val="6"/>
                <c:pt idx="0">
                  <c:v>298100.54411428573</c:v>
                </c:pt>
                <c:pt idx="1">
                  <c:v>248032.8</c:v>
                </c:pt>
                <c:pt idx="2">
                  <c:v>142829.37142857141</c:v>
                </c:pt>
                <c:pt idx="3">
                  <c:v>328880.91428571433</c:v>
                </c:pt>
                <c:pt idx="4">
                  <c:v>84174.85714285713</c:v>
                </c:pt>
                <c:pt idx="5">
                  <c:v>43822.857142857145</c:v>
                </c:pt>
              </c:numCache>
            </c:numRef>
          </c:val>
        </c:ser>
        <c:ser>
          <c:idx val="4"/>
          <c:order val="6"/>
          <c:tx>
            <c:strRef>
              <c:f>'Performance Measure'!$B$29:$B$33</c:f>
              <c:strCache>
                <c:ptCount val="1"/>
                <c:pt idx="0">
                  <c:v>Cascades</c:v>
                </c:pt>
              </c:strCache>
            </c:strRef>
          </c:tx>
          <c:val>
            <c:numRef>
              <c:f>'Performance Measure'!$D$29:$I$29</c:f>
              <c:numCache>
                <c:formatCode>#,##0</c:formatCode>
                <c:ptCount val="6"/>
                <c:pt idx="0">
                  <c:v>274727.07424221426</c:v>
                </c:pt>
                <c:pt idx="1">
                  <c:v>183907.42558714285</c:v>
                </c:pt>
                <c:pt idx="2">
                  <c:v>214462.8357142857</c:v>
                </c:pt>
                <c:pt idx="3">
                  <c:v>67211.36214285715</c:v>
                </c:pt>
                <c:pt idx="4">
                  <c:v>73623.312000000005</c:v>
                </c:pt>
                <c:pt idx="5">
                  <c:v>53584.967142857146</c:v>
                </c:pt>
              </c:numCache>
            </c:numRef>
          </c:val>
        </c:ser>
        <c:ser>
          <c:idx val="11"/>
          <c:order val="7"/>
          <c:tx>
            <c:strRef>
              <c:f>'Performance Measure'!$B$79:$B$83</c:f>
              <c:strCache>
                <c:ptCount val="1"/>
                <c:pt idx="0">
                  <c:v>Mackenzie</c:v>
                </c:pt>
              </c:strCache>
            </c:strRef>
          </c:tx>
          <c:val>
            <c:numRef>
              <c:f>'Performance Measure'!$D$79:$I$79</c:f>
              <c:numCache>
                <c:formatCode>#,##0</c:formatCode>
                <c:ptCount val="6"/>
                <c:pt idx="0">
                  <c:v>170434.87049457143</c:v>
                </c:pt>
                <c:pt idx="1">
                  <c:v>564309.12714799994</c:v>
                </c:pt>
                <c:pt idx="2">
                  <c:v>147929.95407357143</c:v>
                </c:pt>
                <c:pt idx="3">
                  <c:v>202516.535</c:v>
                </c:pt>
                <c:pt idx="4">
                  <c:v>171836.88809764283</c:v>
                </c:pt>
                <c:pt idx="5">
                  <c:v>162368.42142857146</c:v>
                </c:pt>
              </c:numCache>
            </c:numRef>
          </c:val>
        </c:ser>
        <c:ser>
          <c:idx val="5"/>
          <c:order val="8"/>
          <c:tx>
            <c:strRef>
              <c:f>'Performance Measure'!$B$34:$B$38</c:f>
              <c:strCache>
                <c:ptCount val="1"/>
                <c:pt idx="0">
                  <c:v>Okanagan Shuswap</c:v>
                </c:pt>
              </c:strCache>
            </c:strRef>
          </c:tx>
          <c:val>
            <c:numRef>
              <c:f>'Performance Measure'!$D$34:$I$34</c:f>
              <c:numCache>
                <c:formatCode>#,##0</c:formatCode>
                <c:ptCount val="6"/>
                <c:pt idx="0">
                  <c:v>45175.886228571428</c:v>
                </c:pt>
                <c:pt idx="1">
                  <c:v>77739.968571428588</c:v>
                </c:pt>
                <c:pt idx="2">
                  <c:v>77448.076830892853</c:v>
                </c:pt>
                <c:pt idx="3">
                  <c:v>33990.893121428569</c:v>
                </c:pt>
                <c:pt idx="4">
                  <c:v>33990.893121428569</c:v>
                </c:pt>
                <c:pt idx="5">
                  <c:v>30990.893121428569</c:v>
                </c:pt>
              </c:numCache>
            </c:numRef>
          </c:val>
        </c:ser>
        <c:ser>
          <c:idx val="6"/>
          <c:order val="9"/>
          <c:tx>
            <c:strRef>
              <c:f>'Performance Measure'!$B$44:$B$48</c:f>
              <c:strCache>
                <c:ptCount val="1"/>
                <c:pt idx="0">
                  <c:v>Selkirk</c:v>
                </c:pt>
              </c:strCache>
            </c:strRef>
          </c:tx>
          <c:val>
            <c:numRef>
              <c:f>'Performance Measure'!$D$44:$I$44</c:f>
              <c:numCache>
                <c:formatCode>#,##0</c:formatCode>
                <c:ptCount val="6"/>
                <c:pt idx="0">
                  <c:v>1412.4499999999998</c:v>
                </c:pt>
                <c:pt idx="1">
                  <c:v>94888.3</c:v>
                </c:pt>
                <c:pt idx="2">
                  <c:v>89434.215000000011</c:v>
                </c:pt>
                <c:pt idx="3">
                  <c:v>42049.149999999994</c:v>
                </c:pt>
                <c:pt idx="4">
                  <c:v>15182.895000000002</c:v>
                </c:pt>
                <c:pt idx="5">
                  <c:v>5928.0649999999996</c:v>
                </c:pt>
              </c:numCache>
            </c:numRef>
          </c:val>
        </c:ser>
        <c:ser>
          <c:idx val="7"/>
          <c:order val="10"/>
          <c:tx>
            <c:strRef>
              <c:f>'Performance Measure'!$B$49:$B$53</c:f>
              <c:strCache>
                <c:ptCount val="1"/>
                <c:pt idx="0">
                  <c:v>Rocky Mountain</c:v>
                </c:pt>
              </c:strCache>
            </c:strRef>
          </c:tx>
          <c:val>
            <c:numRef>
              <c:f>'Performance Measure'!$D$49:$I$49</c:f>
              <c:numCache>
                <c:formatCode>#,##0</c:formatCode>
                <c:ptCount val="6"/>
                <c:pt idx="0">
                  <c:v>6418.7500000000009</c:v>
                </c:pt>
                <c:pt idx="1">
                  <c:v>0</c:v>
                </c:pt>
                <c:pt idx="2">
                  <c:v>6500</c:v>
                </c:pt>
                <c:pt idx="3">
                  <c:v>0</c:v>
                </c:pt>
                <c:pt idx="4">
                  <c:v>0</c:v>
                </c:pt>
                <c:pt idx="5">
                  <c:v>0</c:v>
                </c:pt>
              </c:numCache>
            </c:numRef>
          </c:val>
        </c:ser>
        <c:ser>
          <c:idx val="9"/>
          <c:order val="11"/>
          <c:tx>
            <c:strRef>
              <c:f>'Performance Measure'!$B$69:$B$73</c:f>
              <c:strCache>
                <c:ptCount val="1"/>
                <c:pt idx="0">
                  <c:v>Fort St. James</c:v>
                </c:pt>
              </c:strCache>
            </c:strRef>
          </c:tx>
          <c:val>
            <c:numRef>
              <c:f>'Performance Measure'!$D$69:$I$69</c:f>
              <c:numCache>
                <c:formatCode>#,##0</c:formatCode>
                <c:ptCount val="6"/>
                <c:pt idx="0">
                  <c:v>18248.75</c:v>
                </c:pt>
                <c:pt idx="1">
                  <c:v>10831.25</c:v>
                </c:pt>
                <c:pt idx="2">
                  <c:v>136037.49999999997</c:v>
                </c:pt>
                <c:pt idx="3">
                  <c:v>218912.5</c:v>
                </c:pt>
                <c:pt idx="4">
                  <c:v>241037.5</c:v>
                </c:pt>
                <c:pt idx="5">
                  <c:v>241037.5</c:v>
                </c:pt>
              </c:numCache>
            </c:numRef>
          </c:val>
        </c:ser>
        <c:ser>
          <c:idx val="12"/>
          <c:order val="12"/>
          <c:tx>
            <c:strRef>
              <c:f>'Performance Measure'!$B$89:$B$93</c:f>
              <c:strCache>
                <c:ptCount val="1"/>
                <c:pt idx="0">
                  <c:v>Nadina</c:v>
                </c:pt>
              </c:strCache>
            </c:strRef>
          </c:tx>
          <c:val>
            <c:numRef>
              <c:f>'Performance Measure'!$D$89:$I$89</c:f>
              <c:numCache>
                <c:formatCode>#,##0</c:formatCode>
                <c:ptCount val="6"/>
                <c:pt idx="0">
                  <c:v>298510.76617142861</c:v>
                </c:pt>
                <c:pt idx="1">
                  <c:v>574490.51785714272</c:v>
                </c:pt>
                <c:pt idx="2">
                  <c:v>448744.4</c:v>
                </c:pt>
                <c:pt idx="3">
                  <c:v>512311.42857142864</c:v>
                </c:pt>
                <c:pt idx="4">
                  <c:v>512311.42857142864</c:v>
                </c:pt>
                <c:pt idx="5">
                  <c:v>512311.42857142864</c:v>
                </c:pt>
              </c:numCache>
            </c:numRef>
          </c:val>
        </c:ser>
        <c:ser>
          <c:idx val="13"/>
          <c:order val="13"/>
          <c:tx>
            <c:strRef>
              <c:f>'Performance Measure'!$B$94:$B$98</c:f>
              <c:strCache>
                <c:ptCount val="1"/>
                <c:pt idx="0">
                  <c:v>Skeena - Stikine</c:v>
                </c:pt>
              </c:strCache>
            </c:strRef>
          </c:tx>
          <c:val>
            <c:numRef>
              <c:f>'Performance Measure'!$D$94:$I$94</c:f>
              <c:numCache>
                <c:formatCode>#,##0</c:formatCode>
                <c:ptCount val="6"/>
                <c:pt idx="0">
                  <c:v>30591.962142857141</c:v>
                </c:pt>
                <c:pt idx="1">
                  <c:v>25476.729107142855</c:v>
                </c:pt>
                <c:pt idx="2">
                  <c:v>58433.58067857143</c:v>
                </c:pt>
                <c:pt idx="3">
                  <c:v>7590.1660714285708</c:v>
                </c:pt>
                <c:pt idx="4">
                  <c:v>1012.6999999999999</c:v>
                </c:pt>
                <c:pt idx="5">
                  <c:v>1012.6999999999999</c:v>
                </c:pt>
              </c:numCache>
            </c:numRef>
          </c:val>
        </c:ser>
        <c:ser>
          <c:idx val="14"/>
          <c:order val="14"/>
          <c:tx>
            <c:strRef>
              <c:f>'Performance Measure'!$B$99:$B$103</c:f>
              <c:strCache>
                <c:ptCount val="1"/>
                <c:pt idx="0">
                  <c:v>Coast Mountain</c:v>
                </c:pt>
              </c:strCache>
            </c:strRef>
          </c:tx>
          <c:val>
            <c:numRef>
              <c:f>'Performance Measure'!$D$99:$I$99</c:f>
              <c:numCache>
                <c:formatCode>#,##0</c:formatCode>
                <c:ptCount val="6"/>
                <c:pt idx="0">
                  <c:v>0</c:v>
                </c:pt>
                <c:pt idx="1">
                  <c:v>13561.599999999999</c:v>
                </c:pt>
                <c:pt idx="2">
                  <c:v>8125</c:v>
                </c:pt>
                <c:pt idx="3">
                  <c:v>8125</c:v>
                </c:pt>
                <c:pt idx="4">
                  <c:v>8125</c:v>
                </c:pt>
                <c:pt idx="5">
                  <c:v>8125</c:v>
                </c:pt>
              </c:numCache>
            </c:numRef>
          </c:val>
        </c:ser>
        <c:ser>
          <c:idx val="15"/>
          <c:order val="15"/>
          <c:tx>
            <c:strRef>
              <c:f>'Performance Measure'!$B$109:$B$113</c:f>
              <c:strCache>
                <c:ptCount val="1"/>
                <c:pt idx="0">
                  <c:v>Fort Nelson</c:v>
                </c:pt>
              </c:strCache>
            </c:strRef>
          </c:tx>
          <c:val>
            <c:numRef>
              <c:f>'Performance Measure'!$D$109:$I$109</c:f>
              <c:numCache>
                <c:formatCode>#,##0</c:formatCode>
                <c:ptCount val="6"/>
                <c:pt idx="0">
                  <c:v>0</c:v>
                </c:pt>
                <c:pt idx="1">
                  <c:v>32500</c:v>
                </c:pt>
                <c:pt idx="2">
                  <c:v>56875</c:v>
                </c:pt>
                <c:pt idx="3">
                  <c:v>60872.5</c:v>
                </c:pt>
                <c:pt idx="4">
                  <c:v>63537.5</c:v>
                </c:pt>
                <c:pt idx="5">
                  <c:v>63537.5</c:v>
                </c:pt>
              </c:numCache>
            </c:numRef>
          </c:val>
        </c:ser>
        <c:ser>
          <c:idx val="16"/>
          <c:order val="16"/>
          <c:tx>
            <c:strRef>
              <c:f>'Performance Measure'!$B$114:$B$118</c:f>
              <c:strCache>
                <c:ptCount val="1"/>
                <c:pt idx="0">
                  <c:v>Peace</c:v>
                </c:pt>
              </c:strCache>
            </c:strRef>
          </c:tx>
          <c:val>
            <c:numRef>
              <c:f>'Performance Measure'!$D$114:$I$114</c:f>
              <c:numCache>
                <c:formatCode>#,##0</c:formatCode>
                <c:ptCount val="6"/>
                <c:pt idx="0">
                  <c:v>746.19999999999993</c:v>
                </c:pt>
                <c:pt idx="1">
                  <c:v>0</c:v>
                </c:pt>
                <c:pt idx="2">
                  <c:v>28358.525000000001</c:v>
                </c:pt>
                <c:pt idx="3">
                  <c:v>2422.875</c:v>
                </c:pt>
                <c:pt idx="4">
                  <c:v>1312.8374999999999</c:v>
                </c:pt>
                <c:pt idx="5">
                  <c:v>350.67499999999995</c:v>
                </c:pt>
              </c:numCache>
            </c:numRef>
          </c:val>
        </c:ser>
        <c:ser>
          <c:idx val="17"/>
          <c:order val="17"/>
          <c:tx>
            <c:strRef>
              <c:f>'Performance Measure'!$B$129:$B$133</c:f>
              <c:strCache>
                <c:ptCount val="1"/>
                <c:pt idx="0">
                  <c:v>North Island</c:v>
                </c:pt>
              </c:strCache>
            </c:strRef>
          </c:tx>
          <c:val>
            <c:numRef>
              <c:f>'Performance Measure'!$D$129:$I$129</c:f>
              <c:numCache>
                <c:formatCode>#,##0</c:formatCode>
                <c:ptCount val="6"/>
                <c:pt idx="0">
                  <c:v>7173.2282142857148</c:v>
                </c:pt>
                <c:pt idx="1">
                  <c:v>105292.5</c:v>
                </c:pt>
                <c:pt idx="2">
                  <c:v>100180.36571428571</c:v>
                </c:pt>
                <c:pt idx="3">
                  <c:v>62646.85792857143</c:v>
                </c:pt>
                <c:pt idx="4">
                  <c:v>54367.800714285717</c:v>
                </c:pt>
                <c:pt idx="5">
                  <c:v>46837.800714285717</c:v>
                </c:pt>
              </c:numCache>
            </c:numRef>
          </c:val>
        </c:ser>
        <c:ser>
          <c:idx val="18"/>
          <c:order val="18"/>
          <c:tx>
            <c:strRef>
              <c:f>'Performance Measure'!$B$134:$B$138</c:f>
              <c:strCache>
                <c:ptCount val="1"/>
                <c:pt idx="0">
                  <c:v>South Island</c:v>
                </c:pt>
              </c:strCache>
            </c:strRef>
          </c:tx>
          <c:val>
            <c:numRef>
              <c:f>'Performance Measure'!$D$134:$I$134</c:f>
              <c:numCache>
                <c:formatCode>#,##0</c:formatCode>
                <c:ptCount val="6"/>
                <c:pt idx="0">
                  <c:v>0</c:v>
                </c:pt>
                <c:pt idx="1">
                  <c:v>91500</c:v>
                </c:pt>
                <c:pt idx="2">
                  <c:v>107100</c:v>
                </c:pt>
                <c:pt idx="3">
                  <c:v>107520</c:v>
                </c:pt>
                <c:pt idx="4">
                  <c:v>106645</c:v>
                </c:pt>
                <c:pt idx="5">
                  <c:v>105625</c:v>
                </c:pt>
              </c:numCache>
            </c:numRef>
          </c:val>
        </c:ser>
        <c:ser>
          <c:idx val="19"/>
          <c:order val="19"/>
          <c:tx>
            <c:strRef>
              <c:f>'Performance Measure'!$B$139:$B$143</c:f>
              <c:strCache>
                <c:ptCount val="1"/>
                <c:pt idx="0">
                  <c:v>Campbell River</c:v>
                </c:pt>
              </c:strCache>
            </c:strRef>
          </c:tx>
          <c:val>
            <c:numRef>
              <c:f>'Performance Measure'!$D$139:$I$139</c:f>
              <c:numCache>
                <c:formatCode>#,##0</c:formatCode>
                <c:ptCount val="6"/>
                <c:pt idx="0">
                  <c:v>0</c:v>
                </c:pt>
                <c:pt idx="1">
                  <c:v>85230</c:v>
                </c:pt>
                <c:pt idx="2">
                  <c:v>155135</c:v>
                </c:pt>
                <c:pt idx="3">
                  <c:v>165357.5</c:v>
                </c:pt>
                <c:pt idx="4">
                  <c:v>165081.25</c:v>
                </c:pt>
                <c:pt idx="5">
                  <c:v>165081.25</c:v>
                </c:pt>
              </c:numCache>
            </c:numRef>
          </c:val>
        </c:ser>
        <c:ser>
          <c:idx val="20"/>
          <c:order val="20"/>
          <c:tx>
            <c:strRef>
              <c:f>'Performance Measure'!$B$144:$B$148</c:f>
              <c:strCache>
                <c:ptCount val="1"/>
                <c:pt idx="0">
                  <c:v>Haida Gwaii</c:v>
                </c:pt>
              </c:strCache>
            </c:strRef>
          </c:tx>
          <c:val>
            <c:numRef>
              <c:f>'Performance Measure'!$D$144:$I$144</c:f>
              <c:numCache>
                <c:formatCode>#,##0</c:formatCode>
                <c:ptCount val="6"/>
                <c:pt idx="0">
                  <c:v>2665</c:v>
                </c:pt>
                <c:pt idx="1">
                  <c:v>1332.5</c:v>
                </c:pt>
                <c:pt idx="2">
                  <c:v>812.5</c:v>
                </c:pt>
                <c:pt idx="3">
                  <c:v>812.5</c:v>
                </c:pt>
                <c:pt idx="4">
                  <c:v>812.5</c:v>
                </c:pt>
                <c:pt idx="5">
                  <c:v>812.5</c:v>
                </c:pt>
              </c:numCache>
            </c:numRef>
          </c:val>
        </c:ser>
        <c:ser>
          <c:idx val="21"/>
          <c:order val="21"/>
          <c:tx>
            <c:strRef>
              <c:f>'Performance Measure'!$B$154:$B$158</c:f>
              <c:strCache>
                <c:ptCount val="1"/>
                <c:pt idx="0">
                  <c:v>Chiliwack</c:v>
                </c:pt>
              </c:strCache>
            </c:strRef>
          </c:tx>
          <c:val>
            <c:numRef>
              <c:f>'Performance Measure'!$D$154:$I$154</c:f>
              <c:numCache>
                <c:formatCode>#,##0</c:formatCode>
                <c:ptCount val="6"/>
                <c:pt idx="0">
                  <c:v>4550</c:v>
                </c:pt>
                <c:pt idx="1">
                  <c:v>49725</c:v>
                </c:pt>
                <c:pt idx="2">
                  <c:v>50044.800000000003</c:v>
                </c:pt>
                <c:pt idx="3">
                  <c:v>48912.5</c:v>
                </c:pt>
                <c:pt idx="4">
                  <c:v>48912.5</c:v>
                </c:pt>
                <c:pt idx="5">
                  <c:v>48912.5</c:v>
                </c:pt>
              </c:numCache>
            </c:numRef>
          </c:val>
        </c:ser>
        <c:ser>
          <c:idx val="22"/>
          <c:order val="22"/>
          <c:tx>
            <c:strRef>
              <c:f>'Performance Measure'!$B$159:$B$163</c:f>
              <c:strCache>
                <c:ptCount val="1"/>
                <c:pt idx="0">
                  <c:v>Squamish - MV</c:v>
                </c:pt>
              </c:strCache>
            </c:strRef>
          </c:tx>
          <c:val>
            <c:numRef>
              <c:f>'Performance Measure'!$D$159:$I$159</c:f>
              <c:numCache>
                <c:formatCode>#,##0</c:formatCode>
                <c:ptCount val="6"/>
                <c:pt idx="0">
                  <c:v>7216.8571428571422</c:v>
                </c:pt>
                <c:pt idx="1">
                  <c:v>15000</c:v>
                </c:pt>
                <c:pt idx="2">
                  <c:v>15533</c:v>
                </c:pt>
                <c:pt idx="3">
                  <c:v>15000</c:v>
                </c:pt>
                <c:pt idx="4">
                  <c:v>15812.5</c:v>
                </c:pt>
                <c:pt idx="5">
                  <c:v>15812.5</c:v>
                </c:pt>
              </c:numCache>
            </c:numRef>
          </c:val>
        </c:ser>
        <c:ser>
          <c:idx val="23"/>
          <c:order val="23"/>
          <c:tx>
            <c:strRef>
              <c:f>'Performance Measure'!$B$164:$B$168</c:f>
              <c:strCache>
                <c:ptCount val="1"/>
                <c:pt idx="0">
                  <c:v>Sunshine Coast</c:v>
                </c:pt>
              </c:strCache>
            </c:strRef>
          </c:tx>
          <c:val>
            <c:numRef>
              <c:f>'Performance Measure'!$D$164:$I$164</c:f>
              <c:numCache>
                <c:formatCode>#,##0</c:formatCode>
                <c:ptCount val="6"/>
                <c:pt idx="0">
                  <c:v>0</c:v>
                </c:pt>
                <c:pt idx="1">
                  <c:v>30845</c:v>
                </c:pt>
                <c:pt idx="2">
                  <c:v>32842.5</c:v>
                </c:pt>
                <c:pt idx="3">
                  <c:v>32370</c:v>
                </c:pt>
                <c:pt idx="4">
                  <c:v>34278.75</c:v>
                </c:pt>
                <c:pt idx="5">
                  <c:v>34278.75</c:v>
                </c:pt>
              </c:numCache>
            </c:numRef>
          </c:val>
        </c:ser>
        <c:axId val="119814400"/>
        <c:axId val="119869440"/>
      </c:barChart>
      <c:catAx>
        <c:axId val="119814400"/>
        <c:scaling>
          <c:orientation val="minMax"/>
        </c:scaling>
        <c:axPos val="b"/>
        <c:tickLblPos val="nextTo"/>
        <c:crossAx val="119869440"/>
        <c:crosses val="autoZero"/>
        <c:auto val="1"/>
        <c:lblAlgn val="ctr"/>
        <c:lblOffset val="100"/>
      </c:catAx>
      <c:valAx>
        <c:axId val="119869440"/>
        <c:scaling>
          <c:orientation val="minMax"/>
        </c:scaling>
        <c:axPos val="l"/>
        <c:majorGridlines/>
        <c:numFmt formatCode="#,##0" sourceLinked="1"/>
        <c:tickLblPos val="nextTo"/>
        <c:crossAx val="119814400"/>
        <c:crosses val="autoZero"/>
        <c:crossBetween val="between"/>
      </c:valAx>
    </c:plotArea>
    <c:legend>
      <c:legendPos val="r"/>
    </c:legend>
    <c:plotVisOnly val="1"/>
    <c:dispBlanksAs val="gap"/>
  </c:chart>
  <c:printSettings>
    <c:headerFooter/>
    <c:pageMargins b="0.75000000000000699" l="0.70000000000000062" r="0.70000000000000062" t="0.750000000000006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Future volume by region and year</a:t>
            </a:r>
          </a:p>
        </c:rich>
      </c:tx>
      <c:overlay val="1"/>
    </c:title>
    <c:plotArea>
      <c:layout/>
      <c:barChart>
        <c:barDir val="col"/>
        <c:grouping val="clustered"/>
        <c:ser>
          <c:idx val="3"/>
          <c:order val="0"/>
          <c:tx>
            <c:strRef>
              <c:f>'Performance Measure'!$B$84:$B$88</c:f>
              <c:strCache>
                <c:ptCount val="1"/>
                <c:pt idx="0">
                  <c:v>Omenica Region</c:v>
                </c:pt>
              </c:strCache>
            </c:strRef>
          </c:tx>
          <c:val>
            <c:numRef>
              <c:f>'Performance Measure'!$D$84:$I$84</c:f>
              <c:numCache>
                <c:formatCode>#,##0</c:formatCode>
                <c:ptCount val="6"/>
                <c:pt idx="0">
                  <c:v>1149894.2465845714</c:v>
                </c:pt>
                <c:pt idx="1">
                  <c:v>1695046.6148217143</c:v>
                </c:pt>
                <c:pt idx="2">
                  <c:v>1340503.0619405713</c:v>
                </c:pt>
                <c:pt idx="3">
                  <c:v>1373826.6064285713</c:v>
                </c:pt>
                <c:pt idx="4">
                  <c:v>1365271.9595262143</c:v>
                </c:pt>
                <c:pt idx="5">
                  <c:v>1355803.4928571428</c:v>
                </c:pt>
              </c:numCache>
            </c:numRef>
          </c:val>
        </c:ser>
        <c:ser>
          <c:idx val="0"/>
          <c:order val="1"/>
          <c:tx>
            <c:strRef>
              <c:f>'Performance Measure'!$B$19:$B$23</c:f>
              <c:strCache>
                <c:ptCount val="1"/>
                <c:pt idx="0">
                  <c:v> Cariboo Region</c:v>
                </c:pt>
              </c:strCache>
            </c:strRef>
          </c:tx>
          <c:cat>
            <c:strRef>
              <c:f>'Performance Measure'!$D$3:$H$3</c:f>
              <c:strCache>
                <c:ptCount val="5"/>
                <c:pt idx="0">
                  <c:v>2013-2014</c:v>
                </c:pt>
                <c:pt idx="1">
                  <c:v>2014-2015</c:v>
                </c:pt>
                <c:pt idx="2">
                  <c:v>2015-2016</c:v>
                </c:pt>
                <c:pt idx="3">
                  <c:v>2016-2017</c:v>
                </c:pt>
                <c:pt idx="4">
                  <c:v>2017-2018</c:v>
                </c:pt>
              </c:strCache>
            </c:strRef>
          </c:cat>
          <c:val>
            <c:numRef>
              <c:f>'Performance Measure'!$D$19:$I$19</c:f>
              <c:numCache>
                <c:formatCode>#,##0</c:formatCode>
                <c:ptCount val="6"/>
                <c:pt idx="0">
                  <c:v>1258255.0336274286</c:v>
                </c:pt>
                <c:pt idx="1">
                  <c:v>1464389.1742308571</c:v>
                </c:pt>
                <c:pt idx="2">
                  <c:v>1182644.4857142856</c:v>
                </c:pt>
                <c:pt idx="3">
                  <c:v>1314843.7954057141</c:v>
                </c:pt>
                <c:pt idx="4">
                  <c:v>1191198.3928571427</c:v>
                </c:pt>
                <c:pt idx="5">
                  <c:v>1121212.8928571425</c:v>
                </c:pt>
              </c:numCache>
            </c:numRef>
          </c:val>
        </c:ser>
        <c:ser>
          <c:idx val="1"/>
          <c:order val="2"/>
          <c:tx>
            <c:strRef>
              <c:f>'Performance Measure'!$B$39:$B$43</c:f>
              <c:strCache>
                <c:ptCount val="1"/>
                <c:pt idx="0">
                  <c:v>Thompson Okanagan Region</c:v>
                </c:pt>
              </c:strCache>
            </c:strRef>
          </c:tx>
          <c:val>
            <c:numRef>
              <c:f>'Performance Measure'!$D$39:$I$39</c:f>
              <c:numCache>
                <c:formatCode>#,##0</c:formatCode>
                <c:ptCount val="6"/>
                <c:pt idx="0">
                  <c:v>774701.69933464285</c:v>
                </c:pt>
                <c:pt idx="1">
                  <c:v>531457.8099157142</c:v>
                </c:pt>
                <c:pt idx="2">
                  <c:v>600480.87520803569</c:v>
                </c:pt>
                <c:pt idx="3">
                  <c:v>276683.54097857146</c:v>
                </c:pt>
                <c:pt idx="4">
                  <c:v>197617.65869285713</c:v>
                </c:pt>
                <c:pt idx="5">
                  <c:v>153499.6838357143</c:v>
                </c:pt>
              </c:numCache>
            </c:numRef>
          </c:val>
        </c:ser>
        <c:ser>
          <c:idx val="4"/>
          <c:order val="3"/>
          <c:tx>
            <c:strRef>
              <c:f>'Performance Measure'!$B$104:$B$108</c:f>
              <c:strCache>
                <c:ptCount val="1"/>
                <c:pt idx="0">
                  <c:v>Skeena Region</c:v>
                </c:pt>
              </c:strCache>
            </c:strRef>
          </c:tx>
          <c:val>
            <c:numRef>
              <c:f>'Performance Measure'!$D$104:$I$104</c:f>
              <c:numCache>
                <c:formatCode>#,##0</c:formatCode>
                <c:ptCount val="6"/>
                <c:pt idx="0">
                  <c:v>329102.72831428575</c:v>
                </c:pt>
                <c:pt idx="1">
                  <c:v>613528.84696428559</c:v>
                </c:pt>
                <c:pt idx="2">
                  <c:v>515302.98067857145</c:v>
                </c:pt>
                <c:pt idx="3">
                  <c:v>528026.59464285721</c:v>
                </c:pt>
                <c:pt idx="4">
                  <c:v>521449.12857142865</c:v>
                </c:pt>
                <c:pt idx="5">
                  <c:v>521449.12857142865</c:v>
                </c:pt>
              </c:numCache>
            </c:numRef>
          </c:val>
        </c:ser>
        <c:ser>
          <c:idx val="6"/>
          <c:order val="4"/>
          <c:tx>
            <c:strRef>
              <c:f>'Performance Measure'!$B$149:$B$153</c:f>
              <c:strCache>
                <c:ptCount val="1"/>
                <c:pt idx="0">
                  <c:v>West Coast Region</c:v>
                </c:pt>
              </c:strCache>
            </c:strRef>
          </c:tx>
          <c:val>
            <c:numRef>
              <c:f>'Performance Measure'!$D$149:$I$149</c:f>
              <c:numCache>
                <c:formatCode>#,##0</c:formatCode>
                <c:ptCount val="6"/>
                <c:pt idx="0">
                  <c:v>9838.2282142857148</c:v>
                </c:pt>
                <c:pt idx="1">
                  <c:v>283355</c:v>
                </c:pt>
                <c:pt idx="2">
                  <c:v>363227.8657142857</c:v>
                </c:pt>
                <c:pt idx="3">
                  <c:v>336336.85792857141</c:v>
                </c:pt>
                <c:pt idx="4">
                  <c:v>326906.55071428569</c:v>
                </c:pt>
                <c:pt idx="5">
                  <c:v>318356.55071428569</c:v>
                </c:pt>
              </c:numCache>
            </c:numRef>
          </c:val>
        </c:ser>
        <c:ser>
          <c:idx val="7"/>
          <c:order val="5"/>
          <c:tx>
            <c:strRef>
              <c:f>'Performance Measure'!$B$169:$B$173</c:f>
              <c:strCache>
                <c:ptCount val="1"/>
                <c:pt idx="0">
                  <c:v>South Coast Region</c:v>
                </c:pt>
              </c:strCache>
            </c:strRef>
          </c:tx>
          <c:val>
            <c:numRef>
              <c:f>'Performance Measure'!$D$169:$I$169</c:f>
              <c:numCache>
                <c:formatCode>#,##0</c:formatCode>
                <c:ptCount val="6"/>
                <c:pt idx="0">
                  <c:v>11766.857142857141</c:v>
                </c:pt>
                <c:pt idx="1">
                  <c:v>95570</c:v>
                </c:pt>
                <c:pt idx="2">
                  <c:v>98420.3</c:v>
                </c:pt>
                <c:pt idx="3">
                  <c:v>96282.5</c:v>
                </c:pt>
                <c:pt idx="4">
                  <c:v>99003.75</c:v>
                </c:pt>
                <c:pt idx="5">
                  <c:v>99003.75</c:v>
                </c:pt>
              </c:numCache>
            </c:numRef>
          </c:val>
        </c:ser>
        <c:ser>
          <c:idx val="2"/>
          <c:order val="6"/>
          <c:tx>
            <c:strRef>
              <c:f>'Performance Measure'!$B$54:$B$58</c:f>
              <c:strCache>
                <c:ptCount val="1"/>
                <c:pt idx="0">
                  <c:v>Kootenay Boundary Region</c:v>
                </c:pt>
              </c:strCache>
            </c:strRef>
          </c:tx>
          <c:val>
            <c:numRef>
              <c:f>'Performance Measure'!$D$54:$I$54</c:f>
              <c:numCache>
                <c:formatCode>#,##0</c:formatCode>
                <c:ptCount val="6"/>
                <c:pt idx="0">
                  <c:v>7831.2000000000007</c:v>
                </c:pt>
                <c:pt idx="1">
                  <c:v>94888.3</c:v>
                </c:pt>
                <c:pt idx="2">
                  <c:v>95934.215000000011</c:v>
                </c:pt>
                <c:pt idx="3">
                  <c:v>42049.149999999994</c:v>
                </c:pt>
                <c:pt idx="4">
                  <c:v>15182.895000000002</c:v>
                </c:pt>
                <c:pt idx="5">
                  <c:v>5928.0649999999996</c:v>
                </c:pt>
              </c:numCache>
            </c:numRef>
          </c:val>
        </c:ser>
        <c:ser>
          <c:idx val="5"/>
          <c:order val="7"/>
          <c:tx>
            <c:strRef>
              <c:f>'Performance Measure'!$B$119:$B$123</c:f>
              <c:strCache>
                <c:ptCount val="1"/>
                <c:pt idx="0">
                  <c:v>North East Region</c:v>
                </c:pt>
              </c:strCache>
            </c:strRef>
          </c:tx>
          <c:val>
            <c:numRef>
              <c:f>'Performance Measure'!$D$119:$I$119</c:f>
              <c:numCache>
                <c:formatCode>#,##0</c:formatCode>
                <c:ptCount val="6"/>
                <c:pt idx="0">
                  <c:v>746.19999999999993</c:v>
                </c:pt>
                <c:pt idx="1">
                  <c:v>32500</c:v>
                </c:pt>
                <c:pt idx="2">
                  <c:v>85233.524999999994</c:v>
                </c:pt>
                <c:pt idx="3">
                  <c:v>63295.375</c:v>
                </c:pt>
                <c:pt idx="4">
                  <c:v>64850.337500000001</c:v>
                </c:pt>
                <c:pt idx="5">
                  <c:v>63888.175000000003</c:v>
                </c:pt>
              </c:numCache>
            </c:numRef>
          </c:val>
        </c:ser>
        <c:axId val="123949440"/>
        <c:axId val="123951360"/>
      </c:barChart>
      <c:catAx>
        <c:axId val="123949440"/>
        <c:scaling>
          <c:orientation val="minMax"/>
        </c:scaling>
        <c:axPos val="b"/>
        <c:tickLblPos val="nextTo"/>
        <c:crossAx val="123951360"/>
        <c:crosses val="autoZero"/>
        <c:auto val="1"/>
        <c:lblAlgn val="ctr"/>
        <c:lblOffset val="100"/>
      </c:catAx>
      <c:valAx>
        <c:axId val="123951360"/>
        <c:scaling>
          <c:orientation val="minMax"/>
        </c:scaling>
        <c:axPos val="l"/>
        <c:majorGridlines/>
        <c:numFmt formatCode="#,##0" sourceLinked="1"/>
        <c:tickLblPos val="nextTo"/>
        <c:crossAx val="123949440"/>
        <c:crosses val="autoZero"/>
        <c:crossBetween val="between"/>
      </c:valAx>
    </c:plotArea>
    <c:legend>
      <c:legendPos val="r"/>
    </c:legend>
    <c:plotVisOnly val="1"/>
    <c:dispBlanksAs val="gap"/>
  </c:chart>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Omenica Region</a:t>
            </a:r>
          </a:p>
        </c:rich>
      </c:tx>
      <c:overlay val="1"/>
    </c:title>
    <c:plotArea>
      <c:layout/>
      <c:barChart>
        <c:barDir val="col"/>
        <c:grouping val="clustered"/>
        <c:ser>
          <c:idx val="8"/>
          <c:order val="0"/>
          <c:tx>
            <c:strRef>
              <c:f>'Performance Measure'!$B$64:$B$68</c:f>
              <c:strCache>
                <c:ptCount val="1"/>
                <c:pt idx="0">
                  <c:v>Prince George</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Measure'!$D$64:$I$64</c:f>
              <c:numCache>
                <c:formatCode>#,##0</c:formatCode>
                <c:ptCount val="6"/>
                <c:pt idx="0">
                  <c:v>462384.37608999992</c:v>
                </c:pt>
                <c:pt idx="1">
                  <c:v>627076.23767371429</c:v>
                </c:pt>
                <c:pt idx="2">
                  <c:v>549048.10786700004</c:v>
                </c:pt>
                <c:pt idx="3">
                  <c:v>462232.57142857148</c:v>
                </c:pt>
                <c:pt idx="4">
                  <c:v>462232.57142857148</c:v>
                </c:pt>
                <c:pt idx="5">
                  <c:v>462232.57142857148</c:v>
                </c:pt>
              </c:numCache>
            </c:numRef>
          </c:val>
        </c:ser>
        <c:ser>
          <c:idx val="10"/>
          <c:order val="1"/>
          <c:tx>
            <c:strRef>
              <c:f>'Performance Measure'!$B$74:$B$78</c:f>
              <c:strCache>
                <c:ptCount val="1"/>
                <c:pt idx="0">
                  <c:v>Vanderhoof</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Measure'!$D$74:$I$74</c:f>
              <c:numCache>
                <c:formatCode>#,##0</c:formatCode>
                <c:ptCount val="6"/>
                <c:pt idx="0">
                  <c:v>498826.24999999994</c:v>
                </c:pt>
                <c:pt idx="1">
                  <c:v>492829.99999999994</c:v>
                </c:pt>
                <c:pt idx="2">
                  <c:v>507487.49999999994</c:v>
                </c:pt>
                <c:pt idx="3">
                  <c:v>490164.99999999994</c:v>
                </c:pt>
                <c:pt idx="4">
                  <c:v>490164.99999999994</c:v>
                </c:pt>
                <c:pt idx="5">
                  <c:v>490164.99999999994</c:v>
                </c:pt>
              </c:numCache>
            </c:numRef>
          </c:val>
        </c:ser>
        <c:ser>
          <c:idx val="11"/>
          <c:order val="2"/>
          <c:tx>
            <c:strRef>
              <c:f>'Performance Measure'!$B$79:$B$83</c:f>
              <c:strCache>
                <c:ptCount val="1"/>
                <c:pt idx="0">
                  <c:v>Mackenzie</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Measure'!$D$79:$I$79</c:f>
              <c:numCache>
                <c:formatCode>#,##0</c:formatCode>
                <c:ptCount val="6"/>
                <c:pt idx="0">
                  <c:v>170434.87049457143</c:v>
                </c:pt>
                <c:pt idx="1">
                  <c:v>564309.12714799994</c:v>
                </c:pt>
                <c:pt idx="2">
                  <c:v>147929.95407357143</c:v>
                </c:pt>
                <c:pt idx="3">
                  <c:v>202516.535</c:v>
                </c:pt>
                <c:pt idx="4">
                  <c:v>171836.88809764283</c:v>
                </c:pt>
                <c:pt idx="5">
                  <c:v>162368.42142857146</c:v>
                </c:pt>
              </c:numCache>
            </c:numRef>
          </c:val>
        </c:ser>
        <c:ser>
          <c:idx val="9"/>
          <c:order val="3"/>
          <c:tx>
            <c:strRef>
              <c:f>'Performance Measure'!$B$69:$B$73</c:f>
              <c:strCache>
                <c:ptCount val="1"/>
                <c:pt idx="0">
                  <c:v>Fort St. James</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Measure'!$D$69:$I$69</c:f>
              <c:numCache>
                <c:formatCode>#,##0</c:formatCode>
                <c:ptCount val="6"/>
                <c:pt idx="0">
                  <c:v>18248.75</c:v>
                </c:pt>
                <c:pt idx="1">
                  <c:v>10831.25</c:v>
                </c:pt>
                <c:pt idx="2">
                  <c:v>136037.49999999997</c:v>
                </c:pt>
                <c:pt idx="3">
                  <c:v>218912.5</c:v>
                </c:pt>
                <c:pt idx="4">
                  <c:v>241037.5</c:v>
                </c:pt>
                <c:pt idx="5">
                  <c:v>241037.5</c:v>
                </c:pt>
              </c:numCache>
            </c:numRef>
          </c:val>
        </c:ser>
        <c:axId val="125335808"/>
        <c:axId val="129597440"/>
      </c:barChart>
      <c:catAx>
        <c:axId val="125335808"/>
        <c:scaling>
          <c:orientation val="minMax"/>
        </c:scaling>
        <c:axPos val="b"/>
        <c:tickLblPos val="nextTo"/>
        <c:crossAx val="129597440"/>
        <c:crosses val="autoZero"/>
        <c:auto val="1"/>
        <c:lblAlgn val="ctr"/>
        <c:lblOffset val="100"/>
      </c:catAx>
      <c:valAx>
        <c:axId val="129597440"/>
        <c:scaling>
          <c:orientation val="minMax"/>
        </c:scaling>
        <c:axPos val="l"/>
        <c:majorGridlines/>
        <c:numFmt formatCode="#,##0" sourceLinked="1"/>
        <c:tickLblPos val="nextTo"/>
        <c:crossAx val="125335808"/>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Cariboo Region</a:t>
            </a:r>
          </a:p>
        </c:rich>
      </c:tx>
      <c:overlay val="1"/>
    </c:title>
    <c:plotArea>
      <c:layout/>
      <c:barChart>
        <c:barDir val="col"/>
        <c:grouping val="clustered"/>
        <c:ser>
          <c:idx val="0"/>
          <c:order val="0"/>
          <c:tx>
            <c:strRef>
              <c:f>'Performance Measure'!$B$4:$B$8</c:f>
              <c:strCache>
                <c:ptCount val="1"/>
                <c:pt idx="0">
                  <c:v>Cariboo-Chilcotin</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Measure'!$D$4:$I$4</c:f>
              <c:numCache>
                <c:formatCode>#,##0</c:formatCode>
                <c:ptCount val="6"/>
                <c:pt idx="0">
                  <c:v>496686.54951314279</c:v>
                </c:pt>
                <c:pt idx="1">
                  <c:v>691600.01423085714</c:v>
                </c:pt>
                <c:pt idx="2">
                  <c:v>667967.61428571423</c:v>
                </c:pt>
                <c:pt idx="3">
                  <c:v>681536.63111999992</c:v>
                </c:pt>
                <c:pt idx="4">
                  <c:v>654429.78571428556</c:v>
                </c:pt>
                <c:pt idx="5">
                  <c:v>654429.78571428556</c:v>
                </c:pt>
              </c:numCache>
            </c:numRef>
          </c:val>
        </c:ser>
        <c:ser>
          <c:idx val="1"/>
          <c:order val="1"/>
          <c:tx>
            <c:strRef>
              <c:f>'Performance Measure'!$B$9:$B$13</c:f>
              <c:strCache>
                <c:ptCount val="1"/>
                <c:pt idx="0">
                  <c:v>Quesnel</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Measure'!$D$9:$I$9</c:f>
              <c:numCache>
                <c:formatCode>#,##0</c:formatCode>
                <c:ptCount val="6"/>
                <c:pt idx="0">
                  <c:v>463467.93999999994</c:v>
                </c:pt>
                <c:pt idx="1">
                  <c:v>524756.36</c:v>
                </c:pt>
                <c:pt idx="2">
                  <c:v>371847.50000000006</c:v>
                </c:pt>
                <c:pt idx="3">
                  <c:v>304426.24999999994</c:v>
                </c:pt>
                <c:pt idx="4">
                  <c:v>452593.75000000006</c:v>
                </c:pt>
                <c:pt idx="5">
                  <c:v>422960.25</c:v>
                </c:pt>
              </c:numCache>
            </c:numRef>
          </c:val>
        </c:ser>
        <c:ser>
          <c:idx val="2"/>
          <c:order val="2"/>
          <c:tx>
            <c:strRef>
              <c:f>'Performance Measure'!$B$14:$B$18</c:f>
              <c:strCache>
                <c:ptCount val="1"/>
                <c:pt idx="0">
                  <c:v>100-mile</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Measure'!$D$14:$I$14</c:f>
              <c:numCache>
                <c:formatCode>#,##0</c:formatCode>
                <c:ptCount val="6"/>
                <c:pt idx="0">
                  <c:v>298100.54411428573</c:v>
                </c:pt>
                <c:pt idx="1">
                  <c:v>248032.8</c:v>
                </c:pt>
                <c:pt idx="2">
                  <c:v>142829.37142857141</c:v>
                </c:pt>
                <c:pt idx="3">
                  <c:v>328880.91428571433</c:v>
                </c:pt>
                <c:pt idx="4">
                  <c:v>84174.85714285713</c:v>
                </c:pt>
                <c:pt idx="5">
                  <c:v>43822.857142857145</c:v>
                </c:pt>
              </c:numCache>
            </c:numRef>
          </c:val>
        </c:ser>
        <c:axId val="78387456"/>
        <c:axId val="78401536"/>
      </c:barChart>
      <c:catAx>
        <c:axId val="78387456"/>
        <c:scaling>
          <c:orientation val="minMax"/>
        </c:scaling>
        <c:axPos val="b"/>
        <c:tickLblPos val="nextTo"/>
        <c:crossAx val="78401536"/>
        <c:crosses val="autoZero"/>
        <c:auto val="1"/>
        <c:lblAlgn val="ctr"/>
        <c:lblOffset val="100"/>
      </c:catAx>
      <c:valAx>
        <c:axId val="78401536"/>
        <c:scaling>
          <c:orientation val="minMax"/>
        </c:scaling>
        <c:axPos val="l"/>
        <c:majorGridlines/>
        <c:numFmt formatCode="#,##0" sourceLinked="1"/>
        <c:tickLblPos val="nextTo"/>
        <c:crossAx val="78387456"/>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Thompson Okanagan Region</a:t>
            </a:r>
          </a:p>
        </c:rich>
      </c:tx>
      <c:overlay val="1"/>
    </c:title>
    <c:plotArea>
      <c:layout/>
      <c:barChart>
        <c:barDir val="col"/>
        <c:grouping val="clustered"/>
        <c:ser>
          <c:idx val="3"/>
          <c:order val="0"/>
          <c:tx>
            <c:strRef>
              <c:f>'Performance Measure'!$B$24:$B$28</c:f>
              <c:strCache>
                <c:ptCount val="1"/>
                <c:pt idx="0">
                  <c:v>Thompson Rivers</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Measure'!$D$24:$I$24</c:f>
              <c:numCache>
                <c:formatCode>#,##0</c:formatCode>
                <c:ptCount val="6"/>
                <c:pt idx="0">
                  <c:v>454798.73886385711</c:v>
                </c:pt>
                <c:pt idx="1">
                  <c:v>269810.41575714282</c:v>
                </c:pt>
                <c:pt idx="2">
                  <c:v>308569.96266285714</c:v>
                </c:pt>
                <c:pt idx="3">
                  <c:v>175481.28571428574</c:v>
                </c:pt>
                <c:pt idx="4">
                  <c:v>90003.453571428574</c:v>
                </c:pt>
                <c:pt idx="5">
                  <c:v>68923.823571428569</c:v>
                </c:pt>
              </c:numCache>
            </c:numRef>
          </c:val>
        </c:ser>
        <c:ser>
          <c:idx val="4"/>
          <c:order val="1"/>
          <c:tx>
            <c:strRef>
              <c:f>'Performance Measure'!$B$29:$B$33</c:f>
              <c:strCache>
                <c:ptCount val="1"/>
                <c:pt idx="0">
                  <c:v>Cascades</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Measure'!$D$29:$I$29</c:f>
              <c:numCache>
                <c:formatCode>#,##0</c:formatCode>
                <c:ptCount val="6"/>
                <c:pt idx="0">
                  <c:v>274727.07424221426</c:v>
                </c:pt>
                <c:pt idx="1">
                  <c:v>183907.42558714285</c:v>
                </c:pt>
                <c:pt idx="2">
                  <c:v>214462.8357142857</c:v>
                </c:pt>
                <c:pt idx="3">
                  <c:v>67211.36214285715</c:v>
                </c:pt>
                <c:pt idx="4">
                  <c:v>73623.312000000005</c:v>
                </c:pt>
                <c:pt idx="5">
                  <c:v>53584.967142857146</c:v>
                </c:pt>
              </c:numCache>
            </c:numRef>
          </c:val>
        </c:ser>
        <c:ser>
          <c:idx val="5"/>
          <c:order val="2"/>
          <c:tx>
            <c:strRef>
              <c:f>'Performance Measure'!$B$34:$B$38</c:f>
              <c:strCache>
                <c:ptCount val="1"/>
                <c:pt idx="0">
                  <c:v>Okanagan Shuswap</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Measure'!$D$34:$I$34</c:f>
              <c:numCache>
                <c:formatCode>#,##0</c:formatCode>
                <c:ptCount val="6"/>
                <c:pt idx="0">
                  <c:v>45175.886228571428</c:v>
                </c:pt>
                <c:pt idx="1">
                  <c:v>77739.968571428588</c:v>
                </c:pt>
                <c:pt idx="2">
                  <c:v>77448.076830892853</c:v>
                </c:pt>
                <c:pt idx="3">
                  <c:v>33990.893121428569</c:v>
                </c:pt>
                <c:pt idx="4">
                  <c:v>33990.893121428569</c:v>
                </c:pt>
                <c:pt idx="5">
                  <c:v>30990.893121428569</c:v>
                </c:pt>
              </c:numCache>
            </c:numRef>
          </c:val>
        </c:ser>
        <c:axId val="78427264"/>
        <c:axId val="78428800"/>
      </c:barChart>
      <c:catAx>
        <c:axId val="78427264"/>
        <c:scaling>
          <c:orientation val="minMax"/>
        </c:scaling>
        <c:axPos val="b"/>
        <c:tickLblPos val="nextTo"/>
        <c:crossAx val="78428800"/>
        <c:crosses val="autoZero"/>
        <c:auto val="1"/>
        <c:lblAlgn val="ctr"/>
        <c:lblOffset val="100"/>
      </c:catAx>
      <c:valAx>
        <c:axId val="78428800"/>
        <c:scaling>
          <c:orientation val="minMax"/>
        </c:scaling>
        <c:axPos val="l"/>
        <c:majorGridlines/>
        <c:numFmt formatCode="#,##0" sourceLinked="1"/>
        <c:tickLblPos val="nextTo"/>
        <c:crossAx val="78427264"/>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Kootenay Boundary Region</a:t>
            </a:r>
          </a:p>
        </c:rich>
      </c:tx>
      <c:overlay val="1"/>
    </c:title>
    <c:plotArea>
      <c:layout/>
      <c:barChart>
        <c:barDir val="col"/>
        <c:grouping val="clustered"/>
        <c:ser>
          <c:idx val="6"/>
          <c:order val="0"/>
          <c:tx>
            <c:strRef>
              <c:f>'Performance Measure'!$B$44:$B$48</c:f>
              <c:strCache>
                <c:ptCount val="1"/>
                <c:pt idx="0">
                  <c:v>Selkirk</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Measure'!$D$44:$I$44</c:f>
              <c:numCache>
                <c:formatCode>#,##0</c:formatCode>
                <c:ptCount val="6"/>
                <c:pt idx="0">
                  <c:v>1412.4499999999998</c:v>
                </c:pt>
                <c:pt idx="1">
                  <c:v>94888.3</c:v>
                </c:pt>
                <c:pt idx="2">
                  <c:v>89434.215000000011</c:v>
                </c:pt>
                <c:pt idx="3">
                  <c:v>42049.149999999994</c:v>
                </c:pt>
                <c:pt idx="4">
                  <c:v>15182.895000000002</c:v>
                </c:pt>
                <c:pt idx="5">
                  <c:v>5928.0649999999996</c:v>
                </c:pt>
              </c:numCache>
            </c:numRef>
          </c:val>
        </c:ser>
        <c:ser>
          <c:idx val="7"/>
          <c:order val="1"/>
          <c:tx>
            <c:strRef>
              <c:f>'Performance Measure'!$B$49:$B$53</c:f>
              <c:strCache>
                <c:ptCount val="1"/>
                <c:pt idx="0">
                  <c:v>Rocky Mountain</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Measure'!$D$49:$I$49</c:f>
              <c:numCache>
                <c:formatCode>#,##0</c:formatCode>
                <c:ptCount val="6"/>
                <c:pt idx="0">
                  <c:v>6418.7500000000009</c:v>
                </c:pt>
                <c:pt idx="1">
                  <c:v>0</c:v>
                </c:pt>
                <c:pt idx="2">
                  <c:v>6500</c:v>
                </c:pt>
                <c:pt idx="3">
                  <c:v>0</c:v>
                </c:pt>
                <c:pt idx="4">
                  <c:v>0</c:v>
                </c:pt>
                <c:pt idx="5">
                  <c:v>0</c:v>
                </c:pt>
              </c:numCache>
            </c:numRef>
          </c:val>
        </c:ser>
        <c:axId val="78436992"/>
        <c:axId val="78991744"/>
      </c:barChart>
      <c:catAx>
        <c:axId val="78436992"/>
        <c:scaling>
          <c:orientation val="minMax"/>
        </c:scaling>
        <c:axPos val="b"/>
        <c:tickLblPos val="nextTo"/>
        <c:crossAx val="78991744"/>
        <c:crosses val="autoZero"/>
        <c:auto val="1"/>
        <c:lblAlgn val="ctr"/>
        <c:lblOffset val="100"/>
      </c:catAx>
      <c:valAx>
        <c:axId val="78991744"/>
        <c:scaling>
          <c:orientation val="minMax"/>
        </c:scaling>
        <c:axPos val="l"/>
        <c:majorGridlines/>
        <c:numFmt formatCode="#,##0" sourceLinked="1"/>
        <c:tickLblPos val="nextTo"/>
        <c:crossAx val="78436992"/>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Skeena Region</a:t>
            </a:r>
          </a:p>
        </c:rich>
      </c:tx>
      <c:overlay val="1"/>
    </c:title>
    <c:plotArea>
      <c:layout/>
      <c:barChart>
        <c:barDir val="col"/>
        <c:grouping val="clustered"/>
        <c:ser>
          <c:idx val="12"/>
          <c:order val="0"/>
          <c:tx>
            <c:strRef>
              <c:f>'Performance Measure'!$B$89:$B$93</c:f>
              <c:strCache>
                <c:ptCount val="1"/>
                <c:pt idx="0">
                  <c:v>Nadina</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Measure'!$D$89:$I$89</c:f>
              <c:numCache>
                <c:formatCode>#,##0</c:formatCode>
                <c:ptCount val="6"/>
                <c:pt idx="0">
                  <c:v>298510.76617142861</c:v>
                </c:pt>
                <c:pt idx="1">
                  <c:v>574490.51785714272</c:v>
                </c:pt>
                <c:pt idx="2">
                  <c:v>448744.4</c:v>
                </c:pt>
                <c:pt idx="3">
                  <c:v>512311.42857142864</c:v>
                </c:pt>
                <c:pt idx="4">
                  <c:v>512311.42857142864</c:v>
                </c:pt>
                <c:pt idx="5">
                  <c:v>512311.42857142864</c:v>
                </c:pt>
              </c:numCache>
            </c:numRef>
          </c:val>
        </c:ser>
        <c:ser>
          <c:idx val="13"/>
          <c:order val="1"/>
          <c:tx>
            <c:strRef>
              <c:f>'Performance Measure'!$B$94:$B$98</c:f>
              <c:strCache>
                <c:ptCount val="1"/>
                <c:pt idx="0">
                  <c:v>Skeena - Stikine</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Measure'!$D$94:$I$94</c:f>
              <c:numCache>
                <c:formatCode>#,##0</c:formatCode>
                <c:ptCount val="6"/>
                <c:pt idx="0">
                  <c:v>30591.962142857141</c:v>
                </c:pt>
                <c:pt idx="1">
                  <c:v>25476.729107142855</c:v>
                </c:pt>
                <c:pt idx="2">
                  <c:v>58433.58067857143</c:v>
                </c:pt>
                <c:pt idx="3">
                  <c:v>7590.1660714285708</c:v>
                </c:pt>
                <c:pt idx="4">
                  <c:v>1012.6999999999999</c:v>
                </c:pt>
                <c:pt idx="5">
                  <c:v>1012.6999999999999</c:v>
                </c:pt>
              </c:numCache>
            </c:numRef>
          </c:val>
        </c:ser>
        <c:ser>
          <c:idx val="14"/>
          <c:order val="2"/>
          <c:tx>
            <c:strRef>
              <c:f>'Performance Measure'!$B$99:$B$103</c:f>
              <c:strCache>
                <c:ptCount val="1"/>
                <c:pt idx="0">
                  <c:v>Coast Mountain</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Measure'!$D$99:$I$99</c:f>
              <c:numCache>
                <c:formatCode>#,##0</c:formatCode>
                <c:ptCount val="6"/>
                <c:pt idx="0">
                  <c:v>0</c:v>
                </c:pt>
                <c:pt idx="1">
                  <c:v>13561.599999999999</c:v>
                </c:pt>
                <c:pt idx="2">
                  <c:v>8125</c:v>
                </c:pt>
                <c:pt idx="3">
                  <c:v>8125</c:v>
                </c:pt>
                <c:pt idx="4">
                  <c:v>8125</c:v>
                </c:pt>
                <c:pt idx="5">
                  <c:v>8125</c:v>
                </c:pt>
              </c:numCache>
            </c:numRef>
          </c:val>
        </c:ser>
        <c:axId val="79050624"/>
        <c:axId val="79052160"/>
      </c:barChart>
      <c:catAx>
        <c:axId val="79050624"/>
        <c:scaling>
          <c:orientation val="minMax"/>
        </c:scaling>
        <c:axPos val="b"/>
        <c:tickLblPos val="nextTo"/>
        <c:crossAx val="79052160"/>
        <c:crosses val="autoZero"/>
        <c:auto val="1"/>
        <c:lblAlgn val="ctr"/>
        <c:lblOffset val="100"/>
      </c:catAx>
      <c:valAx>
        <c:axId val="79052160"/>
        <c:scaling>
          <c:orientation val="minMax"/>
        </c:scaling>
        <c:axPos val="l"/>
        <c:majorGridlines/>
        <c:numFmt formatCode="#,##0" sourceLinked="1"/>
        <c:tickLblPos val="nextTo"/>
        <c:crossAx val="79050624"/>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North east Region</a:t>
            </a:r>
          </a:p>
        </c:rich>
      </c:tx>
      <c:overlay val="1"/>
    </c:title>
    <c:plotArea>
      <c:layout/>
      <c:barChart>
        <c:barDir val="col"/>
        <c:grouping val="clustered"/>
        <c:ser>
          <c:idx val="15"/>
          <c:order val="0"/>
          <c:tx>
            <c:strRef>
              <c:f>'Performance Measure'!$B$109:$B$113</c:f>
              <c:strCache>
                <c:ptCount val="1"/>
                <c:pt idx="0">
                  <c:v>Fort Nelson</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Measure'!$D$109:$I$109</c:f>
              <c:numCache>
                <c:formatCode>#,##0</c:formatCode>
                <c:ptCount val="6"/>
                <c:pt idx="0">
                  <c:v>0</c:v>
                </c:pt>
                <c:pt idx="1">
                  <c:v>32500</c:v>
                </c:pt>
                <c:pt idx="2">
                  <c:v>56875</c:v>
                </c:pt>
                <c:pt idx="3">
                  <c:v>60872.5</c:v>
                </c:pt>
                <c:pt idx="4">
                  <c:v>63537.5</c:v>
                </c:pt>
                <c:pt idx="5">
                  <c:v>63537.5</c:v>
                </c:pt>
              </c:numCache>
            </c:numRef>
          </c:val>
        </c:ser>
        <c:ser>
          <c:idx val="16"/>
          <c:order val="1"/>
          <c:tx>
            <c:strRef>
              <c:f>'Performance Measure'!$B$114:$B$118</c:f>
              <c:strCache>
                <c:ptCount val="1"/>
                <c:pt idx="0">
                  <c:v>Peace</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Measure'!$D$114:$I$114</c:f>
              <c:numCache>
                <c:formatCode>#,##0</c:formatCode>
                <c:ptCount val="6"/>
                <c:pt idx="0">
                  <c:v>746.19999999999993</c:v>
                </c:pt>
                <c:pt idx="1">
                  <c:v>0</c:v>
                </c:pt>
                <c:pt idx="2">
                  <c:v>28358.525000000001</c:v>
                </c:pt>
                <c:pt idx="3">
                  <c:v>2422.875</c:v>
                </c:pt>
                <c:pt idx="4">
                  <c:v>1312.8374999999999</c:v>
                </c:pt>
                <c:pt idx="5">
                  <c:v>350.67499999999995</c:v>
                </c:pt>
              </c:numCache>
            </c:numRef>
          </c:val>
        </c:ser>
        <c:axId val="79228928"/>
        <c:axId val="79230464"/>
      </c:barChart>
      <c:catAx>
        <c:axId val="79228928"/>
        <c:scaling>
          <c:orientation val="minMax"/>
        </c:scaling>
        <c:axPos val="b"/>
        <c:tickLblPos val="nextTo"/>
        <c:crossAx val="79230464"/>
        <c:crosses val="autoZero"/>
        <c:auto val="1"/>
        <c:lblAlgn val="ctr"/>
        <c:lblOffset val="100"/>
      </c:catAx>
      <c:valAx>
        <c:axId val="79230464"/>
        <c:scaling>
          <c:orientation val="minMax"/>
        </c:scaling>
        <c:axPos val="l"/>
        <c:majorGridlines/>
        <c:numFmt formatCode="#,##0" sourceLinked="1"/>
        <c:tickLblPos val="nextTo"/>
        <c:crossAx val="79228928"/>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West Coast Region</a:t>
            </a:r>
          </a:p>
        </c:rich>
      </c:tx>
      <c:overlay val="1"/>
    </c:title>
    <c:plotArea>
      <c:layout/>
      <c:barChart>
        <c:barDir val="col"/>
        <c:grouping val="clustered"/>
        <c:ser>
          <c:idx val="17"/>
          <c:order val="0"/>
          <c:tx>
            <c:strRef>
              <c:f>'Performance Measure'!$B$129:$B$133</c:f>
              <c:strCache>
                <c:ptCount val="1"/>
                <c:pt idx="0">
                  <c:v>North Island</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Measure'!$D$129:$I$129</c:f>
              <c:numCache>
                <c:formatCode>#,##0</c:formatCode>
                <c:ptCount val="6"/>
                <c:pt idx="0">
                  <c:v>7173.2282142857148</c:v>
                </c:pt>
                <c:pt idx="1">
                  <c:v>105292.5</c:v>
                </c:pt>
                <c:pt idx="2">
                  <c:v>100180.36571428571</c:v>
                </c:pt>
                <c:pt idx="3">
                  <c:v>62646.85792857143</c:v>
                </c:pt>
                <c:pt idx="4">
                  <c:v>54367.800714285717</c:v>
                </c:pt>
                <c:pt idx="5">
                  <c:v>46837.800714285717</c:v>
                </c:pt>
              </c:numCache>
            </c:numRef>
          </c:val>
        </c:ser>
        <c:ser>
          <c:idx val="18"/>
          <c:order val="1"/>
          <c:tx>
            <c:strRef>
              <c:f>'Performance Measure'!$B$134:$B$138</c:f>
              <c:strCache>
                <c:ptCount val="1"/>
                <c:pt idx="0">
                  <c:v>South Island</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Measure'!$D$134:$I$134</c:f>
              <c:numCache>
                <c:formatCode>#,##0</c:formatCode>
                <c:ptCount val="6"/>
                <c:pt idx="0">
                  <c:v>0</c:v>
                </c:pt>
                <c:pt idx="1">
                  <c:v>91500</c:v>
                </c:pt>
                <c:pt idx="2">
                  <c:v>107100</c:v>
                </c:pt>
                <c:pt idx="3">
                  <c:v>107520</c:v>
                </c:pt>
                <c:pt idx="4">
                  <c:v>106645</c:v>
                </c:pt>
                <c:pt idx="5">
                  <c:v>105625</c:v>
                </c:pt>
              </c:numCache>
            </c:numRef>
          </c:val>
        </c:ser>
        <c:ser>
          <c:idx val="19"/>
          <c:order val="2"/>
          <c:tx>
            <c:strRef>
              <c:f>'Performance Measure'!$B$139:$B$143</c:f>
              <c:strCache>
                <c:ptCount val="1"/>
                <c:pt idx="0">
                  <c:v>Campbell River</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Measure'!$D$139:$I$139</c:f>
              <c:numCache>
                <c:formatCode>#,##0</c:formatCode>
                <c:ptCount val="6"/>
                <c:pt idx="0">
                  <c:v>0</c:v>
                </c:pt>
                <c:pt idx="1">
                  <c:v>85230</c:v>
                </c:pt>
                <c:pt idx="2">
                  <c:v>155135</c:v>
                </c:pt>
                <c:pt idx="3">
                  <c:v>165357.5</c:v>
                </c:pt>
                <c:pt idx="4">
                  <c:v>165081.25</c:v>
                </c:pt>
                <c:pt idx="5">
                  <c:v>165081.25</c:v>
                </c:pt>
              </c:numCache>
            </c:numRef>
          </c:val>
        </c:ser>
        <c:ser>
          <c:idx val="20"/>
          <c:order val="3"/>
          <c:tx>
            <c:strRef>
              <c:f>'Performance Measure'!$B$144:$B$148</c:f>
              <c:strCache>
                <c:ptCount val="1"/>
                <c:pt idx="0">
                  <c:v>Haida Gwaii</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Measure'!$D$144:$I$144</c:f>
              <c:numCache>
                <c:formatCode>#,##0</c:formatCode>
                <c:ptCount val="6"/>
                <c:pt idx="0">
                  <c:v>2665</c:v>
                </c:pt>
                <c:pt idx="1">
                  <c:v>1332.5</c:v>
                </c:pt>
                <c:pt idx="2">
                  <c:v>812.5</c:v>
                </c:pt>
                <c:pt idx="3">
                  <c:v>812.5</c:v>
                </c:pt>
                <c:pt idx="4">
                  <c:v>812.5</c:v>
                </c:pt>
                <c:pt idx="5">
                  <c:v>812.5</c:v>
                </c:pt>
              </c:numCache>
            </c:numRef>
          </c:val>
        </c:ser>
        <c:axId val="79248768"/>
        <c:axId val="79348864"/>
      </c:barChart>
      <c:catAx>
        <c:axId val="79248768"/>
        <c:scaling>
          <c:orientation val="minMax"/>
        </c:scaling>
        <c:axPos val="b"/>
        <c:tickLblPos val="nextTo"/>
        <c:crossAx val="79348864"/>
        <c:crosses val="autoZero"/>
        <c:auto val="1"/>
        <c:lblAlgn val="ctr"/>
        <c:lblOffset val="100"/>
      </c:catAx>
      <c:valAx>
        <c:axId val="79348864"/>
        <c:scaling>
          <c:orientation val="minMax"/>
        </c:scaling>
        <c:axPos val="l"/>
        <c:majorGridlines/>
        <c:numFmt formatCode="#,##0" sourceLinked="1"/>
        <c:tickLblPos val="nextTo"/>
        <c:crossAx val="79248768"/>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South Coast Region</a:t>
            </a:r>
          </a:p>
        </c:rich>
      </c:tx>
      <c:overlay val="1"/>
    </c:title>
    <c:plotArea>
      <c:layout/>
      <c:barChart>
        <c:barDir val="col"/>
        <c:grouping val="clustered"/>
        <c:ser>
          <c:idx val="21"/>
          <c:order val="0"/>
          <c:tx>
            <c:strRef>
              <c:f>'Performance Measure'!$B$154:$B$158</c:f>
              <c:strCache>
                <c:ptCount val="1"/>
                <c:pt idx="0">
                  <c:v>Chiliwack</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Measure'!$D$154:$I$154</c:f>
              <c:numCache>
                <c:formatCode>#,##0</c:formatCode>
                <c:ptCount val="6"/>
                <c:pt idx="0">
                  <c:v>4550</c:v>
                </c:pt>
                <c:pt idx="1">
                  <c:v>49725</c:v>
                </c:pt>
                <c:pt idx="2">
                  <c:v>50044.800000000003</c:v>
                </c:pt>
                <c:pt idx="3">
                  <c:v>48912.5</c:v>
                </c:pt>
                <c:pt idx="4">
                  <c:v>48912.5</c:v>
                </c:pt>
                <c:pt idx="5">
                  <c:v>48912.5</c:v>
                </c:pt>
              </c:numCache>
            </c:numRef>
          </c:val>
        </c:ser>
        <c:ser>
          <c:idx val="22"/>
          <c:order val="1"/>
          <c:tx>
            <c:strRef>
              <c:f>'Performance Measure'!$B$159:$B$163</c:f>
              <c:strCache>
                <c:ptCount val="1"/>
                <c:pt idx="0">
                  <c:v>Squamish - MV</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Measure'!$D$159:$I$159</c:f>
              <c:numCache>
                <c:formatCode>#,##0</c:formatCode>
                <c:ptCount val="6"/>
                <c:pt idx="0">
                  <c:v>7216.8571428571422</c:v>
                </c:pt>
                <c:pt idx="1">
                  <c:v>15000</c:v>
                </c:pt>
                <c:pt idx="2">
                  <c:v>15533</c:v>
                </c:pt>
                <c:pt idx="3">
                  <c:v>15000</c:v>
                </c:pt>
                <c:pt idx="4">
                  <c:v>15812.5</c:v>
                </c:pt>
                <c:pt idx="5">
                  <c:v>15812.5</c:v>
                </c:pt>
              </c:numCache>
            </c:numRef>
          </c:val>
        </c:ser>
        <c:ser>
          <c:idx val="23"/>
          <c:order val="2"/>
          <c:tx>
            <c:strRef>
              <c:f>'Performance Measure'!$B$164:$B$168</c:f>
              <c:strCache>
                <c:ptCount val="1"/>
                <c:pt idx="0">
                  <c:v>Sunshine Coast</c:v>
                </c:pt>
              </c:strCache>
            </c:strRef>
          </c:tx>
          <c:cat>
            <c:strRef>
              <c:f>'Performance Measure'!$D$3:$I$3</c:f>
              <c:strCache>
                <c:ptCount val="6"/>
                <c:pt idx="0">
                  <c:v>2013-2014</c:v>
                </c:pt>
                <c:pt idx="1">
                  <c:v>2014-2015</c:v>
                </c:pt>
                <c:pt idx="2">
                  <c:v>2015-2016</c:v>
                </c:pt>
                <c:pt idx="3">
                  <c:v>2016-2017</c:v>
                </c:pt>
                <c:pt idx="4">
                  <c:v>2017-2018</c:v>
                </c:pt>
                <c:pt idx="5">
                  <c:v>2018-2019</c:v>
                </c:pt>
              </c:strCache>
            </c:strRef>
          </c:cat>
          <c:val>
            <c:numRef>
              <c:f>'Performance Measure'!$D$164:$I$164</c:f>
              <c:numCache>
                <c:formatCode>#,##0</c:formatCode>
                <c:ptCount val="6"/>
                <c:pt idx="0">
                  <c:v>0</c:v>
                </c:pt>
                <c:pt idx="1">
                  <c:v>30845</c:v>
                </c:pt>
                <c:pt idx="2">
                  <c:v>32842.5</c:v>
                </c:pt>
                <c:pt idx="3">
                  <c:v>32370</c:v>
                </c:pt>
                <c:pt idx="4">
                  <c:v>34278.75</c:v>
                </c:pt>
                <c:pt idx="5">
                  <c:v>34278.75</c:v>
                </c:pt>
              </c:numCache>
            </c:numRef>
          </c:val>
        </c:ser>
        <c:axId val="79357824"/>
        <c:axId val="79359360"/>
      </c:barChart>
      <c:catAx>
        <c:axId val="79357824"/>
        <c:scaling>
          <c:orientation val="minMax"/>
        </c:scaling>
        <c:axPos val="b"/>
        <c:tickLblPos val="nextTo"/>
        <c:crossAx val="79359360"/>
        <c:crosses val="autoZero"/>
        <c:auto val="1"/>
        <c:lblAlgn val="ctr"/>
        <c:lblOffset val="100"/>
      </c:catAx>
      <c:valAx>
        <c:axId val="79359360"/>
        <c:scaling>
          <c:orientation val="minMax"/>
        </c:scaling>
        <c:axPos val="l"/>
        <c:majorGridlines/>
        <c:numFmt formatCode="#,##0" sourceLinked="1"/>
        <c:tickLblPos val="nextTo"/>
        <c:crossAx val="79357824"/>
        <c:crosses val="autoZero"/>
        <c:crossBetween val="between"/>
      </c:valAx>
    </c:plotArea>
    <c:legend>
      <c:legendPos val="r"/>
    </c:legend>
    <c:plotVisOnly val="1"/>
    <c:dispBlanksAs val="gap"/>
  </c:chart>
  <c:printSettings>
    <c:headerFooter/>
    <c:pageMargins b="0.75000000000000722" l="0.70000000000000062" r="0.70000000000000062" t="0.7500000000000072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Provincial Summary</a:t>
            </a:r>
          </a:p>
        </c:rich>
      </c:tx>
      <c:layout/>
    </c:title>
    <c:plotArea>
      <c:layout/>
      <c:barChart>
        <c:barDir val="col"/>
        <c:grouping val="percentStacked"/>
        <c:ser>
          <c:idx val="1"/>
          <c:order val="0"/>
          <c:tx>
            <c:v>Backlog NSR Surveys</c:v>
          </c:tx>
          <c:spPr>
            <a:solidFill>
              <a:schemeClr val="tx1"/>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Summary'!$E$5:$J$5</c:f>
              <c:numCache>
                <c:formatCode>#,##0</c:formatCode>
                <c:ptCount val="6"/>
                <c:pt idx="0" formatCode="General">
                  <c:v>162728</c:v>
                </c:pt>
                <c:pt idx="1">
                  <c:v>99338</c:v>
                </c:pt>
                <c:pt idx="2">
                  <c:v>21306</c:v>
                </c:pt>
                <c:pt idx="3">
                  <c:v>5000</c:v>
                </c:pt>
                <c:pt idx="4">
                  <c:v>5000</c:v>
                </c:pt>
                <c:pt idx="5">
                  <c:v>5000</c:v>
                </c:pt>
              </c:numCache>
            </c:numRef>
          </c:val>
        </c:ser>
        <c:ser>
          <c:idx val="3"/>
          <c:order val="1"/>
          <c:tx>
            <c:v>MPB/Wildfire Surveys</c:v>
          </c:tx>
          <c:spPr>
            <a:solidFill>
              <a:srgbClr val="FF0000"/>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Summary'!$E$7:$J$7</c:f>
              <c:numCache>
                <c:formatCode>#,##0</c:formatCode>
                <c:ptCount val="6"/>
                <c:pt idx="0">
                  <c:v>1912145</c:v>
                </c:pt>
                <c:pt idx="1">
                  <c:v>1334120</c:v>
                </c:pt>
                <c:pt idx="2">
                  <c:v>1368871</c:v>
                </c:pt>
                <c:pt idx="3">
                  <c:v>1157583</c:v>
                </c:pt>
                <c:pt idx="4">
                  <c:v>1383062</c:v>
                </c:pt>
                <c:pt idx="5">
                  <c:v>1346456</c:v>
                </c:pt>
              </c:numCache>
            </c:numRef>
          </c:val>
        </c:ser>
        <c:ser>
          <c:idx val="5"/>
          <c:order val="2"/>
          <c:tx>
            <c:v>Defaulted Obligations Surveys</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Summary'!$E$9:$J$9</c:f>
              <c:numCache>
                <c:formatCode>#,##0</c:formatCode>
                <c:ptCount val="6"/>
                <c:pt idx="0">
                  <c:v>157974</c:v>
                </c:pt>
                <c:pt idx="1">
                  <c:v>650198.1</c:v>
                </c:pt>
                <c:pt idx="2">
                  <c:v>478685.16000000003</c:v>
                </c:pt>
                <c:pt idx="3">
                  <c:v>231661.61</c:v>
                </c:pt>
                <c:pt idx="4">
                  <c:v>340044</c:v>
                </c:pt>
                <c:pt idx="5">
                  <c:v>342126</c:v>
                </c:pt>
              </c:numCache>
            </c:numRef>
          </c:val>
        </c:ser>
        <c:ser>
          <c:idx val="7"/>
          <c:order val="3"/>
          <c:tx>
            <c:v>Brushing Surveys</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Summary'!$E$11:$J$11</c:f>
              <c:numCache>
                <c:formatCode>#,##0</c:formatCode>
                <c:ptCount val="6"/>
                <c:pt idx="0">
                  <c:v>236332</c:v>
                </c:pt>
                <c:pt idx="1">
                  <c:v>774083</c:v>
                </c:pt>
                <c:pt idx="2">
                  <c:v>777960</c:v>
                </c:pt>
                <c:pt idx="3">
                  <c:v>774894</c:v>
                </c:pt>
                <c:pt idx="4">
                  <c:v>570796</c:v>
                </c:pt>
                <c:pt idx="5">
                  <c:v>772542</c:v>
                </c:pt>
              </c:numCache>
            </c:numRef>
          </c:val>
        </c:ser>
        <c:ser>
          <c:idx val="9"/>
          <c:order val="4"/>
          <c:tx>
            <c:v>Site Prep</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Summary'!$E$13:$J$13</c:f>
              <c:numCache>
                <c:formatCode>#,##0</c:formatCode>
                <c:ptCount val="6"/>
                <c:pt idx="0">
                  <c:v>2977629</c:v>
                </c:pt>
                <c:pt idx="1">
                  <c:v>4536760</c:v>
                </c:pt>
                <c:pt idx="2">
                  <c:v>3723070</c:v>
                </c:pt>
                <c:pt idx="3">
                  <c:v>3029650</c:v>
                </c:pt>
                <c:pt idx="4">
                  <c:v>4815900</c:v>
                </c:pt>
                <c:pt idx="5">
                  <c:v>4791900</c:v>
                </c:pt>
              </c:numCache>
            </c:numRef>
          </c:val>
        </c:ser>
        <c:ser>
          <c:idx val="11"/>
          <c:order val="5"/>
          <c:tx>
            <c:v>Brushing</c:v>
          </c:tx>
          <c:spPr>
            <a:solidFill>
              <a:srgbClr val="92D050"/>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Summary'!$E$15:$J$15</c:f>
              <c:numCache>
                <c:formatCode>#,##0</c:formatCode>
                <c:ptCount val="6"/>
                <c:pt idx="0">
                  <c:v>983347</c:v>
                </c:pt>
                <c:pt idx="1">
                  <c:v>1655182.6</c:v>
                </c:pt>
                <c:pt idx="2">
                  <c:v>1841146</c:v>
                </c:pt>
                <c:pt idx="3">
                  <c:v>1817163</c:v>
                </c:pt>
                <c:pt idx="4">
                  <c:v>1647720</c:v>
                </c:pt>
                <c:pt idx="5">
                  <c:v>1779550</c:v>
                </c:pt>
              </c:numCache>
            </c:numRef>
          </c:val>
        </c:ser>
        <c:ser>
          <c:idx val="13"/>
          <c:order val="6"/>
          <c:tx>
            <c:v>Planting</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Summary'!$E$19:$J$19</c:f>
              <c:numCache>
                <c:formatCode>#,##0</c:formatCode>
                <c:ptCount val="6"/>
                <c:pt idx="0">
                  <c:v>9518138</c:v>
                </c:pt>
                <c:pt idx="1">
                  <c:v>11684862</c:v>
                </c:pt>
                <c:pt idx="2">
                  <c:v>10827548.6</c:v>
                </c:pt>
                <c:pt idx="3">
                  <c:v>9813588</c:v>
                </c:pt>
                <c:pt idx="4">
                  <c:v>9113665</c:v>
                </c:pt>
                <c:pt idx="5">
                  <c:v>8782105</c:v>
                </c:pt>
              </c:numCache>
            </c:numRef>
          </c:val>
        </c:ser>
        <c:ser>
          <c:idx val="0"/>
          <c:order val="7"/>
          <c:tx>
            <c:v>Prov. Sowing</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Summary'!$E$39:$J$39</c:f>
              <c:numCache>
                <c:formatCode>#,##0</c:formatCode>
                <c:ptCount val="6"/>
                <c:pt idx="0">
                  <c:v>4818217.1099999994</c:v>
                </c:pt>
                <c:pt idx="1">
                  <c:v>4376077.4399999995</c:v>
                </c:pt>
                <c:pt idx="2">
                  <c:v>3988595.0999999996</c:v>
                </c:pt>
                <c:pt idx="3">
                  <c:v>3780133.98</c:v>
                </c:pt>
                <c:pt idx="4">
                  <c:v>3500682.57</c:v>
                </c:pt>
                <c:pt idx="5">
                  <c:v>3793658.19</c:v>
                </c:pt>
              </c:numCache>
            </c:numRef>
          </c:val>
        </c:ser>
        <c:ser>
          <c:idx val="16"/>
          <c:order val="8"/>
          <c:tx>
            <c:v>Overstory removal</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Summary'!$E$22:$J$22</c:f>
              <c:numCache>
                <c:formatCode>#,##0</c:formatCode>
                <c:ptCount val="6"/>
                <c:pt idx="0">
                  <c:v>984725</c:v>
                </c:pt>
                <c:pt idx="1">
                  <c:v>522925</c:v>
                </c:pt>
                <c:pt idx="2">
                  <c:v>345000</c:v>
                </c:pt>
                <c:pt idx="3">
                  <c:v>280000</c:v>
                </c:pt>
                <c:pt idx="4">
                  <c:v>350000</c:v>
                </c:pt>
                <c:pt idx="5">
                  <c:v>300000</c:v>
                </c:pt>
              </c:numCache>
            </c:numRef>
          </c:val>
        </c:ser>
        <c:ser>
          <c:idx val="19"/>
          <c:order val="9"/>
          <c:tx>
            <c:v>TSM surveys</c:v>
          </c:tx>
          <c:spPr>
            <a:solidFill>
              <a:srgbClr val="FFC000"/>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Summary'!$E$25:$J$25</c:f>
              <c:numCache>
                <c:formatCode>#,##0</c:formatCode>
                <c:ptCount val="6"/>
                <c:pt idx="0">
                  <c:v>0</c:v>
                </c:pt>
                <c:pt idx="1">
                  <c:v>1647136</c:v>
                </c:pt>
                <c:pt idx="2">
                  <c:v>1615698</c:v>
                </c:pt>
                <c:pt idx="3">
                  <c:v>1766095</c:v>
                </c:pt>
                <c:pt idx="4">
                  <c:v>1695082</c:v>
                </c:pt>
                <c:pt idx="5">
                  <c:v>1622582</c:v>
                </c:pt>
              </c:numCache>
            </c:numRef>
          </c:val>
        </c:ser>
        <c:ser>
          <c:idx val="21"/>
          <c:order val="10"/>
          <c:tx>
            <c:v>Conifer Release</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Summary'!$E$27:$J$27</c:f>
              <c:numCache>
                <c:formatCode>#,##0</c:formatCode>
                <c:ptCount val="6"/>
                <c:pt idx="0">
                  <c:v>0</c:v>
                </c:pt>
                <c:pt idx="1">
                  <c:v>71300</c:v>
                </c:pt>
                <c:pt idx="2">
                  <c:v>94000</c:v>
                </c:pt>
                <c:pt idx="3">
                  <c:v>58000</c:v>
                </c:pt>
                <c:pt idx="4">
                  <c:v>58000</c:v>
                </c:pt>
                <c:pt idx="5">
                  <c:v>58000</c:v>
                </c:pt>
              </c:numCache>
            </c:numRef>
          </c:val>
        </c:ser>
        <c:ser>
          <c:idx val="23"/>
          <c:order val="11"/>
          <c:tx>
            <c:v>Spacing</c:v>
          </c:tx>
          <c:spPr>
            <a:solidFill>
              <a:schemeClr val="accent3">
                <a:lumMod val="20000"/>
                <a:lumOff val="80000"/>
              </a:schemeClr>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Summary'!$E$29:$J$29</c:f>
              <c:numCache>
                <c:formatCode>#,##0</c:formatCode>
                <c:ptCount val="6"/>
                <c:pt idx="0">
                  <c:v>0</c:v>
                </c:pt>
                <c:pt idx="1">
                  <c:v>5394398</c:v>
                </c:pt>
                <c:pt idx="2">
                  <c:v>5559911</c:v>
                </c:pt>
                <c:pt idx="3">
                  <c:v>5119629</c:v>
                </c:pt>
                <c:pt idx="4">
                  <c:v>5346111</c:v>
                </c:pt>
                <c:pt idx="5">
                  <c:v>5346111</c:v>
                </c:pt>
              </c:numCache>
            </c:numRef>
          </c:val>
        </c:ser>
        <c:ser>
          <c:idx val="25"/>
          <c:order val="12"/>
          <c:tx>
            <c:v>Fertilization</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Summary'!$E$31:$J$31</c:f>
              <c:numCache>
                <c:formatCode>#,##0</c:formatCode>
                <c:ptCount val="6"/>
                <c:pt idx="0">
                  <c:v>0</c:v>
                </c:pt>
                <c:pt idx="1">
                  <c:v>7941020</c:v>
                </c:pt>
                <c:pt idx="2">
                  <c:v>8104044</c:v>
                </c:pt>
                <c:pt idx="3">
                  <c:v>7944092</c:v>
                </c:pt>
                <c:pt idx="4">
                  <c:v>8186203</c:v>
                </c:pt>
                <c:pt idx="5">
                  <c:v>8082180</c:v>
                </c:pt>
              </c:numCache>
            </c:numRef>
          </c:val>
        </c:ser>
        <c:ser>
          <c:idx val="27"/>
          <c:order val="13"/>
          <c:tx>
            <c:v>Pruning</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Summary'!$E$33:$J$33</c:f>
              <c:numCache>
                <c:formatCode>#,##0</c:formatCode>
                <c:ptCount val="6"/>
                <c:pt idx="0">
                  <c:v>0</c:v>
                </c:pt>
                <c:pt idx="1">
                  <c:v>0</c:v>
                </c:pt>
                <c:pt idx="2">
                  <c:v>437005</c:v>
                </c:pt>
                <c:pt idx="3">
                  <c:v>254565</c:v>
                </c:pt>
                <c:pt idx="4">
                  <c:v>254565</c:v>
                </c:pt>
                <c:pt idx="5">
                  <c:v>254565</c:v>
                </c:pt>
              </c:numCache>
            </c:numRef>
          </c:val>
        </c:ser>
        <c:ser>
          <c:idx val="29"/>
          <c:order val="14"/>
          <c:tx>
            <c:v>Access</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Summary'!$E$35:$J$35</c:f>
              <c:numCache>
                <c:formatCode>#,##0</c:formatCode>
                <c:ptCount val="6"/>
                <c:pt idx="0">
                  <c:v>390712</c:v>
                </c:pt>
                <c:pt idx="1">
                  <c:v>284212</c:v>
                </c:pt>
                <c:pt idx="2">
                  <c:v>229212</c:v>
                </c:pt>
                <c:pt idx="3">
                  <c:v>229212</c:v>
                </c:pt>
                <c:pt idx="4">
                  <c:v>319212</c:v>
                </c:pt>
                <c:pt idx="5">
                  <c:v>319212</c:v>
                </c:pt>
              </c:numCache>
            </c:numRef>
          </c:val>
        </c:ser>
        <c:ser>
          <c:idx val="30"/>
          <c:order val="15"/>
          <c:tx>
            <c:v>Overview Planning</c:v>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Summary'!$E$36:$J$36</c:f>
              <c:numCache>
                <c:formatCode>#,##0</c:formatCode>
                <c:ptCount val="6"/>
                <c:pt idx="0">
                  <c:v>208790</c:v>
                </c:pt>
                <c:pt idx="1">
                  <c:v>162000</c:v>
                </c:pt>
                <c:pt idx="2">
                  <c:v>149000</c:v>
                </c:pt>
                <c:pt idx="3">
                  <c:v>144000</c:v>
                </c:pt>
                <c:pt idx="4">
                  <c:v>134000</c:v>
                </c:pt>
                <c:pt idx="5">
                  <c:v>134000</c:v>
                </c:pt>
              </c:numCache>
            </c:numRef>
          </c:val>
        </c:ser>
        <c:ser>
          <c:idx val="31"/>
          <c:order val="16"/>
          <c:tx>
            <c:v>Program Support (Admin)</c:v>
          </c:tx>
          <c:spPr>
            <a:solidFill>
              <a:srgbClr val="FFFF00"/>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Summary'!$E$37:$J$37</c:f>
              <c:numCache>
                <c:formatCode>#,##0</c:formatCode>
                <c:ptCount val="6"/>
                <c:pt idx="0">
                  <c:v>2006210.4999999998</c:v>
                </c:pt>
                <c:pt idx="1">
                  <c:v>3859631.5700000003</c:v>
                </c:pt>
                <c:pt idx="2">
                  <c:v>3541704.4760000003</c:v>
                </c:pt>
                <c:pt idx="3">
                  <c:v>3245192.0609999998</c:v>
                </c:pt>
                <c:pt idx="4">
                  <c:v>3396614.8</c:v>
                </c:pt>
                <c:pt idx="5">
                  <c:v>3368311.7</c:v>
                </c:pt>
              </c:numCache>
            </c:numRef>
          </c:val>
        </c:ser>
        <c:ser>
          <c:idx val="2"/>
          <c:order val="17"/>
          <c:tx>
            <c:v>Prov. Planning</c:v>
          </c:tx>
          <c:spPr>
            <a:solidFill>
              <a:schemeClr val="accent6">
                <a:lumMod val="60000"/>
                <a:lumOff val="40000"/>
              </a:schemeClr>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Summary'!$E$40:$J$40</c:f>
              <c:numCache>
                <c:formatCode>#,##0</c:formatCode>
                <c:ptCount val="6"/>
                <c:pt idx="0">
                  <c:v>485000</c:v>
                </c:pt>
                <c:pt idx="1">
                  <c:v>485000</c:v>
                </c:pt>
                <c:pt idx="2">
                  <c:v>485000</c:v>
                </c:pt>
                <c:pt idx="3">
                  <c:v>485000</c:v>
                </c:pt>
                <c:pt idx="4">
                  <c:v>485000</c:v>
                </c:pt>
                <c:pt idx="5">
                  <c:v>110000</c:v>
                </c:pt>
              </c:numCache>
            </c:numRef>
          </c:val>
        </c:ser>
        <c:ser>
          <c:idx val="4"/>
          <c:order val="18"/>
          <c:tx>
            <c:v>FRPA s 108</c:v>
          </c:tx>
          <c:spPr>
            <a:solidFill>
              <a:schemeClr val="accent5">
                <a:lumMod val="60000"/>
                <a:lumOff val="40000"/>
              </a:schemeClr>
            </a:solidFill>
          </c:spPr>
          <c:cat>
            <c:strRef>
              <c:f>'Provincial Summary'!$E$3:$J$3</c:f>
              <c:strCache>
                <c:ptCount val="6"/>
                <c:pt idx="0">
                  <c:v>2013-2014</c:v>
                </c:pt>
                <c:pt idx="1">
                  <c:v>2014-2015</c:v>
                </c:pt>
                <c:pt idx="2">
                  <c:v>2015-2016</c:v>
                </c:pt>
                <c:pt idx="3">
                  <c:v>2016-2017</c:v>
                </c:pt>
                <c:pt idx="4">
                  <c:v>2017-2018</c:v>
                </c:pt>
                <c:pt idx="5">
                  <c:v>2018-2019</c:v>
                </c:pt>
              </c:strCache>
            </c:strRef>
          </c:cat>
          <c:val>
            <c:numRef>
              <c:f>'Provincial Summary'!$E$41:$J$41</c:f>
              <c:numCache>
                <c:formatCode>#,##0</c:formatCode>
                <c:ptCount val="6"/>
                <c:pt idx="0">
                  <c:v>1500000</c:v>
                </c:pt>
                <c:pt idx="1">
                  <c:v>1500000</c:v>
                </c:pt>
                <c:pt idx="2">
                  <c:v>1500000</c:v>
                </c:pt>
                <c:pt idx="3">
                  <c:v>1500000</c:v>
                </c:pt>
                <c:pt idx="4">
                  <c:v>1500000</c:v>
                </c:pt>
                <c:pt idx="5">
                  <c:v>1500000</c:v>
                </c:pt>
              </c:numCache>
            </c:numRef>
          </c:val>
        </c:ser>
        <c:ser>
          <c:idx val="6"/>
          <c:order val="19"/>
          <c:tx>
            <c:strRef>
              <c:f>'Provincial Summary'!$C$16:$C$17</c:f>
              <c:strCache>
                <c:ptCount val="1"/>
                <c:pt idx="0">
                  <c:v>Repression Density Spacing</c:v>
                </c:pt>
              </c:strCache>
            </c:strRef>
          </c:tx>
          <c:cat>
            <c:strRef>
              <c:f>'Provincial Summary'!$E$3:$J$3</c:f>
              <c:strCache>
                <c:ptCount val="6"/>
                <c:pt idx="0">
                  <c:v>2013-2014</c:v>
                </c:pt>
                <c:pt idx="1">
                  <c:v>2014-2015</c:v>
                </c:pt>
                <c:pt idx="2">
                  <c:v>2015-2016</c:v>
                </c:pt>
                <c:pt idx="3">
                  <c:v>2016-2017</c:v>
                </c:pt>
                <c:pt idx="4">
                  <c:v>2017-2018</c:v>
                </c:pt>
                <c:pt idx="5">
                  <c:v>2018-2019</c:v>
                </c:pt>
              </c:strCache>
            </c:strRef>
          </c:cat>
          <c:val>
            <c:numRef>
              <c:f>'Provincial Summary'!$E$17:$J$17</c:f>
              <c:numCache>
                <c:formatCode>#,##0</c:formatCode>
                <c:ptCount val="6"/>
                <c:pt idx="0">
                  <c:v>0</c:v>
                </c:pt>
                <c:pt idx="1">
                  <c:v>496740</c:v>
                </c:pt>
                <c:pt idx="2">
                  <c:v>180000</c:v>
                </c:pt>
                <c:pt idx="3">
                  <c:v>42050</c:v>
                </c:pt>
                <c:pt idx="4">
                  <c:v>165000</c:v>
                </c:pt>
                <c:pt idx="5">
                  <c:v>165000</c:v>
                </c:pt>
              </c:numCache>
            </c:numRef>
          </c:val>
        </c:ser>
        <c:overlap val="100"/>
        <c:axId val="80210560"/>
        <c:axId val="80216448"/>
      </c:barChart>
      <c:catAx>
        <c:axId val="80210560"/>
        <c:scaling>
          <c:orientation val="minMax"/>
        </c:scaling>
        <c:axPos val="b"/>
        <c:tickLblPos val="nextTo"/>
        <c:crossAx val="80216448"/>
        <c:crosses val="autoZero"/>
        <c:auto val="1"/>
        <c:lblAlgn val="ctr"/>
        <c:lblOffset val="100"/>
      </c:catAx>
      <c:valAx>
        <c:axId val="80216448"/>
        <c:scaling>
          <c:orientation val="minMax"/>
        </c:scaling>
        <c:axPos val="l"/>
        <c:majorGridlines/>
        <c:numFmt formatCode="0%" sourceLinked="1"/>
        <c:tickLblPos val="nextTo"/>
        <c:crossAx val="80210560"/>
        <c:crosses val="autoZero"/>
        <c:crossBetween val="between"/>
      </c:valAx>
    </c:plotArea>
    <c:legend>
      <c:legendPos val="r"/>
      <c:layout/>
    </c:legend>
    <c:plotVisOnly val="1"/>
    <c:dispBlanksAs val="gap"/>
  </c:chart>
  <c:printSettings>
    <c:headerFooter/>
    <c:pageMargins b="0.75000000000000855" l="0.70000000000000062" r="0.70000000000000062" t="0.7500000000000085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South Area Summary</a:t>
            </a:r>
          </a:p>
        </c:rich>
      </c:tx>
    </c:title>
    <c:plotArea>
      <c:layout/>
      <c:barChart>
        <c:barDir val="col"/>
        <c:grouping val="percentStacked"/>
        <c:ser>
          <c:idx val="1"/>
          <c:order val="0"/>
          <c:tx>
            <c:v>Backlog NSR Surveys</c:v>
          </c:tx>
          <c:spPr>
            <a:solidFill>
              <a:schemeClr val="tx1"/>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AREA'!$E$5:$J$5</c:f>
              <c:numCache>
                <c:formatCode>#,##0</c:formatCode>
                <c:ptCount val="6"/>
                <c:pt idx="0" formatCode="General">
                  <c:v>60630</c:v>
                </c:pt>
                <c:pt idx="1">
                  <c:v>24800</c:v>
                </c:pt>
                <c:pt idx="2">
                  <c:v>12500</c:v>
                </c:pt>
                <c:pt idx="3">
                  <c:v>5000</c:v>
                </c:pt>
                <c:pt idx="4">
                  <c:v>5000</c:v>
                </c:pt>
                <c:pt idx="5">
                  <c:v>5000</c:v>
                </c:pt>
              </c:numCache>
            </c:numRef>
          </c:val>
        </c:ser>
        <c:ser>
          <c:idx val="3"/>
          <c:order val="1"/>
          <c:tx>
            <c:v>MPB/Wildfire Surveys</c:v>
          </c:tx>
          <c:spPr>
            <a:solidFill>
              <a:srgbClr val="FF0000"/>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AREA'!$E$7:$J$7</c:f>
              <c:numCache>
                <c:formatCode>#,##0</c:formatCode>
                <c:ptCount val="6"/>
                <c:pt idx="0">
                  <c:v>610300</c:v>
                </c:pt>
                <c:pt idx="1">
                  <c:v>376560</c:v>
                </c:pt>
                <c:pt idx="2">
                  <c:v>536000</c:v>
                </c:pt>
                <c:pt idx="3">
                  <c:v>398050</c:v>
                </c:pt>
                <c:pt idx="4">
                  <c:v>351050</c:v>
                </c:pt>
                <c:pt idx="5">
                  <c:v>357800</c:v>
                </c:pt>
              </c:numCache>
            </c:numRef>
          </c:val>
        </c:ser>
        <c:ser>
          <c:idx val="5"/>
          <c:order val="2"/>
          <c:tx>
            <c:v>Defaulted Obligations Surveys</c:v>
          </c:tx>
          <c:cat>
            <c:strRef>
              <c:f>'Summary by AREA'!$E$3:$J$3</c:f>
              <c:strCache>
                <c:ptCount val="6"/>
                <c:pt idx="0">
                  <c:v>2013-2014</c:v>
                </c:pt>
                <c:pt idx="1">
                  <c:v>2014-2015</c:v>
                </c:pt>
                <c:pt idx="2">
                  <c:v>2015-2016</c:v>
                </c:pt>
                <c:pt idx="3">
                  <c:v>2016-2017</c:v>
                </c:pt>
                <c:pt idx="4">
                  <c:v>2017-2018</c:v>
                </c:pt>
                <c:pt idx="5">
                  <c:v>2018-2019</c:v>
                </c:pt>
              </c:strCache>
            </c:strRef>
          </c:cat>
          <c:val>
            <c:numRef>
              <c:f>'Summary by AREA'!$E$9:$J$9</c:f>
              <c:numCache>
                <c:formatCode>#,##0</c:formatCode>
                <c:ptCount val="6"/>
                <c:pt idx="0">
                  <c:v>46200</c:v>
                </c:pt>
                <c:pt idx="1">
                  <c:v>633292.1</c:v>
                </c:pt>
                <c:pt idx="2">
                  <c:v>447461.16000000003</c:v>
                </c:pt>
                <c:pt idx="3">
                  <c:v>205833.61</c:v>
                </c:pt>
                <c:pt idx="4">
                  <c:v>318604</c:v>
                </c:pt>
                <c:pt idx="5">
                  <c:v>320686</c:v>
                </c:pt>
              </c:numCache>
            </c:numRef>
          </c:val>
        </c:ser>
        <c:ser>
          <c:idx val="7"/>
          <c:order val="3"/>
          <c:tx>
            <c:v>Brushing Surveys</c:v>
          </c:tx>
          <c:cat>
            <c:strRef>
              <c:f>'Summary by AREA'!$E$3:$J$3</c:f>
              <c:strCache>
                <c:ptCount val="6"/>
                <c:pt idx="0">
                  <c:v>2013-2014</c:v>
                </c:pt>
                <c:pt idx="1">
                  <c:v>2014-2015</c:v>
                </c:pt>
                <c:pt idx="2">
                  <c:v>2015-2016</c:v>
                </c:pt>
                <c:pt idx="3">
                  <c:v>2016-2017</c:v>
                </c:pt>
                <c:pt idx="4">
                  <c:v>2017-2018</c:v>
                </c:pt>
                <c:pt idx="5">
                  <c:v>2018-2019</c:v>
                </c:pt>
              </c:strCache>
            </c:strRef>
          </c:cat>
          <c:val>
            <c:numRef>
              <c:f>'Summary by AREA'!$E$11:$J$11</c:f>
              <c:numCache>
                <c:formatCode>#,##0</c:formatCode>
                <c:ptCount val="6"/>
                <c:pt idx="0">
                  <c:v>191227</c:v>
                </c:pt>
                <c:pt idx="1">
                  <c:v>677431</c:v>
                </c:pt>
                <c:pt idx="2">
                  <c:v>545719</c:v>
                </c:pt>
                <c:pt idx="3">
                  <c:v>479438</c:v>
                </c:pt>
                <c:pt idx="4">
                  <c:v>365530</c:v>
                </c:pt>
                <c:pt idx="5">
                  <c:v>549372</c:v>
                </c:pt>
              </c:numCache>
            </c:numRef>
          </c:val>
        </c:ser>
        <c:ser>
          <c:idx val="9"/>
          <c:order val="4"/>
          <c:tx>
            <c:v>Site Prep</c:v>
          </c:tx>
          <c:cat>
            <c:strRef>
              <c:f>'Summary by AREA'!$E$3:$J$3</c:f>
              <c:strCache>
                <c:ptCount val="6"/>
                <c:pt idx="0">
                  <c:v>2013-2014</c:v>
                </c:pt>
                <c:pt idx="1">
                  <c:v>2014-2015</c:v>
                </c:pt>
                <c:pt idx="2">
                  <c:v>2015-2016</c:v>
                </c:pt>
                <c:pt idx="3">
                  <c:v>2016-2017</c:v>
                </c:pt>
                <c:pt idx="4">
                  <c:v>2017-2018</c:v>
                </c:pt>
                <c:pt idx="5">
                  <c:v>2018-2019</c:v>
                </c:pt>
              </c:strCache>
            </c:strRef>
          </c:cat>
          <c:val>
            <c:numRef>
              <c:f>'Summary by AREA'!$E$13:$J$13</c:f>
              <c:numCache>
                <c:formatCode>#,##0</c:formatCode>
                <c:ptCount val="6"/>
                <c:pt idx="0">
                  <c:v>782925</c:v>
                </c:pt>
                <c:pt idx="1">
                  <c:v>1537260</c:v>
                </c:pt>
                <c:pt idx="2">
                  <c:v>1097320</c:v>
                </c:pt>
                <c:pt idx="3">
                  <c:v>741000</c:v>
                </c:pt>
                <c:pt idx="4">
                  <c:v>585000</c:v>
                </c:pt>
                <c:pt idx="5">
                  <c:v>561000</c:v>
                </c:pt>
              </c:numCache>
            </c:numRef>
          </c:val>
        </c:ser>
        <c:ser>
          <c:idx val="11"/>
          <c:order val="5"/>
          <c:tx>
            <c:v>Brushing</c:v>
          </c:tx>
          <c:spPr>
            <a:solidFill>
              <a:srgbClr val="92D050"/>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AREA'!$E$15:$J$15</c:f>
              <c:numCache>
                <c:formatCode>#,##0</c:formatCode>
                <c:ptCount val="6"/>
                <c:pt idx="0">
                  <c:v>155530</c:v>
                </c:pt>
                <c:pt idx="1">
                  <c:v>568255</c:v>
                </c:pt>
                <c:pt idx="2">
                  <c:v>478531</c:v>
                </c:pt>
                <c:pt idx="3">
                  <c:v>625945</c:v>
                </c:pt>
                <c:pt idx="4">
                  <c:v>525948</c:v>
                </c:pt>
                <c:pt idx="5">
                  <c:v>451688</c:v>
                </c:pt>
              </c:numCache>
            </c:numRef>
          </c:val>
        </c:ser>
        <c:ser>
          <c:idx val="13"/>
          <c:order val="6"/>
          <c:tx>
            <c:v>Planting</c:v>
          </c:tx>
          <c:cat>
            <c:strRef>
              <c:f>'Summary by AREA'!$E$3:$J$3</c:f>
              <c:strCache>
                <c:ptCount val="6"/>
                <c:pt idx="0">
                  <c:v>2013-2014</c:v>
                </c:pt>
                <c:pt idx="1">
                  <c:v>2014-2015</c:v>
                </c:pt>
                <c:pt idx="2">
                  <c:v>2015-2016</c:v>
                </c:pt>
                <c:pt idx="3">
                  <c:v>2016-2017</c:v>
                </c:pt>
                <c:pt idx="4">
                  <c:v>2017-2018</c:v>
                </c:pt>
                <c:pt idx="5">
                  <c:v>2018-2019</c:v>
                </c:pt>
              </c:strCache>
            </c:strRef>
          </c:cat>
          <c:val>
            <c:numRef>
              <c:f>'Summary by AREA'!$E$19:$J$19</c:f>
              <c:numCache>
                <c:formatCode>#,##0</c:formatCode>
                <c:ptCount val="6"/>
                <c:pt idx="0">
                  <c:v>5332982</c:v>
                </c:pt>
                <c:pt idx="1">
                  <c:v>5918488</c:v>
                </c:pt>
                <c:pt idx="2">
                  <c:v>5438765</c:v>
                </c:pt>
                <c:pt idx="3">
                  <c:v>4786932</c:v>
                </c:pt>
                <c:pt idx="4">
                  <c:v>4225580</c:v>
                </c:pt>
                <c:pt idx="5">
                  <c:v>3930900</c:v>
                </c:pt>
              </c:numCache>
            </c:numRef>
          </c:val>
        </c:ser>
        <c:ser>
          <c:idx val="16"/>
          <c:order val="7"/>
          <c:tx>
            <c:v>Overstory removal</c:v>
          </c:tx>
          <c:cat>
            <c:strRef>
              <c:f>'Summary by AREA'!$E$3:$J$3</c:f>
              <c:strCache>
                <c:ptCount val="6"/>
                <c:pt idx="0">
                  <c:v>2013-2014</c:v>
                </c:pt>
                <c:pt idx="1">
                  <c:v>2014-2015</c:v>
                </c:pt>
                <c:pt idx="2">
                  <c:v>2015-2016</c:v>
                </c:pt>
                <c:pt idx="3">
                  <c:v>2016-2017</c:v>
                </c:pt>
                <c:pt idx="4">
                  <c:v>2017-2018</c:v>
                </c:pt>
                <c:pt idx="5">
                  <c:v>2018-2019</c:v>
                </c:pt>
              </c:strCache>
            </c:strRef>
          </c:cat>
          <c:val>
            <c:numRef>
              <c:f>'Summary by AREA'!$E$22:$J$22</c:f>
              <c:numCache>
                <c:formatCode>#,##0</c:formatCode>
                <c:ptCount val="6"/>
                <c:pt idx="0">
                  <c:v>179725</c:v>
                </c:pt>
                <c:pt idx="1">
                  <c:v>58300</c:v>
                </c:pt>
                <c:pt idx="2">
                  <c:v>0</c:v>
                </c:pt>
                <c:pt idx="3">
                  <c:v>0</c:v>
                </c:pt>
                <c:pt idx="4">
                  <c:v>125000</c:v>
                </c:pt>
                <c:pt idx="5">
                  <c:v>75000</c:v>
                </c:pt>
              </c:numCache>
            </c:numRef>
          </c:val>
        </c:ser>
        <c:ser>
          <c:idx val="19"/>
          <c:order val="8"/>
          <c:tx>
            <c:v>TSM surveys</c:v>
          </c:tx>
          <c:spPr>
            <a:solidFill>
              <a:srgbClr val="FFC000"/>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AREA'!$E$25:$J$25</c:f>
              <c:numCache>
                <c:formatCode>#,##0</c:formatCode>
                <c:ptCount val="6"/>
                <c:pt idx="0">
                  <c:v>0</c:v>
                </c:pt>
                <c:pt idx="1">
                  <c:v>592631</c:v>
                </c:pt>
                <c:pt idx="2">
                  <c:v>373230</c:v>
                </c:pt>
                <c:pt idx="3">
                  <c:v>377225</c:v>
                </c:pt>
                <c:pt idx="4">
                  <c:v>343100</c:v>
                </c:pt>
                <c:pt idx="5">
                  <c:v>360600</c:v>
                </c:pt>
              </c:numCache>
            </c:numRef>
          </c:val>
        </c:ser>
        <c:ser>
          <c:idx val="21"/>
          <c:order val="9"/>
          <c:tx>
            <c:v>Conifer Release</c:v>
          </c:tx>
          <c:cat>
            <c:strRef>
              <c:f>'Summary by AREA'!$E$3:$J$3</c:f>
              <c:strCache>
                <c:ptCount val="6"/>
                <c:pt idx="0">
                  <c:v>2013-2014</c:v>
                </c:pt>
                <c:pt idx="1">
                  <c:v>2014-2015</c:v>
                </c:pt>
                <c:pt idx="2">
                  <c:v>2015-2016</c:v>
                </c:pt>
                <c:pt idx="3">
                  <c:v>2016-2017</c:v>
                </c:pt>
                <c:pt idx="4">
                  <c:v>2017-2018</c:v>
                </c:pt>
                <c:pt idx="5">
                  <c:v>2018-2019</c:v>
                </c:pt>
              </c:strCache>
            </c:strRef>
          </c:cat>
          <c:val>
            <c:numRef>
              <c:f>'Summary by AREA'!$E$27:$J$27</c:f>
              <c:numCache>
                <c:formatCode>#,##0</c:formatCode>
                <c:ptCount val="6"/>
                <c:pt idx="0">
                  <c:v>0</c:v>
                </c:pt>
                <c:pt idx="1">
                  <c:v>71300</c:v>
                </c:pt>
                <c:pt idx="2">
                  <c:v>94000</c:v>
                </c:pt>
                <c:pt idx="3">
                  <c:v>58000</c:v>
                </c:pt>
                <c:pt idx="4">
                  <c:v>58000</c:v>
                </c:pt>
                <c:pt idx="5">
                  <c:v>58000</c:v>
                </c:pt>
              </c:numCache>
            </c:numRef>
          </c:val>
        </c:ser>
        <c:ser>
          <c:idx val="23"/>
          <c:order val="10"/>
          <c:tx>
            <c:v>Spacing</c:v>
          </c:tx>
          <c:spPr>
            <a:solidFill>
              <a:schemeClr val="accent3">
                <a:lumMod val="20000"/>
                <a:lumOff val="80000"/>
              </a:schemeClr>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AREA'!$E$29:$J$29</c:f>
              <c:numCache>
                <c:formatCode>#,##0</c:formatCode>
                <c:ptCount val="6"/>
                <c:pt idx="0">
                  <c:v>0</c:v>
                </c:pt>
                <c:pt idx="1">
                  <c:v>2343080</c:v>
                </c:pt>
                <c:pt idx="2">
                  <c:v>2564160</c:v>
                </c:pt>
                <c:pt idx="3">
                  <c:v>2454160</c:v>
                </c:pt>
                <c:pt idx="4">
                  <c:v>2454160</c:v>
                </c:pt>
                <c:pt idx="5">
                  <c:v>2454160</c:v>
                </c:pt>
              </c:numCache>
            </c:numRef>
          </c:val>
        </c:ser>
        <c:ser>
          <c:idx val="25"/>
          <c:order val="11"/>
          <c:tx>
            <c:v>Fertilization</c:v>
          </c:tx>
          <c:cat>
            <c:strRef>
              <c:f>'Summary by AREA'!$E$3:$J$3</c:f>
              <c:strCache>
                <c:ptCount val="6"/>
                <c:pt idx="0">
                  <c:v>2013-2014</c:v>
                </c:pt>
                <c:pt idx="1">
                  <c:v>2014-2015</c:v>
                </c:pt>
                <c:pt idx="2">
                  <c:v>2015-2016</c:v>
                </c:pt>
                <c:pt idx="3">
                  <c:v>2016-2017</c:v>
                </c:pt>
                <c:pt idx="4">
                  <c:v>2017-2018</c:v>
                </c:pt>
                <c:pt idx="5">
                  <c:v>2018-2019</c:v>
                </c:pt>
              </c:strCache>
            </c:strRef>
          </c:cat>
          <c:val>
            <c:numRef>
              <c:f>'Summary by AREA'!$E$31:$J$31</c:f>
              <c:numCache>
                <c:formatCode>#,##0</c:formatCode>
                <c:ptCount val="6"/>
                <c:pt idx="0">
                  <c:v>0</c:v>
                </c:pt>
                <c:pt idx="1">
                  <c:v>1777450</c:v>
                </c:pt>
                <c:pt idx="2">
                  <c:v>1889650</c:v>
                </c:pt>
                <c:pt idx="3">
                  <c:v>1723650</c:v>
                </c:pt>
                <c:pt idx="4">
                  <c:v>1683650</c:v>
                </c:pt>
                <c:pt idx="5">
                  <c:v>1643650</c:v>
                </c:pt>
              </c:numCache>
            </c:numRef>
          </c:val>
        </c:ser>
        <c:ser>
          <c:idx val="27"/>
          <c:order val="12"/>
          <c:tx>
            <c:v>Pruning</c:v>
          </c:tx>
          <c:cat>
            <c:strRef>
              <c:f>'Summary by AREA'!$E$3:$J$3</c:f>
              <c:strCache>
                <c:ptCount val="6"/>
                <c:pt idx="0">
                  <c:v>2013-2014</c:v>
                </c:pt>
                <c:pt idx="1">
                  <c:v>2014-2015</c:v>
                </c:pt>
                <c:pt idx="2">
                  <c:v>2015-2016</c:v>
                </c:pt>
                <c:pt idx="3">
                  <c:v>2016-2017</c:v>
                </c:pt>
                <c:pt idx="4">
                  <c:v>2017-2018</c:v>
                </c:pt>
                <c:pt idx="5">
                  <c:v>2018-2019</c:v>
                </c:pt>
              </c:strCache>
            </c:strRef>
          </c:cat>
          <c:val>
            <c:numRef>
              <c:f>'Summary by AREA'!$E$33:$J$33</c:f>
              <c:numCache>
                <c:formatCode>#,##0</c:formatCode>
                <c:ptCount val="6"/>
                <c:pt idx="0">
                  <c:v>0</c:v>
                </c:pt>
                <c:pt idx="1">
                  <c:v>0</c:v>
                </c:pt>
                <c:pt idx="2">
                  <c:v>100000</c:v>
                </c:pt>
                <c:pt idx="3">
                  <c:v>50000</c:v>
                </c:pt>
                <c:pt idx="4">
                  <c:v>50000</c:v>
                </c:pt>
                <c:pt idx="5">
                  <c:v>50000</c:v>
                </c:pt>
              </c:numCache>
            </c:numRef>
          </c:val>
        </c:ser>
        <c:ser>
          <c:idx val="29"/>
          <c:order val="13"/>
          <c:tx>
            <c:v>Access</c:v>
          </c:tx>
          <c:cat>
            <c:strRef>
              <c:f>'Summary by AREA'!$E$3:$J$3</c:f>
              <c:strCache>
                <c:ptCount val="6"/>
                <c:pt idx="0">
                  <c:v>2013-2014</c:v>
                </c:pt>
                <c:pt idx="1">
                  <c:v>2014-2015</c:v>
                </c:pt>
                <c:pt idx="2">
                  <c:v>2015-2016</c:v>
                </c:pt>
                <c:pt idx="3">
                  <c:v>2016-2017</c:v>
                </c:pt>
                <c:pt idx="4">
                  <c:v>2017-2018</c:v>
                </c:pt>
                <c:pt idx="5">
                  <c:v>2018-2019</c:v>
                </c:pt>
              </c:strCache>
            </c:strRef>
          </c:cat>
          <c:val>
            <c:numRef>
              <c:f>'Summary by AREA'!$E$35:$J$35</c:f>
              <c:numCache>
                <c:formatCode>#,##0</c:formatCode>
                <c:ptCount val="6"/>
                <c:pt idx="0">
                  <c:v>40000</c:v>
                </c:pt>
                <c:pt idx="1">
                  <c:v>60000</c:v>
                </c:pt>
                <c:pt idx="2">
                  <c:v>50000</c:v>
                </c:pt>
                <c:pt idx="3">
                  <c:v>50000</c:v>
                </c:pt>
                <c:pt idx="4">
                  <c:v>50000</c:v>
                </c:pt>
                <c:pt idx="5">
                  <c:v>50000</c:v>
                </c:pt>
              </c:numCache>
            </c:numRef>
          </c:val>
        </c:ser>
        <c:ser>
          <c:idx val="30"/>
          <c:order val="14"/>
          <c:tx>
            <c:v>Overview Planning</c:v>
          </c:tx>
          <c:cat>
            <c:strRef>
              <c:f>'Summary by AREA'!$E$3:$J$3</c:f>
              <c:strCache>
                <c:ptCount val="6"/>
                <c:pt idx="0">
                  <c:v>2013-2014</c:v>
                </c:pt>
                <c:pt idx="1">
                  <c:v>2014-2015</c:v>
                </c:pt>
                <c:pt idx="2">
                  <c:v>2015-2016</c:v>
                </c:pt>
                <c:pt idx="3">
                  <c:v>2016-2017</c:v>
                </c:pt>
                <c:pt idx="4">
                  <c:v>2017-2018</c:v>
                </c:pt>
                <c:pt idx="5">
                  <c:v>2018-2019</c:v>
                </c:pt>
              </c:strCache>
            </c:strRef>
          </c:cat>
          <c:val>
            <c:numRef>
              <c:f>'Summary by AREA'!$E$36:$J$36</c:f>
              <c:numCache>
                <c:formatCode>#,##0</c:formatCode>
                <c:ptCount val="6"/>
                <c:pt idx="0">
                  <c:v>78000</c:v>
                </c:pt>
                <c:pt idx="1">
                  <c:v>72000</c:v>
                </c:pt>
                <c:pt idx="2">
                  <c:v>59000</c:v>
                </c:pt>
                <c:pt idx="3">
                  <c:v>54000</c:v>
                </c:pt>
                <c:pt idx="4">
                  <c:v>54000</c:v>
                </c:pt>
                <c:pt idx="5">
                  <c:v>54000</c:v>
                </c:pt>
              </c:numCache>
            </c:numRef>
          </c:val>
        </c:ser>
        <c:ser>
          <c:idx val="31"/>
          <c:order val="15"/>
          <c:tx>
            <c:v>Program Support (Admin)</c:v>
          </c:tx>
          <c:spPr>
            <a:solidFill>
              <a:srgbClr val="FFFF00"/>
            </a:solidFill>
          </c:spPr>
          <c:cat>
            <c:strRef>
              <c:f>'Summary by AREA'!$E$3:$J$3</c:f>
              <c:strCache>
                <c:ptCount val="6"/>
                <c:pt idx="0">
                  <c:v>2013-2014</c:v>
                </c:pt>
                <c:pt idx="1">
                  <c:v>2014-2015</c:v>
                </c:pt>
                <c:pt idx="2">
                  <c:v>2015-2016</c:v>
                </c:pt>
                <c:pt idx="3">
                  <c:v>2016-2017</c:v>
                </c:pt>
                <c:pt idx="4">
                  <c:v>2017-2018</c:v>
                </c:pt>
                <c:pt idx="5">
                  <c:v>2018-2019</c:v>
                </c:pt>
              </c:strCache>
            </c:strRef>
          </c:cat>
          <c:val>
            <c:numRef>
              <c:f>'Summary by AREA'!$E$37:$J$37</c:f>
              <c:numCache>
                <c:formatCode>#,##0</c:formatCode>
                <c:ptCount val="6"/>
                <c:pt idx="0">
                  <c:v>913951.9</c:v>
                </c:pt>
                <c:pt idx="1">
                  <c:v>1683884.41</c:v>
                </c:pt>
                <c:pt idx="2">
                  <c:v>1380013.6159999999</c:v>
                </c:pt>
                <c:pt idx="3">
                  <c:v>1210523.361</c:v>
                </c:pt>
                <c:pt idx="4">
                  <c:v>1129062.2</c:v>
                </c:pt>
                <c:pt idx="5">
                  <c:v>1101785.5999999999</c:v>
                </c:pt>
              </c:numCache>
            </c:numRef>
          </c:val>
        </c:ser>
        <c:ser>
          <c:idx val="0"/>
          <c:order val="16"/>
          <c:tx>
            <c:strRef>
              <c:f>'Summary by AREA'!$C$16:$C$17</c:f>
              <c:strCache>
                <c:ptCount val="1"/>
                <c:pt idx="0">
                  <c:v>Repression Density Spacing</c:v>
                </c:pt>
              </c:strCache>
            </c:strRef>
          </c:tx>
          <c:cat>
            <c:strRef>
              <c:f>'Summary by AREA'!$E$3:$J$3</c:f>
              <c:strCache>
                <c:ptCount val="6"/>
                <c:pt idx="0">
                  <c:v>2013-2014</c:v>
                </c:pt>
                <c:pt idx="1">
                  <c:v>2014-2015</c:v>
                </c:pt>
                <c:pt idx="2">
                  <c:v>2015-2016</c:v>
                </c:pt>
                <c:pt idx="3">
                  <c:v>2016-2017</c:v>
                </c:pt>
                <c:pt idx="4">
                  <c:v>2017-2018</c:v>
                </c:pt>
                <c:pt idx="5">
                  <c:v>2018-2019</c:v>
                </c:pt>
              </c:strCache>
            </c:strRef>
          </c:cat>
          <c:val>
            <c:numRef>
              <c:f>'Summary by AREA'!$E$17:$J$17</c:f>
              <c:numCache>
                <c:formatCode>#,##0</c:formatCode>
                <c:ptCount val="6"/>
                <c:pt idx="0">
                  <c:v>0</c:v>
                </c:pt>
                <c:pt idx="1">
                  <c:v>496740</c:v>
                </c:pt>
                <c:pt idx="2">
                  <c:v>180000</c:v>
                </c:pt>
                <c:pt idx="3">
                  <c:v>42050</c:v>
                </c:pt>
                <c:pt idx="4">
                  <c:v>165000</c:v>
                </c:pt>
                <c:pt idx="5">
                  <c:v>165000</c:v>
                </c:pt>
              </c:numCache>
            </c:numRef>
          </c:val>
        </c:ser>
        <c:overlap val="100"/>
        <c:axId val="81151488"/>
        <c:axId val="81153024"/>
      </c:barChart>
      <c:catAx>
        <c:axId val="81151488"/>
        <c:scaling>
          <c:orientation val="minMax"/>
        </c:scaling>
        <c:axPos val="b"/>
        <c:tickLblPos val="nextTo"/>
        <c:crossAx val="81153024"/>
        <c:crosses val="autoZero"/>
        <c:auto val="1"/>
        <c:lblAlgn val="ctr"/>
        <c:lblOffset val="100"/>
      </c:catAx>
      <c:valAx>
        <c:axId val="81153024"/>
        <c:scaling>
          <c:orientation val="minMax"/>
        </c:scaling>
        <c:axPos val="l"/>
        <c:majorGridlines/>
        <c:numFmt formatCode="0%" sourceLinked="1"/>
        <c:tickLblPos val="nextTo"/>
        <c:crossAx val="81151488"/>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North Central West Area Summary</a:t>
            </a:r>
          </a:p>
        </c:rich>
      </c:tx>
      <c:layout/>
    </c:title>
    <c:plotArea>
      <c:layout/>
      <c:barChart>
        <c:barDir val="col"/>
        <c:grouping val="percentStacked"/>
        <c:ser>
          <c:idx val="1"/>
          <c:order val="0"/>
          <c:tx>
            <c:v>Backlog NSR Surveys</c:v>
          </c:tx>
          <c:spPr>
            <a:solidFill>
              <a:prstClr val="black"/>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AREA'!$E$48:$J$48</c:f>
              <c:numCache>
                <c:formatCode>#,##0</c:formatCode>
                <c:ptCount val="6"/>
                <c:pt idx="0" formatCode="General">
                  <c:v>16662</c:v>
                </c:pt>
                <c:pt idx="1">
                  <c:v>48078</c:v>
                </c:pt>
                <c:pt idx="2">
                  <c:v>5106</c:v>
                </c:pt>
                <c:pt idx="3">
                  <c:v>0</c:v>
                </c:pt>
                <c:pt idx="4">
                  <c:v>0</c:v>
                </c:pt>
                <c:pt idx="5">
                  <c:v>0</c:v>
                </c:pt>
              </c:numCache>
            </c:numRef>
          </c:val>
        </c:ser>
        <c:ser>
          <c:idx val="3"/>
          <c:order val="1"/>
          <c:tx>
            <c:v>MPB/Wildfire Surveys</c:v>
          </c:tx>
          <c:spPr>
            <a:solidFill>
              <a:srgbClr val="FF0000"/>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AREA'!$E$50:$J$50</c:f>
              <c:numCache>
                <c:formatCode>#,##0</c:formatCode>
                <c:ptCount val="6"/>
                <c:pt idx="0">
                  <c:v>1039582</c:v>
                </c:pt>
                <c:pt idx="1">
                  <c:v>862054</c:v>
                </c:pt>
                <c:pt idx="2">
                  <c:v>778741</c:v>
                </c:pt>
                <c:pt idx="3">
                  <c:v>731738</c:v>
                </c:pt>
                <c:pt idx="4">
                  <c:v>975682</c:v>
                </c:pt>
                <c:pt idx="5">
                  <c:v>934606</c:v>
                </c:pt>
              </c:numCache>
            </c:numRef>
          </c:val>
        </c:ser>
        <c:ser>
          <c:idx val="5"/>
          <c:order val="2"/>
          <c:tx>
            <c:v>Defaulted Obligations Surveys</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AREA'!$E$52:$J$52</c:f>
              <c:numCache>
                <c:formatCode>#,##0</c:formatCode>
                <c:ptCount val="6"/>
                <c:pt idx="0">
                  <c:v>24721</c:v>
                </c:pt>
                <c:pt idx="1">
                  <c:v>6906</c:v>
                </c:pt>
                <c:pt idx="2">
                  <c:v>19224</c:v>
                </c:pt>
                <c:pt idx="3">
                  <c:v>10828</c:v>
                </c:pt>
                <c:pt idx="4">
                  <c:v>6440</c:v>
                </c:pt>
                <c:pt idx="5">
                  <c:v>6440</c:v>
                </c:pt>
              </c:numCache>
            </c:numRef>
          </c:val>
        </c:ser>
        <c:ser>
          <c:idx val="7"/>
          <c:order val="3"/>
          <c:tx>
            <c:v>Brushing Surveys</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AREA'!$E$54:$J$54</c:f>
              <c:numCache>
                <c:formatCode>#,##0</c:formatCode>
                <c:ptCount val="6"/>
                <c:pt idx="0">
                  <c:v>34500</c:v>
                </c:pt>
                <c:pt idx="1">
                  <c:v>96652</c:v>
                </c:pt>
                <c:pt idx="2">
                  <c:v>109497</c:v>
                </c:pt>
                <c:pt idx="3">
                  <c:v>282002</c:v>
                </c:pt>
                <c:pt idx="4">
                  <c:v>192206</c:v>
                </c:pt>
                <c:pt idx="5">
                  <c:v>214710</c:v>
                </c:pt>
              </c:numCache>
            </c:numRef>
          </c:val>
        </c:ser>
        <c:ser>
          <c:idx val="9"/>
          <c:order val="4"/>
          <c:tx>
            <c:v>Site Prep</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AREA'!$E$56:$J$56</c:f>
              <c:numCache>
                <c:formatCode>#,##0</c:formatCode>
                <c:ptCount val="6"/>
                <c:pt idx="0">
                  <c:v>2194704</c:v>
                </c:pt>
                <c:pt idx="1">
                  <c:v>2637000</c:v>
                </c:pt>
                <c:pt idx="2">
                  <c:v>2625750</c:v>
                </c:pt>
                <c:pt idx="3">
                  <c:v>2288650</c:v>
                </c:pt>
                <c:pt idx="4">
                  <c:v>4227400</c:v>
                </c:pt>
                <c:pt idx="5">
                  <c:v>4227400</c:v>
                </c:pt>
              </c:numCache>
            </c:numRef>
          </c:val>
        </c:ser>
        <c:ser>
          <c:idx val="11"/>
          <c:order val="5"/>
          <c:tx>
            <c:v>Brushing</c:v>
          </c:tx>
          <c:spPr>
            <a:solidFill>
              <a:srgbClr val="92D050"/>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AREA'!$E$58:$J$58</c:f>
              <c:numCache>
                <c:formatCode>#,##0</c:formatCode>
                <c:ptCount val="6"/>
                <c:pt idx="0">
                  <c:v>737751</c:v>
                </c:pt>
                <c:pt idx="1">
                  <c:v>1045758.6</c:v>
                </c:pt>
                <c:pt idx="2">
                  <c:v>1341975</c:v>
                </c:pt>
                <c:pt idx="3">
                  <c:v>1116218</c:v>
                </c:pt>
                <c:pt idx="4">
                  <c:v>996772</c:v>
                </c:pt>
                <c:pt idx="5">
                  <c:v>1202862</c:v>
                </c:pt>
              </c:numCache>
            </c:numRef>
          </c:val>
        </c:ser>
        <c:ser>
          <c:idx val="13"/>
          <c:order val="6"/>
          <c:tx>
            <c:v>Planting</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AREA'!$E$62:$J$62</c:f>
              <c:numCache>
                <c:formatCode>#,##0</c:formatCode>
                <c:ptCount val="6"/>
                <c:pt idx="0">
                  <c:v>4031538</c:v>
                </c:pt>
                <c:pt idx="1">
                  <c:v>5664128</c:v>
                </c:pt>
                <c:pt idx="2">
                  <c:v>4721878</c:v>
                </c:pt>
                <c:pt idx="3">
                  <c:v>4834442</c:v>
                </c:pt>
                <c:pt idx="4">
                  <c:v>4732154</c:v>
                </c:pt>
                <c:pt idx="5">
                  <c:v>4697642</c:v>
                </c:pt>
              </c:numCache>
            </c:numRef>
          </c:val>
        </c:ser>
        <c:ser>
          <c:idx val="16"/>
          <c:order val="7"/>
          <c:tx>
            <c:v>Overstory removal</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AREA'!$E$65:$J$65</c:f>
              <c:numCache>
                <c:formatCode>#,##0</c:formatCode>
                <c:ptCount val="6"/>
                <c:pt idx="0">
                  <c:v>805000</c:v>
                </c:pt>
                <c:pt idx="1">
                  <c:v>464625</c:v>
                </c:pt>
                <c:pt idx="2">
                  <c:v>345000</c:v>
                </c:pt>
                <c:pt idx="3">
                  <c:v>280000</c:v>
                </c:pt>
                <c:pt idx="4">
                  <c:v>225000</c:v>
                </c:pt>
                <c:pt idx="5">
                  <c:v>225000</c:v>
                </c:pt>
              </c:numCache>
            </c:numRef>
          </c:val>
        </c:ser>
        <c:ser>
          <c:idx val="19"/>
          <c:order val="8"/>
          <c:tx>
            <c:v>TSM surveys</c:v>
          </c:tx>
          <c:spPr>
            <a:solidFill>
              <a:srgbClr val="FFC000"/>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AREA'!$E$68:$J$68</c:f>
              <c:numCache>
                <c:formatCode>#,##0</c:formatCode>
                <c:ptCount val="6"/>
                <c:pt idx="0">
                  <c:v>0</c:v>
                </c:pt>
                <c:pt idx="1">
                  <c:v>312800</c:v>
                </c:pt>
                <c:pt idx="2">
                  <c:v>557500</c:v>
                </c:pt>
                <c:pt idx="3">
                  <c:v>707500</c:v>
                </c:pt>
                <c:pt idx="4">
                  <c:v>707500</c:v>
                </c:pt>
                <c:pt idx="5">
                  <c:v>617500</c:v>
                </c:pt>
              </c:numCache>
            </c:numRef>
          </c:val>
        </c:ser>
        <c:ser>
          <c:idx val="21"/>
          <c:order val="9"/>
          <c:tx>
            <c:v>Conifer Release</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AREA'!$E$72:$J$72</c:f>
              <c:numCache>
                <c:formatCode>#,##0</c:formatCode>
                <c:ptCount val="6"/>
                <c:pt idx="0">
                  <c:v>0</c:v>
                </c:pt>
                <c:pt idx="1">
                  <c:v>2538500</c:v>
                </c:pt>
                <c:pt idx="2">
                  <c:v>2206000</c:v>
                </c:pt>
                <c:pt idx="3">
                  <c:v>2080000</c:v>
                </c:pt>
                <c:pt idx="4">
                  <c:v>2080000</c:v>
                </c:pt>
                <c:pt idx="5">
                  <c:v>2080000</c:v>
                </c:pt>
              </c:numCache>
            </c:numRef>
          </c:val>
        </c:ser>
        <c:ser>
          <c:idx val="25"/>
          <c:order val="11"/>
          <c:tx>
            <c:v>Fertilization</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AREA'!$E$74:$J$74</c:f>
              <c:numCache>
                <c:formatCode>#,##0</c:formatCode>
                <c:ptCount val="6"/>
                <c:pt idx="0">
                  <c:v>0</c:v>
                </c:pt>
                <c:pt idx="1">
                  <c:v>3430750</c:v>
                </c:pt>
                <c:pt idx="2">
                  <c:v>3366000</c:v>
                </c:pt>
                <c:pt idx="3">
                  <c:v>3366000</c:v>
                </c:pt>
                <c:pt idx="4">
                  <c:v>3476000</c:v>
                </c:pt>
                <c:pt idx="5">
                  <c:v>3476000</c:v>
                </c:pt>
              </c:numCache>
            </c:numRef>
          </c:val>
        </c:ser>
        <c:ser>
          <c:idx val="27"/>
          <c:order val="12"/>
          <c:tx>
            <c:v>Pruning</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AREA'!$E$76:$J$76</c:f>
              <c:numCache>
                <c:formatCode>#,##0</c:formatCode>
                <c:ptCount val="6"/>
                <c:pt idx="0">
                  <c:v>0</c:v>
                </c:pt>
                <c:pt idx="1">
                  <c:v>0</c:v>
                </c:pt>
                <c:pt idx="2">
                  <c:v>0</c:v>
                </c:pt>
                <c:pt idx="3">
                  <c:v>0</c:v>
                </c:pt>
                <c:pt idx="4">
                  <c:v>0</c:v>
                </c:pt>
                <c:pt idx="5">
                  <c:v>0</c:v>
                </c:pt>
              </c:numCache>
            </c:numRef>
          </c:val>
        </c:ser>
        <c:ser>
          <c:idx val="29"/>
          <c:order val="13"/>
          <c:tx>
            <c:v>Access</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AREA'!$E$78:$J$78</c:f>
              <c:numCache>
                <c:formatCode>#,##0</c:formatCode>
                <c:ptCount val="6"/>
                <c:pt idx="0">
                  <c:v>350712</c:v>
                </c:pt>
                <c:pt idx="1">
                  <c:v>204212</c:v>
                </c:pt>
                <c:pt idx="2">
                  <c:v>179212</c:v>
                </c:pt>
                <c:pt idx="3">
                  <c:v>179212</c:v>
                </c:pt>
                <c:pt idx="4">
                  <c:v>269212</c:v>
                </c:pt>
                <c:pt idx="5">
                  <c:v>269212</c:v>
                </c:pt>
              </c:numCache>
            </c:numRef>
          </c:val>
        </c:ser>
        <c:ser>
          <c:idx val="30"/>
          <c:order val="14"/>
          <c:tx>
            <c:v>Overview Planning</c:v>
          </c:tx>
          <c:cat>
            <c:strRef>
              <c:f>'Summary by AREA'!$E$46:$J$46</c:f>
              <c:strCache>
                <c:ptCount val="6"/>
                <c:pt idx="0">
                  <c:v>2013-2014</c:v>
                </c:pt>
                <c:pt idx="1">
                  <c:v>2014-2015</c:v>
                </c:pt>
                <c:pt idx="2">
                  <c:v>2015-2016</c:v>
                </c:pt>
                <c:pt idx="3">
                  <c:v>2016-2017</c:v>
                </c:pt>
                <c:pt idx="4">
                  <c:v>2017-2018</c:v>
                </c:pt>
                <c:pt idx="5">
                  <c:v>2018-2019</c:v>
                </c:pt>
              </c:strCache>
            </c:strRef>
          </c:cat>
          <c:val>
            <c:numRef>
              <c:f>'Summary by AREA'!$E$79:$J$79</c:f>
              <c:numCache>
                <c:formatCode>#,##0</c:formatCode>
                <c:ptCount val="6"/>
                <c:pt idx="0">
                  <c:v>65940</c:v>
                </c:pt>
                <c:pt idx="1">
                  <c:v>45000</c:v>
                </c:pt>
                <c:pt idx="2">
                  <c:v>45000</c:v>
                </c:pt>
                <c:pt idx="3">
                  <c:v>45000</c:v>
                </c:pt>
                <c:pt idx="4">
                  <c:v>35000</c:v>
                </c:pt>
                <c:pt idx="5">
                  <c:v>35000</c:v>
                </c:pt>
              </c:numCache>
            </c:numRef>
          </c:val>
        </c:ser>
        <c:ser>
          <c:idx val="31"/>
          <c:order val="15"/>
          <c:tx>
            <c:v>Program Support (Admin)</c:v>
          </c:tx>
          <c:spPr>
            <a:solidFill>
              <a:srgbClr val="FFFF00"/>
            </a:solidFill>
          </c:spPr>
          <c:cat>
            <c:strRef>
              <c:f>'Summary by AREA'!$E$46:$J$46</c:f>
              <c:strCache>
                <c:ptCount val="6"/>
                <c:pt idx="0">
                  <c:v>2013-2014</c:v>
                </c:pt>
                <c:pt idx="1">
                  <c:v>2014-2015</c:v>
                </c:pt>
                <c:pt idx="2">
                  <c:v>2015-2016</c:v>
                </c:pt>
                <c:pt idx="3">
                  <c:v>2016-2017</c:v>
                </c:pt>
                <c:pt idx="4">
                  <c:v>2017-2018</c:v>
                </c:pt>
                <c:pt idx="5">
                  <c:v>2018-2019</c:v>
                </c:pt>
              </c:strCache>
            </c:strRef>
          </c:cat>
          <c:val>
            <c:numRef>
              <c:f>'Summary by AREA'!$E$80:$J$80</c:f>
              <c:numCache>
                <c:formatCode>#,##0</c:formatCode>
                <c:ptCount val="6"/>
                <c:pt idx="0">
                  <c:v>1023517</c:v>
                </c:pt>
                <c:pt idx="1">
                  <c:v>1713224.76</c:v>
                </c:pt>
                <c:pt idx="2">
                  <c:v>1607667.1</c:v>
                </c:pt>
                <c:pt idx="3">
                  <c:v>1569737.7999999998</c:v>
                </c:pt>
                <c:pt idx="4">
                  <c:v>1761915.4</c:v>
                </c:pt>
                <c:pt idx="5">
                  <c:v>1768216.0000000002</c:v>
                </c:pt>
              </c:numCache>
            </c:numRef>
          </c:val>
        </c:ser>
        <c:ser>
          <c:idx val="0"/>
          <c:order val="16"/>
          <c:tx>
            <c:strRef>
              <c:f>'Summary by AREA'!$C$59:$C$60</c:f>
              <c:strCache>
                <c:ptCount val="1"/>
                <c:pt idx="0">
                  <c:v>Repression Density Spacing</c:v>
                </c:pt>
              </c:strCache>
            </c:strRef>
          </c:tx>
          <c:cat>
            <c:strRef>
              <c:f>'Summary by AREA'!$E$46:$J$46</c:f>
              <c:strCache>
                <c:ptCount val="6"/>
                <c:pt idx="0">
                  <c:v>2013-2014</c:v>
                </c:pt>
                <c:pt idx="1">
                  <c:v>2014-2015</c:v>
                </c:pt>
                <c:pt idx="2">
                  <c:v>2015-2016</c:v>
                </c:pt>
                <c:pt idx="3">
                  <c:v>2016-2017</c:v>
                </c:pt>
                <c:pt idx="4">
                  <c:v>2017-2018</c:v>
                </c:pt>
                <c:pt idx="5">
                  <c:v>2018-2019</c:v>
                </c:pt>
              </c:strCache>
            </c:strRef>
          </c:cat>
          <c:val>
            <c:numRef>
              <c:f>'Summary by AREA'!$E$60:$J$60</c:f>
              <c:numCache>
                <c:formatCode>#,##0</c:formatCode>
                <c:ptCount val="6"/>
                <c:pt idx="0">
                  <c:v>0</c:v>
                </c:pt>
                <c:pt idx="1">
                  <c:v>0</c:v>
                </c:pt>
                <c:pt idx="2">
                  <c:v>0</c:v>
                </c:pt>
                <c:pt idx="3">
                  <c:v>0</c:v>
                </c:pt>
                <c:pt idx="4">
                  <c:v>0</c:v>
                </c:pt>
                <c:pt idx="5">
                  <c:v>0</c:v>
                </c:pt>
              </c:numCache>
            </c:numRef>
          </c:val>
        </c:ser>
        <c:overlap val="100"/>
        <c:axId val="81248640"/>
        <c:axId val="81250176"/>
      </c:barChart>
      <c:catAx>
        <c:axId val="81248640"/>
        <c:scaling>
          <c:orientation val="minMax"/>
        </c:scaling>
        <c:axPos val="b"/>
        <c:tickLblPos val="nextTo"/>
        <c:crossAx val="81250176"/>
        <c:crosses val="autoZero"/>
        <c:auto val="1"/>
        <c:lblAlgn val="ctr"/>
        <c:lblOffset val="100"/>
      </c:catAx>
      <c:valAx>
        <c:axId val="81250176"/>
        <c:scaling>
          <c:orientation val="minMax"/>
        </c:scaling>
        <c:axPos val="l"/>
        <c:majorGridlines/>
        <c:numFmt formatCode="0%" sourceLinked="1"/>
        <c:tickLblPos val="nextTo"/>
        <c:crossAx val="81248640"/>
        <c:crosses val="autoZero"/>
        <c:crossBetween val="between"/>
      </c:valAx>
    </c:plotArea>
    <c:legend>
      <c:legendPos val="r"/>
      <c:layout/>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North East Area Summary</a:t>
            </a:r>
          </a:p>
        </c:rich>
      </c:tx>
      <c:layout/>
    </c:title>
    <c:plotArea>
      <c:layout/>
      <c:barChart>
        <c:barDir val="col"/>
        <c:grouping val="percentStacked"/>
        <c:ser>
          <c:idx val="1"/>
          <c:order val="0"/>
          <c:tx>
            <c:v>Backlog NSR Surveys</c:v>
          </c:tx>
          <c:dPt>
            <c:idx val="0"/>
            <c:spPr>
              <a:solidFill>
                <a:prstClr val="black"/>
              </a:solidFill>
            </c:spPr>
          </c:dPt>
          <c:dPt>
            <c:idx val="1"/>
            <c:spPr>
              <a:solidFill>
                <a:prstClr val="black"/>
              </a:solidFill>
            </c:spPr>
          </c:dPt>
          <c:dPt>
            <c:idx val="2"/>
            <c:spPr>
              <a:solidFill>
                <a:prstClr val="black"/>
              </a:solidFill>
            </c:spPr>
          </c:dPt>
          <c:cat>
            <c:strRef>
              <c:f>'Summary by AREA'!$E$89:$J$89</c:f>
              <c:strCache>
                <c:ptCount val="6"/>
                <c:pt idx="0">
                  <c:v>2013-2014</c:v>
                </c:pt>
                <c:pt idx="1">
                  <c:v>2014-2015</c:v>
                </c:pt>
                <c:pt idx="2">
                  <c:v>2015-2016</c:v>
                </c:pt>
                <c:pt idx="3">
                  <c:v>2016-2017</c:v>
                </c:pt>
                <c:pt idx="4">
                  <c:v>2017-2018</c:v>
                </c:pt>
                <c:pt idx="5">
                  <c:v>2018-2019</c:v>
                </c:pt>
              </c:strCache>
            </c:strRef>
          </c:cat>
          <c:val>
            <c:numRef>
              <c:f>'Summary by AREA'!$E$91:$J$91</c:f>
              <c:numCache>
                <c:formatCode>#,##0</c:formatCode>
                <c:ptCount val="6"/>
                <c:pt idx="0" formatCode="General">
                  <c:v>85436</c:v>
                </c:pt>
                <c:pt idx="1">
                  <c:v>26460</c:v>
                </c:pt>
                <c:pt idx="2">
                  <c:v>3700</c:v>
                </c:pt>
                <c:pt idx="3">
                  <c:v>0</c:v>
                </c:pt>
                <c:pt idx="4">
                  <c:v>0</c:v>
                </c:pt>
                <c:pt idx="5">
                  <c:v>0</c:v>
                </c:pt>
              </c:numCache>
            </c:numRef>
          </c:val>
        </c:ser>
        <c:ser>
          <c:idx val="3"/>
          <c:order val="1"/>
          <c:tx>
            <c:v>MPB/Wildfire Surveys</c:v>
          </c:tx>
          <c:spPr>
            <a:solidFill>
              <a:srgbClr val="FF0000"/>
            </a:solidFill>
          </c:spPr>
          <c:cat>
            <c:strRef>
              <c:f>'Summary by AREA'!$E$89:$J$89</c:f>
              <c:strCache>
                <c:ptCount val="6"/>
                <c:pt idx="0">
                  <c:v>2013-2014</c:v>
                </c:pt>
                <c:pt idx="1">
                  <c:v>2014-2015</c:v>
                </c:pt>
                <c:pt idx="2">
                  <c:v>2015-2016</c:v>
                </c:pt>
                <c:pt idx="3">
                  <c:v>2016-2017</c:v>
                </c:pt>
                <c:pt idx="4">
                  <c:v>2017-2018</c:v>
                </c:pt>
                <c:pt idx="5">
                  <c:v>2018-2019</c:v>
                </c:pt>
              </c:strCache>
            </c:strRef>
          </c:cat>
          <c:val>
            <c:numRef>
              <c:f>'Summary by AREA'!$E$93:$J$93</c:f>
              <c:numCache>
                <c:formatCode>#,##0</c:formatCode>
                <c:ptCount val="6"/>
                <c:pt idx="0">
                  <c:v>250438</c:v>
                </c:pt>
                <c:pt idx="1">
                  <c:v>65136</c:v>
                </c:pt>
                <c:pt idx="2">
                  <c:v>50880</c:v>
                </c:pt>
                <c:pt idx="3">
                  <c:v>22920</c:v>
                </c:pt>
                <c:pt idx="4">
                  <c:v>53080</c:v>
                </c:pt>
                <c:pt idx="5">
                  <c:v>50800</c:v>
                </c:pt>
              </c:numCache>
            </c:numRef>
          </c:val>
        </c:ser>
        <c:ser>
          <c:idx val="5"/>
          <c:order val="2"/>
          <c:tx>
            <c:v>Defaulted Obligations Surveys</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AREA'!$E$95:$J$95</c:f>
              <c:numCache>
                <c:formatCode>#,##0</c:formatCode>
                <c:ptCount val="6"/>
                <c:pt idx="0">
                  <c:v>87053</c:v>
                </c:pt>
                <c:pt idx="1">
                  <c:v>10000</c:v>
                </c:pt>
                <c:pt idx="2">
                  <c:v>12000</c:v>
                </c:pt>
                <c:pt idx="3">
                  <c:v>15000</c:v>
                </c:pt>
                <c:pt idx="4">
                  <c:v>15000</c:v>
                </c:pt>
                <c:pt idx="5">
                  <c:v>15000</c:v>
                </c:pt>
              </c:numCache>
            </c:numRef>
          </c:val>
        </c:ser>
        <c:ser>
          <c:idx val="7"/>
          <c:order val="3"/>
          <c:tx>
            <c:v>Brushing Surveys</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AREA'!$E$97:$J$97</c:f>
              <c:numCache>
                <c:formatCode>#,##0</c:formatCode>
                <c:ptCount val="6"/>
                <c:pt idx="0">
                  <c:v>10605</c:v>
                </c:pt>
                <c:pt idx="1">
                  <c:v>0</c:v>
                </c:pt>
                <c:pt idx="2">
                  <c:v>119925</c:v>
                </c:pt>
                <c:pt idx="3">
                  <c:v>4500</c:v>
                </c:pt>
                <c:pt idx="4">
                  <c:v>7500</c:v>
                </c:pt>
                <c:pt idx="5">
                  <c:v>7500</c:v>
                </c:pt>
              </c:numCache>
            </c:numRef>
          </c:val>
        </c:ser>
        <c:ser>
          <c:idx val="9"/>
          <c:order val="4"/>
          <c:tx>
            <c:v>Site Prep</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AREA'!$E$99:$J$99</c:f>
              <c:numCache>
                <c:formatCode>#,##0</c:formatCode>
                <c:ptCount val="6"/>
                <c:pt idx="0">
                  <c:v>0</c:v>
                </c:pt>
                <c:pt idx="1">
                  <c:v>362500</c:v>
                </c:pt>
                <c:pt idx="2">
                  <c:v>0</c:v>
                </c:pt>
                <c:pt idx="3">
                  <c:v>0</c:v>
                </c:pt>
                <c:pt idx="4">
                  <c:v>0</c:v>
                </c:pt>
                <c:pt idx="5">
                  <c:v>0</c:v>
                </c:pt>
              </c:numCache>
            </c:numRef>
          </c:val>
        </c:ser>
        <c:ser>
          <c:idx val="11"/>
          <c:order val="5"/>
          <c:tx>
            <c:v>Brushing</c:v>
          </c:tx>
          <c:spPr>
            <a:solidFill>
              <a:srgbClr val="92D050"/>
            </a:solidFill>
          </c:spPr>
          <c:cat>
            <c:strRef>
              <c:f>'Summary by AREA'!$E$89:$J$89</c:f>
              <c:strCache>
                <c:ptCount val="6"/>
                <c:pt idx="0">
                  <c:v>2013-2014</c:v>
                </c:pt>
                <c:pt idx="1">
                  <c:v>2014-2015</c:v>
                </c:pt>
                <c:pt idx="2">
                  <c:v>2015-2016</c:v>
                </c:pt>
                <c:pt idx="3">
                  <c:v>2016-2017</c:v>
                </c:pt>
                <c:pt idx="4">
                  <c:v>2017-2018</c:v>
                </c:pt>
                <c:pt idx="5">
                  <c:v>2018-2019</c:v>
                </c:pt>
              </c:strCache>
            </c:strRef>
          </c:cat>
          <c:val>
            <c:numRef>
              <c:f>'Summary by AREA'!$E$101:$J$101</c:f>
              <c:numCache>
                <c:formatCode>#,##0</c:formatCode>
                <c:ptCount val="6"/>
                <c:pt idx="0">
                  <c:v>7728</c:v>
                </c:pt>
                <c:pt idx="1">
                  <c:v>0</c:v>
                </c:pt>
                <c:pt idx="2">
                  <c:v>0</c:v>
                </c:pt>
                <c:pt idx="3">
                  <c:v>75000</c:v>
                </c:pt>
                <c:pt idx="4">
                  <c:v>125000</c:v>
                </c:pt>
                <c:pt idx="5">
                  <c:v>125000</c:v>
                </c:pt>
              </c:numCache>
            </c:numRef>
          </c:val>
        </c:ser>
        <c:ser>
          <c:idx val="13"/>
          <c:order val="6"/>
          <c:tx>
            <c:v>Planting</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AREA'!$E$105:$J$105</c:f>
              <c:numCache>
                <c:formatCode>#,##0</c:formatCode>
                <c:ptCount val="6"/>
                <c:pt idx="0">
                  <c:v>0</c:v>
                </c:pt>
                <c:pt idx="1">
                  <c:v>80000</c:v>
                </c:pt>
                <c:pt idx="2">
                  <c:v>209805.6</c:v>
                </c:pt>
                <c:pt idx="3">
                  <c:v>145964</c:v>
                </c:pt>
                <c:pt idx="4">
                  <c:v>150231</c:v>
                </c:pt>
                <c:pt idx="5">
                  <c:v>147863</c:v>
                </c:pt>
              </c:numCache>
            </c:numRef>
          </c:val>
        </c:ser>
        <c:ser>
          <c:idx val="16"/>
          <c:order val="7"/>
          <c:tx>
            <c:v>Overstory removal</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'Summary by AREA'!$E$89:$J$89</c:f>
              <c:strCache>
                <c:ptCount val="6"/>
                <c:pt idx="0">
                  <c:v>2013-2014</c:v>
                </c:pt>
                <c:pt idx="1">
                  <c:v>2014-2015</c:v>
                </c:pt>
                <c:pt idx="2">
                  <c:v>2015-2016</c:v>
                </c:pt>
                <c:pt idx="3">
                  <c:v>2016-2017</c:v>
                </c:pt>
                <c:pt idx="4">
                  <c:v>2017-2018</c:v>
                </c:pt>
                <c:pt idx="5">
                  <c:v>2018-2019</c:v>
                </c:pt>
              </c:strCache>
            </c:strRef>
          </c:cat>
          <c:val>
            <c:numRef>
              <c:f>'Summary by AREA'!$E$111:$J$111</c:f>
              <c:numCache>
                <c:formatCode>#,##0</c:formatCode>
                <c:ptCount val="6"/>
                <c:pt idx="0">
                  <c:v>0</c:v>
                </c:pt>
                <c:pt idx="1">
                  <c:v>0</c:v>
                </c:pt>
                <c:pt idx="2">
                  <c:v>0</c:v>
                </c:pt>
                <c:pt idx="3">
                  <c:v>0</c:v>
                </c:pt>
                <c:pt idx="4">
                  <c:v>0</c:v>
                </c:pt>
                <c:pt idx="5">
                  <c:v>0</c:v>
                </c:pt>
              </c:numCache>
            </c:numRef>
          </c:val>
        </c:ser>
        <c:ser>
          <c:idx val="21"/>
          <c:order val="9"/>
          <c:tx>
            <c:v>Conifer Release</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'Summary by AREA'!$E$89:$J$89</c:f>
              <c:strCache>
                <c:ptCount val="6"/>
                <c:pt idx="0">
                  <c:v>2013-2014</c:v>
                </c:pt>
                <c:pt idx="1">
                  <c:v>2014-2015</c:v>
                </c:pt>
                <c:pt idx="2">
                  <c:v>2015-2016</c:v>
                </c:pt>
                <c:pt idx="3">
                  <c:v>2016-2017</c:v>
                </c:pt>
                <c:pt idx="4">
                  <c:v>2017-2018</c:v>
                </c:pt>
                <c:pt idx="5">
                  <c:v>2018-2019</c:v>
                </c:pt>
              </c:strCache>
            </c:strRef>
          </c:cat>
          <c:val>
            <c:numRef>
              <c:f>'Summary by AREA'!$E$115:$J$115</c:f>
              <c:numCache>
                <c:formatCode>#,##0</c:formatCode>
                <c:ptCount val="6"/>
                <c:pt idx="0">
                  <c:v>0</c:v>
                </c:pt>
                <c:pt idx="1">
                  <c:v>0</c:v>
                </c:pt>
                <c:pt idx="2">
                  <c:v>0</c:v>
                </c:pt>
                <c:pt idx="3">
                  <c:v>0</c:v>
                </c:pt>
                <c:pt idx="4">
                  <c:v>0</c:v>
                </c:pt>
                <c:pt idx="5">
                  <c:v>0</c:v>
                </c:pt>
              </c:numCache>
            </c:numRef>
          </c:val>
        </c:ser>
        <c:ser>
          <c:idx val="25"/>
          <c:order val="11"/>
          <c:tx>
            <c:v>Fertilization</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AREA'!$E$117:$J$117</c:f>
              <c:numCache>
                <c:formatCode>#,##0</c:formatCode>
                <c:ptCount val="6"/>
                <c:pt idx="0">
                  <c:v>0</c:v>
                </c:pt>
                <c:pt idx="1">
                  <c:v>0</c:v>
                </c:pt>
                <c:pt idx="2">
                  <c:v>0</c:v>
                </c:pt>
                <c:pt idx="3">
                  <c:v>0</c:v>
                </c:pt>
                <c:pt idx="4">
                  <c:v>0</c:v>
                </c:pt>
                <c:pt idx="5">
                  <c:v>0</c:v>
                </c:pt>
              </c:numCache>
            </c:numRef>
          </c:val>
        </c:ser>
        <c:ser>
          <c:idx val="27"/>
          <c:order val="12"/>
          <c:tx>
            <c:v>Pruning</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AREA'!$E$119:$J$119</c:f>
              <c:numCache>
                <c:formatCode>#,##0</c:formatCode>
                <c:ptCount val="6"/>
                <c:pt idx="0">
                  <c:v>0</c:v>
                </c:pt>
                <c:pt idx="1">
                  <c:v>0</c:v>
                </c:pt>
                <c:pt idx="2">
                  <c:v>0</c:v>
                </c:pt>
                <c:pt idx="3">
                  <c:v>0</c:v>
                </c:pt>
                <c:pt idx="4">
                  <c:v>0</c:v>
                </c:pt>
                <c:pt idx="5">
                  <c:v>0</c:v>
                </c:pt>
              </c:numCache>
            </c:numRef>
          </c:val>
        </c:ser>
        <c:ser>
          <c:idx val="29"/>
          <c:order val="13"/>
          <c:tx>
            <c:v>Access</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AREA'!$E$121:$J$121</c:f>
              <c:numCache>
                <c:formatCode>#,##0</c:formatCode>
                <c:ptCount val="6"/>
                <c:pt idx="0">
                  <c:v>0</c:v>
                </c:pt>
                <c:pt idx="1">
                  <c:v>20000</c:v>
                </c:pt>
                <c:pt idx="2">
                  <c:v>0</c:v>
                </c:pt>
                <c:pt idx="3">
                  <c:v>0</c:v>
                </c:pt>
                <c:pt idx="4">
                  <c:v>0</c:v>
                </c:pt>
                <c:pt idx="5">
                  <c:v>0</c:v>
                </c:pt>
              </c:numCache>
            </c:numRef>
          </c:val>
        </c:ser>
        <c:ser>
          <c:idx val="30"/>
          <c:order val="14"/>
          <c:tx>
            <c:v>Overview Planning</c:v>
          </c:tx>
          <c:cat>
            <c:strRef>
              <c:f>'Summary by AREA'!$E$89:$J$89</c:f>
              <c:strCache>
                <c:ptCount val="6"/>
                <c:pt idx="0">
                  <c:v>2013-2014</c:v>
                </c:pt>
                <c:pt idx="1">
                  <c:v>2014-2015</c:v>
                </c:pt>
                <c:pt idx="2">
                  <c:v>2015-2016</c:v>
                </c:pt>
                <c:pt idx="3">
                  <c:v>2016-2017</c:v>
                </c:pt>
                <c:pt idx="4">
                  <c:v>2017-2018</c:v>
                </c:pt>
                <c:pt idx="5">
                  <c:v>2018-2019</c:v>
                </c:pt>
              </c:strCache>
            </c:strRef>
          </c:cat>
          <c:val>
            <c:numRef>
              <c:f>'Summary by AREA'!$E$122:$J$122</c:f>
              <c:numCache>
                <c:formatCode>#,##0</c:formatCode>
                <c:ptCount val="6"/>
                <c:pt idx="0">
                  <c:v>29850</c:v>
                </c:pt>
                <c:pt idx="1">
                  <c:v>10000</c:v>
                </c:pt>
                <c:pt idx="2">
                  <c:v>10000</c:v>
                </c:pt>
                <c:pt idx="3">
                  <c:v>10000</c:v>
                </c:pt>
                <c:pt idx="4">
                  <c:v>10000</c:v>
                </c:pt>
                <c:pt idx="5">
                  <c:v>10000</c:v>
                </c:pt>
              </c:numCache>
            </c:numRef>
          </c:val>
        </c:ser>
        <c:ser>
          <c:idx val="31"/>
          <c:order val="15"/>
          <c:tx>
            <c:v>Program Support (Admin)</c:v>
          </c:tx>
          <c:spPr>
            <a:solidFill>
              <a:srgbClr val="FFFF00"/>
            </a:solidFill>
          </c:spPr>
          <c:cat>
            <c:strRef>
              <c:f>'Summary by AREA'!$E$89:$J$89</c:f>
              <c:strCache>
                <c:ptCount val="6"/>
                <c:pt idx="0">
                  <c:v>2013-2014</c:v>
                </c:pt>
                <c:pt idx="1">
                  <c:v>2014-2015</c:v>
                </c:pt>
                <c:pt idx="2">
                  <c:v>2015-2016</c:v>
                </c:pt>
                <c:pt idx="3">
                  <c:v>2016-2017</c:v>
                </c:pt>
                <c:pt idx="4">
                  <c:v>2017-2018</c:v>
                </c:pt>
                <c:pt idx="5">
                  <c:v>2018-2019</c:v>
                </c:pt>
              </c:strCache>
            </c:strRef>
          </c:cat>
          <c:val>
            <c:numRef>
              <c:f>'Summary by AREA'!$E$123:$J$123</c:f>
              <c:numCache>
                <c:formatCode>#,##0</c:formatCode>
                <c:ptCount val="6"/>
                <c:pt idx="0">
                  <c:v>44126</c:v>
                </c:pt>
                <c:pt idx="1">
                  <c:v>54409.600000000006</c:v>
                </c:pt>
                <c:pt idx="2">
                  <c:v>39631.06</c:v>
                </c:pt>
                <c:pt idx="3">
                  <c:v>26338.400000000001</c:v>
                </c:pt>
                <c:pt idx="4">
                  <c:v>35081.1</c:v>
                </c:pt>
                <c:pt idx="5">
                  <c:v>34616.300000000003</c:v>
                </c:pt>
              </c:numCache>
            </c:numRef>
          </c:val>
        </c:ser>
        <c:ser>
          <c:idx val="0"/>
          <c:order val="16"/>
          <c:tx>
            <c:strRef>
              <c:f>'Summary by AREA'!$C$102:$C$103</c:f>
              <c:strCache>
                <c:ptCount val="1"/>
                <c:pt idx="0">
                  <c:v>Repression Density Spacing</c:v>
                </c:pt>
              </c:strCache>
            </c:strRef>
          </c:tx>
          <c:cat>
            <c:strRef>
              <c:f>'Summary by AREA'!$E$89:$J$89</c:f>
              <c:strCache>
                <c:ptCount val="6"/>
                <c:pt idx="0">
                  <c:v>2013-2014</c:v>
                </c:pt>
                <c:pt idx="1">
                  <c:v>2014-2015</c:v>
                </c:pt>
                <c:pt idx="2">
                  <c:v>2015-2016</c:v>
                </c:pt>
                <c:pt idx="3">
                  <c:v>2016-2017</c:v>
                </c:pt>
                <c:pt idx="4">
                  <c:v>2017-2018</c:v>
                </c:pt>
                <c:pt idx="5">
                  <c:v>2018-2019</c:v>
                </c:pt>
              </c:strCache>
            </c:strRef>
          </c:cat>
          <c:val>
            <c:numRef>
              <c:f>'Summary by AREA'!$E$103:$J$103</c:f>
              <c:numCache>
                <c:formatCode>#,##0</c:formatCode>
                <c:ptCount val="6"/>
                <c:pt idx="0">
                  <c:v>0</c:v>
                </c:pt>
                <c:pt idx="1">
                  <c:v>0</c:v>
                </c:pt>
                <c:pt idx="2">
                  <c:v>0</c:v>
                </c:pt>
                <c:pt idx="3">
                  <c:v>0</c:v>
                </c:pt>
                <c:pt idx="4">
                  <c:v>0</c:v>
                </c:pt>
                <c:pt idx="5">
                  <c:v>0</c:v>
                </c:pt>
              </c:numCache>
            </c:numRef>
          </c:val>
        </c:ser>
        <c:overlap val="100"/>
        <c:axId val="81608704"/>
        <c:axId val="81610240"/>
      </c:barChart>
      <c:catAx>
        <c:axId val="81608704"/>
        <c:scaling>
          <c:orientation val="minMax"/>
        </c:scaling>
        <c:axPos val="b"/>
        <c:tickLblPos val="nextTo"/>
        <c:crossAx val="81610240"/>
        <c:crosses val="autoZero"/>
        <c:auto val="1"/>
        <c:lblAlgn val="ctr"/>
        <c:lblOffset val="100"/>
      </c:catAx>
      <c:valAx>
        <c:axId val="81610240"/>
        <c:scaling>
          <c:orientation val="minMax"/>
        </c:scaling>
        <c:axPos val="l"/>
        <c:majorGridlines/>
        <c:numFmt formatCode="0%" sourceLinked="1"/>
        <c:tickLblPos val="nextTo"/>
        <c:crossAx val="81608704"/>
        <c:crosses val="autoZero"/>
        <c:crossBetween val="between"/>
      </c:valAx>
    </c:plotArea>
    <c:legend>
      <c:legendPos val="r"/>
      <c:layout/>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Coast Area Summary</a:t>
            </a:r>
          </a:p>
        </c:rich>
      </c:tx>
    </c:title>
    <c:plotArea>
      <c:layout/>
      <c:barChart>
        <c:barDir val="col"/>
        <c:grouping val="percentStacked"/>
        <c:ser>
          <c:idx val="1"/>
          <c:order val="0"/>
          <c:tx>
            <c:v>Backlog NSR Surveys</c:v>
          </c:tx>
          <c:spPr>
            <a:solidFill>
              <a:prstClr val="black"/>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AREA'!$E$134:$J$134</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AREA'!$E$136:$J$136</c:f>
              <c:numCache>
                <c:formatCode>#,##0</c:formatCode>
                <c:ptCount val="6"/>
                <c:pt idx="0">
                  <c:v>11825</c:v>
                </c:pt>
                <c:pt idx="1">
                  <c:v>30370</c:v>
                </c:pt>
                <c:pt idx="2">
                  <c:v>3250</c:v>
                </c:pt>
                <c:pt idx="3">
                  <c:v>4875</c:v>
                </c:pt>
                <c:pt idx="4">
                  <c:v>3250</c:v>
                </c:pt>
                <c:pt idx="5">
                  <c:v>3250</c:v>
                </c:pt>
              </c:numCache>
            </c:numRef>
          </c:val>
        </c:ser>
        <c:ser>
          <c:idx val="5"/>
          <c:order val="2"/>
          <c:tx>
            <c:v>Defaulted Obligations Surveys</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AREA'!$E$138:$J$138</c:f>
              <c:numCache>
                <c:formatCode>#,##0</c:formatCode>
                <c:ptCount val="6"/>
                <c:pt idx="0">
                  <c:v>0</c:v>
                </c:pt>
                <c:pt idx="1">
                  <c:v>0</c:v>
                </c:pt>
                <c:pt idx="2">
                  <c:v>0</c:v>
                </c:pt>
                <c:pt idx="3">
                  <c:v>0</c:v>
                </c:pt>
                <c:pt idx="4">
                  <c:v>0</c:v>
                </c:pt>
                <c:pt idx="5">
                  <c:v>0</c:v>
                </c:pt>
              </c:numCache>
            </c:numRef>
          </c:val>
        </c:ser>
        <c:ser>
          <c:idx val="7"/>
          <c:order val="3"/>
          <c:tx>
            <c:v>Brushing Surveys</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AREA'!$E$140:$J$140</c:f>
              <c:numCache>
                <c:formatCode>#,##0</c:formatCode>
                <c:ptCount val="6"/>
                <c:pt idx="0">
                  <c:v>0</c:v>
                </c:pt>
                <c:pt idx="1">
                  <c:v>0</c:v>
                </c:pt>
                <c:pt idx="2">
                  <c:v>2819</c:v>
                </c:pt>
                <c:pt idx="3">
                  <c:v>8954</c:v>
                </c:pt>
                <c:pt idx="4">
                  <c:v>5560</c:v>
                </c:pt>
                <c:pt idx="5">
                  <c:v>960</c:v>
                </c:pt>
              </c:numCache>
            </c:numRef>
          </c:val>
        </c:ser>
        <c:ser>
          <c:idx val="9"/>
          <c:order val="4"/>
          <c:tx>
            <c:v>Site Prep</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AREA'!$E$142:$J$142</c:f>
              <c:numCache>
                <c:formatCode>#,##0</c:formatCode>
                <c:ptCount val="6"/>
                <c:pt idx="0">
                  <c:v>0</c:v>
                </c:pt>
                <c:pt idx="1">
                  <c:v>0</c:v>
                </c:pt>
                <c:pt idx="2">
                  <c:v>0</c:v>
                </c:pt>
                <c:pt idx="3">
                  <c:v>0</c:v>
                </c:pt>
                <c:pt idx="4">
                  <c:v>3500</c:v>
                </c:pt>
                <c:pt idx="5">
                  <c:v>3500</c:v>
                </c:pt>
              </c:numCache>
            </c:numRef>
          </c:val>
        </c:ser>
        <c:ser>
          <c:idx val="11"/>
          <c:order val="5"/>
          <c:tx>
            <c:v>Brushing</c:v>
          </c:tx>
          <c:spPr>
            <a:solidFill>
              <a:srgbClr val="92D050"/>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AREA'!$E$144:$J$144</c:f>
              <c:numCache>
                <c:formatCode>#,##0</c:formatCode>
                <c:ptCount val="6"/>
                <c:pt idx="0">
                  <c:v>82338</c:v>
                </c:pt>
                <c:pt idx="1">
                  <c:v>41169</c:v>
                </c:pt>
                <c:pt idx="2">
                  <c:v>20640</c:v>
                </c:pt>
                <c:pt idx="3">
                  <c:v>0</c:v>
                </c:pt>
                <c:pt idx="4">
                  <c:v>0</c:v>
                </c:pt>
                <c:pt idx="5">
                  <c:v>0</c:v>
                </c:pt>
              </c:numCache>
            </c:numRef>
          </c:val>
        </c:ser>
        <c:ser>
          <c:idx val="13"/>
          <c:order val="6"/>
          <c:tx>
            <c:v>Planting</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AREA'!$E$148:$J$148</c:f>
              <c:numCache>
                <c:formatCode>#,##0</c:formatCode>
                <c:ptCount val="6"/>
                <c:pt idx="0">
                  <c:v>153618</c:v>
                </c:pt>
                <c:pt idx="1">
                  <c:v>22246</c:v>
                </c:pt>
                <c:pt idx="2">
                  <c:v>457100</c:v>
                </c:pt>
                <c:pt idx="3">
                  <c:v>46250</c:v>
                </c:pt>
                <c:pt idx="4">
                  <c:v>5700</c:v>
                </c:pt>
                <c:pt idx="5">
                  <c:v>5700</c:v>
                </c:pt>
              </c:numCache>
            </c:numRef>
          </c:val>
        </c:ser>
        <c:ser>
          <c:idx val="16"/>
          <c:order val="7"/>
          <c:tx>
            <c:v>Overstory removal</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AREA'!$E$154:$J$154</c:f>
              <c:numCache>
                <c:formatCode>#,##0</c:formatCode>
                <c:ptCount val="6"/>
                <c:pt idx="0">
                  <c:v>0</c:v>
                </c:pt>
                <c:pt idx="1">
                  <c:v>741705</c:v>
                </c:pt>
                <c:pt idx="2">
                  <c:v>684968</c:v>
                </c:pt>
                <c:pt idx="3">
                  <c:v>681370</c:v>
                </c:pt>
                <c:pt idx="4">
                  <c:v>644482</c:v>
                </c:pt>
                <c:pt idx="5">
                  <c:v>644482</c:v>
                </c:pt>
              </c:numCache>
            </c:numRef>
          </c:val>
        </c:ser>
        <c:ser>
          <c:idx val="21"/>
          <c:order val="9"/>
          <c:tx>
            <c:v>Conifer Release</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AREA'!$E$158:$J$158</c:f>
              <c:numCache>
                <c:formatCode>#,##0</c:formatCode>
                <c:ptCount val="6"/>
                <c:pt idx="0">
                  <c:v>0</c:v>
                </c:pt>
                <c:pt idx="1">
                  <c:v>512818</c:v>
                </c:pt>
                <c:pt idx="2">
                  <c:v>789751</c:v>
                </c:pt>
                <c:pt idx="3">
                  <c:v>585469</c:v>
                </c:pt>
                <c:pt idx="4">
                  <c:v>811951</c:v>
                </c:pt>
                <c:pt idx="5">
                  <c:v>811951</c:v>
                </c:pt>
              </c:numCache>
            </c:numRef>
          </c:val>
        </c:ser>
        <c:ser>
          <c:idx val="25"/>
          <c:order val="11"/>
          <c:tx>
            <c:v>Fertilization</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AREA'!$E$160:$J$160</c:f>
              <c:numCache>
                <c:formatCode>#,##0</c:formatCode>
                <c:ptCount val="6"/>
                <c:pt idx="0">
                  <c:v>0</c:v>
                </c:pt>
                <c:pt idx="1">
                  <c:v>2732820</c:v>
                </c:pt>
                <c:pt idx="2">
                  <c:v>2848394</c:v>
                </c:pt>
                <c:pt idx="3">
                  <c:v>2854442</c:v>
                </c:pt>
                <c:pt idx="4">
                  <c:v>3026553</c:v>
                </c:pt>
                <c:pt idx="5">
                  <c:v>2962530</c:v>
                </c:pt>
              </c:numCache>
            </c:numRef>
          </c:val>
        </c:ser>
        <c:ser>
          <c:idx val="27"/>
          <c:order val="12"/>
          <c:tx>
            <c:v>Pruning</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AREA'!$E$162:$J$162</c:f>
              <c:numCache>
                <c:formatCode>#,##0</c:formatCode>
                <c:ptCount val="6"/>
                <c:pt idx="0">
                  <c:v>0</c:v>
                </c:pt>
                <c:pt idx="1">
                  <c:v>0</c:v>
                </c:pt>
                <c:pt idx="2">
                  <c:v>337005</c:v>
                </c:pt>
                <c:pt idx="3">
                  <c:v>204565</c:v>
                </c:pt>
                <c:pt idx="4">
                  <c:v>204565</c:v>
                </c:pt>
                <c:pt idx="5">
                  <c:v>204565</c:v>
                </c:pt>
              </c:numCache>
            </c:numRef>
          </c:val>
        </c:ser>
        <c:ser>
          <c:idx val="29"/>
          <c:order val="13"/>
          <c:tx>
            <c:v>Access</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AREA'!$E$164:$J$164</c:f>
              <c:numCache>
                <c:formatCode>#,##0</c:formatCode>
                <c:ptCount val="6"/>
                <c:pt idx="0">
                  <c:v>0</c:v>
                </c:pt>
                <c:pt idx="1">
                  <c:v>0</c:v>
                </c:pt>
                <c:pt idx="2">
                  <c:v>0</c:v>
                </c:pt>
                <c:pt idx="3">
                  <c:v>0</c:v>
                </c:pt>
                <c:pt idx="4">
                  <c:v>0</c:v>
                </c:pt>
                <c:pt idx="5">
                  <c:v>0</c:v>
                </c:pt>
              </c:numCache>
            </c:numRef>
          </c:val>
        </c:ser>
        <c:ser>
          <c:idx val="30"/>
          <c:order val="14"/>
          <c:tx>
            <c:v>Overview Planning</c:v>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AREA'!$E$165:$J$165</c:f>
              <c:numCache>
                <c:formatCode>#,##0</c:formatCode>
                <c:ptCount val="6"/>
                <c:pt idx="0">
                  <c:v>35000</c:v>
                </c:pt>
                <c:pt idx="1">
                  <c:v>35000</c:v>
                </c:pt>
                <c:pt idx="2">
                  <c:v>35000</c:v>
                </c:pt>
                <c:pt idx="3">
                  <c:v>35000</c:v>
                </c:pt>
                <c:pt idx="4">
                  <c:v>35000</c:v>
                </c:pt>
                <c:pt idx="5">
                  <c:v>35000</c:v>
                </c:pt>
              </c:numCache>
            </c:numRef>
          </c:val>
        </c:ser>
        <c:ser>
          <c:idx val="31"/>
          <c:order val="15"/>
          <c:tx>
            <c:v>Program Support (Admin)</c:v>
          </c:tx>
          <c:spPr>
            <a:solidFill>
              <a:srgbClr val="FFFF00"/>
            </a:solidFill>
          </c:spPr>
          <c:cat>
            <c:strRef>
              <c:f>'Summary by AREA'!$E$132:$J$132</c:f>
              <c:strCache>
                <c:ptCount val="6"/>
                <c:pt idx="0">
                  <c:v>2013-2014</c:v>
                </c:pt>
                <c:pt idx="1">
                  <c:v>2014-2015</c:v>
                </c:pt>
                <c:pt idx="2">
                  <c:v>2015-2016</c:v>
                </c:pt>
                <c:pt idx="3">
                  <c:v>2016-2017</c:v>
                </c:pt>
                <c:pt idx="4">
                  <c:v>2017-2018</c:v>
                </c:pt>
                <c:pt idx="5">
                  <c:v>2018-2019</c:v>
                </c:pt>
              </c:strCache>
            </c:strRef>
          </c:cat>
          <c:val>
            <c:numRef>
              <c:f>'Summary by AREA'!$E$166:$J$166</c:f>
              <c:numCache>
                <c:formatCode>#,##0</c:formatCode>
                <c:ptCount val="6"/>
                <c:pt idx="0">
                  <c:v>24778.100000000002</c:v>
                </c:pt>
                <c:pt idx="1">
                  <c:v>408112.8</c:v>
                </c:pt>
                <c:pt idx="2">
                  <c:v>514392.70000000007</c:v>
                </c:pt>
                <c:pt idx="3">
                  <c:v>438592.5</c:v>
                </c:pt>
                <c:pt idx="4">
                  <c:v>470556.1</c:v>
                </c:pt>
                <c:pt idx="5">
                  <c:v>463693.8</c:v>
                </c:pt>
              </c:numCache>
            </c:numRef>
          </c:val>
        </c:ser>
        <c:ser>
          <c:idx val="0"/>
          <c:order val="16"/>
          <c:tx>
            <c:strRef>
              <c:f>'Summary by AREA'!$C$145:$C$146</c:f>
              <c:strCache>
                <c:ptCount val="1"/>
                <c:pt idx="0">
                  <c:v>Repression Density Spacing</c:v>
                </c:pt>
              </c:strCache>
            </c:strRef>
          </c:tx>
          <c:cat>
            <c:strRef>
              <c:f>'Summary by AREA'!$E$132:$J$132</c:f>
              <c:strCache>
                <c:ptCount val="6"/>
                <c:pt idx="0">
                  <c:v>2013-2014</c:v>
                </c:pt>
                <c:pt idx="1">
                  <c:v>2014-2015</c:v>
                </c:pt>
                <c:pt idx="2">
                  <c:v>2015-2016</c:v>
                </c:pt>
                <c:pt idx="3">
                  <c:v>2016-2017</c:v>
                </c:pt>
                <c:pt idx="4">
                  <c:v>2017-2018</c:v>
                </c:pt>
                <c:pt idx="5">
                  <c:v>2018-2019</c:v>
                </c:pt>
              </c:strCache>
            </c:strRef>
          </c:cat>
          <c:val>
            <c:numRef>
              <c:f>'Summary by AREA'!$E$146:$J$146</c:f>
              <c:numCache>
                <c:formatCode>#,##0</c:formatCode>
                <c:ptCount val="6"/>
                <c:pt idx="0">
                  <c:v>0</c:v>
                </c:pt>
                <c:pt idx="1">
                  <c:v>0</c:v>
                </c:pt>
                <c:pt idx="2">
                  <c:v>0</c:v>
                </c:pt>
                <c:pt idx="3">
                  <c:v>0</c:v>
                </c:pt>
                <c:pt idx="4">
                  <c:v>0</c:v>
                </c:pt>
                <c:pt idx="5">
                  <c:v>0</c:v>
                </c:pt>
              </c:numCache>
            </c:numRef>
          </c:val>
        </c:ser>
        <c:overlap val="100"/>
        <c:axId val="90720896"/>
        <c:axId val="90743168"/>
      </c:barChart>
      <c:catAx>
        <c:axId val="90720896"/>
        <c:scaling>
          <c:orientation val="minMax"/>
        </c:scaling>
        <c:axPos val="b"/>
        <c:tickLblPos val="nextTo"/>
        <c:crossAx val="90743168"/>
        <c:crosses val="autoZero"/>
        <c:auto val="1"/>
        <c:lblAlgn val="ctr"/>
        <c:lblOffset val="100"/>
      </c:catAx>
      <c:valAx>
        <c:axId val="90743168"/>
        <c:scaling>
          <c:orientation val="minMax"/>
        </c:scaling>
        <c:axPos val="l"/>
        <c:majorGridlines/>
        <c:numFmt formatCode="0%" sourceLinked="1"/>
        <c:tickLblPos val="nextTo"/>
        <c:crossAx val="90720896"/>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Cariboo Summary</a:t>
            </a:r>
          </a:p>
        </c:rich>
      </c:tx>
    </c:title>
    <c:plotArea>
      <c:layout/>
      <c:barChart>
        <c:barDir val="col"/>
        <c:grouping val="percentStacked"/>
        <c:ser>
          <c:idx val="1"/>
          <c:order val="0"/>
          <c:tx>
            <c:v>Backlog NSR Surveys</c:v>
          </c:tx>
          <c:cat>
            <c:strRef>
              <c:f>'BCTS Summary'!$E$3:$J$3</c:f>
              <c:strCache>
                <c:ptCount val="6"/>
                <c:pt idx="0">
                  <c:v>2013-2014</c:v>
                </c:pt>
                <c:pt idx="1">
                  <c:v>2014-2015</c:v>
                </c:pt>
                <c:pt idx="2">
                  <c:v>2015-2016</c:v>
                </c:pt>
                <c:pt idx="3">
                  <c:v>2016-2017</c:v>
                </c:pt>
                <c:pt idx="4">
                  <c:v>2017-2018</c:v>
                </c:pt>
                <c:pt idx="5">
                  <c:v>2018-2019</c:v>
                </c:pt>
              </c:strCache>
            </c:strRef>
          </c:cat>
          <c:val>
            <c:numRef>
              <c:f>'BCTS Summary'!$E$5:$J$5</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Summary'!$E$3:$J$3</c:f>
              <c:strCache>
                <c:ptCount val="6"/>
                <c:pt idx="0">
                  <c:v>2013-2014</c:v>
                </c:pt>
                <c:pt idx="1">
                  <c:v>2014-2015</c:v>
                </c:pt>
                <c:pt idx="2">
                  <c:v>2015-2016</c:v>
                </c:pt>
                <c:pt idx="3">
                  <c:v>2016-2017</c:v>
                </c:pt>
                <c:pt idx="4">
                  <c:v>2017-2018</c:v>
                </c:pt>
                <c:pt idx="5">
                  <c:v>2018-2019</c:v>
                </c:pt>
              </c:strCache>
            </c:strRef>
          </c:cat>
          <c:val>
            <c:numRef>
              <c:f>'BCTS Summary'!$E$7:$J$7</c:f>
              <c:numCache>
                <c:formatCode>#,##0</c:formatCode>
                <c:ptCount val="6"/>
                <c:pt idx="0">
                  <c:v>124500</c:v>
                </c:pt>
                <c:pt idx="1">
                  <c:v>145000</c:v>
                </c:pt>
                <c:pt idx="2">
                  <c:v>114000</c:v>
                </c:pt>
                <c:pt idx="3">
                  <c:v>94000</c:v>
                </c:pt>
                <c:pt idx="4">
                  <c:v>82000</c:v>
                </c:pt>
                <c:pt idx="5">
                  <c:v>80000</c:v>
                </c:pt>
              </c:numCache>
            </c:numRef>
          </c:val>
        </c:ser>
        <c:ser>
          <c:idx val="5"/>
          <c:order val="2"/>
          <c:tx>
            <c:v>Defaulted Obligations Surveys</c:v>
          </c:tx>
          <c:cat>
            <c:strRef>
              <c:f>'BCTS Summary'!$E$3:$J$3</c:f>
              <c:strCache>
                <c:ptCount val="6"/>
                <c:pt idx="0">
                  <c:v>2013-2014</c:v>
                </c:pt>
                <c:pt idx="1">
                  <c:v>2014-2015</c:v>
                </c:pt>
                <c:pt idx="2">
                  <c:v>2015-2016</c:v>
                </c:pt>
                <c:pt idx="3">
                  <c:v>2016-2017</c:v>
                </c:pt>
                <c:pt idx="4">
                  <c:v>2017-2018</c:v>
                </c:pt>
                <c:pt idx="5">
                  <c:v>2018-2019</c:v>
                </c:pt>
              </c:strCache>
            </c:strRef>
          </c:cat>
          <c:val>
            <c:numRef>
              <c:f>'BCTS Summary'!$E$9:$J$9</c:f>
              <c:numCache>
                <c:formatCode>#,##0</c:formatCode>
                <c:ptCount val="6"/>
                <c:pt idx="0">
                  <c:v>0</c:v>
                </c:pt>
                <c:pt idx="1">
                  <c:v>0</c:v>
                </c:pt>
                <c:pt idx="2">
                  <c:v>0</c:v>
                </c:pt>
                <c:pt idx="3">
                  <c:v>0</c:v>
                </c:pt>
                <c:pt idx="4">
                  <c:v>0</c:v>
                </c:pt>
                <c:pt idx="5">
                  <c:v>0</c:v>
                </c:pt>
              </c:numCache>
            </c:numRef>
          </c:val>
        </c:ser>
        <c:ser>
          <c:idx val="7"/>
          <c:order val="3"/>
          <c:tx>
            <c:v>Brushing Surveys</c:v>
          </c:tx>
          <c:cat>
            <c:strRef>
              <c:f>'BCTS Summary'!$E$3:$J$3</c:f>
              <c:strCache>
                <c:ptCount val="6"/>
                <c:pt idx="0">
                  <c:v>2013-2014</c:v>
                </c:pt>
                <c:pt idx="1">
                  <c:v>2014-2015</c:v>
                </c:pt>
                <c:pt idx="2">
                  <c:v>2015-2016</c:v>
                </c:pt>
                <c:pt idx="3">
                  <c:v>2016-2017</c:v>
                </c:pt>
                <c:pt idx="4">
                  <c:v>2017-2018</c:v>
                </c:pt>
                <c:pt idx="5">
                  <c:v>2018-2019</c:v>
                </c:pt>
              </c:strCache>
            </c:strRef>
          </c:cat>
          <c:val>
            <c:numRef>
              <c:f>'BCTS Summary'!$E$11:$J$11</c:f>
              <c:numCache>
                <c:formatCode>#,##0</c:formatCode>
                <c:ptCount val="6"/>
                <c:pt idx="0">
                  <c:v>60600</c:v>
                </c:pt>
                <c:pt idx="1">
                  <c:v>72309</c:v>
                </c:pt>
                <c:pt idx="2">
                  <c:v>74500</c:v>
                </c:pt>
                <c:pt idx="3">
                  <c:v>93730</c:v>
                </c:pt>
                <c:pt idx="4">
                  <c:v>67000</c:v>
                </c:pt>
                <c:pt idx="5">
                  <c:v>85400</c:v>
                </c:pt>
              </c:numCache>
            </c:numRef>
          </c:val>
        </c:ser>
        <c:ser>
          <c:idx val="9"/>
          <c:order val="4"/>
          <c:tx>
            <c:v>Site Prep</c:v>
          </c:tx>
          <c:cat>
            <c:strRef>
              <c:f>'BCTS Summary'!$E$3:$J$3</c:f>
              <c:strCache>
                <c:ptCount val="6"/>
                <c:pt idx="0">
                  <c:v>2013-2014</c:v>
                </c:pt>
                <c:pt idx="1">
                  <c:v>2014-2015</c:v>
                </c:pt>
                <c:pt idx="2">
                  <c:v>2015-2016</c:v>
                </c:pt>
                <c:pt idx="3">
                  <c:v>2016-2017</c:v>
                </c:pt>
                <c:pt idx="4">
                  <c:v>2017-2018</c:v>
                </c:pt>
                <c:pt idx="5">
                  <c:v>2018-2019</c:v>
                </c:pt>
              </c:strCache>
            </c:strRef>
          </c:cat>
          <c:val>
            <c:numRef>
              <c:f>'BCTS Summary'!$E$13:$J$13</c:f>
              <c:numCache>
                <c:formatCode>#,##0</c:formatCode>
                <c:ptCount val="6"/>
                <c:pt idx="0">
                  <c:v>385400</c:v>
                </c:pt>
                <c:pt idx="1">
                  <c:v>558000</c:v>
                </c:pt>
                <c:pt idx="2">
                  <c:v>693000</c:v>
                </c:pt>
                <c:pt idx="3">
                  <c:v>460500</c:v>
                </c:pt>
                <c:pt idx="4">
                  <c:v>347000</c:v>
                </c:pt>
                <c:pt idx="5">
                  <c:v>337000</c:v>
                </c:pt>
              </c:numCache>
            </c:numRef>
          </c:val>
        </c:ser>
        <c:ser>
          <c:idx val="11"/>
          <c:order val="5"/>
          <c:tx>
            <c:v>Brushing</c:v>
          </c:tx>
          <c:spPr>
            <a:solidFill>
              <a:srgbClr val="92D050"/>
            </a:solidFill>
          </c:spPr>
          <c:cat>
            <c:strRef>
              <c:f>'BCTS Summary'!$E$3:$J$3</c:f>
              <c:strCache>
                <c:ptCount val="6"/>
                <c:pt idx="0">
                  <c:v>2013-2014</c:v>
                </c:pt>
                <c:pt idx="1">
                  <c:v>2014-2015</c:v>
                </c:pt>
                <c:pt idx="2">
                  <c:v>2015-2016</c:v>
                </c:pt>
                <c:pt idx="3">
                  <c:v>2016-2017</c:v>
                </c:pt>
                <c:pt idx="4">
                  <c:v>2017-2018</c:v>
                </c:pt>
                <c:pt idx="5">
                  <c:v>2018-2019</c:v>
                </c:pt>
              </c:strCache>
            </c:strRef>
          </c:cat>
          <c:val>
            <c:numRef>
              <c:f>'BCTS Summary'!$E$15:$J$15</c:f>
              <c:numCache>
                <c:formatCode>#,##0</c:formatCode>
                <c:ptCount val="6"/>
                <c:pt idx="0">
                  <c:v>0</c:v>
                </c:pt>
                <c:pt idx="1">
                  <c:v>0</c:v>
                </c:pt>
                <c:pt idx="2">
                  <c:v>0</c:v>
                </c:pt>
                <c:pt idx="3">
                  <c:v>165000</c:v>
                </c:pt>
                <c:pt idx="4">
                  <c:v>165000</c:v>
                </c:pt>
                <c:pt idx="5">
                  <c:v>165000</c:v>
                </c:pt>
              </c:numCache>
            </c:numRef>
          </c:val>
        </c:ser>
        <c:ser>
          <c:idx val="13"/>
          <c:order val="6"/>
          <c:tx>
            <c:v>Planting</c:v>
          </c:tx>
          <c:cat>
            <c:strRef>
              <c:f>'BCTS Summary'!$E$3:$J$3</c:f>
              <c:strCache>
                <c:ptCount val="6"/>
                <c:pt idx="0">
                  <c:v>2013-2014</c:v>
                </c:pt>
                <c:pt idx="1">
                  <c:v>2014-2015</c:v>
                </c:pt>
                <c:pt idx="2">
                  <c:v>2015-2016</c:v>
                </c:pt>
                <c:pt idx="3">
                  <c:v>2016-2017</c:v>
                </c:pt>
                <c:pt idx="4">
                  <c:v>2017-2018</c:v>
                </c:pt>
                <c:pt idx="5">
                  <c:v>2018-2019</c:v>
                </c:pt>
              </c:strCache>
            </c:strRef>
          </c:cat>
          <c:val>
            <c:numRef>
              <c:f>'BCTS Summary'!$E$19:$J$19</c:f>
              <c:numCache>
                <c:formatCode>#,##0</c:formatCode>
                <c:ptCount val="6"/>
                <c:pt idx="0">
                  <c:v>1548461</c:v>
                </c:pt>
                <c:pt idx="1">
                  <c:v>1617166</c:v>
                </c:pt>
                <c:pt idx="2">
                  <c:v>1237000</c:v>
                </c:pt>
                <c:pt idx="3">
                  <c:v>1708000</c:v>
                </c:pt>
                <c:pt idx="4">
                  <c:v>1062000</c:v>
                </c:pt>
                <c:pt idx="5">
                  <c:v>956000</c:v>
                </c:pt>
              </c:numCache>
            </c:numRef>
          </c:val>
        </c:ser>
        <c:ser>
          <c:idx val="16"/>
          <c:order val="7"/>
          <c:tx>
            <c:v>Overstory removal</c:v>
          </c:tx>
          <c:cat>
            <c:strRef>
              <c:f>'BCTS Summary'!$E$3:$J$3</c:f>
              <c:strCache>
                <c:ptCount val="6"/>
                <c:pt idx="0">
                  <c:v>2013-2014</c:v>
                </c:pt>
                <c:pt idx="1">
                  <c:v>2014-2015</c:v>
                </c:pt>
                <c:pt idx="2">
                  <c:v>2015-2016</c:v>
                </c:pt>
                <c:pt idx="3">
                  <c:v>2016-2017</c:v>
                </c:pt>
                <c:pt idx="4">
                  <c:v>2017-2018</c:v>
                </c:pt>
                <c:pt idx="5">
                  <c:v>2018-2019</c:v>
                </c:pt>
              </c:strCache>
            </c:strRef>
          </c:cat>
          <c:val>
            <c:numRef>
              <c:f>'BCTS Summary'!$E$22:$J$22</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Summary'!$E$3:$J$3</c:f>
              <c:strCache>
                <c:ptCount val="6"/>
                <c:pt idx="0">
                  <c:v>2013-2014</c:v>
                </c:pt>
                <c:pt idx="1">
                  <c:v>2014-2015</c:v>
                </c:pt>
                <c:pt idx="2">
                  <c:v>2015-2016</c:v>
                </c:pt>
                <c:pt idx="3">
                  <c:v>2016-2017</c:v>
                </c:pt>
                <c:pt idx="4">
                  <c:v>2017-2018</c:v>
                </c:pt>
                <c:pt idx="5">
                  <c:v>2018-2019</c:v>
                </c:pt>
              </c:strCache>
            </c:strRef>
          </c:cat>
          <c:val>
            <c:numRef>
              <c:f>'BCTS Summary'!$E$25:$J$25</c:f>
              <c:numCache>
                <c:formatCode>#,##0</c:formatCode>
                <c:ptCount val="6"/>
                <c:pt idx="0">
                  <c:v>0</c:v>
                </c:pt>
                <c:pt idx="1">
                  <c:v>0</c:v>
                </c:pt>
                <c:pt idx="2">
                  <c:v>0</c:v>
                </c:pt>
                <c:pt idx="3">
                  <c:v>0</c:v>
                </c:pt>
                <c:pt idx="4">
                  <c:v>0</c:v>
                </c:pt>
                <c:pt idx="5">
                  <c:v>0</c:v>
                </c:pt>
              </c:numCache>
            </c:numRef>
          </c:val>
        </c:ser>
        <c:ser>
          <c:idx val="21"/>
          <c:order val="9"/>
          <c:tx>
            <c:v>Conifer Release</c:v>
          </c:tx>
          <c:cat>
            <c:strRef>
              <c:f>'BCTS Summary'!$E$3:$J$3</c:f>
              <c:strCache>
                <c:ptCount val="6"/>
                <c:pt idx="0">
                  <c:v>2013-2014</c:v>
                </c:pt>
                <c:pt idx="1">
                  <c:v>2014-2015</c:v>
                </c:pt>
                <c:pt idx="2">
                  <c:v>2015-2016</c:v>
                </c:pt>
                <c:pt idx="3">
                  <c:v>2016-2017</c:v>
                </c:pt>
                <c:pt idx="4">
                  <c:v>2017-2018</c:v>
                </c:pt>
                <c:pt idx="5">
                  <c:v>2018-2019</c:v>
                </c:pt>
              </c:strCache>
            </c:strRef>
          </c:cat>
          <c:val>
            <c:numRef>
              <c:f>'BCTS Summary'!$E$27:$J$27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Summary'!$E$3:$J$3</c:f>
              <c:strCache>
                <c:ptCount val="6"/>
                <c:pt idx="0">
                  <c:v>2013-2014</c:v>
                </c:pt>
                <c:pt idx="1">
                  <c:v>2014-2015</c:v>
                </c:pt>
                <c:pt idx="2">
                  <c:v>2015-2016</c:v>
                </c:pt>
                <c:pt idx="3">
                  <c:v>2016-2017</c:v>
                </c:pt>
                <c:pt idx="4">
                  <c:v>2017-2018</c:v>
                </c:pt>
                <c:pt idx="5">
                  <c:v>2018-2019</c:v>
                </c:pt>
              </c:strCache>
            </c:strRef>
          </c:cat>
          <c:val>
            <c:numRef>
              <c:f>'BCTS Summary'!$E$29:$J$29</c:f>
              <c:numCache>
                <c:formatCode>#,##0</c:formatCode>
                <c:ptCount val="6"/>
                <c:pt idx="0">
                  <c:v>0</c:v>
                </c:pt>
                <c:pt idx="1">
                  <c:v>486750</c:v>
                </c:pt>
                <c:pt idx="2">
                  <c:v>486750</c:v>
                </c:pt>
                <c:pt idx="3">
                  <c:v>486750</c:v>
                </c:pt>
                <c:pt idx="4">
                  <c:v>486750</c:v>
                </c:pt>
                <c:pt idx="5">
                  <c:v>486750</c:v>
                </c:pt>
              </c:numCache>
            </c:numRef>
          </c:val>
        </c:ser>
        <c:ser>
          <c:idx val="25"/>
          <c:order val="11"/>
          <c:tx>
            <c:v>Fertilization</c:v>
          </c:tx>
          <c:cat>
            <c:strRef>
              <c:f>'BCTS Summary'!$E$3:$J$3</c:f>
              <c:strCache>
                <c:ptCount val="6"/>
                <c:pt idx="0">
                  <c:v>2013-2014</c:v>
                </c:pt>
                <c:pt idx="1">
                  <c:v>2014-2015</c:v>
                </c:pt>
                <c:pt idx="2">
                  <c:v>2015-2016</c:v>
                </c:pt>
                <c:pt idx="3">
                  <c:v>2016-2017</c:v>
                </c:pt>
                <c:pt idx="4">
                  <c:v>2017-2018</c:v>
                </c:pt>
                <c:pt idx="5">
                  <c:v>2018-2019</c:v>
                </c:pt>
              </c:strCache>
            </c:strRef>
          </c:cat>
          <c:val>
            <c:numRef>
              <c:f>'BCTS Summary'!$E$31:$J$31</c:f>
              <c:numCache>
                <c:formatCode>#,##0</c:formatCode>
                <c:ptCount val="6"/>
                <c:pt idx="0">
                  <c:v>0</c:v>
                </c:pt>
                <c:pt idx="1">
                  <c:v>0</c:v>
                </c:pt>
                <c:pt idx="2">
                  <c:v>0</c:v>
                </c:pt>
                <c:pt idx="3">
                  <c:v>0</c:v>
                </c:pt>
                <c:pt idx="4">
                  <c:v>0</c:v>
                </c:pt>
                <c:pt idx="5">
                  <c:v>0</c:v>
                </c:pt>
              </c:numCache>
            </c:numRef>
          </c:val>
        </c:ser>
        <c:ser>
          <c:idx val="27"/>
          <c:order val="12"/>
          <c:tx>
            <c:v>Pruning</c:v>
          </c:tx>
          <c:cat>
            <c:strRef>
              <c:f>'BCTS Summary'!$E$3:$J$3</c:f>
              <c:strCache>
                <c:ptCount val="6"/>
                <c:pt idx="0">
                  <c:v>2013-2014</c:v>
                </c:pt>
                <c:pt idx="1">
                  <c:v>2014-2015</c:v>
                </c:pt>
                <c:pt idx="2">
                  <c:v>2015-2016</c:v>
                </c:pt>
                <c:pt idx="3">
                  <c:v>2016-2017</c:v>
                </c:pt>
                <c:pt idx="4">
                  <c:v>2017-2018</c:v>
                </c:pt>
                <c:pt idx="5">
                  <c:v>2018-2019</c:v>
                </c:pt>
              </c:strCache>
            </c:strRef>
          </c:cat>
          <c:val>
            <c:numRef>
              <c:f>'BCTS Summary'!$E$33:$J$33</c:f>
              <c:numCache>
                <c:formatCode>#,##0</c:formatCode>
                <c:ptCount val="6"/>
                <c:pt idx="0">
                  <c:v>0</c:v>
                </c:pt>
                <c:pt idx="1">
                  <c:v>0</c:v>
                </c:pt>
                <c:pt idx="2">
                  <c:v>0</c:v>
                </c:pt>
                <c:pt idx="3">
                  <c:v>0</c:v>
                </c:pt>
                <c:pt idx="4">
                  <c:v>0</c:v>
                </c:pt>
                <c:pt idx="5">
                  <c:v>0</c:v>
                </c:pt>
              </c:numCache>
            </c:numRef>
          </c:val>
        </c:ser>
        <c:ser>
          <c:idx val="29"/>
          <c:order val="13"/>
          <c:tx>
            <c:v>Access</c:v>
          </c:tx>
          <c:cat>
            <c:strRef>
              <c:f>'BCTS Summary'!$E$3:$J$3</c:f>
              <c:strCache>
                <c:ptCount val="6"/>
                <c:pt idx="0">
                  <c:v>2013-2014</c:v>
                </c:pt>
                <c:pt idx="1">
                  <c:v>2014-2015</c:v>
                </c:pt>
                <c:pt idx="2">
                  <c:v>2015-2016</c:v>
                </c:pt>
                <c:pt idx="3">
                  <c:v>2016-2017</c:v>
                </c:pt>
                <c:pt idx="4">
                  <c:v>2017-2018</c:v>
                </c:pt>
                <c:pt idx="5">
                  <c:v>2018-2019</c:v>
                </c:pt>
              </c:strCache>
            </c:strRef>
          </c:cat>
          <c:val>
            <c:numRef>
              <c:f>'BCTS Summary'!$E$35:$J$35</c:f>
              <c:numCache>
                <c:formatCode>#,##0</c:formatCode>
                <c:ptCount val="6"/>
                <c:pt idx="0">
                  <c:v>0</c:v>
                </c:pt>
                <c:pt idx="1">
                  <c:v>0</c:v>
                </c:pt>
                <c:pt idx="2">
                  <c:v>0</c:v>
                </c:pt>
                <c:pt idx="3">
                  <c:v>0</c:v>
                </c:pt>
                <c:pt idx="4">
                  <c:v>0</c:v>
                </c:pt>
                <c:pt idx="5">
                  <c:v>0</c:v>
                </c:pt>
              </c:numCache>
            </c:numRef>
          </c:val>
        </c:ser>
        <c:ser>
          <c:idx val="30"/>
          <c:order val="14"/>
          <c:tx>
            <c:v>Overview Planning</c:v>
          </c:tx>
          <c:cat>
            <c:strRef>
              <c:f>'BCTS Summary'!$E$3:$J$3</c:f>
              <c:strCache>
                <c:ptCount val="6"/>
                <c:pt idx="0">
                  <c:v>2013-2014</c:v>
                </c:pt>
                <c:pt idx="1">
                  <c:v>2014-2015</c:v>
                </c:pt>
                <c:pt idx="2">
                  <c:v>2015-2016</c:v>
                </c:pt>
                <c:pt idx="3">
                  <c:v>2016-2017</c:v>
                </c:pt>
                <c:pt idx="4">
                  <c:v>2017-2018</c:v>
                </c:pt>
                <c:pt idx="5">
                  <c:v>2018-2019</c:v>
                </c:pt>
              </c:strCache>
            </c:strRef>
          </c:cat>
          <c:val>
            <c:numRef>
              <c:f>'BCTS Summary'!$E$36:$J$36</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Summary'!$E$3:$J$3</c:f>
              <c:strCache>
                <c:ptCount val="6"/>
                <c:pt idx="0">
                  <c:v>2013-2014</c:v>
                </c:pt>
                <c:pt idx="1">
                  <c:v>2014-2015</c:v>
                </c:pt>
                <c:pt idx="2">
                  <c:v>2015-2016</c:v>
                </c:pt>
                <c:pt idx="3">
                  <c:v>2016-2017</c:v>
                </c:pt>
                <c:pt idx="4">
                  <c:v>2017-2018</c:v>
                </c:pt>
                <c:pt idx="5">
                  <c:v>2018-2019</c:v>
                </c:pt>
              </c:strCache>
            </c:strRef>
          </c:cat>
          <c:val>
            <c:numRef>
              <c:f>'BCTS Summary'!$E$37:$J$37</c:f>
              <c:numCache>
                <c:formatCode>#,##0</c:formatCode>
                <c:ptCount val="6"/>
                <c:pt idx="0">
                  <c:v>211896.1</c:v>
                </c:pt>
                <c:pt idx="1">
                  <c:v>287922.5</c:v>
                </c:pt>
                <c:pt idx="2">
                  <c:v>260525</c:v>
                </c:pt>
                <c:pt idx="3">
                  <c:v>300798</c:v>
                </c:pt>
                <c:pt idx="4">
                  <c:v>220975</c:v>
                </c:pt>
                <c:pt idx="5">
                  <c:v>211015</c:v>
                </c:pt>
              </c:numCache>
            </c:numRef>
          </c:val>
        </c:ser>
        <c:ser>
          <c:idx val="0"/>
          <c:order val="16"/>
          <c:tx>
            <c:strRef>
              <c:f>'BCTS Summary'!$C$16:$C$17</c:f>
              <c:strCache>
                <c:ptCount val="1"/>
                <c:pt idx="0">
                  <c:v>Repression Density Spacing</c:v>
                </c:pt>
              </c:strCache>
            </c:strRef>
          </c:tx>
          <c:cat>
            <c:strRef>
              <c:f>'BCTS Summary'!$E$3:$J$3</c:f>
              <c:strCache>
                <c:ptCount val="6"/>
                <c:pt idx="0">
                  <c:v>2013-2014</c:v>
                </c:pt>
                <c:pt idx="1">
                  <c:v>2014-2015</c:v>
                </c:pt>
                <c:pt idx="2">
                  <c:v>2015-2016</c:v>
                </c:pt>
                <c:pt idx="3">
                  <c:v>2016-2017</c:v>
                </c:pt>
                <c:pt idx="4">
                  <c:v>2017-2018</c:v>
                </c:pt>
                <c:pt idx="5">
                  <c:v>2018-2019</c:v>
                </c:pt>
              </c:strCache>
            </c:strRef>
          </c:cat>
          <c:val>
            <c:numRef>
              <c:f>'BCTS Summary'!$E$17:$J$17</c:f>
              <c:numCache>
                <c:formatCode>#,##0</c:formatCode>
                <c:ptCount val="6"/>
                <c:pt idx="0">
                  <c:v>0</c:v>
                </c:pt>
                <c:pt idx="1">
                  <c:v>0</c:v>
                </c:pt>
                <c:pt idx="2">
                  <c:v>0</c:v>
                </c:pt>
                <c:pt idx="3">
                  <c:v>0</c:v>
                </c:pt>
                <c:pt idx="4">
                  <c:v>0</c:v>
                </c:pt>
                <c:pt idx="5">
                  <c:v>0</c:v>
                </c:pt>
              </c:numCache>
            </c:numRef>
          </c:val>
        </c:ser>
        <c:overlap val="100"/>
        <c:axId val="93241344"/>
        <c:axId val="93242880"/>
      </c:barChart>
      <c:catAx>
        <c:axId val="93241344"/>
        <c:scaling>
          <c:orientation val="minMax"/>
        </c:scaling>
        <c:axPos val="b"/>
        <c:tickLblPos val="nextTo"/>
        <c:crossAx val="93242880"/>
        <c:crosses val="autoZero"/>
        <c:auto val="1"/>
        <c:lblAlgn val="ctr"/>
        <c:lblOffset val="100"/>
      </c:catAx>
      <c:valAx>
        <c:axId val="93242880"/>
        <c:scaling>
          <c:orientation val="minMax"/>
        </c:scaling>
        <c:axPos val="l"/>
        <c:majorGridlines/>
        <c:numFmt formatCode="0%" sourceLinked="1"/>
        <c:tickLblPos val="nextTo"/>
        <c:crossAx val="93241344"/>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Thompson</a:t>
            </a:r>
            <a:r>
              <a:rPr lang="en-US" baseline="0"/>
              <a:t> Okanagan</a:t>
            </a:r>
            <a:r>
              <a:rPr lang="en-US"/>
              <a:t> Summary</a:t>
            </a:r>
          </a:p>
        </c:rich>
      </c:tx>
    </c:title>
    <c:plotArea>
      <c:layout/>
      <c:barChart>
        <c:barDir val="col"/>
        <c:grouping val="percentStacked"/>
        <c:ser>
          <c:idx val="1"/>
          <c:order val="0"/>
          <c:tx>
            <c:v>Backlog NSR Surveys</c:v>
          </c:tx>
          <c:cat>
            <c:strRef>
              <c:f>'BCTS Summary'!$E$46:$J$46</c:f>
              <c:strCache>
                <c:ptCount val="6"/>
                <c:pt idx="0">
                  <c:v>2013-2014</c:v>
                </c:pt>
                <c:pt idx="1">
                  <c:v>2014-2015</c:v>
                </c:pt>
                <c:pt idx="2">
                  <c:v>2015-2016</c:v>
                </c:pt>
                <c:pt idx="3">
                  <c:v>2016-2017</c:v>
                </c:pt>
                <c:pt idx="4">
                  <c:v>2017-2018</c:v>
                </c:pt>
                <c:pt idx="5">
                  <c:v>2018-2019</c:v>
                </c:pt>
              </c:strCache>
            </c:strRef>
          </c:cat>
          <c:val>
            <c:numRef>
              <c:f>'BCTS Summary'!$E$48:$J$48</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Summary'!$E$46:$J$46</c:f>
              <c:strCache>
                <c:ptCount val="6"/>
                <c:pt idx="0">
                  <c:v>2013-2014</c:v>
                </c:pt>
                <c:pt idx="1">
                  <c:v>2014-2015</c:v>
                </c:pt>
                <c:pt idx="2">
                  <c:v>2015-2016</c:v>
                </c:pt>
                <c:pt idx="3">
                  <c:v>2016-2017</c:v>
                </c:pt>
                <c:pt idx="4">
                  <c:v>2017-2018</c:v>
                </c:pt>
                <c:pt idx="5">
                  <c:v>2018-2019</c:v>
                </c:pt>
              </c:strCache>
            </c:strRef>
          </c:cat>
          <c:val>
            <c:numRef>
              <c:f>'BCTS Summary'!$E$50:$J$50</c:f>
              <c:numCache>
                <c:formatCode>#,##0</c:formatCode>
                <c:ptCount val="6"/>
                <c:pt idx="0">
                  <c:v>45000</c:v>
                </c:pt>
                <c:pt idx="1">
                  <c:v>36000</c:v>
                </c:pt>
                <c:pt idx="2">
                  <c:v>32000</c:v>
                </c:pt>
                <c:pt idx="3">
                  <c:v>32500</c:v>
                </c:pt>
                <c:pt idx="4">
                  <c:v>27500</c:v>
                </c:pt>
                <c:pt idx="5">
                  <c:v>27500</c:v>
                </c:pt>
              </c:numCache>
            </c:numRef>
          </c:val>
        </c:ser>
        <c:ser>
          <c:idx val="5"/>
          <c:order val="2"/>
          <c:tx>
            <c:v>Defaulted Obligations Surveys</c:v>
          </c:tx>
          <c:cat>
            <c:strRef>
              <c:f>'BCTS Summary'!$E$46:$J$46</c:f>
              <c:strCache>
                <c:ptCount val="6"/>
                <c:pt idx="0">
                  <c:v>2013-2014</c:v>
                </c:pt>
                <c:pt idx="1">
                  <c:v>2014-2015</c:v>
                </c:pt>
                <c:pt idx="2">
                  <c:v>2015-2016</c:v>
                </c:pt>
                <c:pt idx="3">
                  <c:v>2016-2017</c:v>
                </c:pt>
                <c:pt idx="4">
                  <c:v>2017-2018</c:v>
                </c:pt>
                <c:pt idx="5">
                  <c:v>2018-2019</c:v>
                </c:pt>
              </c:strCache>
            </c:strRef>
          </c:cat>
          <c:val>
            <c:numRef>
              <c:f>'BCTS Summary'!$E$52:$J$52</c:f>
              <c:numCache>
                <c:formatCode>#,##0</c:formatCode>
                <c:ptCount val="6"/>
                <c:pt idx="0">
                  <c:v>0</c:v>
                </c:pt>
                <c:pt idx="1">
                  <c:v>0</c:v>
                </c:pt>
                <c:pt idx="2">
                  <c:v>0</c:v>
                </c:pt>
                <c:pt idx="3">
                  <c:v>0</c:v>
                </c:pt>
                <c:pt idx="4">
                  <c:v>0</c:v>
                </c:pt>
                <c:pt idx="5">
                  <c:v>0</c:v>
                </c:pt>
              </c:numCache>
            </c:numRef>
          </c:val>
        </c:ser>
        <c:ser>
          <c:idx val="7"/>
          <c:order val="3"/>
          <c:tx>
            <c:v>Brushing Surveys</c:v>
          </c:tx>
          <c:cat>
            <c:strRef>
              <c:f>'BCTS Summary'!$E$46:$J$46</c:f>
              <c:strCache>
                <c:ptCount val="6"/>
                <c:pt idx="0">
                  <c:v>2013-2014</c:v>
                </c:pt>
                <c:pt idx="1">
                  <c:v>2014-2015</c:v>
                </c:pt>
                <c:pt idx="2">
                  <c:v>2015-2016</c:v>
                </c:pt>
                <c:pt idx="3">
                  <c:v>2016-2017</c:v>
                </c:pt>
                <c:pt idx="4">
                  <c:v>2017-2018</c:v>
                </c:pt>
                <c:pt idx="5">
                  <c:v>2018-2019</c:v>
                </c:pt>
              </c:strCache>
            </c:strRef>
          </c:cat>
          <c:val>
            <c:numRef>
              <c:f>'BCTS Summary'!$E$54:$J$54</c:f>
              <c:numCache>
                <c:formatCode>#,##0</c:formatCode>
                <c:ptCount val="6"/>
                <c:pt idx="0">
                  <c:v>39500</c:v>
                </c:pt>
                <c:pt idx="1">
                  <c:v>42390</c:v>
                </c:pt>
                <c:pt idx="2">
                  <c:v>56630</c:v>
                </c:pt>
                <c:pt idx="3">
                  <c:v>74220</c:v>
                </c:pt>
                <c:pt idx="4">
                  <c:v>23100</c:v>
                </c:pt>
                <c:pt idx="5">
                  <c:v>27670</c:v>
                </c:pt>
              </c:numCache>
            </c:numRef>
          </c:val>
        </c:ser>
        <c:ser>
          <c:idx val="9"/>
          <c:order val="4"/>
          <c:tx>
            <c:v>Site Prep</c:v>
          </c:tx>
          <c:cat>
            <c:strRef>
              <c:f>'BCTS Summary'!$E$46:$J$46</c:f>
              <c:strCache>
                <c:ptCount val="6"/>
                <c:pt idx="0">
                  <c:v>2013-2014</c:v>
                </c:pt>
                <c:pt idx="1">
                  <c:v>2014-2015</c:v>
                </c:pt>
                <c:pt idx="2">
                  <c:v>2015-2016</c:v>
                </c:pt>
                <c:pt idx="3">
                  <c:v>2016-2017</c:v>
                </c:pt>
                <c:pt idx="4">
                  <c:v>2017-2018</c:v>
                </c:pt>
                <c:pt idx="5">
                  <c:v>2018-2019</c:v>
                </c:pt>
              </c:strCache>
            </c:strRef>
          </c:cat>
          <c:val>
            <c:numRef>
              <c:f>'BCTS Summary'!$E$56:$J$56</c:f>
              <c:numCache>
                <c:formatCode>#,##0</c:formatCode>
                <c:ptCount val="6"/>
                <c:pt idx="0">
                  <c:v>295000</c:v>
                </c:pt>
                <c:pt idx="1">
                  <c:v>303500</c:v>
                </c:pt>
                <c:pt idx="2">
                  <c:v>189000</c:v>
                </c:pt>
                <c:pt idx="3">
                  <c:v>78000</c:v>
                </c:pt>
                <c:pt idx="4">
                  <c:v>59500</c:v>
                </c:pt>
                <c:pt idx="5">
                  <c:v>45500</c:v>
                </c:pt>
              </c:numCache>
            </c:numRef>
          </c:val>
        </c:ser>
        <c:ser>
          <c:idx val="11"/>
          <c:order val="5"/>
          <c:tx>
            <c:v>Brushing</c:v>
          </c:tx>
          <c:spPr>
            <a:solidFill>
              <a:srgbClr val="92D050"/>
            </a:solidFill>
          </c:spPr>
          <c:cat>
            <c:strRef>
              <c:f>'BCTS Summary'!$E$46:$J$46</c:f>
              <c:strCache>
                <c:ptCount val="6"/>
                <c:pt idx="0">
                  <c:v>2013-2014</c:v>
                </c:pt>
                <c:pt idx="1">
                  <c:v>2014-2015</c:v>
                </c:pt>
                <c:pt idx="2">
                  <c:v>2015-2016</c:v>
                </c:pt>
                <c:pt idx="3">
                  <c:v>2016-2017</c:v>
                </c:pt>
                <c:pt idx="4">
                  <c:v>2017-2018</c:v>
                </c:pt>
                <c:pt idx="5">
                  <c:v>2018-2019</c:v>
                </c:pt>
              </c:strCache>
            </c:strRef>
          </c:cat>
          <c:val>
            <c:numRef>
              <c:f>'BCTS Summary'!$E$58:$J$58</c:f>
              <c:numCache>
                <c:formatCode>#,##0</c:formatCode>
                <c:ptCount val="6"/>
                <c:pt idx="0">
                  <c:v>0</c:v>
                </c:pt>
                <c:pt idx="1">
                  <c:v>12750</c:v>
                </c:pt>
                <c:pt idx="2">
                  <c:v>0</c:v>
                </c:pt>
                <c:pt idx="3">
                  <c:v>0</c:v>
                </c:pt>
                <c:pt idx="4">
                  <c:v>0</c:v>
                </c:pt>
                <c:pt idx="5">
                  <c:v>0</c:v>
                </c:pt>
              </c:numCache>
            </c:numRef>
          </c:val>
        </c:ser>
        <c:ser>
          <c:idx val="13"/>
          <c:order val="6"/>
          <c:tx>
            <c:v>Planting</c:v>
          </c:tx>
          <c:cat>
            <c:strRef>
              <c:f>'BCTS Summary'!$E$46:$J$46</c:f>
              <c:strCache>
                <c:ptCount val="6"/>
                <c:pt idx="0">
                  <c:v>2013-2014</c:v>
                </c:pt>
                <c:pt idx="1">
                  <c:v>2014-2015</c:v>
                </c:pt>
                <c:pt idx="2">
                  <c:v>2015-2016</c:v>
                </c:pt>
                <c:pt idx="3">
                  <c:v>2016-2017</c:v>
                </c:pt>
                <c:pt idx="4">
                  <c:v>2017-2018</c:v>
                </c:pt>
                <c:pt idx="5">
                  <c:v>2018-2019</c:v>
                </c:pt>
              </c:strCache>
            </c:strRef>
          </c:cat>
          <c:val>
            <c:numRef>
              <c:f>'BCTS Summary'!$E$62:$J$62</c:f>
              <c:numCache>
                <c:formatCode>#,##0</c:formatCode>
                <c:ptCount val="6"/>
                <c:pt idx="0">
                  <c:v>1008328</c:v>
                </c:pt>
                <c:pt idx="1">
                  <c:v>482890</c:v>
                </c:pt>
                <c:pt idx="2">
                  <c:v>608040</c:v>
                </c:pt>
                <c:pt idx="3">
                  <c:v>341300</c:v>
                </c:pt>
                <c:pt idx="4">
                  <c:v>173200</c:v>
                </c:pt>
                <c:pt idx="5">
                  <c:v>115000</c:v>
                </c:pt>
              </c:numCache>
            </c:numRef>
          </c:val>
        </c:ser>
        <c:ser>
          <c:idx val="16"/>
          <c:order val="7"/>
          <c:tx>
            <c:v>Overstory removal</c:v>
          </c:tx>
          <c:cat>
            <c:strRef>
              <c:f>'BCTS Summary'!$E$46:$J$46</c:f>
              <c:strCache>
                <c:ptCount val="6"/>
                <c:pt idx="0">
                  <c:v>2013-2014</c:v>
                </c:pt>
                <c:pt idx="1">
                  <c:v>2014-2015</c:v>
                </c:pt>
                <c:pt idx="2">
                  <c:v>2015-2016</c:v>
                </c:pt>
                <c:pt idx="3">
                  <c:v>2016-2017</c:v>
                </c:pt>
                <c:pt idx="4">
                  <c:v>2017-2018</c:v>
                </c:pt>
                <c:pt idx="5">
                  <c:v>2018-2019</c:v>
                </c:pt>
              </c:strCache>
            </c:strRef>
          </c:cat>
          <c:val>
            <c:numRef>
              <c:f>'BCTS Summary'!$E$65:$J$65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Summary'!$E$46:$J$46</c:f>
              <c:strCache>
                <c:ptCount val="6"/>
                <c:pt idx="0">
                  <c:v>2013-2014</c:v>
                </c:pt>
                <c:pt idx="1">
                  <c:v>2014-2015</c:v>
                </c:pt>
                <c:pt idx="2">
                  <c:v>2015-2016</c:v>
                </c:pt>
                <c:pt idx="3">
                  <c:v>2016-2017</c:v>
                </c:pt>
                <c:pt idx="4">
                  <c:v>2017-2018</c:v>
                </c:pt>
                <c:pt idx="5">
                  <c:v>2018-2019</c:v>
                </c:pt>
              </c:strCache>
            </c:strRef>
          </c:cat>
          <c:val>
            <c:numRef>
              <c:f>'BCTS Summary'!$E$68:$J$68</c:f>
              <c:numCache>
                <c:formatCode>#,##0</c:formatCode>
                <c:ptCount val="6"/>
                <c:pt idx="0">
                  <c:v>0</c:v>
                </c:pt>
                <c:pt idx="1">
                  <c:v>0</c:v>
                </c:pt>
                <c:pt idx="2">
                  <c:v>0</c:v>
                </c:pt>
                <c:pt idx="3">
                  <c:v>0</c:v>
                </c:pt>
                <c:pt idx="4">
                  <c:v>0</c:v>
                </c:pt>
                <c:pt idx="5">
                  <c:v>0</c:v>
                </c:pt>
              </c:numCache>
            </c:numRef>
          </c:val>
        </c:ser>
        <c:ser>
          <c:idx val="21"/>
          <c:order val="9"/>
          <c:tx>
            <c:v>Conifer Release</c:v>
          </c:tx>
          <c:cat>
            <c:strRef>
              <c:f>'BCTS Summary'!$E$46:$J$46</c:f>
              <c:strCache>
                <c:ptCount val="6"/>
                <c:pt idx="0">
                  <c:v>2013-2014</c:v>
                </c:pt>
                <c:pt idx="1">
                  <c:v>2014-2015</c:v>
                </c:pt>
                <c:pt idx="2">
                  <c:v>2015-2016</c:v>
                </c:pt>
                <c:pt idx="3">
                  <c:v>2016-2017</c:v>
                </c:pt>
                <c:pt idx="4">
                  <c:v>2017-2018</c:v>
                </c:pt>
                <c:pt idx="5">
                  <c:v>2018-2019</c:v>
                </c:pt>
              </c:strCache>
            </c:strRef>
          </c:cat>
          <c:val>
            <c:numRef>
              <c:f>'BCTS Summary'!$E$70:$J$70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Summary'!$E$46:$J$46</c:f>
              <c:strCache>
                <c:ptCount val="6"/>
                <c:pt idx="0">
                  <c:v>2013-2014</c:v>
                </c:pt>
                <c:pt idx="1">
                  <c:v>2014-2015</c:v>
                </c:pt>
                <c:pt idx="2">
                  <c:v>2015-2016</c:v>
                </c:pt>
                <c:pt idx="3">
                  <c:v>2016-2017</c:v>
                </c:pt>
                <c:pt idx="4">
                  <c:v>2017-2018</c:v>
                </c:pt>
                <c:pt idx="5">
                  <c:v>2018-2019</c:v>
                </c:pt>
              </c:strCache>
            </c:strRef>
          </c:cat>
          <c:val>
            <c:numRef>
              <c:f>'BCTS Summary'!$E$72:$J$72</c:f>
              <c:numCache>
                <c:formatCode>#,##0</c:formatCode>
                <c:ptCount val="6"/>
                <c:pt idx="0">
                  <c:v>0</c:v>
                </c:pt>
                <c:pt idx="1">
                  <c:v>0</c:v>
                </c:pt>
                <c:pt idx="2">
                  <c:v>0</c:v>
                </c:pt>
                <c:pt idx="3">
                  <c:v>0</c:v>
                </c:pt>
                <c:pt idx="4">
                  <c:v>0</c:v>
                </c:pt>
                <c:pt idx="5">
                  <c:v>0</c:v>
                </c:pt>
              </c:numCache>
            </c:numRef>
          </c:val>
        </c:ser>
        <c:ser>
          <c:idx val="25"/>
          <c:order val="11"/>
          <c:tx>
            <c:v>Fertilization</c:v>
          </c:tx>
          <c:cat>
            <c:strRef>
              <c:f>'BCTS Summary'!$E$46:$J$46</c:f>
              <c:strCache>
                <c:ptCount val="6"/>
                <c:pt idx="0">
                  <c:v>2013-2014</c:v>
                </c:pt>
                <c:pt idx="1">
                  <c:v>2014-2015</c:v>
                </c:pt>
                <c:pt idx="2">
                  <c:v>2015-2016</c:v>
                </c:pt>
                <c:pt idx="3">
                  <c:v>2016-2017</c:v>
                </c:pt>
                <c:pt idx="4">
                  <c:v>2017-2018</c:v>
                </c:pt>
                <c:pt idx="5">
                  <c:v>2018-2019</c:v>
                </c:pt>
              </c:strCache>
            </c:strRef>
          </c:cat>
          <c:val>
            <c:numRef>
              <c:f>'BCTS Summary'!$E$74:$J$74</c:f>
              <c:numCache>
                <c:formatCode>#,##0</c:formatCode>
                <c:ptCount val="6"/>
                <c:pt idx="0">
                  <c:v>0</c:v>
                </c:pt>
                <c:pt idx="1">
                  <c:v>0</c:v>
                </c:pt>
                <c:pt idx="2">
                  <c:v>0</c:v>
                </c:pt>
                <c:pt idx="3">
                  <c:v>0</c:v>
                </c:pt>
                <c:pt idx="4">
                  <c:v>0</c:v>
                </c:pt>
                <c:pt idx="5">
                  <c:v>0</c:v>
                </c:pt>
              </c:numCache>
            </c:numRef>
          </c:val>
        </c:ser>
        <c:ser>
          <c:idx val="27"/>
          <c:order val="12"/>
          <c:tx>
            <c:v>Pruning</c:v>
          </c:tx>
          <c:cat>
            <c:strRef>
              <c:f>'BCTS Summary'!$E$46:$J$46</c:f>
              <c:strCache>
                <c:ptCount val="6"/>
                <c:pt idx="0">
                  <c:v>2013-2014</c:v>
                </c:pt>
                <c:pt idx="1">
                  <c:v>2014-2015</c:v>
                </c:pt>
                <c:pt idx="2">
                  <c:v>2015-2016</c:v>
                </c:pt>
                <c:pt idx="3">
                  <c:v>2016-2017</c:v>
                </c:pt>
                <c:pt idx="4">
                  <c:v>2017-2018</c:v>
                </c:pt>
                <c:pt idx="5">
                  <c:v>2018-2019</c:v>
                </c:pt>
              </c:strCache>
            </c:strRef>
          </c:cat>
          <c:val>
            <c:numRef>
              <c:f>'BCTS Summary'!$E$76:$J$76</c:f>
              <c:numCache>
                <c:formatCode>#,##0</c:formatCode>
                <c:ptCount val="6"/>
                <c:pt idx="0">
                  <c:v>0</c:v>
                </c:pt>
                <c:pt idx="1">
                  <c:v>0</c:v>
                </c:pt>
                <c:pt idx="2">
                  <c:v>0</c:v>
                </c:pt>
                <c:pt idx="3">
                  <c:v>0</c:v>
                </c:pt>
                <c:pt idx="4">
                  <c:v>0</c:v>
                </c:pt>
                <c:pt idx="5">
                  <c:v>0</c:v>
                </c:pt>
              </c:numCache>
            </c:numRef>
          </c:val>
        </c:ser>
        <c:ser>
          <c:idx val="29"/>
          <c:order val="13"/>
          <c:tx>
            <c:v>Access</c:v>
          </c:tx>
          <c:cat>
            <c:strRef>
              <c:f>'BCTS Summary'!$E$46:$J$46</c:f>
              <c:strCache>
                <c:ptCount val="6"/>
                <c:pt idx="0">
                  <c:v>2013-2014</c:v>
                </c:pt>
                <c:pt idx="1">
                  <c:v>2014-2015</c:v>
                </c:pt>
                <c:pt idx="2">
                  <c:v>2015-2016</c:v>
                </c:pt>
                <c:pt idx="3">
                  <c:v>2016-2017</c:v>
                </c:pt>
                <c:pt idx="4">
                  <c:v>2017-2018</c:v>
                </c:pt>
                <c:pt idx="5">
                  <c:v>2018-2019</c:v>
                </c:pt>
              </c:strCache>
            </c:strRef>
          </c:cat>
          <c:val>
            <c:numRef>
              <c:f>'BCTS Summary'!$E$78:$J$78</c:f>
              <c:numCache>
                <c:formatCode>#,##0</c:formatCode>
                <c:ptCount val="6"/>
                <c:pt idx="0">
                  <c:v>0</c:v>
                </c:pt>
                <c:pt idx="1">
                  <c:v>0</c:v>
                </c:pt>
                <c:pt idx="2">
                  <c:v>0</c:v>
                </c:pt>
                <c:pt idx="3">
                  <c:v>0</c:v>
                </c:pt>
                <c:pt idx="4">
                  <c:v>0</c:v>
                </c:pt>
                <c:pt idx="5">
                  <c:v>0</c:v>
                </c:pt>
              </c:numCache>
            </c:numRef>
          </c:val>
        </c:ser>
        <c:ser>
          <c:idx val="30"/>
          <c:order val="14"/>
          <c:tx>
            <c:v>Overview Planning</c:v>
          </c:tx>
          <c:cat>
            <c:strRef>
              <c:f>'BCTS Summary'!$E$46:$J$46</c:f>
              <c:strCache>
                <c:ptCount val="6"/>
                <c:pt idx="0">
                  <c:v>2013-2014</c:v>
                </c:pt>
                <c:pt idx="1">
                  <c:v>2014-2015</c:v>
                </c:pt>
                <c:pt idx="2">
                  <c:v>2015-2016</c:v>
                </c:pt>
                <c:pt idx="3">
                  <c:v>2016-2017</c:v>
                </c:pt>
                <c:pt idx="4">
                  <c:v>2017-2018</c:v>
                </c:pt>
                <c:pt idx="5">
                  <c:v>2018-2019</c:v>
                </c:pt>
              </c:strCache>
            </c:strRef>
          </c:cat>
          <c:val>
            <c:numRef>
              <c:f>'BCTS Summary'!$E$79:$J$79</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Summary'!$E$46:$J$46</c:f>
              <c:strCache>
                <c:ptCount val="6"/>
                <c:pt idx="0">
                  <c:v>2013-2014</c:v>
                </c:pt>
                <c:pt idx="1">
                  <c:v>2014-2015</c:v>
                </c:pt>
                <c:pt idx="2">
                  <c:v>2015-2016</c:v>
                </c:pt>
                <c:pt idx="3">
                  <c:v>2016-2017</c:v>
                </c:pt>
                <c:pt idx="4">
                  <c:v>2017-2018</c:v>
                </c:pt>
                <c:pt idx="5">
                  <c:v>2018-2019</c:v>
                </c:pt>
              </c:strCache>
            </c:strRef>
          </c:cat>
          <c:val>
            <c:numRef>
              <c:f>'BCTS Summary'!$E$80:$J$80</c:f>
              <c:numCache>
                <c:formatCode>#,##0</c:formatCode>
                <c:ptCount val="6"/>
                <c:pt idx="0">
                  <c:v>138782.79999999999</c:v>
                </c:pt>
                <c:pt idx="1">
                  <c:v>87753</c:v>
                </c:pt>
                <c:pt idx="2">
                  <c:v>88567</c:v>
                </c:pt>
                <c:pt idx="3">
                  <c:v>52602</c:v>
                </c:pt>
                <c:pt idx="4">
                  <c:v>28330</c:v>
                </c:pt>
                <c:pt idx="5">
                  <c:v>21567</c:v>
                </c:pt>
              </c:numCache>
            </c:numRef>
          </c:val>
        </c:ser>
        <c:ser>
          <c:idx val="0"/>
          <c:order val="16"/>
          <c:tx>
            <c:strRef>
              <c:f>'BCTS Summary'!$C$59:$C$60</c:f>
              <c:strCache>
                <c:ptCount val="1"/>
                <c:pt idx="0">
                  <c:v>Repression Density Spacing</c:v>
                </c:pt>
              </c:strCache>
            </c:strRef>
          </c:tx>
          <c:cat>
            <c:strRef>
              <c:f>'BCTS Summary'!$E$46:$J$46</c:f>
              <c:strCache>
                <c:ptCount val="6"/>
                <c:pt idx="0">
                  <c:v>2013-2014</c:v>
                </c:pt>
                <c:pt idx="1">
                  <c:v>2014-2015</c:v>
                </c:pt>
                <c:pt idx="2">
                  <c:v>2015-2016</c:v>
                </c:pt>
                <c:pt idx="3">
                  <c:v>2016-2017</c:v>
                </c:pt>
                <c:pt idx="4">
                  <c:v>2017-2018</c:v>
                </c:pt>
                <c:pt idx="5">
                  <c:v>2018-2019</c:v>
                </c:pt>
              </c:strCache>
            </c:strRef>
          </c:cat>
          <c:val>
            <c:numRef>
              <c:f>'BCTS Summary'!$E$60:$J$60</c:f>
              <c:numCache>
                <c:formatCode>#,##0</c:formatCode>
                <c:ptCount val="6"/>
                <c:pt idx="0">
                  <c:v>0</c:v>
                </c:pt>
                <c:pt idx="1">
                  <c:v>0</c:v>
                </c:pt>
                <c:pt idx="2">
                  <c:v>0</c:v>
                </c:pt>
                <c:pt idx="3">
                  <c:v>0</c:v>
                </c:pt>
                <c:pt idx="4">
                  <c:v>0</c:v>
                </c:pt>
                <c:pt idx="5">
                  <c:v>0</c:v>
                </c:pt>
              </c:numCache>
            </c:numRef>
          </c:val>
        </c:ser>
        <c:overlap val="100"/>
        <c:axId val="93317376"/>
        <c:axId val="93331456"/>
      </c:barChart>
      <c:catAx>
        <c:axId val="93317376"/>
        <c:scaling>
          <c:orientation val="minMax"/>
        </c:scaling>
        <c:axPos val="b"/>
        <c:tickLblPos val="nextTo"/>
        <c:crossAx val="93331456"/>
        <c:crosses val="autoZero"/>
        <c:auto val="1"/>
        <c:lblAlgn val="ctr"/>
        <c:lblOffset val="100"/>
      </c:catAx>
      <c:valAx>
        <c:axId val="93331456"/>
        <c:scaling>
          <c:orientation val="minMax"/>
        </c:scaling>
        <c:axPos val="l"/>
        <c:majorGridlines/>
        <c:numFmt formatCode="0%" sourceLinked="1"/>
        <c:tickLblPos val="nextTo"/>
        <c:crossAx val="93317376"/>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Kootney</a:t>
            </a:r>
            <a:r>
              <a:rPr lang="en-US" baseline="0"/>
              <a:t> Boundary</a:t>
            </a:r>
            <a:r>
              <a:rPr lang="en-US"/>
              <a:t> Summary</a:t>
            </a:r>
          </a:p>
        </c:rich>
      </c:tx>
    </c:title>
    <c:plotArea>
      <c:layout/>
      <c:barChart>
        <c:barDir val="col"/>
        <c:grouping val="percentStacked"/>
        <c:ser>
          <c:idx val="1"/>
          <c:order val="0"/>
          <c:tx>
            <c:v>Backlog NSR Surveys</c:v>
          </c:tx>
          <c:cat>
            <c:strRef>
              <c:f>'BCTS Summary'!$E$89:$J$89</c:f>
              <c:strCache>
                <c:ptCount val="6"/>
                <c:pt idx="0">
                  <c:v>2013-2014</c:v>
                </c:pt>
                <c:pt idx="1">
                  <c:v>2014-2015</c:v>
                </c:pt>
                <c:pt idx="2">
                  <c:v>2015-2016</c:v>
                </c:pt>
                <c:pt idx="3">
                  <c:v>2016-2017</c:v>
                </c:pt>
                <c:pt idx="4">
                  <c:v>2017-2018</c:v>
                </c:pt>
                <c:pt idx="5">
                  <c:v>2018-2019</c:v>
                </c:pt>
              </c:strCache>
            </c:strRef>
          </c:cat>
          <c:val>
            <c:numRef>
              <c:f>'BCTS Summary'!$E$91:$J$91</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Summary'!$E$89:$J$89</c:f>
              <c:strCache>
                <c:ptCount val="6"/>
                <c:pt idx="0">
                  <c:v>2013-2014</c:v>
                </c:pt>
                <c:pt idx="1">
                  <c:v>2014-2015</c:v>
                </c:pt>
                <c:pt idx="2">
                  <c:v>2015-2016</c:v>
                </c:pt>
                <c:pt idx="3">
                  <c:v>2016-2017</c:v>
                </c:pt>
                <c:pt idx="4">
                  <c:v>2017-2018</c:v>
                </c:pt>
                <c:pt idx="5">
                  <c:v>2018-2019</c:v>
                </c:pt>
              </c:strCache>
            </c:strRef>
          </c:cat>
          <c:val>
            <c:numRef>
              <c:f>'BCTS Summary'!$E$93:$J$93</c:f>
              <c:numCache>
                <c:formatCode>#,##0</c:formatCode>
                <c:ptCount val="6"/>
                <c:pt idx="0">
                  <c:v>0</c:v>
                </c:pt>
                <c:pt idx="1">
                  <c:v>0</c:v>
                </c:pt>
                <c:pt idx="2">
                  <c:v>0</c:v>
                </c:pt>
                <c:pt idx="3">
                  <c:v>0</c:v>
                </c:pt>
                <c:pt idx="4">
                  <c:v>0</c:v>
                </c:pt>
                <c:pt idx="5">
                  <c:v>0</c:v>
                </c:pt>
              </c:numCache>
            </c:numRef>
          </c:val>
        </c:ser>
        <c:ser>
          <c:idx val="5"/>
          <c:order val="2"/>
          <c:tx>
            <c:v>Defaulted Obligations Surveys</c:v>
          </c:tx>
          <c:cat>
            <c:strRef>
              <c:f>'BCTS Summary'!$E$89:$J$89</c:f>
              <c:strCache>
                <c:ptCount val="6"/>
                <c:pt idx="0">
                  <c:v>2013-2014</c:v>
                </c:pt>
                <c:pt idx="1">
                  <c:v>2014-2015</c:v>
                </c:pt>
                <c:pt idx="2">
                  <c:v>2015-2016</c:v>
                </c:pt>
                <c:pt idx="3">
                  <c:v>2016-2017</c:v>
                </c:pt>
                <c:pt idx="4">
                  <c:v>2017-2018</c:v>
                </c:pt>
                <c:pt idx="5">
                  <c:v>2018-2019</c:v>
                </c:pt>
              </c:strCache>
            </c:strRef>
          </c:cat>
          <c:val>
            <c:numRef>
              <c:f>'BCTS Summary'!$E$95:$J$95</c:f>
              <c:numCache>
                <c:formatCode>#,##0</c:formatCode>
                <c:ptCount val="6"/>
                <c:pt idx="0">
                  <c:v>0</c:v>
                </c:pt>
                <c:pt idx="1">
                  <c:v>0</c:v>
                </c:pt>
                <c:pt idx="2">
                  <c:v>0</c:v>
                </c:pt>
                <c:pt idx="3">
                  <c:v>0</c:v>
                </c:pt>
                <c:pt idx="4">
                  <c:v>0</c:v>
                </c:pt>
                <c:pt idx="5">
                  <c:v>0</c:v>
                </c:pt>
              </c:numCache>
            </c:numRef>
          </c:val>
        </c:ser>
        <c:ser>
          <c:idx val="7"/>
          <c:order val="3"/>
          <c:tx>
            <c:v>Brushing Surveys</c:v>
          </c:tx>
          <c:cat>
            <c:strRef>
              <c:f>'BCTS Summary'!$E$89:$J$89</c:f>
              <c:strCache>
                <c:ptCount val="6"/>
                <c:pt idx="0">
                  <c:v>2013-2014</c:v>
                </c:pt>
                <c:pt idx="1">
                  <c:v>2014-2015</c:v>
                </c:pt>
                <c:pt idx="2">
                  <c:v>2015-2016</c:v>
                </c:pt>
                <c:pt idx="3">
                  <c:v>2016-2017</c:v>
                </c:pt>
                <c:pt idx="4">
                  <c:v>2017-2018</c:v>
                </c:pt>
                <c:pt idx="5">
                  <c:v>2018-2019</c:v>
                </c:pt>
              </c:strCache>
            </c:strRef>
          </c:cat>
          <c:val>
            <c:numRef>
              <c:f>'BCTS Summary'!$E$97:$J$97</c:f>
              <c:numCache>
                <c:formatCode>#,##0</c:formatCode>
                <c:ptCount val="6"/>
                <c:pt idx="0">
                  <c:v>0</c:v>
                </c:pt>
                <c:pt idx="1">
                  <c:v>0</c:v>
                </c:pt>
                <c:pt idx="2">
                  <c:v>0</c:v>
                </c:pt>
                <c:pt idx="3">
                  <c:v>0</c:v>
                </c:pt>
                <c:pt idx="4">
                  <c:v>0</c:v>
                </c:pt>
                <c:pt idx="5">
                  <c:v>0</c:v>
                </c:pt>
              </c:numCache>
            </c:numRef>
          </c:val>
        </c:ser>
        <c:ser>
          <c:idx val="9"/>
          <c:order val="4"/>
          <c:tx>
            <c:v>Site Prep</c:v>
          </c:tx>
          <c:cat>
            <c:strRef>
              <c:f>'BCTS Summary'!$E$89:$J$89</c:f>
              <c:strCache>
                <c:ptCount val="6"/>
                <c:pt idx="0">
                  <c:v>2013-2014</c:v>
                </c:pt>
                <c:pt idx="1">
                  <c:v>2014-2015</c:v>
                </c:pt>
                <c:pt idx="2">
                  <c:v>2015-2016</c:v>
                </c:pt>
                <c:pt idx="3">
                  <c:v>2016-2017</c:v>
                </c:pt>
                <c:pt idx="4">
                  <c:v>2017-2018</c:v>
                </c:pt>
                <c:pt idx="5">
                  <c:v>2018-2019</c:v>
                </c:pt>
              </c:strCache>
            </c:strRef>
          </c:cat>
          <c:val>
            <c:numRef>
              <c:f>'BCTS Summary'!$E$99:$J$99</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'BCTS Summary'!$E$89:$J$89</c:f>
              <c:strCache>
                <c:ptCount val="6"/>
                <c:pt idx="0">
                  <c:v>2013-2014</c:v>
                </c:pt>
                <c:pt idx="1">
                  <c:v>2014-2015</c:v>
                </c:pt>
                <c:pt idx="2">
                  <c:v>2015-2016</c:v>
                </c:pt>
                <c:pt idx="3">
                  <c:v>2016-2017</c:v>
                </c:pt>
                <c:pt idx="4">
                  <c:v>2017-2018</c:v>
                </c:pt>
                <c:pt idx="5">
                  <c:v>2018-2019</c:v>
                </c:pt>
              </c:strCache>
            </c:strRef>
          </c:cat>
          <c:val>
            <c:numRef>
              <c:f>'BCTS Summary'!$E$101:$J$101</c:f>
              <c:numCache>
                <c:formatCode>#,##0</c:formatCode>
                <c:ptCount val="6"/>
                <c:pt idx="0">
                  <c:v>0</c:v>
                </c:pt>
                <c:pt idx="1">
                  <c:v>0</c:v>
                </c:pt>
                <c:pt idx="2">
                  <c:v>0</c:v>
                </c:pt>
                <c:pt idx="3">
                  <c:v>0</c:v>
                </c:pt>
                <c:pt idx="4">
                  <c:v>0</c:v>
                </c:pt>
                <c:pt idx="5">
                  <c:v>0</c:v>
                </c:pt>
              </c:numCache>
            </c:numRef>
          </c:val>
        </c:ser>
        <c:ser>
          <c:idx val="13"/>
          <c:order val="6"/>
          <c:tx>
            <c:v>Planting</c:v>
          </c:tx>
          <c:cat>
            <c:strRef>
              <c:f>'BCTS Summary'!$E$89:$J$89</c:f>
              <c:strCache>
                <c:ptCount val="6"/>
                <c:pt idx="0">
                  <c:v>2013-2014</c:v>
                </c:pt>
                <c:pt idx="1">
                  <c:v>2014-2015</c:v>
                </c:pt>
                <c:pt idx="2">
                  <c:v>2015-2016</c:v>
                </c:pt>
                <c:pt idx="3">
                  <c:v>2016-2017</c:v>
                </c:pt>
                <c:pt idx="4">
                  <c:v>2017-2018</c:v>
                </c:pt>
                <c:pt idx="5">
                  <c:v>2018-2019</c:v>
                </c:pt>
              </c:strCache>
            </c:strRef>
          </c:cat>
          <c:val>
            <c:numRef>
              <c:f>'BCTS Summary'!$E$105:$J$105</c:f>
              <c:numCache>
                <c:formatCode>#,##0</c:formatCode>
                <c:ptCount val="6"/>
                <c:pt idx="0">
                  <c:v>0</c:v>
                </c:pt>
                <c:pt idx="1">
                  <c:v>0</c:v>
                </c:pt>
                <c:pt idx="2">
                  <c:v>0</c:v>
                </c:pt>
                <c:pt idx="3">
                  <c:v>0</c:v>
                </c:pt>
                <c:pt idx="4">
                  <c:v>0</c:v>
                </c:pt>
                <c:pt idx="5">
                  <c:v>0</c:v>
                </c:pt>
              </c:numCache>
            </c:numRef>
          </c:val>
        </c:ser>
        <c:ser>
          <c:idx val="16"/>
          <c:order val="7"/>
          <c:tx>
            <c:v>Overstory removal</c:v>
          </c:tx>
          <c:cat>
            <c:strRef>
              <c:f>'BCTS Summary'!$E$89:$J$89</c:f>
              <c:strCache>
                <c:ptCount val="6"/>
                <c:pt idx="0">
                  <c:v>2013-2014</c:v>
                </c:pt>
                <c:pt idx="1">
                  <c:v>2014-2015</c:v>
                </c:pt>
                <c:pt idx="2">
                  <c:v>2015-2016</c:v>
                </c:pt>
                <c:pt idx="3">
                  <c:v>2016-2017</c:v>
                </c:pt>
                <c:pt idx="4">
                  <c:v>2017-2018</c:v>
                </c:pt>
                <c:pt idx="5">
                  <c:v>2018-2019</c:v>
                </c:pt>
              </c:strCache>
            </c:strRef>
          </c:cat>
          <c:val>
            <c:numRef>
              <c:f>'BCTS Summary'!$E$108:$J$108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Summary'!$E$89:$J$89</c:f>
              <c:strCache>
                <c:ptCount val="6"/>
                <c:pt idx="0">
                  <c:v>2013-2014</c:v>
                </c:pt>
                <c:pt idx="1">
                  <c:v>2014-2015</c:v>
                </c:pt>
                <c:pt idx="2">
                  <c:v>2015-2016</c:v>
                </c:pt>
                <c:pt idx="3">
                  <c:v>2016-2017</c:v>
                </c:pt>
                <c:pt idx="4">
                  <c:v>2017-2018</c:v>
                </c:pt>
                <c:pt idx="5">
                  <c:v>2018-2019</c:v>
                </c:pt>
              </c:strCache>
            </c:strRef>
          </c:cat>
          <c:val>
            <c:numRef>
              <c:f>'BCTS Summary'!$E$111:$J$111</c:f>
              <c:numCache>
                <c:formatCode>#,##0</c:formatCode>
                <c:ptCount val="6"/>
                <c:pt idx="0">
                  <c:v>0</c:v>
                </c:pt>
                <c:pt idx="1">
                  <c:v>0</c:v>
                </c:pt>
                <c:pt idx="2">
                  <c:v>0</c:v>
                </c:pt>
                <c:pt idx="3">
                  <c:v>0</c:v>
                </c:pt>
                <c:pt idx="4">
                  <c:v>0</c:v>
                </c:pt>
                <c:pt idx="5">
                  <c:v>0</c:v>
                </c:pt>
              </c:numCache>
            </c:numRef>
          </c:val>
        </c:ser>
        <c:ser>
          <c:idx val="21"/>
          <c:order val="9"/>
          <c:tx>
            <c:v>Conifer Release</c:v>
          </c:tx>
          <c:cat>
            <c:strRef>
              <c:f>'BCTS Summary'!$E$89:$J$89</c:f>
              <c:strCache>
                <c:ptCount val="6"/>
                <c:pt idx="0">
                  <c:v>2013-2014</c:v>
                </c:pt>
                <c:pt idx="1">
                  <c:v>2014-2015</c:v>
                </c:pt>
                <c:pt idx="2">
                  <c:v>2015-2016</c:v>
                </c:pt>
                <c:pt idx="3">
                  <c:v>2016-2017</c:v>
                </c:pt>
                <c:pt idx="4">
                  <c:v>2017-2018</c:v>
                </c:pt>
                <c:pt idx="5">
                  <c:v>2018-2019</c:v>
                </c:pt>
              </c:strCache>
            </c:strRef>
          </c:cat>
          <c:val>
            <c:numRef>
              <c:f>'BCTS Summary'!$E$113:$J$113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Summary'!$E$89:$J$89</c:f>
              <c:strCache>
                <c:ptCount val="6"/>
                <c:pt idx="0">
                  <c:v>2013-2014</c:v>
                </c:pt>
                <c:pt idx="1">
                  <c:v>2014-2015</c:v>
                </c:pt>
                <c:pt idx="2">
                  <c:v>2015-2016</c:v>
                </c:pt>
                <c:pt idx="3">
                  <c:v>2016-2017</c:v>
                </c:pt>
                <c:pt idx="4">
                  <c:v>2017-2018</c:v>
                </c:pt>
                <c:pt idx="5">
                  <c:v>2018-2019</c:v>
                </c:pt>
              </c:strCache>
            </c:strRef>
          </c:cat>
          <c:val>
            <c:numRef>
              <c:f>'BCTS Summary'!$E$115:$J$115</c:f>
              <c:numCache>
                <c:formatCode>#,##0</c:formatCode>
                <c:ptCount val="6"/>
                <c:pt idx="0">
                  <c:v>0</c:v>
                </c:pt>
                <c:pt idx="1">
                  <c:v>0</c:v>
                </c:pt>
                <c:pt idx="2">
                  <c:v>0</c:v>
                </c:pt>
                <c:pt idx="3">
                  <c:v>0</c:v>
                </c:pt>
                <c:pt idx="4">
                  <c:v>0</c:v>
                </c:pt>
                <c:pt idx="5">
                  <c:v>0</c:v>
                </c:pt>
              </c:numCache>
            </c:numRef>
          </c:val>
        </c:ser>
        <c:ser>
          <c:idx val="25"/>
          <c:order val="11"/>
          <c:tx>
            <c:v>Fertilization</c:v>
          </c:tx>
          <c:cat>
            <c:strRef>
              <c:f>'BCTS Summary'!$E$89:$J$89</c:f>
              <c:strCache>
                <c:ptCount val="6"/>
                <c:pt idx="0">
                  <c:v>2013-2014</c:v>
                </c:pt>
                <c:pt idx="1">
                  <c:v>2014-2015</c:v>
                </c:pt>
                <c:pt idx="2">
                  <c:v>2015-2016</c:v>
                </c:pt>
                <c:pt idx="3">
                  <c:v>2016-2017</c:v>
                </c:pt>
                <c:pt idx="4">
                  <c:v>2017-2018</c:v>
                </c:pt>
                <c:pt idx="5">
                  <c:v>2018-2019</c:v>
                </c:pt>
              </c:strCache>
            </c:strRef>
          </c:cat>
          <c:val>
            <c:numRef>
              <c:f>'BCTS Summary'!$E$117:$J$117</c:f>
              <c:numCache>
                <c:formatCode>#,##0</c:formatCode>
                <c:ptCount val="6"/>
                <c:pt idx="0">
                  <c:v>0</c:v>
                </c:pt>
                <c:pt idx="1">
                  <c:v>0</c:v>
                </c:pt>
                <c:pt idx="2">
                  <c:v>0</c:v>
                </c:pt>
                <c:pt idx="3">
                  <c:v>0</c:v>
                </c:pt>
                <c:pt idx="4">
                  <c:v>0</c:v>
                </c:pt>
                <c:pt idx="5">
                  <c:v>0</c:v>
                </c:pt>
              </c:numCache>
            </c:numRef>
          </c:val>
        </c:ser>
        <c:ser>
          <c:idx val="27"/>
          <c:order val="12"/>
          <c:tx>
            <c:v>Pruning</c:v>
          </c:tx>
          <c:cat>
            <c:strRef>
              <c:f>'BCTS Summary'!$E$89:$J$89</c:f>
              <c:strCache>
                <c:ptCount val="6"/>
                <c:pt idx="0">
                  <c:v>2013-2014</c:v>
                </c:pt>
                <c:pt idx="1">
                  <c:v>2014-2015</c:v>
                </c:pt>
                <c:pt idx="2">
                  <c:v>2015-2016</c:v>
                </c:pt>
                <c:pt idx="3">
                  <c:v>2016-2017</c:v>
                </c:pt>
                <c:pt idx="4">
                  <c:v>2017-2018</c:v>
                </c:pt>
                <c:pt idx="5">
                  <c:v>2018-2019</c:v>
                </c:pt>
              </c:strCache>
            </c:strRef>
          </c:cat>
          <c:val>
            <c:numRef>
              <c:f>'BCTS Summary'!$E$119:$J$119</c:f>
              <c:numCache>
                <c:formatCode>#,##0</c:formatCode>
                <c:ptCount val="6"/>
                <c:pt idx="0">
                  <c:v>0</c:v>
                </c:pt>
                <c:pt idx="1">
                  <c:v>0</c:v>
                </c:pt>
                <c:pt idx="2">
                  <c:v>0</c:v>
                </c:pt>
                <c:pt idx="3">
                  <c:v>0</c:v>
                </c:pt>
                <c:pt idx="4">
                  <c:v>0</c:v>
                </c:pt>
                <c:pt idx="5">
                  <c:v>0</c:v>
                </c:pt>
              </c:numCache>
            </c:numRef>
          </c:val>
        </c:ser>
        <c:ser>
          <c:idx val="29"/>
          <c:order val="13"/>
          <c:tx>
            <c:v>Access</c:v>
          </c:tx>
          <c:cat>
            <c:strRef>
              <c:f>'BCTS Summary'!$E$89:$J$89</c:f>
              <c:strCache>
                <c:ptCount val="6"/>
                <c:pt idx="0">
                  <c:v>2013-2014</c:v>
                </c:pt>
                <c:pt idx="1">
                  <c:v>2014-2015</c:v>
                </c:pt>
                <c:pt idx="2">
                  <c:v>2015-2016</c:v>
                </c:pt>
                <c:pt idx="3">
                  <c:v>2016-2017</c:v>
                </c:pt>
                <c:pt idx="4">
                  <c:v>2017-2018</c:v>
                </c:pt>
                <c:pt idx="5">
                  <c:v>2018-2019</c:v>
                </c:pt>
              </c:strCache>
            </c:strRef>
          </c:cat>
          <c:val>
            <c:numRef>
              <c:f>'BCTS Summary'!$E$121:$J$121</c:f>
              <c:numCache>
                <c:formatCode>#,##0</c:formatCode>
                <c:ptCount val="6"/>
                <c:pt idx="0">
                  <c:v>0</c:v>
                </c:pt>
                <c:pt idx="1">
                  <c:v>0</c:v>
                </c:pt>
                <c:pt idx="2">
                  <c:v>0</c:v>
                </c:pt>
                <c:pt idx="3">
                  <c:v>0</c:v>
                </c:pt>
                <c:pt idx="4">
                  <c:v>0</c:v>
                </c:pt>
                <c:pt idx="5">
                  <c:v>0</c:v>
                </c:pt>
              </c:numCache>
            </c:numRef>
          </c:val>
        </c:ser>
        <c:ser>
          <c:idx val="30"/>
          <c:order val="14"/>
          <c:tx>
            <c:v>Overview Planning</c:v>
          </c:tx>
          <c:cat>
            <c:strRef>
              <c:f>'BCTS Summary'!$E$89:$J$89</c:f>
              <c:strCache>
                <c:ptCount val="6"/>
                <c:pt idx="0">
                  <c:v>2013-2014</c:v>
                </c:pt>
                <c:pt idx="1">
                  <c:v>2014-2015</c:v>
                </c:pt>
                <c:pt idx="2">
                  <c:v>2015-2016</c:v>
                </c:pt>
                <c:pt idx="3">
                  <c:v>2016-2017</c:v>
                </c:pt>
                <c:pt idx="4">
                  <c:v>2017-2018</c:v>
                </c:pt>
                <c:pt idx="5">
                  <c:v>2018-2019</c:v>
                </c:pt>
              </c:strCache>
            </c:strRef>
          </c:cat>
          <c:val>
            <c:numRef>
              <c:f>'BCTS Summary'!$E$122:$J$122</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Summary'!$E$89:$J$89</c:f>
              <c:strCache>
                <c:ptCount val="6"/>
                <c:pt idx="0">
                  <c:v>2013-2014</c:v>
                </c:pt>
                <c:pt idx="1">
                  <c:v>2014-2015</c:v>
                </c:pt>
                <c:pt idx="2">
                  <c:v>2015-2016</c:v>
                </c:pt>
                <c:pt idx="3">
                  <c:v>2016-2017</c:v>
                </c:pt>
                <c:pt idx="4">
                  <c:v>2017-2018</c:v>
                </c:pt>
                <c:pt idx="5">
                  <c:v>2018-2019</c:v>
                </c:pt>
              </c:strCache>
            </c:strRef>
          </c:cat>
          <c:val>
            <c:numRef>
              <c:f>'BCTS Summary'!$E$123:$J$123</c:f>
              <c:numCache>
                <c:formatCode>#,##0</c:formatCode>
                <c:ptCount val="6"/>
                <c:pt idx="0">
                  <c:v>0</c:v>
                </c:pt>
                <c:pt idx="1">
                  <c:v>0</c:v>
                </c:pt>
                <c:pt idx="2">
                  <c:v>0</c:v>
                </c:pt>
                <c:pt idx="3">
                  <c:v>0</c:v>
                </c:pt>
                <c:pt idx="4">
                  <c:v>0</c:v>
                </c:pt>
                <c:pt idx="5">
                  <c:v>0</c:v>
                </c:pt>
              </c:numCache>
            </c:numRef>
          </c:val>
        </c:ser>
        <c:ser>
          <c:idx val="0"/>
          <c:order val="16"/>
          <c:tx>
            <c:strRef>
              <c:f>'BCTS Summary'!$C$102:$C$103</c:f>
              <c:strCache>
                <c:ptCount val="1"/>
                <c:pt idx="0">
                  <c:v>Repression Density Spacing</c:v>
                </c:pt>
              </c:strCache>
            </c:strRef>
          </c:tx>
          <c:cat>
            <c:strRef>
              <c:f>'BCTS Summary'!$E$89:$J$89</c:f>
              <c:strCache>
                <c:ptCount val="6"/>
                <c:pt idx="0">
                  <c:v>2013-2014</c:v>
                </c:pt>
                <c:pt idx="1">
                  <c:v>2014-2015</c:v>
                </c:pt>
                <c:pt idx="2">
                  <c:v>2015-2016</c:v>
                </c:pt>
                <c:pt idx="3">
                  <c:v>2016-2017</c:v>
                </c:pt>
                <c:pt idx="4">
                  <c:v>2017-2018</c:v>
                </c:pt>
                <c:pt idx="5">
                  <c:v>2018-2019</c:v>
                </c:pt>
              </c:strCache>
            </c:strRef>
          </c:cat>
          <c:val>
            <c:numRef>
              <c:f>'BCTS Summary'!$E$103:$J$103</c:f>
              <c:numCache>
                <c:formatCode>#,##0</c:formatCode>
                <c:ptCount val="6"/>
                <c:pt idx="0">
                  <c:v>0</c:v>
                </c:pt>
                <c:pt idx="1">
                  <c:v>0</c:v>
                </c:pt>
                <c:pt idx="2">
                  <c:v>0</c:v>
                </c:pt>
                <c:pt idx="3">
                  <c:v>0</c:v>
                </c:pt>
                <c:pt idx="4">
                  <c:v>0</c:v>
                </c:pt>
                <c:pt idx="5">
                  <c:v>0</c:v>
                </c:pt>
              </c:numCache>
            </c:numRef>
          </c:val>
        </c:ser>
        <c:overlap val="100"/>
        <c:axId val="93487872"/>
        <c:axId val="93489408"/>
      </c:barChart>
      <c:catAx>
        <c:axId val="93487872"/>
        <c:scaling>
          <c:orientation val="minMax"/>
        </c:scaling>
        <c:axPos val="b"/>
        <c:tickLblPos val="nextTo"/>
        <c:crossAx val="93489408"/>
        <c:crosses val="autoZero"/>
        <c:auto val="1"/>
        <c:lblAlgn val="ctr"/>
        <c:lblOffset val="100"/>
      </c:catAx>
      <c:valAx>
        <c:axId val="93489408"/>
        <c:scaling>
          <c:orientation val="minMax"/>
        </c:scaling>
        <c:axPos val="l"/>
        <c:majorGridlines/>
        <c:numFmt formatCode="0%" sourceLinked="1"/>
        <c:tickLblPos val="nextTo"/>
        <c:crossAx val="93487872"/>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Omenica Summary</a:t>
            </a:r>
          </a:p>
        </c:rich>
      </c:tx>
    </c:title>
    <c:plotArea>
      <c:layout/>
      <c:barChart>
        <c:barDir val="col"/>
        <c:grouping val="percentStacked"/>
        <c:ser>
          <c:idx val="1"/>
          <c:order val="0"/>
          <c:tx>
            <c:v>Backlog NSR Surveys</c:v>
          </c:tx>
          <c:cat>
            <c:strRef>
              <c:f>'BCTS Summary'!$E$132:$J$132</c:f>
              <c:strCache>
                <c:ptCount val="6"/>
                <c:pt idx="0">
                  <c:v>2013-2014</c:v>
                </c:pt>
                <c:pt idx="1">
                  <c:v>2014-2015</c:v>
                </c:pt>
                <c:pt idx="2">
                  <c:v>2015-2016</c:v>
                </c:pt>
                <c:pt idx="3">
                  <c:v>2016-2017</c:v>
                </c:pt>
                <c:pt idx="4">
                  <c:v>2017-2018</c:v>
                </c:pt>
                <c:pt idx="5">
                  <c:v>2018-2019</c:v>
                </c:pt>
              </c:strCache>
            </c:strRef>
          </c:cat>
          <c:val>
            <c:numRef>
              <c:f>'BCTS Summary'!$E$134:$J$134</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Summary'!$E$132:$J$132</c:f>
              <c:strCache>
                <c:ptCount val="6"/>
                <c:pt idx="0">
                  <c:v>2013-2014</c:v>
                </c:pt>
                <c:pt idx="1">
                  <c:v>2014-2015</c:v>
                </c:pt>
                <c:pt idx="2">
                  <c:v>2015-2016</c:v>
                </c:pt>
                <c:pt idx="3">
                  <c:v>2016-2017</c:v>
                </c:pt>
                <c:pt idx="4">
                  <c:v>2017-2018</c:v>
                </c:pt>
                <c:pt idx="5">
                  <c:v>2018-2019</c:v>
                </c:pt>
              </c:strCache>
            </c:strRef>
          </c:cat>
          <c:val>
            <c:numRef>
              <c:f>'BCTS Summary'!$E$136:$J$136</c:f>
              <c:numCache>
                <c:formatCode>#,##0</c:formatCode>
                <c:ptCount val="6"/>
                <c:pt idx="0">
                  <c:v>170834</c:v>
                </c:pt>
                <c:pt idx="1">
                  <c:v>163295</c:v>
                </c:pt>
                <c:pt idx="2">
                  <c:v>18135</c:v>
                </c:pt>
                <c:pt idx="3">
                  <c:v>24371</c:v>
                </c:pt>
                <c:pt idx="4">
                  <c:v>2282</c:v>
                </c:pt>
                <c:pt idx="5">
                  <c:v>12566</c:v>
                </c:pt>
              </c:numCache>
            </c:numRef>
          </c:val>
        </c:ser>
        <c:ser>
          <c:idx val="5"/>
          <c:order val="2"/>
          <c:tx>
            <c:v>Defaulted Obligations Surveys</c:v>
          </c:tx>
          <c:cat>
            <c:strRef>
              <c:f>'BCTS Summary'!$E$132:$J$132</c:f>
              <c:strCache>
                <c:ptCount val="6"/>
                <c:pt idx="0">
                  <c:v>2013-2014</c:v>
                </c:pt>
                <c:pt idx="1">
                  <c:v>2014-2015</c:v>
                </c:pt>
                <c:pt idx="2">
                  <c:v>2015-2016</c:v>
                </c:pt>
                <c:pt idx="3">
                  <c:v>2016-2017</c:v>
                </c:pt>
                <c:pt idx="4">
                  <c:v>2017-2018</c:v>
                </c:pt>
                <c:pt idx="5">
                  <c:v>2018-2019</c:v>
                </c:pt>
              </c:strCache>
            </c:strRef>
          </c:cat>
          <c:val>
            <c:numRef>
              <c:f>'BCTS Summary'!$E$138:$J$138</c:f>
              <c:numCache>
                <c:formatCode>#,##0</c:formatCode>
                <c:ptCount val="6"/>
                <c:pt idx="0">
                  <c:v>0</c:v>
                </c:pt>
                <c:pt idx="1">
                  <c:v>0</c:v>
                </c:pt>
                <c:pt idx="2">
                  <c:v>0</c:v>
                </c:pt>
                <c:pt idx="3">
                  <c:v>0</c:v>
                </c:pt>
                <c:pt idx="4">
                  <c:v>0</c:v>
                </c:pt>
                <c:pt idx="5">
                  <c:v>0</c:v>
                </c:pt>
              </c:numCache>
            </c:numRef>
          </c:val>
        </c:ser>
        <c:ser>
          <c:idx val="7"/>
          <c:order val="3"/>
          <c:tx>
            <c:v>Brushing Surveys</c:v>
          </c:tx>
          <c:cat>
            <c:strRef>
              <c:f>'BCTS Summary'!$E$132:$J$132</c:f>
              <c:strCache>
                <c:ptCount val="6"/>
                <c:pt idx="0">
                  <c:v>2013-2014</c:v>
                </c:pt>
                <c:pt idx="1">
                  <c:v>2014-2015</c:v>
                </c:pt>
                <c:pt idx="2">
                  <c:v>2015-2016</c:v>
                </c:pt>
                <c:pt idx="3">
                  <c:v>2016-2017</c:v>
                </c:pt>
                <c:pt idx="4">
                  <c:v>2017-2018</c:v>
                </c:pt>
                <c:pt idx="5">
                  <c:v>2018-2019</c:v>
                </c:pt>
              </c:strCache>
            </c:strRef>
          </c:cat>
          <c:val>
            <c:numRef>
              <c:f>'BCTS Summary'!$E$140:$J$140</c:f>
              <c:numCache>
                <c:formatCode>#,##0</c:formatCode>
                <c:ptCount val="6"/>
                <c:pt idx="0">
                  <c:v>0</c:v>
                </c:pt>
                <c:pt idx="1">
                  <c:v>1402</c:v>
                </c:pt>
                <c:pt idx="2">
                  <c:v>21497</c:v>
                </c:pt>
                <c:pt idx="3">
                  <c:v>24517</c:v>
                </c:pt>
                <c:pt idx="4">
                  <c:v>5446</c:v>
                </c:pt>
                <c:pt idx="5">
                  <c:v>22200</c:v>
                </c:pt>
              </c:numCache>
            </c:numRef>
          </c:val>
        </c:ser>
        <c:ser>
          <c:idx val="9"/>
          <c:order val="4"/>
          <c:tx>
            <c:v>Site Prep</c:v>
          </c:tx>
          <c:cat>
            <c:strRef>
              <c:f>'BCTS Summary'!$E$132:$J$132</c:f>
              <c:strCache>
                <c:ptCount val="6"/>
                <c:pt idx="0">
                  <c:v>2013-2014</c:v>
                </c:pt>
                <c:pt idx="1">
                  <c:v>2014-2015</c:v>
                </c:pt>
                <c:pt idx="2">
                  <c:v>2015-2016</c:v>
                </c:pt>
                <c:pt idx="3">
                  <c:v>2016-2017</c:v>
                </c:pt>
                <c:pt idx="4">
                  <c:v>2017-2018</c:v>
                </c:pt>
                <c:pt idx="5">
                  <c:v>2018-2019</c:v>
                </c:pt>
              </c:strCache>
            </c:strRef>
          </c:cat>
          <c:val>
            <c:numRef>
              <c:f>'BCTS Summary'!$E$142:$J$142</c:f>
              <c:numCache>
                <c:formatCode>#,##0</c:formatCode>
                <c:ptCount val="6"/>
                <c:pt idx="0">
                  <c:v>271504</c:v>
                </c:pt>
                <c:pt idx="1">
                  <c:v>250000</c:v>
                </c:pt>
                <c:pt idx="2">
                  <c:v>0</c:v>
                </c:pt>
                <c:pt idx="3">
                  <c:v>0</c:v>
                </c:pt>
                <c:pt idx="4">
                  <c:v>0</c:v>
                </c:pt>
                <c:pt idx="5">
                  <c:v>0</c:v>
                </c:pt>
              </c:numCache>
            </c:numRef>
          </c:val>
        </c:ser>
        <c:ser>
          <c:idx val="11"/>
          <c:order val="5"/>
          <c:tx>
            <c:v>Brushing</c:v>
          </c:tx>
          <c:spPr>
            <a:solidFill>
              <a:srgbClr val="92D050"/>
            </a:solidFill>
          </c:spPr>
          <c:cat>
            <c:strRef>
              <c:f>'BCTS Summary'!$E$132:$J$132</c:f>
              <c:strCache>
                <c:ptCount val="6"/>
                <c:pt idx="0">
                  <c:v>2013-2014</c:v>
                </c:pt>
                <c:pt idx="1">
                  <c:v>2014-2015</c:v>
                </c:pt>
                <c:pt idx="2">
                  <c:v>2015-2016</c:v>
                </c:pt>
                <c:pt idx="3">
                  <c:v>2016-2017</c:v>
                </c:pt>
                <c:pt idx="4">
                  <c:v>2017-2018</c:v>
                </c:pt>
                <c:pt idx="5">
                  <c:v>2018-2019</c:v>
                </c:pt>
              </c:strCache>
            </c:strRef>
          </c:cat>
          <c:val>
            <c:numRef>
              <c:f>'BCTS Summary'!$E$144:$J$144</c:f>
              <c:numCache>
                <c:formatCode>#,##0</c:formatCode>
                <c:ptCount val="6"/>
                <c:pt idx="0">
                  <c:v>132101</c:v>
                </c:pt>
                <c:pt idx="1">
                  <c:v>348153</c:v>
                </c:pt>
                <c:pt idx="2">
                  <c:v>76815</c:v>
                </c:pt>
                <c:pt idx="3">
                  <c:v>134763</c:v>
                </c:pt>
                <c:pt idx="4">
                  <c:v>192044</c:v>
                </c:pt>
                <c:pt idx="5">
                  <c:v>376534</c:v>
                </c:pt>
              </c:numCache>
            </c:numRef>
          </c:val>
        </c:ser>
        <c:ser>
          <c:idx val="13"/>
          <c:order val="6"/>
          <c:tx>
            <c:v>Planting</c:v>
          </c:tx>
          <c:cat>
            <c:strRef>
              <c:f>'BCTS Summary'!$E$132:$J$132</c:f>
              <c:strCache>
                <c:ptCount val="6"/>
                <c:pt idx="0">
                  <c:v>2013-2014</c:v>
                </c:pt>
                <c:pt idx="1">
                  <c:v>2014-2015</c:v>
                </c:pt>
                <c:pt idx="2">
                  <c:v>2015-2016</c:v>
                </c:pt>
                <c:pt idx="3">
                  <c:v>2016-2017</c:v>
                </c:pt>
                <c:pt idx="4">
                  <c:v>2017-2018</c:v>
                </c:pt>
                <c:pt idx="5">
                  <c:v>2018-2019</c:v>
                </c:pt>
              </c:strCache>
            </c:strRef>
          </c:cat>
          <c:val>
            <c:numRef>
              <c:f>'BCTS Summary'!$E$148:$J$148</c:f>
              <c:numCache>
                <c:formatCode>#,##0</c:formatCode>
                <c:ptCount val="6"/>
                <c:pt idx="0">
                  <c:v>1658571</c:v>
                </c:pt>
                <c:pt idx="1">
                  <c:v>2782143</c:v>
                </c:pt>
                <c:pt idx="2">
                  <c:v>562137</c:v>
                </c:pt>
                <c:pt idx="3">
                  <c:v>692142</c:v>
                </c:pt>
                <c:pt idx="4">
                  <c:v>692142</c:v>
                </c:pt>
                <c:pt idx="5">
                  <c:v>692142</c:v>
                </c:pt>
              </c:numCache>
            </c:numRef>
          </c:val>
        </c:ser>
        <c:ser>
          <c:idx val="16"/>
          <c:order val="7"/>
          <c:tx>
            <c:v>Overstory removal</c:v>
          </c:tx>
          <c:cat>
            <c:strRef>
              <c:f>'BCTS Summary'!$E$132:$J$132</c:f>
              <c:strCache>
                <c:ptCount val="6"/>
                <c:pt idx="0">
                  <c:v>2013-2014</c:v>
                </c:pt>
                <c:pt idx="1">
                  <c:v>2014-2015</c:v>
                </c:pt>
                <c:pt idx="2">
                  <c:v>2015-2016</c:v>
                </c:pt>
                <c:pt idx="3">
                  <c:v>2016-2017</c:v>
                </c:pt>
                <c:pt idx="4">
                  <c:v>2017-2018</c:v>
                </c:pt>
                <c:pt idx="5">
                  <c:v>2018-2019</c:v>
                </c:pt>
              </c:strCache>
            </c:strRef>
          </c:cat>
          <c:val>
            <c:numRef>
              <c:f>'BCTS Summary'!$E$151:$J$151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Summary'!$E$132:$J$132</c:f>
              <c:strCache>
                <c:ptCount val="6"/>
                <c:pt idx="0">
                  <c:v>2013-2014</c:v>
                </c:pt>
                <c:pt idx="1">
                  <c:v>2014-2015</c:v>
                </c:pt>
                <c:pt idx="2">
                  <c:v>2015-2016</c:v>
                </c:pt>
                <c:pt idx="3">
                  <c:v>2016-2017</c:v>
                </c:pt>
                <c:pt idx="4">
                  <c:v>2017-2018</c:v>
                </c:pt>
                <c:pt idx="5">
                  <c:v>2018-2019</c:v>
                </c:pt>
              </c:strCache>
            </c:strRef>
          </c:cat>
          <c:val>
            <c:numRef>
              <c:f>'BCTS Summary'!$E$154:$J$154</c:f>
              <c:numCache>
                <c:formatCode>#,##0</c:formatCode>
                <c:ptCount val="6"/>
                <c:pt idx="0">
                  <c:v>0</c:v>
                </c:pt>
                <c:pt idx="1">
                  <c:v>0</c:v>
                </c:pt>
                <c:pt idx="2">
                  <c:v>0</c:v>
                </c:pt>
                <c:pt idx="3">
                  <c:v>0</c:v>
                </c:pt>
                <c:pt idx="4">
                  <c:v>0</c:v>
                </c:pt>
                <c:pt idx="5">
                  <c:v>0</c:v>
                </c:pt>
              </c:numCache>
            </c:numRef>
          </c:val>
        </c:ser>
        <c:ser>
          <c:idx val="21"/>
          <c:order val="9"/>
          <c:tx>
            <c:v>Conifer Release</c:v>
          </c:tx>
          <c:cat>
            <c:strRef>
              <c:f>'BCTS Summary'!$E$132:$J$132</c:f>
              <c:strCache>
                <c:ptCount val="6"/>
                <c:pt idx="0">
                  <c:v>2013-2014</c:v>
                </c:pt>
                <c:pt idx="1">
                  <c:v>2014-2015</c:v>
                </c:pt>
                <c:pt idx="2">
                  <c:v>2015-2016</c:v>
                </c:pt>
                <c:pt idx="3">
                  <c:v>2016-2017</c:v>
                </c:pt>
                <c:pt idx="4">
                  <c:v>2017-2018</c:v>
                </c:pt>
                <c:pt idx="5">
                  <c:v>2018-2019</c:v>
                </c:pt>
              </c:strCache>
            </c:strRef>
          </c:cat>
          <c:val>
            <c:numRef>
              <c:f>'BCTS Summary'!$E$156:$J$156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Summary'!$E$132:$J$132</c:f>
              <c:strCache>
                <c:ptCount val="6"/>
                <c:pt idx="0">
                  <c:v>2013-2014</c:v>
                </c:pt>
                <c:pt idx="1">
                  <c:v>2014-2015</c:v>
                </c:pt>
                <c:pt idx="2">
                  <c:v>2015-2016</c:v>
                </c:pt>
                <c:pt idx="3">
                  <c:v>2016-2017</c:v>
                </c:pt>
                <c:pt idx="4">
                  <c:v>2017-2018</c:v>
                </c:pt>
                <c:pt idx="5">
                  <c:v>2018-2019</c:v>
                </c:pt>
              </c:strCache>
            </c:strRef>
          </c:cat>
          <c:val>
            <c:numRef>
              <c:f>'BCTS Summary'!$E$158:$J$158</c:f>
              <c:numCache>
                <c:formatCode>#,##0</c:formatCode>
                <c:ptCount val="6"/>
                <c:pt idx="0">
                  <c:v>0</c:v>
                </c:pt>
                <c:pt idx="1">
                  <c:v>0</c:v>
                </c:pt>
                <c:pt idx="2">
                  <c:v>0</c:v>
                </c:pt>
                <c:pt idx="3">
                  <c:v>0</c:v>
                </c:pt>
                <c:pt idx="4">
                  <c:v>0</c:v>
                </c:pt>
                <c:pt idx="5">
                  <c:v>0</c:v>
                </c:pt>
              </c:numCache>
            </c:numRef>
          </c:val>
        </c:ser>
        <c:ser>
          <c:idx val="25"/>
          <c:order val="11"/>
          <c:tx>
            <c:v>Fertilization</c:v>
          </c:tx>
          <c:cat>
            <c:strRef>
              <c:f>'BCTS Summary'!$E$132:$J$132</c:f>
              <c:strCache>
                <c:ptCount val="6"/>
                <c:pt idx="0">
                  <c:v>2013-2014</c:v>
                </c:pt>
                <c:pt idx="1">
                  <c:v>2014-2015</c:v>
                </c:pt>
                <c:pt idx="2">
                  <c:v>2015-2016</c:v>
                </c:pt>
                <c:pt idx="3">
                  <c:v>2016-2017</c:v>
                </c:pt>
                <c:pt idx="4">
                  <c:v>2017-2018</c:v>
                </c:pt>
                <c:pt idx="5">
                  <c:v>2018-2019</c:v>
                </c:pt>
              </c:strCache>
            </c:strRef>
          </c:cat>
          <c:val>
            <c:numRef>
              <c:f>'BCTS Summary'!$E$160:$J$160</c:f>
              <c:numCache>
                <c:formatCode>#,##0</c:formatCode>
                <c:ptCount val="6"/>
                <c:pt idx="0">
                  <c:v>0</c:v>
                </c:pt>
                <c:pt idx="1">
                  <c:v>0</c:v>
                </c:pt>
                <c:pt idx="2">
                  <c:v>0</c:v>
                </c:pt>
                <c:pt idx="3">
                  <c:v>0</c:v>
                </c:pt>
                <c:pt idx="4">
                  <c:v>0</c:v>
                </c:pt>
                <c:pt idx="5">
                  <c:v>0</c:v>
                </c:pt>
              </c:numCache>
            </c:numRef>
          </c:val>
        </c:ser>
        <c:ser>
          <c:idx val="27"/>
          <c:order val="12"/>
          <c:tx>
            <c:v>Pruning</c:v>
          </c:tx>
          <c:cat>
            <c:strRef>
              <c:f>'BCTS Summary'!$E$132:$J$132</c:f>
              <c:strCache>
                <c:ptCount val="6"/>
                <c:pt idx="0">
                  <c:v>2013-2014</c:v>
                </c:pt>
                <c:pt idx="1">
                  <c:v>2014-2015</c:v>
                </c:pt>
                <c:pt idx="2">
                  <c:v>2015-2016</c:v>
                </c:pt>
                <c:pt idx="3">
                  <c:v>2016-2017</c:v>
                </c:pt>
                <c:pt idx="4">
                  <c:v>2017-2018</c:v>
                </c:pt>
                <c:pt idx="5">
                  <c:v>2018-2019</c:v>
                </c:pt>
              </c:strCache>
            </c:strRef>
          </c:cat>
          <c:val>
            <c:numRef>
              <c:f>'BCTS Summary'!$E$162:$J$162</c:f>
              <c:numCache>
                <c:formatCode>#,##0</c:formatCode>
                <c:ptCount val="6"/>
                <c:pt idx="0">
                  <c:v>0</c:v>
                </c:pt>
                <c:pt idx="1">
                  <c:v>0</c:v>
                </c:pt>
                <c:pt idx="2">
                  <c:v>0</c:v>
                </c:pt>
                <c:pt idx="3">
                  <c:v>0</c:v>
                </c:pt>
                <c:pt idx="4">
                  <c:v>0</c:v>
                </c:pt>
                <c:pt idx="5">
                  <c:v>0</c:v>
                </c:pt>
              </c:numCache>
            </c:numRef>
          </c:val>
        </c:ser>
        <c:ser>
          <c:idx val="29"/>
          <c:order val="13"/>
          <c:tx>
            <c:v>Access</c:v>
          </c:tx>
          <c:cat>
            <c:strRef>
              <c:f>'BCTS Summary'!$E$132:$J$132</c:f>
              <c:strCache>
                <c:ptCount val="6"/>
                <c:pt idx="0">
                  <c:v>2013-2014</c:v>
                </c:pt>
                <c:pt idx="1">
                  <c:v>2014-2015</c:v>
                </c:pt>
                <c:pt idx="2">
                  <c:v>2015-2016</c:v>
                </c:pt>
                <c:pt idx="3">
                  <c:v>2016-2017</c:v>
                </c:pt>
                <c:pt idx="4">
                  <c:v>2017-2018</c:v>
                </c:pt>
                <c:pt idx="5">
                  <c:v>2018-2019</c:v>
                </c:pt>
              </c:strCache>
            </c:strRef>
          </c:cat>
          <c:val>
            <c:numRef>
              <c:f>'BCTS Summary'!$E$164:$J$164</c:f>
              <c:numCache>
                <c:formatCode>#,##0</c:formatCode>
                <c:ptCount val="6"/>
                <c:pt idx="0">
                  <c:v>100000</c:v>
                </c:pt>
                <c:pt idx="1">
                  <c:v>10000</c:v>
                </c:pt>
                <c:pt idx="2">
                  <c:v>0</c:v>
                </c:pt>
                <c:pt idx="3">
                  <c:v>0</c:v>
                </c:pt>
                <c:pt idx="4">
                  <c:v>0</c:v>
                </c:pt>
                <c:pt idx="5">
                  <c:v>0</c:v>
                </c:pt>
              </c:numCache>
            </c:numRef>
          </c:val>
        </c:ser>
        <c:ser>
          <c:idx val="30"/>
          <c:order val="14"/>
          <c:tx>
            <c:v>Overview Planning</c:v>
          </c:tx>
          <c:cat>
            <c:strRef>
              <c:f>'BCTS Summary'!$E$132:$J$132</c:f>
              <c:strCache>
                <c:ptCount val="6"/>
                <c:pt idx="0">
                  <c:v>2013-2014</c:v>
                </c:pt>
                <c:pt idx="1">
                  <c:v>2014-2015</c:v>
                </c:pt>
                <c:pt idx="2">
                  <c:v>2015-2016</c:v>
                </c:pt>
                <c:pt idx="3">
                  <c:v>2016-2017</c:v>
                </c:pt>
                <c:pt idx="4">
                  <c:v>2017-2018</c:v>
                </c:pt>
                <c:pt idx="5">
                  <c:v>2018-2019</c:v>
                </c:pt>
              </c:strCache>
            </c:strRef>
          </c:cat>
          <c:val>
            <c:numRef>
              <c:f>'BCTS Summary'!$E$165:$J$165</c:f>
              <c:numCache>
                <c:formatCode>#,##0</c:formatCode>
                <c:ptCount val="6"/>
                <c:pt idx="0">
                  <c:v>10000</c:v>
                </c:pt>
                <c:pt idx="1">
                  <c:v>10000</c:v>
                </c:pt>
                <c:pt idx="2">
                  <c:v>0</c:v>
                </c:pt>
                <c:pt idx="3">
                  <c:v>0</c:v>
                </c:pt>
                <c:pt idx="4">
                  <c:v>0</c:v>
                </c:pt>
                <c:pt idx="5">
                  <c:v>0</c:v>
                </c:pt>
              </c:numCache>
            </c:numRef>
          </c:val>
        </c:ser>
        <c:ser>
          <c:idx val="31"/>
          <c:order val="15"/>
          <c:tx>
            <c:v>Program Support (Admin)</c:v>
          </c:tx>
          <c:spPr>
            <a:solidFill>
              <a:srgbClr val="FFFF00"/>
            </a:solidFill>
          </c:spPr>
          <c:cat>
            <c:strRef>
              <c:f>'BCTS Summary'!$E$132:$J$132</c:f>
              <c:strCache>
                <c:ptCount val="6"/>
                <c:pt idx="0">
                  <c:v>2013-2014</c:v>
                </c:pt>
                <c:pt idx="1">
                  <c:v>2014-2015</c:v>
                </c:pt>
                <c:pt idx="2">
                  <c:v>2015-2016</c:v>
                </c:pt>
                <c:pt idx="3">
                  <c:v>2016-2017</c:v>
                </c:pt>
                <c:pt idx="4">
                  <c:v>2017-2018</c:v>
                </c:pt>
                <c:pt idx="5">
                  <c:v>2018-2019</c:v>
                </c:pt>
              </c:strCache>
            </c:strRef>
          </c:cat>
          <c:val>
            <c:numRef>
              <c:f>'BCTS Summary'!$E$166:$J$166</c:f>
              <c:numCache>
                <c:formatCode>#,##0</c:formatCode>
                <c:ptCount val="6"/>
                <c:pt idx="0">
                  <c:v>233301</c:v>
                </c:pt>
                <c:pt idx="1">
                  <c:v>356499.30000000005</c:v>
                </c:pt>
                <c:pt idx="2">
                  <c:v>67858.399999999994</c:v>
                </c:pt>
                <c:pt idx="3">
                  <c:v>87579.3</c:v>
                </c:pt>
                <c:pt idx="4">
                  <c:v>89191.400000000009</c:v>
                </c:pt>
                <c:pt idx="5">
                  <c:v>110344.20000000001</c:v>
                </c:pt>
              </c:numCache>
            </c:numRef>
          </c:val>
        </c:ser>
        <c:ser>
          <c:idx val="0"/>
          <c:order val="16"/>
          <c:tx>
            <c:strRef>
              <c:f>'BCTS Summary'!$C$145:$C$146</c:f>
              <c:strCache>
                <c:ptCount val="1"/>
                <c:pt idx="0">
                  <c:v>Repression Density Spacing</c:v>
                </c:pt>
              </c:strCache>
            </c:strRef>
          </c:tx>
          <c:cat>
            <c:strRef>
              <c:f>'BCTS Summary'!$E$132:$J$132</c:f>
              <c:strCache>
                <c:ptCount val="6"/>
                <c:pt idx="0">
                  <c:v>2013-2014</c:v>
                </c:pt>
                <c:pt idx="1">
                  <c:v>2014-2015</c:v>
                </c:pt>
                <c:pt idx="2">
                  <c:v>2015-2016</c:v>
                </c:pt>
                <c:pt idx="3">
                  <c:v>2016-2017</c:v>
                </c:pt>
                <c:pt idx="4">
                  <c:v>2017-2018</c:v>
                </c:pt>
                <c:pt idx="5">
                  <c:v>2018-2019</c:v>
                </c:pt>
              </c:strCache>
            </c:strRef>
          </c:cat>
          <c:val>
            <c:numRef>
              <c:f>'BCTS Summary'!$E$146:$J$146</c:f>
              <c:numCache>
                <c:formatCode>#,##0</c:formatCode>
                <c:ptCount val="6"/>
                <c:pt idx="0">
                  <c:v>0</c:v>
                </c:pt>
                <c:pt idx="1">
                  <c:v>0</c:v>
                </c:pt>
                <c:pt idx="2">
                  <c:v>0</c:v>
                </c:pt>
                <c:pt idx="3">
                  <c:v>0</c:v>
                </c:pt>
                <c:pt idx="4">
                  <c:v>0</c:v>
                </c:pt>
                <c:pt idx="5">
                  <c:v>0</c:v>
                </c:pt>
              </c:numCache>
            </c:numRef>
          </c:val>
        </c:ser>
        <c:overlap val="100"/>
        <c:axId val="93572480"/>
        <c:axId val="93590656"/>
      </c:barChart>
      <c:catAx>
        <c:axId val="93572480"/>
        <c:scaling>
          <c:orientation val="minMax"/>
        </c:scaling>
        <c:axPos val="b"/>
        <c:tickLblPos val="nextTo"/>
        <c:crossAx val="93590656"/>
        <c:crosses val="autoZero"/>
        <c:auto val="1"/>
        <c:lblAlgn val="ctr"/>
        <c:lblOffset val="100"/>
      </c:catAx>
      <c:valAx>
        <c:axId val="93590656"/>
        <c:scaling>
          <c:orientation val="minMax"/>
        </c:scaling>
        <c:axPos val="l"/>
        <c:majorGridlines/>
        <c:numFmt formatCode="0%" sourceLinked="1"/>
        <c:tickLblPos val="nextTo"/>
        <c:crossAx val="93572480"/>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Skeena Summary</a:t>
            </a:r>
          </a:p>
        </c:rich>
      </c:tx>
    </c:title>
    <c:plotArea>
      <c:layout/>
      <c:barChart>
        <c:barDir val="col"/>
        <c:grouping val="percentStacked"/>
        <c:ser>
          <c:idx val="1"/>
          <c:order val="0"/>
          <c:tx>
            <c:v>Backlog NSR Surveys</c:v>
          </c:tx>
          <c:spPr>
            <a:solidFill>
              <a:prstClr val="black"/>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Summary'!$E$177:$J$177</c:f>
              <c:numCache>
                <c:formatCode>#,##0</c:formatCode>
                <c:ptCount val="6"/>
                <c:pt idx="0">
                  <c:v>6063</c:v>
                </c:pt>
                <c:pt idx="1">
                  <c:v>0</c:v>
                </c:pt>
                <c:pt idx="2">
                  <c:v>0</c:v>
                </c:pt>
                <c:pt idx="3">
                  <c:v>0</c:v>
                </c:pt>
                <c:pt idx="4">
                  <c:v>0</c:v>
                </c:pt>
                <c:pt idx="5">
                  <c:v>0</c:v>
                </c:pt>
              </c:numCache>
            </c:numRef>
          </c:val>
        </c:ser>
        <c:ser>
          <c:idx val="3"/>
          <c:order val="1"/>
          <c:tx>
            <c:v>MPB/Wildfire Surveys</c:v>
          </c:tx>
          <c:spPr>
            <a:solidFill>
              <a:srgbClr val="FF0000"/>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Summary'!$E$179:$J$179</c:f>
              <c:numCache>
                <c:formatCode>#,##0</c:formatCode>
                <c:ptCount val="6"/>
                <c:pt idx="0">
                  <c:v>41618</c:v>
                </c:pt>
                <c:pt idx="1">
                  <c:v>50544</c:v>
                </c:pt>
                <c:pt idx="2">
                  <c:v>56395</c:v>
                </c:pt>
                <c:pt idx="3">
                  <c:v>42827</c:v>
                </c:pt>
                <c:pt idx="4">
                  <c:v>4990</c:v>
                </c:pt>
                <c:pt idx="5">
                  <c:v>4990</c:v>
                </c:pt>
              </c:numCache>
            </c:numRef>
          </c:val>
        </c:ser>
        <c:ser>
          <c:idx val="5"/>
          <c:order val="2"/>
          <c:tx>
            <c:v>Defaulted Obligations Surveys</c:v>
          </c:tx>
          <c:cat>
            <c:strRef>
              <c:f>'BCTS Summary'!$E$175:$J$175</c:f>
              <c:strCache>
                <c:ptCount val="6"/>
                <c:pt idx="0">
                  <c:v>2013-2014</c:v>
                </c:pt>
                <c:pt idx="1">
                  <c:v>2014-2015</c:v>
                </c:pt>
                <c:pt idx="2">
                  <c:v>2015-2016</c:v>
                </c:pt>
                <c:pt idx="3">
                  <c:v>2016-2017</c:v>
                </c:pt>
                <c:pt idx="4">
                  <c:v>2017-2018</c:v>
                </c:pt>
                <c:pt idx="5">
                  <c:v>2018-2019</c:v>
                </c:pt>
              </c:strCache>
            </c:strRef>
          </c:cat>
          <c:val>
            <c:numRef>
              <c:f>'BCTS Summary'!$E$181:$J$181</c:f>
              <c:numCache>
                <c:formatCode>#,##0</c:formatCode>
                <c:ptCount val="6"/>
                <c:pt idx="0">
                  <c:v>0</c:v>
                </c:pt>
                <c:pt idx="1">
                  <c:v>0</c:v>
                </c:pt>
                <c:pt idx="2">
                  <c:v>0</c:v>
                </c:pt>
                <c:pt idx="3">
                  <c:v>0</c:v>
                </c:pt>
                <c:pt idx="4">
                  <c:v>0</c:v>
                </c:pt>
                <c:pt idx="5">
                  <c:v>0</c:v>
                </c:pt>
              </c:numCache>
            </c:numRef>
          </c:val>
        </c:ser>
        <c:ser>
          <c:idx val="7"/>
          <c:order val="3"/>
          <c:tx>
            <c:v>Brushing Surveys</c:v>
          </c:tx>
          <c:cat>
            <c:strRef>
              <c:f>'BCTS Summary'!$E$175:$J$175</c:f>
              <c:strCache>
                <c:ptCount val="6"/>
                <c:pt idx="0">
                  <c:v>2013-2014</c:v>
                </c:pt>
                <c:pt idx="1">
                  <c:v>2014-2015</c:v>
                </c:pt>
                <c:pt idx="2">
                  <c:v>2015-2016</c:v>
                </c:pt>
                <c:pt idx="3">
                  <c:v>2016-2017</c:v>
                </c:pt>
                <c:pt idx="4">
                  <c:v>2017-2018</c:v>
                </c:pt>
                <c:pt idx="5">
                  <c:v>2018-2019</c:v>
                </c:pt>
              </c:strCache>
            </c:strRef>
          </c:cat>
          <c:val>
            <c:numRef>
              <c:f>'BCTS Summary'!$E$183:$J$183</c:f>
              <c:numCache>
                <c:formatCode>#,##0</c:formatCode>
                <c:ptCount val="6"/>
                <c:pt idx="0">
                  <c:v>0</c:v>
                </c:pt>
                <c:pt idx="1">
                  <c:v>0</c:v>
                </c:pt>
                <c:pt idx="2">
                  <c:v>0</c:v>
                </c:pt>
                <c:pt idx="3">
                  <c:v>13260</c:v>
                </c:pt>
                <c:pt idx="4">
                  <c:v>13260</c:v>
                </c:pt>
                <c:pt idx="5">
                  <c:v>13260</c:v>
                </c:pt>
              </c:numCache>
            </c:numRef>
          </c:val>
        </c:ser>
        <c:ser>
          <c:idx val="9"/>
          <c:order val="4"/>
          <c:tx>
            <c:v>Site Prep</c:v>
          </c:tx>
          <c:cat>
            <c:strRef>
              <c:f>'BCTS Summary'!$E$175:$J$175</c:f>
              <c:strCache>
                <c:ptCount val="6"/>
                <c:pt idx="0">
                  <c:v>2013-2014</c:v>
                </c:pt>
                <c:pt idx="1">
                  <c:v>2014-2015</c:v>
                </c:pt>
                <c:pt idx="2">
                  <c:v>2015-2016</c:v>
                </c:pt>
                <c:pt idx="3">
                  <c:v>2016-2017</c:v>
                </c:pt>
                <c:pt idx="4">
                  <c:v>2017-2018</c:v>
                </c:pt>
                <c:pt idx="5">
                  <c:v>2018-2019</c:v>
                </c:pt>
              </c:strCache>
            </c:strRef>
          </c:cat>
          <c:val>
            <c:numRef>
              <c:f>'BCTS Summary'!$E$185:$J$185</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Summary'!$E$187:$J$187</c:f>
              <c:numCache>
                <c:formatCode>#,##0</c:formatCode>
                <c:ptCount val="6"/>
                <c:pt idx="0">
                  <c:v>244370</c:v>
                </c:pt>
                <c:pt idx="1">
                  <c:v>298505.59999999998</c:v>
                </c:pt>
                <c:pt idx="2">
                  <c:v>110610</c:v>
                </c:pt>
                <c:pt idx="3">
                  <c:v>167235</c:v>
                </c:pt>
                <c:pt idx="4">
                  <c:v>34088</c:v>
                </c:pt>
                <c:pt idx="5">
                  <c:v>34088</c:v>
                </c:pt>
              </c:numCache>
            </c:numRef>
          </c:val>
        </c:ser>
        <c:ser>
          <c:idx val="13"/>
          <c:order val="6"/>
          <c:tx>
            <c:v>Planting</c:v>
          </c:tx>
          <c:cat>
            <c:strRef>
              <c:f>'BCTS Summary'!$E$175:$J$175</c:f>
              <c:strCache>
                <c:ptCount val="6"/>
                <c:pt idx="0">
                  <c:v>2013-2014</c:v>
                </c:pt>
                <c:pt idx="1">
                  <c:v>2014-2015</c:v>
                </c:pt>
                <c:pt idx="2">
                  <c:v>2015-2016</c:v>
                </c:pt>
                <c:pt idx="3">
                  <c:v>2016-2017</c:v>
                </c:pt>
                <c:pt idx="4">
                  <c:v>2017-2018</c:v>
                </c:pt>
                <c:pt idx="5">
                  <c:v>2018-2019</c:v>
                </c:pt>
              </c:strCache>
            </c:strRef>
          </c:cat>
          <c:val>
            <c:numRef>
              <c:f>'BCTS Summary'!$E$191:$J$191</c:f>
              <c:numCache>
                <c:formatCode>#,##0</c:formatCode>
                <c:ptCount val="6"/>
                <c:pt idx="0">
                  <c:v>408926</c:v>
                </c:pt>
                <c:pt idx="1">
                  <c:v>687985</c:v>
                </c:pt>
                <c:pt idx="2">
                  <c:v>427500</c:v>
                </c:pt>
                <c:pt idx="3">
                  <c:v>399000</c:v>
                </c:pt>
                <c:pt idx="4">
                  <c:v>399000</c:v>
                </c:pt>
                <c:pt idx="5">
                  <c:v>399000</c:v>
                </c:pt>
              </c:numCache>
            </c:numRef>
          </c:val>
        </c:ser>
        <c:ser>
          <c:idx val="16"/>
          <c:order val="7"/>
          <c:tx>
            <c:v>Overstory removal</c:v>
          </c:tx>
          <c:cat>
            <c:strRef>
              <c:f>'BCTS Summary'!$E$175:$J$175</c:f>
              <c:strCache>
                <c:ptCount val="6"/>
                <c:pt idx="0">
                  <c:v>2013-2014</c:v>
                </c:pt>
                <c:pt idx="1">
                  <c:v>2014-2015</c:v>
                </c:pt>
                <c:pt idx="2">
                  <c:v>2015-2016</c:v>
                </c:pt>
                <c:pt idx="3">
                  <c:v>2016-2017</c:v>
                </c:pt>
                <c:pt idx="4">
                  <c:v>2017-2018</c:v>
                </c:pt>
                <c:pt idx="5">
                  <c:v>2018-2019</c:v>
                </c:pt>
              </c:strCache>
            </c:strRef>
          </c:cat>
          <c:val>
            <c:numRef>
              <c:f>'BCTS Summary'!$E$194:$J$194</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Summary'!$E$197:$J$197</c:f>
              <c:numCache>
                <c:formatCode>#,##0</c:formatCode>
                <c:ptCount val="6"/>
                <c:pt idx="0">
                  <c:v>0</c:v>
                </c:pt>
                <c:pt idx="1">
                  <c:v>77500</c:v>
                </c:pt>
                <c:pt idx="2">
                  <c:v>77500</c:v>
                </c:pt>
                <c:pt idx="3">
                  <c:v>77500</c:v>
                </c:pt>
                <c:pt idx="4">
                  <c:v>77500</c:v>
                </c:pt>
                <c:pt idx="5">
                  <c:v>77500</c:v>
                </c:pt>
              </c:numCache>
            </c:numRef>
          </c:val>
        </c:ser>
        <c:ser>
          <c:idx val="21"/>
          <c:order val="9"/>
          <c:tx>
            <c:v>Conifer Release</c:v>
          </c:tx>
          <c:cat>
            <c:strRef>
              <c:f>'BCTS Summary'!$E$175:$J$175</c:f>
              <c:strCache>
                <c:ptCount val="6"/>
                <c:pt idx="0">
                  <c:v>2013-2014</c:v>
                </c:pt>
                <c:pt idx="1">
                  <c:v>2014-2015</c:v>
                </c:pt>
                <c:pt idx="2">
                  <c:v>2015-2016</c:v>
                </c:pt>
                <c:pt idx="3">
                  <c:v>2016-2017</c:v>
                </c:pt>
                <c:pt idx="4">
                  <c:v>2017-2018</c:v>
                </c:pt>
                <c:pt idx="5">
                  <c:v>2018-2019</c:v>
                </c:pt>
              </c:strCache>
            </c:strRef>
          </c:cat>
          <c:val>
            <c:numRef>
              <c:f>'BCTS Summary'!$E$199:$J$199</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Summary'!$E$201:$J$201</c:f>
              <c:numCache>
                <c:formatCode>#,##0</c:formatCode>
                <c:ptCount val="6"/>
                <c:pt idx="0">
                  <c:v>0</c:v>
                </c:pt>
                <c:pt idx="1">
                  <c:v>0</c:v>
                </c:pt>
                <c:pt idx="2">
                  <c:v>0</c:v>
                </c:pt>
                <c:pt idx="3">
                  <c:v>0</c:v>
                </c:pt>
                <c:pt idx="4">
                  <c:v>0</c:v>
                </c:pt>
                <c:pt idx="5">
                  <c:v>0</c:v>
                </c:pt>
              </c:numCache>
            </c:numRef>
          </c:val>
        </c:ser>
        <c:ser>
          <c:idx val="25"/>
          <c:order val="11"/>
          <c:tx>
            <c:v>Fertilization</c:v>
          </c:tx>
          <c:cat>
            <c:strRef>
              <c:f>'BCTS Summary'!$E$175:$J$175</c:f>
              <c:strCache>
                <c:ptCount val="6"/>
                <c:pt idx="0">
                  <c:v>2013-2014</c:v>
                </c:pt>
                <c:pt idx="1">
                  <c:v>2014-2015</c:v>
                </c:pt>
                <c:pt idx="2">
                  <c:v>2015-2016</c:v>
                </c:pt>
                <c:pt idx="3">
                  <c:v>2016-2017</c:v>
                </c:pt>
                <c:pt idx="4">
                  <c:v>2017-2018</c:v>
                </c:pt>
                <c:pt idx="5">
                  <c:v>2018-2019</c:v>
                </c:pt>
              </c:strCache>
            </c:strRef>
          </c:cat>
          <c:val>
            <c:numRef>
              <c:f>'BCTS Summary'!$E$203:$J$203</c:f>
              <c:numCache>
                <c:formatCode>#,##0</c:formatCode>
                <c:ptCount val="6"/>
                <c:pt idx="0">
                  <c:v>0</c:v>
                </c:pt>
                <c:pt idx="1">
                  <c:v>0</c:v>
                </c:pt>
                <c:pt idx="2">
                  <c:v>0</c:v>
                </c:pt>
                <c:pt idx="3">
                  <c:v>0</c:v>
                </c:pt>
                <c:pt idx="4">
                  <c:v>0</c:v>
                </c:pt>
                <c:pt idx="5">
                  <c:v>0</c:v>
                </c:pt>
              </c:numCache>
            </c:numRef>
          </c:val>
        </c:ser>
        <c:ser>
          <c:idx val="27"/>
          <c:order val="12"/>
          <c:tx>
            <c:v>Pruning</c:v>
          </c:tx>
          <c:cat>
            <c:strRef>
              <c:f>'BCTS Summary'!$E$175:$J$175</c:f>
              <c:strCache>
                <c:ptCount val="6"/>
                <c:pt idx="0">
                  <c:v>2013-2014</c:v>
                </c:pt>
                <c:pt idx="1">
                  <c:v>2014-2015</c:v>
                </c:pt>
                <c:pt idx="2">
                  <c:v>2015-2016</c:v>
                </c:pt>
                <c:pt idx="3">
                  <c:v>2016-2017</c:v>
                </c:pt>
                <c:pt idx="4">
                  <c:v>2017-2018</c:v>
                </c:pt>
                <c:pt idx="5">
                  <c:v>2018-2019</c:v>
                </c:pt>
              </c:strCache>
            </c:strRef>
          </c:cat>
          <c:val>
            <c:numRef>
              <c:f>'BCTS Summary'!$E$205:$J$205</c:f>
              <c:numCache>
                <c:formatCode>#,##0</c:formatCode>
                <c:ptCount val="6"/>
                <c:pt idx="0">
                  <c:v>0</c:v>
                </c:pt>
                <c:pt idx="1">
                  <c:v>0</c:v>
                </c:pt>
                <c:pt idx="2">
                  <c:v>0</c:v>
                </c:pt>
                <c:pt idx="3">
                  <c:v>0</c:v>
                </c:pt>
                <c:pt idx="4">
                  <c:v>0</c:v>
                </c:pt>
                <c:pt idx="5">
                  <c:v>0</c:v>
                </c:pt>
              </c:numCache>
            </c:numRef>
          </c:val>
        </c:ser>
        <c:ser>
          <c:idx val="29"/>
          <c:order val="13"/>
          <c:tx>
            <c:v>Access</c:v>
          </c:tx>
          <c:cat>
            <c:strRef>
              <c:f>'BCTS Summary'!$E$175:$J$175</c:f>
              <c:strCache>
                <c:ptCount val="6"/>
                <c:pt idx="0">
                  <c:v>2013-2014</c:v>
                </c:pt>
                <c:pt idx="1">
                  <c:v>2014-2015</c:v>
                </c:pt>
                <c:pt idx="2">
                  <c:v>2015-2016</c:v>
                </c:pt>
                <c:pt idx="3">
                  <c:v>2016-2017</c:v>
                </c:pt>
                <c:pt idx="4">
                  <c:v>2017-2018</c:v>
                </c:pt>
                <c:pt idx="5">
                  <c:v>2018-2019</c:v>
                </c:pt>
              </c:strCache>
            </c:strRef>
          </c:cat>
          <c:val>
            <c:numRef>
              <c:f>'BCTS Summary'!$E$207:$J$207</c:f>
              <c:numCache>
                <c:formatCode>#,##0</c:formatCode>
                <c:ptCount val="6"/>
                <c:pt idx="0">
                  <c:v>5000</c:v>
                </c:pt>
                <c:pt idx="1">
                  <c:v>0</c:v>
                </c:pt>
                <c:pt idx="2">
                  <c:v>0</c:v>
                </c:pt>
                <c:pt idx="3">
                  <c:v>0</c:v>
                </c:pt>
                <c:pt idx="4">
                  <c:v>0</c:v>
                </c:pt>
                <c:pt idx="5">
                  <c:v>0</c:v>
                </c:pt>
              </c:numCache>
            </c:numRef>
          </c:val>
        </c:ser>
        <c:ser>
          <c:idx val="30"/>
          <c:order val="14"/>
          <c:tx>
            <c:v>Overview Planning</c:v>
          </c:tx>
          <c:cat>
            <c:strRef>
              <c:f>'BCTS Summary'!$E$175:$J$175</c:f>
              <c:strCache>
                <c:ptCount val="6"/>
                <c:pt idx="0">
                  <c:v>2013-2014</c:v>
                </c:pt>
                <c:pt idx="1">
                  <c:v>2014-2015</c:v>
                </c:pt>
                <c:pt idx="2">
                  <c:v>2015-2016</c:v>
                </c:pt>
                <c:pt idx="3">
                  <c:v>2016-2017</c:v>
                </c:pt>
                <c:pt idx="4">
                  <c:v>2017-2018</c:v>
                </c:pt>
                <c:pt idx="5">
                  <c:v>2018-2019</c:v>
                </c:pt>
              </c:strCache>
            </c:strRef>
          </c:cat>
          <c:val>
            <c:numRef>
              <c:f>'BCTS Summary'!$E$208:$J$208</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Summary'!$E$175:$J$175</c:f>
              <c:strCache>
                <c:ptCount val="6"/>
                <c:pt idx="0">
                  <c:v>2013-2014</c:v>
                </c:pt>
                <c:pt idx="1">
                  <c:v>2014-2015</c:v>
                </c:pt>
                <c:pt idx="2">
                  <c:v>2015-2016</c:v>
                </c:pt>
                <c:pt idx="3">
                  <c:v>2016-2017</c:v>
                </c:pt>
                <c:pt idx="4">
                  <c:v>2017-2018</c:v>
                </c:pt>
                <c:pt idx="5">
                  <c:v>2018-2019</c:v>
                </c:pt>
              </c:strCache>
            </c:strRef>
          </c:cat>
          <c:val>
            <c:numRef>
              <c:f>'BCTS Summary'!$E$209:$J$209</c:f>
              <c:numCache>
                <c:formatCode>#,##0</c:formatCode>
                <c:ptCount val="6"/>
                <c:pt idx="0">
                  <c:v>70597.7</c:v>
                </c:pt>
                <c:pt idx="1">
                  <c:v>111453.45999999999</c:v>
                </c:pt>
                <c:pt idx="2">
                  <c:v>67200.5</c:v>
                </c:pt>
                <c:pt idx="3">
                  <c:v>69982.2</c:v>
                </c:pt>
                <c:pt idx="4">
                  <c:v>52883.8</c:v>
                </c:pt>
                <c:pt idx="5">
                  <c:v>52883.8</c:v>
                </c:pt>
              </c:numCache>
            </c:numRef>
          </c:val>
        </c:ser>
        <c:ser>
          <c:idx val="0"/>
          <c:order val="16"/>
          <c:tx>
            <c:strRef>
              <c:f>'BCTS Summary'!$C$188:$C$189</c:f>
              <c:strCache>
                <c:ptCount val="1"/>
                <c:pt idx="0">
                  <c:v>Repression Density Spacing</c:v>
                </c:pt>
              </c:strCache>
            </c:strRef>
          </c:tx>
          <c:cat>
            <c:strRef>
              <c:f>'BCTS Summary'!$E$175:$J$175</c:f>
              <c:strCache>
                <c:ptCount val="6"/>
                <c:pt idx="0">
                  <c:v>2013-2014</c:v>
                </c:pt>
                <c:pt idx="1">
                  <c:v>2014-2015</c:v>
                </c:pt>
                <c:pt idx="2">
                  <c:v>2015-2016</c:v>
                </c:pt>
                <c:pt idx="3">
                  <c:v>2016-2017</c:v>
                </c:pt>
                <c:pt idx="4">
                  <c:v>2017-2018</c:v>
                </c:pt>
                <c:pt idx="5">
                  <c:v>2018-2019</c:v>
                </c:pt>
              </c:strCache>
            </c:strRef>
          </c:cat>
          <c:val>
            <c:numRef>
              <c:f>'BCTS Summary'!$E$189:$J$189</c:f>
              <c:numCache>
                <c:formatCode>#,##0</c:formatCode>
                <c:ptCount val="6"/>
                <c:pt idx="0">
                  <c:v>0</c:v>
                </c:pt>
                <c:pt idx="1">
                  <c:v>0</c:v>
                </c:pt>
                <c:pt idx="2">
                  <c:v>0</c:v>
                </c:pt>
                <c:pt idx="3">
                  <c:v>0</c:v>
                </c:pt>
                <c:pt idx="4">
                  <c:v>0</c:v>
                </c:pt>
                <c:pt idx="5">
                  <c:v>0</c:v>
                </c:pt>
              </c:numCache>
            </c:numRef>
          </c:val>
        </c:ser>
        <c:overlap val="100"/>
        <c:axId val="93700480"/>
        <c:axId val="93702016"/>
      </c:barChart>
      <c:catAx>
        <c:axId val="93700480"/>
        <c:scaling>
          <c:orientation val="minMax"/>
        </c:scaling>
        <c:axPos val="b"/>
        <c:tickLblPos val="nextTo"/>
        <c:crossAx val="93702016"/>
        <c:crosses val="autoZero"/>
        <c:auto val="1"/>
        <c:lblAlgn val="ctr"/>
        <c:lblOffset val="100"/>
      </c:catAx>
      <c:valAx>
        <c:axId val="93702016"/>
        <c:scaling>
          <c:orientation val="minMax"/>
        </c:scaling>
        <c:axPos val="l"/>
        <c:majorGridlines/>
        <c:numFmt formatCode="0%" sourceLinked="1"/>
        <c:tickLblPos val="nextTo"/>
        <c:crossAx val="93700480"/>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North</a:t>
            </a:r>
            <a:r>
              <a:rPr lang="en-US" baseline="0"/>
              <a:t> East</a:t>
            </a:r>
            <a:r>
              <a:rPr lang="en-US"/>
              <a:t> Summary</a:t>
            </a:r>
          </a:p>
        </c:rich>
      </c:tx>
      <c:layout/>
    </c:title>
    <c:plotArea>
      <c:layout/>
      <c:barChart>
        <c:barDir val="col"/>
        <c:grouping val="percentStacked"/>
        <c:ser>
          <c:idx val="1"/>
          <c:order val="0"/>
          <c:tx>
            <c:v>Backlog NSR Surveys</c:v>
          </c:tx>
          <c:cat>
            <c:strRef>
              <c:f>'BCTS Summary'!$E$218:$J$218</c:f>
              <c:strCache>
                <c:ptCount val="6"/>
                <c:pt idx="0">
                  <c:v>2013-2014</c:v>
                </c:pt>
                <c:pt idx="1">
                  <c:v>2014-2015</c:v>
                </c:pt>
                <c:pt idx="2">
                  <c:v>2015-2016</c:v>
                </c:pt>
                <c:pt idx="3">
                  <c:v>2016-2017</c:v>
                </c:pt>
                <c:pt idx="4">
                  <c:v>2017-2018</c:v>
                </c:pt>
                <c:pt idx="5">
                  <c:v>2018-2019</c:v>
                </c:pt>
              </c:strCache>
            </c:strRef>
          </c:cat>
          <c:val>
            <c:numRef>
              <c:f>'BCTS Summary'!$E$220:$J$220</c:f>
              <c:numCache>
                <c:formatCode>#,##0</c:formatCode>
                <c:ptCount val="6"/>
                <c:pt idx="0">
                  <c:v>0</c:v>
                </c:pt>
                <c:pt idx="1">
                  <c:v>15960</c:v>
                </c:pt>
                <c:pt idx="2">
                  <c:v>0</c:v>
                </c:pt>
                <c:pt idx="3">
                  <c:v>0</c:v>
                </c:pt>
                <c:pt idx="4">
                  <c:v>0</c:v>
                </c:pt>
                <c:pt idx="5">
                  <c:v>0</c:v>
                </c:pt>
              </c:numCache>
            </c:numRef>
          </c:val>
        </c:ser>
        <c:ser>
          <c:idx val="3"/>
          <c:order val="1"/>
          <c:tx>
            <c:v>MPB/Wildfire Surveys</c:v>
          </c:tx>
          <c:spPr>
            <a:solidFill>
              <a:srgbClr val="FF0000"/>
            </a:solidFill>
          </c:spPr>
          <c:cat>
            <c:strRef>
              <c:f>'BCTS Summary'!$E$218:$J$218</c:f>
              <c:strCache>
                <c:ptCount val="6"/>
                <c:pt idx="0">
                  <c:v>2013-2014</c:v>
                </c:pt>
                <c:pt idx="1">
                  <c:v>2014-2015</c:v>
                </c:pt>
                <c:pt idx="2">
                  <c:v>2015-2016</c:v>
                </c:pt>
                <c:pt idx="3">
                  <c:v>2016-2017</c:v>
                </c:pt>
                <c:pt idx="4">
                  <c:v>2017-2018</c:v>
                </c:pt>
                <c:pt idx="5">
                  <c:v>2018-2019</c:v>
                </c:pt>
              </c:strCache>
            </c:strRef>
          </c:cat>
          <c:val>
            <c:numRef>
              <c:f>'BCTS Summary'!$E$222:$J$222</c:f>
              <c:numCache>
                <c:formatCode>#,##0</c:formatCode>
                <c:ptCount val="6"/>
                <c:pt idx="0">
                  <c:v>0</c:v>
                </c:pt>
                <c:pt idx="1">
                  <c:v>15136</c:v>
                </c:pt>
                <c:pt idx="2">
                  <c:v>880</c:v>
                </c:pt>
                <c:pt idx="3">
                  <c:v>2920</c:v>
                </c:pt>
                <c:pt idx="4">
                  <c:v>3080</c:v>
                </c:pt>
                <c:pt idx="5">
                  <c:v>800</c:v>
                </c:pt>
              </c:numCache>
            </c:numRef>
          </c:val>
        </c:ser>
        <c:ser>
          <c:idx val="5"/>
          <c:order val="2"/>
          <c:tx>
            <c:v>Defaulted Obligations Surveys</c:v>
          </c:tx>
          <c:cat>
            <c:strRef>
              <c:f>'BCTS Summary'!$E$218:$J$218</c:f>
              <c:strCache>
                <c:ptCount val="6"/>
                <c:pt idx="0">
                  <c:v>2013-2014</c:v>
                </c:pt>
                <c:pt idx="1">
                  <c:v>2014-2015</c:v>
                </c:pt>
                <c:pt idx="2">
                  <c:v>2015-2016</c:v>
                </c:pt>
                <c:pt idx="3">
                  <c:v>2016-2017</c:v>
                </c:pt>
                <c:pt idx="4">
                  <c:v>2017-2018</c:v>
                </c:pt>
                <c:pt idx="5">
                  <c:v>2018-2019</c:v>
                </c:pt>
              </c:strCache>
            </c:strRef>
          </c:cat>
          <c:val>
            <c:numRef>
              <c:f>'BCTS Summary'!$E$224:$J$224</c:f>
              <c:numCache>
                <c:formatCode>#,##0</c:formatCode>
                <c:ptCount val="6"/>
                <c:pt idx="0">
                  <c:v>0</c:v>
                </c:pt>
                <c:pt idx="1">
                  <c:v>0</c:v>
                </c:pt>
                <c:pt idx="2">
                  <c:v>0</c:v>
                </c:pt>
                <c:pt idx="3">
                  <c:v>0</c:v>
                </c:pt>
                <c:pt idx="4">
                  <c:v>0</c:v>
                </c:pt>
                <c:pt idx="5">
                  <c:v>0</c:v>
                </c:pt>
              </c:numCache>
            </c:numRef>
          </c:val>
        </c:ser>
        <c:ser>
          <c:idx val="7"/>
          <c:order val="3"/>
          <c:tx>
            <c:v>Brushing Surveys</c:v>
          </c:tx>
          <c:cat>
            <c:strRef>
              <c:f>'BCTS Summary'!$E$218:$J$218</c:f>
              <c:strCache>
                <c:ptCount val="6"/>
                <c:pt idx="0">
                  <c:v>2013-2014</c:v>
                </c:pt>
                <c:pt idx="1">
                  <c:v>2014-2015</c:v>
                </c:pt>
                <c:pt idx="2">
                  <c:v>2015-2016</c:v>
                </c:pt>
                <c:pt idx="3">
                  <c:v>2016-2017</c:v>
                </c:pt>
                <c:pt idx="4">
                  <c:v>2017-2018</c:v>
                </c:pt>
                <c:pt idx="5">
                  <c:v>2018-2019</c:v>
                </c:pt>
              </c:strCache>
            </c:strRef>
          </c:cat>
          <c:val>
            <c:numRef>
              <c:f>'BCTS Summary'!$E$226:$J$226</c:f>
              <c:numCache>
                <c:formatCode>#,##0</c:formatCode>
                <c:ptCount val="6"/>
                <c:pt idx="0">
                  <c:v>10605</c:v>
                </c:pt>
                <c:pt idx="1">
                  <c:v>0</c:v>
                </c:pt>
                <c:pt idx="2">
                  <c:v>119925</c:v>
                </c:pt>
                <c:pt idx="3">
                  <c:v>0</c:v>
                </c:pt>
                <c:pt idx="4">
                  <c:v>0</c:v>
                </c:pt>
                <c:pt idx="5">
                  <c:v>0</c:v>
                </c:pt>
              </c:numCache>
            </c:numRef>
          </c:val>
        </c:ser>
        <c:ser>
          <c:idx val="9"/>
          <c:order val="4"/>
          <c:tx>
            <c:v>Site Prep</c:v>
          </c:tx>
          <c:cat>
            <c:strRef>
              <c:f>'BCTS Summary'!$E$218:$J$218</c:f>
              <c:strCache>
                <c:ptCount val="6"/>
                <c:pt idx="0">
                  <c:v>2013-2014</c:v>
                </c:pt>
                <c:pt idx="1">
                  <c:v>2014-2015</c:v>
                </c:pt>
                <c:pt idx="2">
                  <c:v>2015-2016</c:v>
                </c:pt>
                <c:pt idx="3">
                  <c:v>2016-2017</c:v>
                </c:pt>
                <c:pt idx="4">
                  <c:v>2017-2018</c:v>
                </c:pt>
                <c:pt idx="5">
                  <c:v>2018-2019</c:v>
                </c:pt>
              </c:strCache>
            </c:strRef>
          </c:cat>
          <c:val>
            <c:numRef>
              <c:f>'BCTS Summary'!$E$228:$J$228</c:f>
              <c:numCache>
                <c:formatCode>#,##0</c:formatCode>
                <c:ptCount val="6"/>
                <c:pt idx="0">
                  <c:v>0</c:v>
                </c:pt>
                <c:pt idx="1">
                  <c:v>237500</c:v>
                </c:pt>
                <c:pt idx="2">
                  <c:v>0</c:v>
                </c:pt>
                <c:pt idx="3">
                  <c:v>0</c:v>
                </c:pt>
                <c:pt idx="4">
                  <c:v>0</c:v>
                </c:pt>
                <c:pt idx="5">
                  <c:v>0</c:v>
                </c:pt>
              </c:numCache>
            </c:numRef>
          </c:val>
        </c:ser>
        <c:ser>
          <c:idx val="11"/>
          <c:order val="5"/>
          <c:tx>
            <c:v>Brushing</c:v>
          </c:tx>
          <c:spPr>
            <a:solidFill>
              <a:srgbClr val="92D050"/>
            </a:solidFill>
          </c:spPr>
          <c:cat>
            <c:strRef>
              <c:f>'BCTS Summary'!$E$218:$J$218</c:f>
              <c:strCache>
                <c:ptCount val="6"/>
                <c:pt idx="0">
                  <c:v>2013-2014</c:v>
                </c:pt>
                <c:pt idx="1">
                  <c:v>2014-2015</c:v>
                </c:pt>
                <c:pt idx="2">
                  <c:v>2015-2016</c:v>
                </c:pt>
                <c:pt idx="3">
                  <c:v>2016-2017</c:v>
                </c:pt>
                <c:pt idx="4">
                  <c:v>2017-2018</c:v>
                </c:pt>
                <c:pt idx="5">
                  <c:v>2018-2019</c:v>
                </c:pt>
              </c:strCache>
            </c:strRef>
          </c:cat>
          <c:val>
            <c:numRef>
              <c:f>'BCTS Summary'!$E$230:$J$230</c:f>
              <c:numCache>
                <c:formatCode>#,##0</c:formatCode>
                <c:ptCount val="6"/>
                <c:pt idx="0">
                  <c:v>0</c:v>
                </c:pt>
                <c:pt idx="1">
                  <c:v>0</c:v>
                </c:pt>
                <c:pt idx="2">
                  <c:v>0</c:v>
                </c:pt>
                <c:pt idx="3">
                  <c:v>0</c:v>
                </c:pt>
                <c:pt idx="4">
                  <c:v>0</c:v>
                </c:pt>
                <c:pt idx="5">
                  <c:v>0</c:v>
                </c:pt>
              </c:numCache>
            </c:numRef>
          </c:val>
        </c:ser>
        <c:ser>
          <c:idx val="13"/>
          <c:order val="6"/>
          <c:tx>
            <c:v>Planting</c:v>
          </c:tx>
          <c:cat>
            <c:strRef>
              <c:f>'BCTS Summary'!$E$218:$J$218</c:f>
              <c:strCache>
                <c:ptCount val="6"/>
                <c:pt idx="0">
                  <c:v>2013-2014</c:v>
                </c:pt>
                <c:pt idx="1">
                  <c:v>2014-2015</c:v>
                </c:pt>
                <c:pt idx="2">
                  <c:v>2015-2016</c:v>
                </c:pt>
                <c:pt idx="3">
                  <c:v>2016-2017</c:v>
                </c:pt>
                <c:pt idx="4">
                  <c:v>2017-2018</c:v>
                </c:pt>
                <c:pt idx="5">
                  <c:v>2018-2019</c:v>
                </c:pt>
              </c:strCache>
            </c:strRef>
          </c:cat>
          <c:val>
            <c:numRef>
              <c:f>'BCTS Summary'!$E$234:$J$234</c:f>
              <c:numCache>
                <c:formatCode>#,##0</c:formatCode>
                <c:ptCount val="6"/>
                <c:pt idx="0">
                  <c:v>0</c:v>
                </c:pt>
                <c:pt idx="1">
                  <c:v>0</c:v>
                </c:pt>
                <c:pt idx="2">
                  <c:v>69805.600000000006</c:v>
                </c:pt>
                <c:pt idx="3">
                  <c:v>5964</c:v>
                </c:pt>
                <c:pt idx="4">
                  <c:v>3231</c:v>
                </c:pt>
                <c:pt idx="5">
                  <c:v>863</c:v>
                </c:pt>
              </c:numCache>
            </c:numRef>
          </c:val>
        </c:ser>
        <c:ser>
          <c:idx val="16"/>
          <c:order val="7"/>
          <c:tx>
            <c:v>Overstory removal</c:v>
          </c:tx>
          <c:cat>
            <c:strRef>
              <c:f>'BCTS Summary'!$E$218:$J$218</c:f>
              <c:strCache>
                <c:ptCount val="6"/>
                <c:pt idx="0">
                  <c:v>2013-2014</c:v>
                </c:pt>
                <c:pt idx="1">
                  <c:v>2014-2015</c:v>
                </c:pt>
                <c:pt idx="2">
                  <c:v>2015-2016</c:v>
                </c:pt>
                <c:pt idx="3">
                  <c:v>2016-2017</c:v>
                </c:pt>
                <c:pt idx="4">
                  <c:v>2017-2018</c:v>
                </c:pt>
                <c:pt idx="5">
                  <c:v>2018-2019</c:v>
                </c:pt>
              </c:strCache>
            </c:strRef>
          </c:cat>
          <c:val>
            <c:numRef>
              <c:f>'BCTS Summary'!$E$237:$J$237</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Summary'!$E$218:$J$218</c:f>
              <c:strCache>
                <c:ptCount val="6"/>
                <c:pt idx="0">
                  <c:v>2013-2014</c:v>
                </c:pt>
                <c:pt idx="1">
                  <c:v>2014-2015</c:v>
                </c:pt>
                <c:pt idx="2">
                  <c:v>2015-2016</c:v>
                </c:pt>
                <c:pt idx="3">
                  <c:v>2016-2017</c:v>
                </c:pt>
                <c:pt idx="4">
                  <c:v>2017-2018</c:v>
                </c:pt>
                <c:pt idx="5">
                  <c:v>2018-2019</c:v>
                </c:pt>
              </c:strCache>
            </c:strRef>
          </c:cat>
          <c:val>
            <c:numRef>
              <c:f>'BCTS Summary'!$E$240:$J$240</c:f>
              <c:numCache>
                <c:formatCode>#,##0</c:formatCode>
                <c:ptCount val="6"/>
                <c:pt idx="0">
                  <c:v>0</c:v>
                </c:pt>
                <c:pt idx="1">
                  <c:v>0</c:v>
                </c:pt>
                <c:pt idx="2">
                  <c:v>0</c:v>
                </c:pt>
                <c:pt idx="3">
                  <c:v>0</c:v>
                </c:pt>
                <c:pt idx="4">
                  <c:v>0</c:v>
                </c:pt>
                <c:pt idx="5">
                  <c:v>0</c:v>
                </c:pt>
              </c:numCache>
            </c:numRef>
          </c:val>
        </c:ser>
        <c:ser>
          <c:idx val="21"/>
          <c:order val="9"/>
          <c:tx>
            <c:v>Conifer Release</c:v>
          </c:tx>
          <c:cat>
            <c:strRef>
              <c:f>'BCTS Summary'!$E$218:$J$218</c:f>
              <c:strCache>
                <c:ptCount val="6"/>
                <c:pt idx="0">
                  <c:v>2013-2014</c:v>
                </c:pt>
                <c:pt idx="1">
                  <c:v>2014-2015</c:v>
                </c:pt>
                <c:pt idx="2">
                  <c:v>2015-2016</c:v>
                </c:pt>
                <c:pt idx="3">
                  <c:v>2016-2017</c:v>
                </c:pt>
                <c:pt idx="4">
                  <c:v>2017-2018</c:v>
                </c:pt>
                <c:pt idx="5">
                  <c:v>2018-2019</c:v>
                </c:pt>
              </c:strCache>
            </c:strRef>
          </c:cat>
          <c:val>
            <c:numRef>
              <c:f>'BCTS Summary'!$E$242:$J$242</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Summary'!$E$218:$J$218</c:f>
              <c:strCache>
                <c:ptCount val="6"/>
                <c:pt idx="0">
                  <c:v>2013-2014</c:v>
                </c:pt>
                <c:pt idx="1">
                  <c:v>2014-2015</c:v>
                </c:pt>
                <c:pt idx="2">
                  <c:v>2015-2016</c:v>
                </c:pt>
                <c:pt idx="3">
                  <c:v>2016-2017</c:v>
                </c:pt>
                <c:pt idx="4">
                  <c:v>2017-2018</c:v>
                </c:pt>
                <c:pt idx="5">
                  <c:v>2018-2019</c:v>
                </c:pt>
              </c:strCache>
            </c:strRef>
          </c:cat>
          <c:val>
            <c:numRef>
              <c:f>'BCTS Summary'!$E$244:$J$244</c:f>
              <c:numCache>
                <c:formatCode>#,##0</c:formatCode>
                <c:ptCount val="6"/>
                <c:pt idx="0">
                  <c:v>0</c:v>
                </c:pt>
                <c:pt idx="1">
                  <c:v>0</c:v>
                </c:pt>
                <c:pt idx="2">
                  <c:v>0</c:v>
                </c:pt>
                <c:pt idx="3">
                  <c:v>0</c:v>
                </c:pt>
                <c:pt idx="4">
                  <c:v>0</c:v>
                </c:pt>
                <c:pt idx="5">
                  <c:v>0</c:v>
                </c:pt>
              </c:numCache>
            </c:numRef>
          </c:val>
        </c:ser>
        <c:ser>
          <c:idx val="25"/>
          <c:order val="11"/>
          <c:tx>
            <c:v>Fertilization</c:v>
          </c:tx>
          <c:cat>
            <c:strRef>
              <c:f>'BCTS Summary'!$E$218:$J$218</c:f>
              <c:strCache>
                <c:ptCount val="6"/>
                <c:pt idx="0">
                  <c:v>2013-2014</c:v>
                </c:pt>
                <c:pt idx="1">
                  <c:v>2014-2015</c:v>
                </c:pt>
                <c:pt idx="2">
                  <c:v>2015-2016</c:v>
                </c:pt>
                <c:pt idx="3">
                  <c:v>2016-2017</c:v>
                </c:pt>
                <c:pt idx="4">
                  <c:v>2017-2018</c:v>
                </c:pt>
                <c:pt idx="5">
                  <c:v>2018-2019</c:v>
                </c:pt>
              </c:strCache>
            </c:strRef>
          </c:cat>
          <c:val>
            <c:numRef>
              <c:f>'BCTS Summary'!$E$246:$J$246</c:f>
              <c:numCache>
                <c:formatCode>#,##0</c:formatCode>
                <c:ptCount val="6"/>
                <c:pt idx="0">
                  <c:v>0</c:v>
                </c:pt>
                <c:pt idx="1">
                  <c:v>0</c:v>
                </c:pt>
                <c:pt idx="2">
                  <c:v>0</c:v>
                </c:pt>
                <c:pt idx="3">
                  <c:v>0</c:v>
                </c:pt>
                <c:pt idx="4">
                  <c:v>0</c:v>
                </c:pt>
                <c:pt idx="5">
                  <c:v>0</c:v>
                </c:pt>
              </c:numCache>
            </c:numRef>
          </c:val>
        </c:ser>
        <c:ser>
          <c:idx val="27"/>
          <c:order val="12"/>
          <c:tx>
            <c:v>Pruning</c:v>
          </c:tx>
          <c:cat>
            <c:strRef>
              <c:f>'BCTS Summary'!$E$218:$J$218</c:f>
              <c:strCache>
                <c:ptCount val="6"/>
                <c:pt idx="0">
                  <c:v>2013-2014</c:v>
                </c:pt>
                <c:pt idx="1">
                  <c:v>2014-2015</c:v>
                </c:pt>
                <c:pt idx="2">
                  <c:v>2015-2016</c:v>
                </c:pt>
                <c:pt idx="3">
                  <c:v>2016-2017</c:v>
                </c:pt>
                <c:pt idx="4">
                  <c:v>2017-2018</c:v>
                </c:pt>
                <c:pt idx="5">
                  <c:v>2018-2019</c:v>
                </c:pt>
              </c:strCache>
            </c:strRef>
          </c:cat>
          <c:val>
            <c:numRef>
              <c:f>'BCTS Summary'!$E$248:$J$248</c:f>
              <c:numCache>
                <c:formatCode>#,##0</c:formatCode>
                <c:ptCount val="6"/>
                <c:pt idx="0">
                  <c:v>0</c:v>
                </c:pt>
                <c:pt idx="1">
                  <c:v>0</c:v>
                </c:pt>
                <c:pt idx="2">
                  <c:v>0</c:v>
                </c:pt>
                <c:pt idx="3">
                  <c:v>0</c:v>
                </c:pt>
                <c:pt idx="4">
                  <c:v>0</c:v>
                </c:pt>
                <c:pt idx="5">
                  <c:v>0</c:v>
                </c:pt>
              </c:numCache>
            </c:numRef>
          </c:val>
        </c:ser>
        <c:ser>
          <c:idx val="29"/>
          <c:order val="13"/>
          <c:tx>
            <c:v>Access</c:v>
          </c:tx>
          <c:cat>
            <c:strRef>
              <c:f>'BCTS Summary'!$E$218:$J$218</c:f>
              <c:strCache>
                <c:ptCount val="6"/>
                <c:pt idx="0">
                  <c:v>2013-2014</c:v>
                </c:pt>
                <c:pt idx="1">
                  <c:v>2014-2015</c:v>
                </c:pt>
                <c:pt idx="2">
                  <c:v>2015-2016</c:v>
                </c:pt>
                <c:pt idx="3">
                  <c:v>2016-2017</c:v>
                </c:pt>
                <c:pt idx="4">
                  <c:v>2017-2018</c:v>
                </c:pt>
                <c:pt idx="5">
                  <c:v>2018-2019</c:v>
                </c:pt>
              </c:strCache>
            </c:strRef>
          </c:cat>
          <c:val>
            <c:numRef>
              <c:f>'BCTS Summary'!$E$250:$J$250</c:f>
              <c:numCache>
                <c:formatCode>#,##0</c:formatCode>
                <c:ptCount val="6"/>
                <c:pt idx="0">
                  <c:v>0</c:v>
                </c:pt>
                <c:pt idx="1">
                  <c:v>20000</c:v>
                </c:pt>
                <c:pt idx="2">
                  <c:v>0</c:v>
                </c:pt>
                <c:pt idx="3">
                  <c:v>0</c:v>
                </c:pt>
                <c:pt idx="4">
                  <c:v>0</c:v>
                </c:pt>
                <c:pt idx="5">
                  <c:v>0</c:v>
                </c:pt>
              </c:numCache>
            </c:numRef>
          </c:val>
        </c:ser>
        <c:ser>
          <c:idx val="30"/>
          <c:order val="14"/>
          <c:tx>
            <c:v>Overview Planning</c:v>
          </c:tx>
          <c:cat>
            <c:strRef>
              <c:f>'BCTS Summary'!$E$218:$J$218</c:f>
              <c:strCache>
                <c:ptCount val="6"/>
                <c:pt idx="0">
                  <c:v>2013-2014</c:v>
                </c:pt>
                <c:pt idx="1">
                  <c:v>2014-2015</c:v>
                </c:pt>
                <c:pt idx="2">
                  <c:v>2015-2016</c:v>
                </c:pt>
                <c:pt idx="3">
                  <c:v>2016-2017</c:v>
                </c:pt>
                <c:pt idx="4">
                  <c:v>2017-2018</c:v>
                </c:pt>
                <c:pt idx="5">
                  <c:v>2018-2019</c:v>
                </c:pt>
              </c:strCache>
            </c:strRef>
          </c:cat>
          <c:val>
            <c:numRef>
              <c:f>'BCTS Summary'!$E$251:$J$251</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Summary'!$E$218:$J$218</c:f>
              <c:strCache>
                <c:ptCount val="6"/>
                <c:pt idx="0">
                  <c:v>2013-2014</c:v>
                </c:pt>
                <c:pt idx="1">
                  <c:v>2014-2015</c:v>
                </c:pt>
                <c:pt idx="2">
                  <c:v>2015-2016</c:v>
                </c:pt>
                <c:pt idx="3">
                  <c:v>2016-2017</c:v>
                </c:pt>
                <c:pt idx="4">
                  <c:v>2017-2018</c:v>
                </c:pt>
                <c:pt idx="5">
                  <c:v>2018-2019</c:v>
                </c:pt>
              </c:strCache>
            </c:strRef>
          </c:cat>
          <c:val>
            <c:numRef>
              <c:f>'BCTS Summary'!$E$252:$J$252</c:f>
              <c:numCache>
                <c:formatCode>#,##0</c:formatCode>
                <c:ptCount val="6"/>
                <c:pt idx="0">
                  <c:v>1060.5</c:v>
                </c:pt>
                <c:pt idx="1">
                  <c:v>26859.600000000002</c:v>
                </c:pt>
                <c:pt idx="2">
                  <c:v>19061.060000000001</c:v>
                </c:pt>
                <c:pt idx="3">
                  <c:v>888.40000000000009</c:v>
                </c:pt>
                <c:pt idx="4">
                  <c:v>631.1</c:v>
                </c:pt>
                <c:pt idx="5">
                  <c:v>166.3</c:v>
                </c:pt>
              </c:numCache>
            </c:numRef>
          </c:val>
        </c:ser>
        <c:ser>
          <c:idx val="0"/>
          <c:order val="16"/>
          <c:tx>
            <c:strRef>
              <c:f>'BCTS Summary'!$C$231:$C$232</c:f>
              <c:strCache>
                <c:ptCount val="1"/>
                <c:pt idx="0">
                  <c:v>Repression Density Spacing</c:v>
                </c:pt>
              </c:strCache>
            </c:strRef>
          </c:tx>
          <c:cat>
            <c:strRef>
              <c:f>'BCTS Summary'!$E$218:$J$218</c:f>
              <c:strCache>
                <c:ptCount val="6"/>
                <c:pt idx="0">
                  <c:v>2013-2014</c:v>
                </c:pt>
                <c:pt idx="1">
                  <c:v>2014-2015</c:v>
                </c:pt>
                <c:pt idx="2">
                  <c:v>2015-2016</c:v>
                </c:pt>
                <c:pt idx="3">
                  <c:v>2016-2017</c:v>
                </c:pt>
                <c:pt idx="4">
                  <c:v>2017-2018</c:v>
                </c:pt>
                <c:pt idx="5">
                  <c:v>2018-2019</c:v>
                </c:pt>
              </c:strCache>
            </c:strRef>
          </c:cat>
          <c:val>
            <c:numRef>
              <c:f>'BCTS Summary'!$E$232:$J$232</c:f>
              <c:numCache>
                <c:formatCode>#,##0</c:formatCode>
                <c:ptCount val="6"/>
                <c:pt idx="0">
                  <c:v>0</c:v>
                </c:pt>
                <c:pt idx="1">
                  <c:v>0</c:v>
                </c:pt>
                <c:pt idx="2">
                  <c:v>0</c:v>
                </c:pt>
                <c:pt idx="3">
                  <c:v>0</c:v>
                </c:pt>
                <c:pt idx="4">
                  <c:v>0</c:v>
                </c:pt>
                <c:pt idx="5">
                  <c:v>0</c:v>
                </c:pt>
              </c:numCache>
            </c:numRef>
          </c:val>
        </c:ser>
        <c:overlap val="100"/>
        <c:axId val="93780224"/>
        <c:axId val="99168256"/>
      </c:barChart>
      <c:catAx>
        <c:axId val="93780224"/>
        <c:scaling>
          <c:orientation val="minMax"/>
        </c:scaling>
        <c:axPos val="b"/>
        <c:tickLblPos val="nextTo"/>
        <c:crossAx val="99168256"/>
        <c:crosses val="autoZero"/>
        <c:auto val="1"/>
        <c:lblAlgn val="ctr"/>
        <c:lblOffset val="100"/>
      </c:catAx>
      <c:valAx>
        <c:axId val="99168256"/>
        <c:scaling>
          <c:orientation val="minMax"/>
        </c:scaling>
        <c:axPos val="l"/>
        <c:majorGridlines/>
        <c:numFmt formatCode="0%" sourceLinked="1"/>
        <c:tickLblPos val="nextTo"/>
        <c:crossAx val="93780224"/>
        <c:crosses val="autoZero"/>
        <c:crossBetween val="between"/>
      </c:valAx>
    </c:plotArea>
    <c:legend>
      <c:legendPos val="r"/>
      <c:layout/>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South</a:t>
            </a:r>
            <a:r>
              <a:rPr lang="en-US" baseline="0"/>
              <a:t> Coast</a:t>
            </a:r>
            <a:r>
              <a:rPr lang="en-US"/>
              <a:t> Summary</a:t>
            </a:r>
          </a:p>
        </c:rich>
      </c:tx>
      <c:layout/>
    </c:title>
    <c:plotArea>
      <c:layout/>
      <c:barChart>
        <c:barDir val="col"/>
        <c:grouping val="percentStacked"/>
        <c:ser>
          <c:idx val="1"/>
          <c:order val="0"/>
          <c:tx>
            <c:v>Backlog NSR Surveys</c:v>
          </c:tx>
          <c:spPr>
            <a:solidFill>
              <a:prstClr val="black"/>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Summary'!$E$263:$J$263</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Summary'!$E$265:$J$265</c:f>
              <c:numCache>
                <c:formatCode>#,##0</c:formatCode>
                <c:ptCount val="6"/>
                <c:pt idx="0">
                  <c:v>0</c:v>
                </c:pt>
                <c:pt idx="1">
                  <c:v>0</c:v>
                </c:pt>
                <c:pt idx="2">
                  <c:v>0</c:v>
                </c:pt>
                <c:pt idx="3">
                  <c:v>0</c:v>
                </c:pt>
                <c:pt idx="4">
                  <c:v>0</c:v>
                </c:pt>
                <c:pt idx="5">
                  <c:v>0</c:v>
                </c:pt>
              </c:numCache>
            </c:numRef>
          </c:val>
        </c:ser>
        <c:ser>
          <c:idx val="5"/>
          <c:order val="2"/>
          <c:tx>
            <c:v>Defaulted Obligations Surveys</c:v>
          </c:tx>
          <c:cat>
            <c:strRef>
              <c:f>'BCTS Summary'!$E$261:$J$261</c:f>
              <c:strCache>
                <c:ptCount val="6"/>
                <c:pt idx="0">
                  <c:v>2013-2014</c:v>
                </c:pt>
                <c:pt idx="1">
                  <c:v>2014-2015</c:v>
                </c:pt>
                <c:pt idx="2">
                  <c:v>2015-2016</c:v>
                </c:pt>
                <c:pt idx="3">
                  <c:v>2016-2017</c:v>
                </c:pt>
                <c:pt idx="4">
                  <c:v>2017-2018</c:v>
                </c:pt>
                <c:pt idx="5">
                  <c:v>2018-2019</c:v>
                </c:pt>
              </c:strCache>
            </c:strRef>
          </c:cat>
          <c:val>
            <c:numRef>
              <c:f>'BCTS Summary'!$E$267:$J$267</c:f>
              <c:numCache>
                <c:formatCode>#,##0</c:formatCode>
                <c:ptCount val="6"/>
                <c:pt idx="0">
                  <c:v>0</c:v>
                </c:pt>
                <c:pt idx="1">
                  <c:v>0</c:v>
                </c:pt>
                <c:pt idx="2">
                  <c:v>0</c:v>
                </c:pt>
                <c:pt idx="3">
                  <c:v>0</c:v>
                </c:pt>
                <c:pt idx="4">
                  <c:v>0</c:v>
                </c:pt>
                <c:pt idx="5">
                  <c:v>0</c:v>
                </c:pt>
              </c:numCache>
            </c:numRef>
          </c:val>
        </c:ser>
        <c:ser>
          <c:idx val="7"/>
          <c:order val="3"/>
          <c:tx>
            <c:v>Brushing Surveys</c:v>
          </c:tx>
          <c:cat>
            <c:strRef>
              <c:f>'BCTS Summary'!$E$261:$J$261</c:f>
              <c:strCache>
                <c:ptCount val="6"/>
                <c:pt idx="0">
                  <c:v>2013-2014</c:v>
                </c:pt>
                <c:pt idx="1">
                  <c:v>2014-2015</c:v>
                </c:pt>
                <c:pt idx="2">
                  <c:v>2015-2016</c:v>
                </c:pt>
                <c:pt idx="3">
                  <c:v>2016-2017</c:v>
                </c:pt>
                <c:pt idx="4">
                  <c:v>2017-2018</c:v>
                </c:pt>
                <c:pt idx="5">
                  <c:v>2018-2019</c:v>
                </c:pt>
              </c:strCache>
            </c:strRef>
          </c:cat>
          <c:val>
            <c:numRef>
              <c:f>'BCTS Summary'!$E$269:$J$269</c:f>
              <c:numCache>
                <c:formatCode>#,##0</c:formatCode>
                <c:ptCount val="6"/>
                <c:pt idx="0">
                  <c:v>0</c:v>
                </c:pt>
                <c:pt idx="1">
                  <c:v>0</c:v>
                </c:pt>
                <c:pt idx="2">
                  <c:v>0</c:v>
                </c:pt>
                <c:pt idx="3">
                  <c:v>0</c:v>
                </c:pt>
                <c:pt idx="4">
                  <c:v>0</c:v>
                </c:pt>
                <c:pt idx="5">
                  <c:v>0</c:v>
                </c:pt>
              </c:numCache>
            </c:numRef>
          </c:val>
        </c:ser>
        <c:ser>
          <c:idx val="9"/>
          <c:order val="4"/>
          <c:tx>
            <c:v>Site Prep</c:v>
          </c:tx>
          <c:cat>
            <c:strRef>
              <c:f>'BCTS Summary'!$E$261:$J$261</c:f>
              <c:strCache>
                <c:ptCount val="6"/>
                <c:pt idx="0">
                  <c:v>2013-2014</c:v>
                </c:pt>
                <c:pt idx="1">
                  <c:v>2014-2015</c:v>
                </c:pt>
                <c:pt idx="2">
                  <c:v>2015-2016</c:v>
                </c:pt>
                <c:pt idx="3">
                  <c:v>2016-2017</c:v>
                </c:pt>
                <c:pt idx="4">
                  <c:v>2017-2018</c:v>
                </c:pt>
                <c:pt idx="5">
                  <c:v>2018-2019</c:v>
                </c:pt>
              </c:strCache>
            </c:strRef>
          </c:cat>
          <c:val>
            <c:numRef>
              <c:f>'BCTS Summary'!$E$271:$J$271</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Summary'!$E$273:$J$273</c:f>
              <c:numCache>
                <c:formatCode>#,##0</c:formatCode>
                <c:ptCount val="6"/>
                <c:pt idx="0">
                  <c:v>0</c:v>
                </c:pt>
                <c:pt idx="1">
                  <c:v>0</c:v>
                </c:pt>
                <c:pt idx="2">
                  <c:v>0</c:v>
                </c:pt>
                <c:pt idx="3">
                  <c:v>0</c:v>
                </c:pt>
                <c:pt idx="4">
                  <c:v>0</c:v>
                </c:pt>
                <c:pt idx="5">
                  <c:v>0</c:v>
                </c:pt>
              </c:numCache>
            </c:numRef>
          </c:val>
        </c:ser>
        <c:ser>
          <c:idx val="13"/>
          <c:order val="6"/>
          <c:tx>
            <c:v>Planting</c:v>
          </c:tx>
          <c:cat>
            <c:strRef>
              <c:f>'BCTS Summary'!$E$261:$J$261</c:f>
              <c:strCache>
                <c:ptCount val="6"/>
                <c:pt idx="0">
                  <c:v>2013-2014</c:v>
                </c:pt>
                <c:pt idx="1">
                  <c:v>2014-2015</c:v>
                </c:pt>
                <c:pt idx="2">
                  <c:v>2015-2016</c:v>
                </c:pt>
                <c:pt idx="3">
                  <c:v>2016-2017</c:v>
                </c:pt>
                <c:pt idx="4">
                  <c:v>2017-2018</c:v>
                </c:pt>
                <c:pt idx="5">
                  <c:v>2018-2019</c:v>
                </c:pt>
              </c:strCache>
            </c:strRef>
          </c:cat>
          <c:val>
            <c:numRef>
              <c:f>'BCTS Summary'!$E$277:$J$277</c:f>
              <c:numCache>
                <c:formatCode>#,##0</c:formatCode>
                <c:ptCount val="6"/>
                <c:pt idx="0">
                  <c:v>0</c:v>
                </c:pt>
                <c:pt idx="1">
                  <c:v>0</c:v>
                </c:pt>
                <c:pt idx="2">
                  <c:v>0</c:v>
                </c:pt>
                <c:pt idx="3">
                  <c:v>0</c:v>
                </c:pt>
                <c:pt idx="4">
                  <c:v>0</c:v>
                </c:pt>
                <c:pt idx="5">
                  <c:v>0</c:v>
                </c:pt>
              </c:numCache>
            </c:numRef>
          </c:val>
        </c:ser>
        <c:ser>
          <c:idx val="16"/>
          <c:order val="7"/>
          <c:tx>
            <c:v>Overstory removal</c:v>
          </c:tx>
          <c:cat>
            <c:strRef>
              <c:f>'BCTS Summary'!$E$261:$J$261</c:f>
              <c:strCache>
                <c:ptCount val="6"/>
                <c:pt idx="0">
                  <c:v>2013-2014</c:v>
                </c:pt>
                <c:pt idx="1">
                  <c:v>2014-2015</c:v>
                </c:pt>
                <c:pt idx="2">
                  <c:v>2015-2016</c:v>
                </c:pt>
                <c:pt idx="3">
                  <c:v>2016-2017</c:v>
                </c:pt>
                <c:pt idx="4">
                  <c:v>2017-2018</c:v>
                </c:pt>
                <c:pt idx="5">
                  <c:v>2018-2019</c:v>
                </c:pt>
              </c:strCache>
            </c:strRef>
          </c:cat>
          <c:val>
            <c:numRef>
              <c:f>'BCTS Summary'!$E$280:$J$280</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Summary'!$E$283:$J$283</c:f>
              <c:numCache>
                <c:formatCode>#,##0</c:formatCode>
                <c:ptCount val="6"/>
                <c:pt idx="0">
                  <c:v>0</c:v>
                </c:pt>
                <c:pt idx="1">
                  <c:v>40000</c:v>
                </c:pt>
                <c:pt idx="2">
                  <c:v>40000</c:v>
                </c:pt>
                <c:pt idx="3">
                  <c:v>40000</c:v>
                </c:pt>
                <c:pt idx="4">
                  <c:v>40000</c:v>
                </c:pt>
                <c:pt idx="5">
                  <c:v>40000</c:v>
                </c:pt>
              </c:numCache>
            </c:numRef>
          </c:val>
        </c:ser>
        <c:ser>
          <c:idx val="21"/>
          <c:order val="9"/>
          <c:tx>
            <c:v>Conifer Release</c:v>
          </c:tx>
          <c:cat>
            <c:strRef>
              <c:f>'BCTS Summary'!$E$261:$J$261</c:f>
              <c:strCache>
                <c:ptCount val="6"/>
                <c:pt idx="0">
                  <c:v>2013-2014</c:v>
                </c:pt>
                <c:pt idx="1">
                  <c:v>2014-2015</c:v>
                </c:pt>
                <c:pt idx="2">
                  <c:v>2015-2016</c:v>
                </c:pt>
                <c:pt idx="3">
                  <c:v>2016-2017</c:v>
                </c:pt>
                <c:pt idx="4">
                  <c:v>2017-2018</c:v>
                </c:pt>
                <c:pt idx="5">
                  <c:v>2018-2019</c:v>
                </c:pt>
              </c:strCache>
            </c:strRef>
          </c:cat>
          <c:val>
            <c:numRef>
              <c:f>'BCTS Summary'!$E$285:$J$285</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Summary'!$E$287:$J$287</c:f>
              <c:numCache>
                <c:formatCode>#,##0</c:formatCode>
                <c:ptCount val="6"/>
                <c:pt idx="0">
                  <c:v>0</c:v>
                </c:pt>
                <c:pt idx="1">
                  <c:v>0</c:v>
                </c:pt>
                <c:pt idx="2">
                  <c:v>0</c:v>
                </c:pt>
                <c:pt idx="3">
                  <c:v>0</c:v>
                </c:pt>
                <c:pt idx="4">
                  <c:v>0</c:v>
                </c:pt>
                <c:pt idx="5">
                  <c:v>0</c:v>
                </c:pt>
              </c:numCache>
            </c:numRef>
          </c:val>
        </c:ser>
        <c:ser>
          <c:idx val="25"/>
          <c:order val="11"/>
          <c:tx>
            <c:v>Fertilization</c:v>
          </c:tx>
          <c:cat>
            <c:strRef>
              <c:f>'BCTS Summary'!$E$261:$J$261</c:f>
              <c:strCache>
                <c:ptCount val="6"/>
                <c:pt idx="0">
                  <c:v>2013-2014</c:v>
                </c:pt>
                <c:pt idx="1">
                  <c:v>2014-2015</c:v>
                </c:pt>
                <c:pt idx="2">
                  <c:v>2015-2016</c:v>
                </c:pt>
                <c:pt idx="3">
                  <c:v>2016-2017</c:v>
                </c:pt>
                <c:pt idx="4">
                  <c:v>2017-2018</c:v>
                </c:pt>
                <c:pt idx="5">
                  <c:v>2018-2019</c:v>
                </c:pt>
              </c:strCache>
            </c:strRef>
          </c:cat>
          <c:val>
            <c:numRef>
              <c:f>'BCTS Summary'!$E$289:$J$289</c:f>
              <c:numCache>
                <c:formatCode>#,##0</c:formatCode>
                <c:ptCount val="6"/>
                <c:pt idx="0">
                  <c:v>0</c:v>
                </c:pt>
                <c:pt idx="1">
                  <c:v>222000</c:v>
                </c:pt>
                <c:pt idx="2">
                  <c:v>222000</c:v>
                </c:pt>
                <c:pt idx="3">
                  <c:v>222000</c:v>
                </c:pt>
                <c:pt idx="4">
                  <c:v>222000</c:v>
                </c:pt>
                <c:pt idx="5">
                  <c:v>222000</c:v>
                </c:pt>
              </c:numCache>
            </c:numRef>
          </c:val>
        </c:ser>
        <c:ser>
          <c:idx val="27"/>
          <c:order val="12"/>
          <c:tx>
            <c:v>Pruning</c:v>
          </c:tx>
          <c:cat>
            <c:strRef>
              <c:f>'BCTS Summary'!$E$261:$J$261</c:f>
              <c:strCache>
                <c:ptCount val="6"/>
                <c:pt idx="0">
                  <c:v>2013-2014</c:v>
                </c:pt>
                <c:pt idx="1">
                  <c:v>2014-2015</c:v>
                </c:pt>
                <c:pt idx="2">
                  <c:v>2015-2016</c:v>
                </c:pt>
                <c:pt idx="3">
                  <c:v>2016-2017</c:v>
                </c:pt>
                <c:pt idx="4">
                  <c:v>2017-2018</c:v>
                </c:pt>
                <c:pt idx="5">
                  <c:v>2018-2019</c:v>
                </c:pt>
              </c:strCache>
            </c:strRef>
          </c:cat>
          <c:val>
            <c:numRef>
              <c:f>'BCTS Summary'!$E$291:$J$291</c:f>
              <c:numCache>
                <c:formatCode>#,##0</c:formatCode>
                <c:ptCount val="6"/>
                <c:pt idx="0">
                  <c:v>0</c:v>
                </c:pt>
                <c:pt idx="1">
                  <c:v>0</c:v>
                </c:pt>
                <c:pt idx="2">
                  <c:v>0</c:v>
                </c:pt>
                <c:pt idx="3">
                  <c:v>0</c:v>
                </c:pt>
                <c:pt idx="4">
                  <c:v>0</c:v>
                </c:pt>
                <c:pt idx="5">
                  <c:v>0</c:v>
                </c:pt>
              </c:numCache>
            </c:numRef>
          </c:val>
        </c:ser>
        <c:ser>
          <c:idx val="29"/>
          <c:order val="13"/>
          <c:tx>
            <c:v>Access</c:v>
          </c:tx>
          <c:cat>
            <c:strRef>
              <c:f>'BCTS Summary'!$E$261:$J$261</c:f>
              <c:strCache>
                <c:ptCount val="6"/>
                <c:pt idx="0">
                  <c:v>2013-2014</c:v>
                </c:pt>
                <c:pt idx="1">
                  <c:v>2014-2015</c:v>
                </c:pt>
                <c:pt idx="2">
                  <c:v>2015-2016</c:v>
                </c:pt>
                <c:pt idx="3">
                  <c:v>2016-2017</c:v>
                </c:pt>
                <c:pt idx="4">
                  <c:v>2017-2018</c:v>
                </c:pt>
                <c:pt idx="5">
                  <c:v>2018-2019</c:v>
                </c:pt>
              </c:strCache>
            </c:strRef>
          </c:cat>
          <c:val>
            <c:numRef>
              <c:f>'BCTS Summary'!$E$293:$J$293</c:f>
              <c:numCache>
                <c:formatCode>#,##0</c:formatCode>
                <c:ptCount val="6"/>
                <c:pt idx="0">
                  <c:v>0</c:v>
                </c:pt>
                <c:pt idx="1">
                  <c:v>0</c:v>
                </c:pt>
                <c:pt idx="2">
                  <c:v>0</c:v>
                </c:pt>
                <c:pt idx="3">
                  <c:v>0</c:v>
                </c:pt>
                <c:pt idx="4">
                  <c:v>0</c:v>
                </c:pt>
                <c:pt idx="5">
                  <c:v>0</c:v>
                </c:pt>
              </c:numCache>
            </c:numRef>
          </c:val>
        </c:ser>
        <c:ser>
          <c:idx val="30"/>
          <c:order val="14"/>
          <c:tx>
            <c:v>Overview Planning</c:v>
          </c:tx>
          <c:cat>
            <c:strRef>
              <c:f>'BCTS Summary'!$E$261:$J$261</c:f>
              <c:strCache>
                <c:ptCount val="6"/>
                <c:pt idx="0">
                  <c:v>2013-2014</c:v>
                </c:pt>
                <c:pt idx="1">
                  <c:v>2014-2015</c:v>
                </c:pt>
                <c:pt idx="2">
                  <c:v>2015-2016</c:v>
                </c:pt>
                <c:pt idx="3">
                  <c:v>2016-2017</c:v>
                </c:pt>
                <c:pt idx="4">
                  <c:v>2017-2018</c:v>
                </c:pt>
                <c:pt idx="5">
                  <c:v>2018-2019</c:v>
                </c:pt>
              </c:strCache>
            </c:strRef>
          </c:cat>
          <c:val>
            <c:numRef>
              <c:f>'BCTS Summary'!$E$294:$J$294</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Summary'!$E$261:$J$261</c:f>
              <c:strCache>
                <c:ptCount val="6"/>
                <c:pt idx="0">
                  <c:v>2013-2014</c:v>
                </c:pt>
                <c:pt idx="1">
                  <c:v>2014-2015</c:v>
                </c:pt>
                <c:pt idx="2">
                  <c:v>2015-2016</c:v>
                </c:pt>
                <c:pt idx="3">
                  <c:v>2016-2017</c:v>
                </c:pt>
                <c:pt idx="4">
                  <c:v>2017-2018</c:v>
                </c:pt>
                <c:pt idx="5">
                  <c:v>2018-2019</c:v>
                </c:pt>
              </c:strCache>
            </c:strRef>
          </c:cat>
          <c:val>
            <c:numRef>
              <c:f>'BCTS Summary'!$E$295:$J$295</c:f>
              <c:numCache>
                <c:formatCode>#,##0</c:formatCode>
                <c:ptCount val="6"/>
                <c:pt idx="0">
                  <c:v>0</c:v>
                </c:pt>
                <c:pt idx="1">
                  <c:v>26200</c:v>
                </c:pt>
                <c:pt idx="2">
                  <c:v>26200</c:v>
                </c:pt>
                <c:pt idx="3">
                  <c:v>26200</c:v>
                </c:pt>
                <c:pt idx="4">
                  <c:v>26200</c:v>
                </c:pt>
                <c:pt idx="5">
                  <c:v>26200</c:v>
                </c:pt>
              </c:numCache>
            </c:numRef>
          </c:val>
        </c:ser>
        <c:ser>
          <c:idx val="0"/>
          <c:order val="16"/>
          <c:tx>
            <c:strRef>
              <c:f>'BCTS Summary'!$C$274:$C$275</c:f>
              <c:strCache>
                <c:ptCount val="1"/>
                <c:pt idx="0">
                  <c:v>Repression Density Spacing</c:v>
                </c:pt>
              </c:strCache>
            </c:strRef>
          </c:tx>
          <c:cat>
            <c:strRef>
              <c:f>'BCTS Summary'!$E$261:$J$261</c:f>
              <c:strCache>
                <c:ptCount val="6"/>
                <c:pt idx="0">
                  <c:v>2013-2014</c:v>
                </c:pt>
                <c:pt idx="1">
                  <c:v>2014-2015</c:v>
                </c:pt>
                <c:pt idx="2">
                  <c:v>2015-2016</c:v>
                </c:pt>
                <c:pt idx="3">
                  <c:v>2016-2017</c:v>
                </c:pt>
                <c:pt idx="4">
                  <c:v>2017-2018</c:v>
                </c:pt>
                <c:pt idx="5">
                  <c:v>2018-2019</c:v>
                </c:pt>
              </c:strCache>
            </c:strRef>
          </c:cat>
          <c:val>
            <c:numRef>
              <c:f>'BCTS Summary'!$E$275:$J$275</c:f>
              <c:numCache>
                <c:formatCode>#,##0</c:formatCode>
                <c:ptCount val="6"/>
                <c:pt idx="0">
                  <c:v>0</c:v>
                </c:pt>
                <c:pt idx="1">
                  <c:v>0</c:v>
                </c:pt>
                <c:pt idx="2">
                  <c:v>0</c:v>
                </c:pt>
                <c:pt idx="3">
                  <c:v>0</c:v>
                </c:pt>
                <c:pt idx="4">
                  <c:v>0</c:v>
                </c:pt>
                <c:pt idx="5">
                  <c:v>0</c:v>
                </c:pt>
              </c:numCache>
            </c:numRef>
          </c:val>
        </c:ser>
        <c:overlap val="100"/>
        <c:axId val="99887360"/>
        <c:axId val="99913728"/>
      </c:barChart>
      <c:catAx>
        <c:axId val="99887360"/>
        <c:scaling>
          <c:orientation val="minMax"/>
        </c:scaling>
        <c:axPos val="b"/>
        <c:tickLblPos val="nextTo"/>
        <c:crossAx val="99913728"/>
        <c:crosses val="autoZero"/>
        <c:auto val="1"/>
        <c:lblAlgn val="ctr"/>
        <c:lblOffset val="100"/>
      </c:catAx>
      <c:valAx>
        <c:axId val="99913728"/>
        <c:scaling>
          <c:orientation val="minMax"/>
        </c:scaling>
        <c:axPos val="l"/>
        <c:majorGridlines/>
        <c:numFmt formatCode="0%" sourceLinked="1"/>
        <c:tickLblPos val="nextTo"/>
        <c:crossAx val="99887360"/>
        <c:crosses val="autoZero"/>
        <c:crossBetween val="between"/>
      </c:valAx>
    </c:plotArea>
    <c:legend>
      <c:legendPos val="r"/>
      <c:layout/>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baseline="0"/>
              <a:t>West Coast</a:t>
            </a:r>
            <a:r>
              <a:rPr lang="en-US"/>
              <a:t> Summary</a:t>
            </a:r>
          </a:p>
        </c:rich>
      </c:tx>
    </c:title>
    <c:plotArea>
      <c:layout/>
      <c:barChart>
        <c:barDir val="col"/>
        <c:grouping val="percentStacked"/>
        <c:ser>
          <c:idx val="1"/>
          <c:order val="0"/>
          <c:tx>
            <c:v>Backlog NSR Surveys</c:v>
          </c:tx>
          <c:cat>
            <c:strRef>
              <c:f>'BCTS Summary'!$E$304:$J$304</c:f>
              <c:strCache>
                <c:ptCount val="6"/>
                <c:pt idx="0">
                  <c:v>2013-2014</c:v>
                </c:pt>
                <c:pt idx="1">
                  <c:v>2014-2015</c:v>
                </c:pt>
                <c:pt idx="2">
                  <c:v>2015-2016</c:v>
                </c:pt>
                <c:pt idx="3">
                  <c:v>2016-2017</c:v>
                </c:pt>
                <c:pt idx="4">
                  <c:v>2017-2018</c:v>
                </c:pt>
                <c:pt idx="5">
                  <c:v>2018-2019</c:v>
                </c:pt>
              </c:strCache>
            </c:strRef>
          </c:cat>
          <c:val>
            <c:numRef>
              <c:f>'BCTS Summary'!$E$306:$J$306</c:f>
              <c:numCache>
                <c:formatCode>#,##0</c:formatCode>
                <c:ptCount val="6"/>
                <c:pt idx="0">
                  <c:v>0</c:v>
                </c:pt>
                <c:pt idx="1">
                  <c:v>0</c:v>
                </c:pt>
                <c:pt idx="2">
                  <c:v>0</c:v>
                </c:pt>
                <c:pt idx="3">
                  <c:v>0</c:v>
                </c:pt>
                <c:pt idx="4">
                  <c:v>0</c:v>
                </c:pt>
                <c:pt idx="5">
                  <c:v>0</c:v>
                </c:pt>
              </c:numCache>
            </c:numRef>
          </c:val>
        </c:ser>
        <c:ser>
          <c:idx val="3"/>
          <c:order val="1"/>
          <c:tx>
            <c:v>MPB/Wildfire Surveys</c:v>
          </c:tx>
          <c:spPr>
            <a:solidFill>
              <a:srgbClr val="FF0000"/>
            </a:solidFill>
          </c:spPr>
          <c:cat>
            <c:strRef>
              <c:f>'BCTS Summary'!$E$304:$J$304</c:f>
              <c:strCache>
                <c:ptCount val="6"/>
                <c:pt idx="0">
                  <c:v>2013-2014</c:v>
                </c:pt>
                <c:pt idx="1">
                  <c:v>2014-2015</c:v>
                </c:pt>
                <c:pt idx="2">
                  <c:v>2015-2016</c:v>
                </c:pt>
                <c:pt idx="3">
                  <c:v>2016-2017</c:v>
                </c:pt>
                <c:pt idx="4">
                  <c:v>2017-2018</c:v>
                </c:pt>
                <c:pt idx="5">
                  <c:v>2018-2019</c:v>
                </c:pt>
              </c:strCache>
            </c:strRef>
          </c:cat>
          <c:val>
            <c:numRef>
              <c:f>'BCTS Summary'!$E$308:$J$308</c:f>
              <c:numCache>
                <c:formatCode>#,##0</c:formatCode>
                <c:ptCount val="6"/>
                <c:pt idx="0">
                  <c:v>2600</c:v>
                </c:pt>
                <c:pt idx="1">
                  <c:v>360</c:v>
                </c:pt>
                <c:pt idx="2">
                  <c:v>0</c:v>
                </c:pt>
                <c:pt idx="3">
                  <c:v>0</c:v>
                </c:pt>
                <c:pt idx="4">
                  <c:v>0</c:v>
                </c:pt>
                <c:pt idx="5">
                  <c:v>0</c:v>
                </c:pt>
              </c:numCache>
            </c:numRef>
          </c:val>
        </c:ser>
        <c:ser>
          <c:idx val="5"/>
          <c:order val="2"/>
          <c:tx>
            <c:v>Defaulted Obligations Surveys</c:v>
          </c:tx>
          <c:cat>
            <c:strRef>
              <c:f>'BCTS Summary'!$E$304:$J$304</c:f>
              <c:strCache>
                <c:ptCount val="6"/>
                <c:pt idx="0">
                  <c:v>2013-2014</c:v>
                </c:pt>
                <c:pt idx="1">
                  <c:v>2014-2015</c:v>
                </c:pt>
                <c:pt idx="2">
                  <c:v>2015-2016</c:v>
                </c:pt>
                <c:pt idx="3">
                  <c:v>2016-2017</c:v>
                </c:pt>
                <c:pt idx="4">
                  <c:v>2017-2018</c:v>
                </c:pt>
                <c:pt idx="5">
                  <c:v>2018-2019</c:v>
                </c:pt>
              </c:strCache>
            </c:strRef>
          </c:cat>
          <c:val>
            <c:numRef>
              <c:f>'BCTS Summary'!$E$310:$J$310</c:f>
              <c:numCache>
                <c:formatCode>#,##0</c:formatCode>
                <c:ptCount val="6"/>
                <c:pt idx="0">
                  <c:v>0</c:v>
                </c:pt>
                <c:pt idx="1">
                  <c:v>0</c:v>
                </c:pt>
                <c:pt idx="2">
                  <c:v>0</c:v>
                </c:pt>
                <c:pt idx="3">
                  <c:v>0</c:v>
                </c:pt>
                <c:pt idx="4">
                  <c:v>0</c:v>
                </c:pt>
                <c:pt idx="5">
                  <c:v>0</c:v>
                </c:pt>
              </c:numCache>
            </c:numRef>
          </c:val>
        </c:ser>
        <c:ser>
          <c:idx val="7"/>
          <c:order val="3"/>
          <c:tx>
            <c:v>Brushing Surveys</c:v>
          </c:tx>
          <c:cat>
            <c:strRef>
              <c:f>'BCTS Summary'!$E$304:$J$304</c:f>
              <c:strCache>
                <c:ptCount val="6"/>
                <c:pt idx="0">
                  <c:v>2013-2014</c:v>
                </c:pt>
                <c:pt idx="1">
                  <c:v>2014-2015</c:v>
                </c:pt>
                <c:pt idx="2">
                  <c:v>2015-2016</c:v>
                </c:pt>
                <c:pt idx="3">
                  <c:v>2016-2017</c:v>
                </c:pt>
                <c:pt idx="4">
                  <c:v>2017-2018</c:v>
                </c:pt>
                <c:pt idx="5">
                  <c:v>2018-2019</c:v>
                </c:pt>
              </c:strCache>
            </c:strRef>
          </c:cat>
          <c:val>
            <c:numRef>
              <c:f>'BCTS Summary'!$E$312:$J$312</c:f>
              <c:numCache>
                <c:formatCode>#,##0</c:formatCode>
                <c:ptCount val="6"/>
                <c:pt idx="0">
                  <c:v>0</c:v>
                </c:pt>
                <c:pt idx="1">
                  <c:v>0</c:v>
                </c:pt>
                <c:pt idx="2">
                  <c:v>0</c:v>
                </c:pt>
                <c:pt idx="3">
                  <c:v>0</c:v>
                </c:pt>
                <c:pt idx="4">
                  <c:v>640</c:v>
                </c:pt>
                <c:pt idx="5">
                  <c:v>0</c:v>
                </c:pt>
              </c:numCache>
            </c:numRef>
          </c:val>
        </c:ser>
        <c:ser>
          <c:idx val="9"/>
          <c:order val="4"/>
          <c:tx>
            <c:v>Site Prep</c:v>
          </c:tx>
          <c:cat>
            <c:strRef>
              <c:f>'BCTS Summary'!$E$304:$J$304</c:f>
              <c:strCache>
                <c:ptCount val="6"/>
                <c:pt idx="0">
                  <c:v>2013-2014</c:v>
                </c:pt>
                <c:pt idx="1">
                  <c:v>2014-2015</c:v>
                </c:pt>
                <c:pt idx="2">
                  <c:v>2015-2016</c:v>
                </c:pt>
                <c:pt idx="3">
                  <c:v>2016-2017</c:v>
                </c:pt>
                <c:pt idx="4">
                  <c:v>2017-2018</c:v>
                </c:pt>
                <c:pt idx="5">
                  <c:v>2018-2019</c:v>
                </c:pt>
              </c:strCache>
            </c:strRef>
          </c:cat>
          <c:val>
            <c:numRef>
              <c:f>'BCTS Summary'!$E$314:$J$314</c:f>
              <c:numCache>
                <c:formatCode>#,##0</c:formatCode>
                <c:ptCount val="6"/>
                <c:pt idx="0">
                  <c:v>0</c:v>
                </c:pt>
                <c:pt idx="1">
                  <c:v>0</c:v>
                </c:pt>
                <c:pt idx="2">
                  <c:v>0</c:v>
                </c:pt>
                <c:pt idx="3">
                  <c:v>0</c:v>
                </c:pt>
                <c:pt idx="4">
                  <c:v>3500</c:v>
                </c:pt>
                <c:pt idx="5">
                  <c:v>3500</c:v>
                </c:pt>
              </c:numCache>
            </c:numRef>
          </c:val>
        </c:ser>
        <c:ser>
          <c:idx val="11"/>
          <c:order val="5"/>
          <c:tx>
            <c:v>Brushing</c:v>
          </c:tx>
          <c:spPr>
            <a:solidFill>
              <a:srgbClr val="92D050"/>
            </a:solidFill>
          </c:spPr>
          <c:cat>
            <c:strRef>
              <c:f>'BCTS Summary'!$E$304:$J$304</c:f>
              <c:strCache>
                <c:ptCount val="6"/>
                <c:pt idx="0">
                  <c:v>2013-2014</c:v>
                </c:pt>
                <c:pt idx="1">
                  <c:v>2014-2015</c:v>
                </c:pt>
                <c:pt idx="2">
                  <c:v>2015-2016</c:v>
                </c:pt>
                <c:pt idx="3">
                  <c:v>2016-2017</c:v>
                </c:pt>
                <c:pt idx="4">
                  <c:v>2017-2018</c:v>
                </c:pt>
                <c:pt idx="5">
                  <c:v>2018-2019</c:v>
                </c:pt>
              </c:strCache>
            </c:strRef>
          </c:cat>
          <c:val>
            <c:numRef>
              <c:f>'BCTS Summary'!$E$316:$J$316</c:f>
              <c:numCache>
                <c:formatCode>#,##0</c:formatCode>
                <c:ptCount val="6"/>
                <c:pt idx="0">
                  <c:v>82338</c:v>
                </c:pt>
                <c:pt idx="1">
                  <c:v>41169</c:v>
                </c:pt>
                <c:pt idx="2">
                  <c:v>0</c:v>
                </c:pt>
                <c:pt idx="3">
                  <c:v>0</c:v>
                </c:pt>
                <c:pt idx="4">
                  <c:v>0</c:v>
                </c:pt>
                <c:pt idx="5">
                  <c:v>0</c:v>
                </c:pt>
              </c:numCache>
            </c:numRef>
          </c:val>
        </c:ser>
        <c:ser>
          <c:idx val="13"/>
          <c:order val="6"/>
          <c:tx>
            <c:v>Planting</c:v>
          </c:tx>
          <c:cat>
            <c:strRef>
              <c:f>'BCTS Summary'!$E$304:$J$304</c:f>
              <c:strCache>
                <c:ptCount val="6"/>
                <c:pt idx="0">
                  <c:v>2013-2014</c:v>
                </c:pt>
                <c:pt idx="1">
                  <c:v>2014-2015</c:v>
                </c:pt>
                <c:pt idx="2">
                  <c:v>2015-2016</c:v>
                </c:pt>
                <c:pt idx="3">
                  <c:v>2016-2017</c:v>
                </c:pt>
                <c:pt idx="4">
                  <c:v>2017-2018</c:v>
                </c:pt>
                <c:pt idx="5">
                  <c:v>2018-2019</c:v>
                </c:pt>
              </c:strCache>
            </c:strRef>
          </c:cat>
          <c:val>
            <c:numRef>
              <c:f>'BCTS Summary'!$E$320:$J$320</c:f>
              <c:numCache>
                <c:formatCode>#,##0</c:formatCode>
                <c:ptCount val="6"/>
                <c:pt idx="0">
                  <c:v>93555</c:v>
                </c:pt>
                <c:pt idx="1">
                  <c:v>0</c:v>
                </c:pt>
                <c:pt idx="2">
                  <c:v>0</c:v>
                </c:pt>
                <c:pt idx="3">
                  <c:v>32000</c:v>
                </c:pt>
                <c:pt idx="4">
                  <c:v>5700</c:v>
                </c:pt>
                <c:pt idx="5">
                  <c:v>5700</c:v>
                </c:pt>
              </c:numCache>
            </c:numRef>
          </c:val>
        </c:ser>
        <c:ser>
          <c:idx val="16"/>
          <c:order val="7"/>
          <c:tx>
            <c:v>Overstory removal</c:v>
          </c:tx>
          <c:cat>
            <c:strRef>
              <c:f>'BCTS Summary'!$E$304:$J$304</c:f>
              <c:strCache>
                <c:ptCount val="6"/>
                <c:pt idx="0">
                  <c:v>2013-2014</c:v>
                </c:pt>
                <c:pt idx="1">
                  <c:v>2014-2015</c:v>
                </c:pt>
                <c:pt idx="2">
                  <c:v>2015-2016</c:v>
                </c:pt>
                <c:pt idx="3">
                  <c:v>2016-2017</c:v>
                </c:pt>
                <c:pt idx="4">
                  <c:v>2017-2018</c:v>
                </c:pt>
                <c:pt idx="5">
                  <c:v>2018-2019</c:v>
                </c:pt>
              </c:strCache>
            </c:strRef>
          </c:cat>
          <c:val>
            <c:numRef>
              <c:f>'BCTS Summary'!$E$323:$J$323</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Summary'!$E$304:$J$304</c:f>
              <c:strCache>
                <c:ptCount val="6"/>
                <c:pt idx="0">
                  <c:v>2013-2014</c:v>
                </c:pt>
                <c:pt idx="1">
                  <c:v>2014-2015</c:v>
                </c:pt>
                <c:pt idx="2">
                  <c:v>2015-2016</c:v>
                </c:pt>
                <c:pt idx="3">
                  <c:v>2016-2017</c:v>
                </c:pt>
                <c:pt idx="4">
                  <c:v>2017-2018</c:v>
                </c:pt>
                <c:pt idx="5">
                  <c:v>2018-2019</c:v>
                </c:pt>
              </c:strCache>
            </c:strRef>
          </c:cat>
          <c:val>
            <c:numRef>
              <c:f>'BCTS Summary'!$E$326:$J$326</c:f>
              <c:numCache>
                <c:formatCode>#,##0</c:formatCode>
                <c:ptCount val="6"/>
                <c:pt idx="0">
                  <c:v>0</c:v>
                </c:pt>
                <c:pt idx="1">
                  <c:v>133700</c:v>
                </c:pt>
                <c:pt idx="2">
                  <c:v>113060</c:v>
                </c:pt>
                <c:pt idx="3">
                  <c:v>126100</c:v>
                </c:pt>
                <c:pt idx="4">
                  <c:v>111700</c:v>
                </c:pt>
                <c:pt idx="5">
                  <c:v>111700</c:v>
                </c:pt>
              </c:numCache>
            </c:numRef>
          </c:val>
        </c:ser>
        <c:ser>
          <c:idx val="21"/>
          <c:order val="9"/>
          <c:tx>
            <c:v>Conifer Release</c:v>
          </c:tx>
          <c:cat>
            <c:strRef>
              <c:f>'BCTS Summary'!$E$304:$J$304</c:f>
              <c:strCache>
                <c:ptCount val="6"/>
                <c:pt idx="0">
                  <c:v>2013-2014</c:v>
                </c:pt>
                <c:pt idx="1">
                  <c:v>2014-2015</c:v>
                </c:pt>
                <c:pt idx="2">
                  <c:v>2015-2016</c:v>
                </c:pt>
                <c:pt idx="3">
                  <c:v>2016-2017</c:v>
                </c:pt>
                <c:pt idx="4">
                  <c:v>2017-2018</c:v>
                </c:pt>
                <c:pt idx="5">
                  <c:v>2018-2019</c:v>
                </c:pt>
              </c:strCache>
            </c:strRef>
          </c:cat>
          <c:val>
            <c:numRef>
              <c:f>'BCTS Summary'!$E$328:$J$328</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Summary'!$E$304:$J$304</c:f>
              <c:strCache>
                <c:ptCount val="6"/>
                <c:pt idx="0">
                  <c:v>2013-2014</c:v>
                </c:pt>
                <c:pt idx="1">
                  <c:v>2014-2015</c:v>
                </c:pt>
                <c:pt idx="2">
                  <c:v>2015-2016</c:v>
                </c:pt>
                <c:pt idx="3">
                  <c:v>2016-2017</c:v>
                </c:pt>
                <c:pt idx="4">
                  <c:v>2017-2018</c:v>
                </c:pt>
                <c:pt idx="5">
                  <c:v>2018-2019</c:v>
                </c:pt>
              </c:strCache>
            </c:strRef>
          </c:cat>
          <c:val>
            <c:numRef>
              <c:f>'BCTS Summary'!$E$330:$J$330</c:f>
              <c:numCache>
                <c:formatCode>#,##0</c:formatCode>
                <c:ptCount val="6"/>
                <c:pt idx="0">
                  <c:v>0</c:v>
                </c:pt>
                <c:pt idx="1">
                  <c:v>0</c:v>
                </c:pt>
                <c:pt idx="2">
                  <c:v>93283</c:v>
                </c:pt>
                <c:pt idx="3">
                  <c:v>93283</c:v>
                </c:pt>
                <c:pt idx="4">
                  <c:v>93283</c:v>
                </c:pt>
                <c:pt idx="5">
                  <c:v>93283</c:v>
                </c:pt>
              </c:numCache>
            </c:numRef>
          </c:val>
        </c:ser>
        <c:ser>
          <c:idx val="25"/>
          <c:order val="11"/>
          <c:tx>
            <c:v>Fertilization</c:v>
          </c:tx>
          <c:cat>
            <c:strRef>
              <c:f>'BCTS Summary'!$E$304:$J$304</c:f>
              <c:strCache>
                <c:ptCount val="6"/>
                <c:pt idx="0">
                  <c:v>2013-2014</c:v>
                </c:pt>
                <c:pt idx="1">
                  <c:v>2014-2015</c:v>
                </c:pt>
                <c:pt idx="2">
                  <c:v>2015-2016</c:v>
                </c:pt>
                <c:pt idx="3">
                  <c:v>2016-2017</c:v>
                </c:pt>
                <c:pt idx="4">
                  <c:v>2017-2018</c:v>
                </c:pt>
                <c:pt idx="5">
                  <c:v>2018-2019</c:v>
                </c:pt>
              </c:strCache>
            </c:strRef>
          </c:cat>
          <c:val>
            <c:numRef>
              <c:f>'BCTS Summary'!$E$332:$J$332</c:f>
              <c:numCache>
                <c:formatCode>#,##0</c:formatCode>
                <c:ptCount val="6"/>
                <c:pt idx="0">
                  <c:v>0</c:v>
                </c:pt>
                <c:pt idx="1">
                  <c:v>976800</c:v>
                </c:pt>
                <c:pt idx="2">
                  <c:v>442890</c:v>
                </c:pt>
                <c:pt idx="3">
                  <c:v>441558</c:v>
                </c:pt>
                <c:pt idx="4">
                  <c:v>633810</c:v>
                </c:pt>
                <c:pt idx="5">
                  <c:v>633810</c:v>
                </c:pt>
              </c:numCache>
            </c:numRef>
          </c:val>
        </c:ser>
        <c:ser>
          <c:idx val="27"/>
          <c:order val="12"/>
          <c:tx>
            <c:v>Pruning</c:v>
          </c:tx>
          <c:cat>
            <c:strRef>
              <c:f>'BCTS Summary'!$E$304:$J$304</c:f>
              <c:strCache>
                <c:ptCount val="6"/>
                <c:pt idx="0">
                  <c:v>2013-2014</c:v>
                </c:pt>
                <c:pt idx="1">
                  <c:v>2014-2015</c:v>
                </c:pt>
                <c:pt idx="2">
                  <c:v>2015-2016</c:v>
                </c:pt>
                <c:pt idx="3">
                  <c:v>2016-2017</c:v>
                </c:pt>
                <c:pt idx="4">
                  <c:v>2017-2018</c:v>
                </c:pt>
                <c:pt idx="5">
                  <c:v>2018-2019</c:v>
                </c:pt>
              </c:strCache>
            </c:strRef>
          </c:cat>
          <c:val>
            <c:numRef>
              <c:f>'BCTS Summary'!$E$334:$J$334</c:f>
              <c:numCache>
                <c:formatCode>#,##0</c:formatCode>
                <c:ptCount val="6"/>
                <c:pt idx="0">
                  <c:v>0</c:v>
                </c:pt>
                <c:pt idx="1">
                  <c:v>0</c:v>
                </c:pt>
                <c:pt idx="2">
                  <c:v>0</c:v>
                </c:pt>
                <c:pt idx="3">
                  <c:v>0</c:v>
                </c:pt>
                <c:pt idx="4">
                  <c:v>0</c:v>
                </c:pt>
                <c:pt idx="5">
                  <c:v>0</c:v>
                </c:pt>
              </c:numCache>
            </c:numRef>
          </c:val>
        </c:ser>
        <c:ser>
          <c:idx val="29"/>
          <c:order val="13"/>
          <c:tx>
            <c:v>Access</c:v>
          </c:tx>
          <c:cat>
            <c:strRef>
              <c:f>'BCTS Summary'!$E$304:$J$304</c:f>
              <c:strCache>
                <c:ptCount val="6"/>
                <c:pt idx="0">
                  <c:v>2013-2014</c:v>
                </c:pt>
                <c:pt idx="1">
                  <c:v>2014-2015</c:v>
                </c:pt>
                <c:pt idx="2">
                  <c:v>2015-2016</c:v>
                </c:pt>
                <c:pt idx="3">
                  <c:v>2016-2017</c:v>
                </c:pt>
                <c:pt idx="4">
                  <c:v>2017-2018</c:v>
                </c:pt>
                <c:pt idx="5">
                  <c:v>2018-2019</c:v>
                </c:pt>
              </c:strCache>
            </c:strRef>
          </c:cat>
          <c:val>
            <c:numRef>
              <c:f>'BCTS Summary'!$E$336:$J$336</c:f>
              <c:numCache>
                <c:formatCode>#,##0</c:formatCode>
                <c:ptCount val="6"/>
                <c:pt idx="0">
                  <c:v>0</c:v>
                </c:pt>
                <c:pt idx="1">
                  <c:v>0</c:v>
                </c:pt>
                <c:pt idx="2">
                  <c:v>0</c:v>
                </c:pt>
                <c:pt idx="3">
                  <c:v>0</c:v>
                </c:pt>
                <c:pt idx="4">
                  <c:v>0</c:v>
                </c:pt>
                <c:pt idx="5">
                  <c:v>0</c:v>
                </c:pt>
              </c:numCache>
            </c:numRef>
          </c:val>
        </c:ser>
        <c:ser>
          <c:idx val="30"/>
          <c:order val="14"/>
          <c:tx>
            <c:v>Overview Planning</c:v>
          </c:tx>
          <c:cat>
            <c:strRef>
              <c:f>'BCTS Summary'!$E$304:$J$304</c:f>
              <c:strCache>
                <c:ptCount val="6"/>
                <c:pt idx="0">
                  <c:v>2013-2014</c:v>
                </c:pt>
                <c:pt idx="1">
                  <c:v>2014-2015</c:v>
                </c:pt>
                <c:pt idx="2">
                  <c:v>2015-2016</c:v>
                </c:pt>
                <c:pt idx="3">
                  <c:v>2016-2017</c:v>
                </c:pt>
                <c:pt idx="4">
                  <c:v>2017-2018</c:v>
                </c:pt>
                <c:pt idx="5">
                  <c:v>2018-2019</c:v>
                </c:pt>
              </c:strCache>
            </c:strRef>
          </c:cat>
          <c:val>
            <c:numRef>
              <c:f>'BCTS Summary'!$E$337:$J$337</c:f>
              <c:numCache>
                <c:formatCode>#,##0</c:formatCode>
                <c:ptCount val="6"/>
                <c:pt idx="0">
                  <c:v>0</c:v>
                </c:pt>
                <c:pt idx="1">
                  <c:v>0</c:v>
                </c:pt>
                <c:pt idx="2">
                  <c:v>0</c:v>
                </c:pt>
                <c:pt idx="3">
                  <c:v>0</c:v>
                </c:pt>
                <c:pt idx="4">
                  <c:v>0</c:v>
                </c:pt>
                <c:pt idx="5">
                  <c:v>0</c:v>
                </c:pt>
              </c:numCache>
            </c:numRef>
          </c:val>
        </c:ser>
        <c:ser>
          <c:idx val="31"/>
          <c:order val="15"/>
          <c:tx>
            <c:v>Program Support (Admin)</c:v>
          </c:tx>
          <c:spPr>
            <a:solidFill>
              <a:srgbClr val="FFFF00"/>
            </a:solidFill>
          </c:spPr>
          <c:cat>
            <c:strRef>
              <c:f>'BCTS Summary'!$E$304:$J$304</c:f>
              <c:strCache>
                <c:ptCount val="6"/>
                <c:pt idx="0">
                  <c:v>2013-2014</c:v>
                </c:pt>
                <c:pt idx="1">
                  <c:v>2014-2015</c:v>
                </c:pt>
                <c:pt idx="2">
                  <c:v>2015-2016</c:v>
                </c:pt>
                <c:pt idx="3">
                  <c:v>2016-2017</c:v>
                </c:pt>
                <c:pt idx="4">
                  <c:v>2017-2018</c:v>
                </c:pt>
                <c:pt idx="5">
                  <c:v>2018-2019</c:v>
                </c:pt>
              </c:strCache>
            </c:strRef>
          </c:cat>
          <c:val>
            <c:numRef>
              <c:f>'BCTS Summary'!$E$338:$J$338</c:f>
              <c:numCache>
                <c:formatCode>#,##0</c:formatCode>
                <c:ptCount val="6"/>
                <c:pt idx="0">
                  <c:v>17849.300000000003</c:v>
                </c:pt>
                <c:pt idx="1">
                  <c:v>115202.9</c:v>
                </c:pt>
                <c:pt idx="2">
                  <c:v>64923.3</c:v>
                </c:pt>
                <c:pt idx="3">
                  <c:v>69294.100000000006</c:v>
                </c:pt>
                <c:pt idx="4">
                  <c:v>84863.3</c:v>
                </c:pt>
                <c:pt idx="5">
                  <c:v>84799.3</c:v>
                </c:pt>
              </c:numCache>
            </c:numRef>
          </c:val>
        </c:ser>
        <c:ser>
          <c:idx val="0"/>
          <c:order val="16"/>
          <c:tx>
            <c:strRef>
              <c:f>'BCTS Summary'!$C$317:$C$318</c:f>
              <c:strCache>
                <c:ptCount val="1"/>
                <c:pt idx="0">
                  <c:v>Repression Density Spacing</c:v>
                </c:pt>
              </c:strCache>
            </c:strRef>
          </c:tx>
          <c:cat>
            <c:strRef>
              <c:f>'BCTS Summary'!$E$304:$J$304</c:f>
              <c:strCache>
                <c:ptCount val="6"/>
                <c:pt idx="0">
                  <c:v>2013-2014</c:v>
                </c:pt>
                <c:pt idx="1">
                  <c:v>2014-2015</c:v>
                </c:pt>
                <c:pt idx="2">
                  <c:v>2015-2016</c:v>
                </c:pt>
                <c:pt idx="3">
                  <c:v>2016-2017</c:v>
                </c:pt>
                <c:pt idx="4">
                  <c:v>2017-2018</c:v>
                </c:pt>
                <c:pt idx="5">
                  <c:v>2018-2019</c:v>
                </c:pt>
              </c:strCache>
            </c:strRef>
          </c:cat>
          <c:val>
            <c:numRef>
              <c:f>'BCTS Summary'!$E$318:$J$318</c:f>
              <c:numCache>
                <c:formatCode>#,##0</c:formatCode>
                <c:ptCount val="6"/>
                <c:pt idx="0">
                  <c:v>0</c:v>
                </c:pt>
                <c:pt idx="1">
                  <c:v>0</c:v>
                </c:pt>
                <c:pt idx="2">
                  <c:v>0</c:v>
                </c:pt>
                <c:pt idx="3">
                  <c:v>0</c:v>
                </c:pt>
                <c:pt idx="4">
                  <c:v>0</c:v>
                </c:pt>
                <c:pt idx="5">
                  <c:v>0</c:v>
                </c:pt>
              </c:numCache>
            </c:numRef>
          </c:val>
        </c:ser>
        <c:overlap val="100"/>
        <c:axId val="100274944"/>
        <c:axId val="100276480"/>
      </c:barChart>
      <c:catAx>
        <c:axId val="100274944"/>
        <c:scaling>
          <c:orientation val="minMax"/>
        </c:scaling>
        <c:axPos val="b"/>
        <c:tickLblPos val="nextTo"/>
        <c:crossAx val="100276480"/>
        <c:crosses val="autoZero"/>
        <c:auto val="1"/>
        <c:lblAlgn val="ctr"/>
        <c:lblOffset val="100"/>
      </c:catAx>
      <c:valAx>
        <c:axId val="100276480"/>
        <c:scaling>
          <c:orientation val="minMax"/>
        </c:scaling>
        <c:axPos val="l"/>
        <c:majorGridlines/>
        <c:numFmt formatCode="0%" sourceLinked="1"/>
        <c:tickLblPos val="nextTo"/>
        <c:crossAx val="100274944"/>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baseline="0"/>
              <a:t>Provincial BCTS </a:t>
            </a:r>
            <a:r>
              <a:rPr lang="en-US"/>
              <a:t>Summary</a:t>
            </a:r>
          </a:p>
        </c:rich>
      </c:tx>
    </c:title>
    <c:plotArea>
      <c:layout/>
      <c:barChart>
        <c:barDir val="col"/>
        <c:grouping val="percentStacked"/>
        <c:ser>
          <c:idx val="1"/>
          <c:order val="0"/>
          <c:tx>
            <c:v>Backlog NSR Surveys</c:v>
          </c:tx>
          <c:cat>
            <c:strRef>
              <c:f>'BCTS Summary'!$E$344:$J$344</c:f>
              <c:strCache>
                <c:ptCount val="6"/>
                <c:pt idx="0">
                  <c:v>2013-2014</c:v>
                </c:pt>
                <c:pt idx="1">
                  <c:v>2014-2015</c:v>
                </c:pt>
                <c:pt idx="2">
                  <c:v>2015-2016</c:v>
                </c:pt>
                <c:pt idx="3">
                  <c:v>2016-2017</c:v>
                </c:pt>
                <c:pt idx="4">
                  <c:v>2017-2018</c:v>
                </c:pt>
                <c:pt idx="5">
                  <c:v>2018-2019</c:v>
                </c:pt>
              </c:strCache>
            </c:strRef>
          </c:cat>
          <c:val>
            <c:numRef>
              <c:f>'BCTS Summary'!$E$346:$J$346</c:f>
              <c:numCache>
                <c:formatCode>#,##0</c:formatCode>
                <c:ptCount val="6"/>
                <c:pt idx="0">
                  <c:v>6063</c:v>
                </c:pt>
                <c:pt idx="1">
                  <c:v>15960</c:v>
                </c:pt>
                <c:pt idx="2">
                  <c:v>0</c:v>
                </c:pt>
                <c:pt idx="3">
                  <c:v>0</c:v>
                </c:pt>
                <c:pt idx="4">
                  <c:v>0</c:v>
                </c:pt>
                <c:pt idx="5">
                  <c:v>0</c:v>
                </c:pt>
              </c:numCache>
            </c:numRef>
          </c:val>
        </c:ser>
        <c:ser>
          <c:idx val="3"/>
          <c:order val="1"/>
          <c:tx>
            <c:v>MPB/Wildfire Surveys</c:v>
          </c:tx>
          <c:spPr>
            <a:solidFill>
              <a:srgbClr val="FF0000"/>
            </a:solidFill>
          </c:spPr>
          <c:cat>
            <c:strRef>
              <c:f>'BCTS Summary'!$E$344:$J$344</c:f>
              <c:strCache>
                <c:ptCount val="6"/>
                <c:pt idx="0">
                  <c:v>2013-2014</c:v>
                </c:pt>
                <c:pt idx="1">
                  <c:v>2014-2015</c:v>
                </c:pt>
                <c:pt idx="2">
                  <c:v>2015-2016</c:v>
                </c:pt>
                <c:pt idx="3">
                  <c:v>2016-2017</c:v>
                </c:pt>
                <c:pt idx="4">
                  <c:v>2017-2018</c:v>
                </c:pt>
                <c:pt idx="5">
                  <c:v>2018-2019</c:v>
                </c:pt>
              </c:strCache>
            </c:strRef>
          </c:cat>
          <c:val>
            <c:numRef>
              <c:f>'BCTS Summary'!$E$348:$J$348</c:f>
              <c:numCache>
                <c:formatCode>#,##0</c:formatCode>
                <c:ptCount val="6"/>
                <c:pt idx="0">
                  <c:v>384552</c:v>
                </c:pt>
                <c:pt idx="1">
                  <c:v>410335</c:v>
                </c:pt>
                <c:pt idx="2">
                  <c:v>221410</c:v>
                </c:pt>
                <c:pt idx="3">
                  <c:v>196618</c:v>
                </c:pt>
                <c:pt idx="4">
                  <c:v>119852</c:v>
                </c:pt>
                <c:pt idx="5">
                  <c:v>125856</c:v>
                </c:pt>
              </c:numCache>
            </c:numRef>
          </c:val>
        </c:ser>
        <c:ser>
          <c:idx val="5"/>
          <c:order val="2"/>
          <c:tx>
            <c:v>Defaulted Obligations Surveys</c:v>
          </c:tx>
          <c:cat>
            <c:strRef>
              <c:f>'BCTS Summary'!$E$344:$J$344</c:f>
              <c:strCache>
                <c:ptCount val="6"/>
                <c:pt idx="0">
                  <c:v>2013-2014</c:v>
                </c:pt>
                <c:pt idx="1">
                  <c:v>2014-2015</c:v>
                </c:pt>
                <c:pt idx="2">
                  <c:v>2015-2016</c:v>
                </c:pt>
                <c:pt idx="3">
                  <c:v>2016-2017</c:v>
                </c:pt>
                <c:pt idx="4">
                  <c:v>2017-2018</c:v>
                </c:pt>
                <c:pt idx="5">
                  <c:v>2018-2019</c:v>
                </c:pt>
              </c:strCache>
            </c:strRef>
          </c:cat>
          <c:val>
            <c:numRef>
              <c:f>'BCTS Summary'!$E$350:$J$350</c:f>
              <c:numCache>
                <c:formatCode>#,##0</c:formatCode>
                <c:ptCount val="6"/>
                <c:pt idx="0">
                  <c:v>0</c:v>
                </c:pt>
                <c:pt idx="1">
                  <c:v>0</c:v>
                </c:pt>
                <c:pt idx="2">
                  <c:v>0</c:v>
                </c:pt>
                <c:pt idx="3">
                  <c:v>0</c:v>
                </c:pt>
                <c:pt idx="4">
                  <c:v>0</c:v>
                </c:pt>
                <c:pt idx="5">
                  <c:v>0</c:v>
                </c:pt>
              </c:numCache>
            </c:numRef>
          </c:val>
        </c:ser>
        <c:ser>
          <c:idx val="7"/>
          <c:order val="3"/>
          <c:tx>
            <c:v>Brushing Surveys</c:v>
          </c:tx>
          <c:cat>
            <c:strRef>
              <c:f>'BCTS Summary'!$E$344:$J$344</c:f>
              <c:strCache>
                <c:ptCount val="6"/>
                <c:pt idx="0">
                  <c:v>2013-2014</c:v>
                </c:pt>
                <c:pt idx="1">
                  <c:v>2014-2015</c:v>
                </c:pt>
                <c:pt idx="2">
                  <c:v>2015-2016</c:v>
                </c:pt>
                <c:pt idx="3">
                  <c:v>2016-2017</c:v>
                </c:pt>
                <c:pt idx="4">
                  <c:v>2017-2018</c:v>
                </c:pt>
                <c:pt idx="5">
                  <c:v>2018-2019</c:v>
                </c:pt>
              </c:strCache>
            </c:strRef>
          </c:cat>
          <c:val>
            <c:numRef>
              <c:f>'BCTS Summary'!$E$352:$J$352</c:f>
              <c:numCache>
                <c:formatCode>#,##0</c:formatCode>
                <c:ptCount val="6"/>
                <c:pt idx="0">
                  <c:v>110705</c:v>
                </c:pt>
                <c:pt idx="1">
                  <c:v>116101</c:v>
                </c:pt>
                <c:pt idx="2">
                  <c:v>272552</c:v>
                </c:pt>
                <c:pt idx="3">
                  <c:v>205727</c:v>
                </c:pt>
                <c:pt idx="4">
                  <c:v>109446</c:v>
                </c:pt>
                <c:pt idx="5">
                  <c:v>148530</c:v>
                </c:pt>
              </c:numCache>
            </c:numRef>
          </c:val>
        </c:ser>
        <c:ser>
          <c:idx val="9"/>
          <c:order val="4"/>
          <c:tx>
            <c:v>Site Prep</c:v>
          </c:tx>
          <c:cat>
            <c:strRef>
              <c:f>'BCTS Summary'!$E$344:$J$344</c:f>
              <c:strCache>
                <c:ptCount val="6"/>
                <c:pt idx="0">
                  <c:v>2013-2014</c:v>
                </c:pt>
                <c:pt idx="1">
                  <c:v>2014-2015</c:v>
                </c:pt>
                <c:pt idx="2">
                  <c:v>2015-2016</c:v>
                </c:pt>
                <c:pt idx="3">
                  <c:v>2016-2017</c:v>
                </c:pt>
                <c:pt idx="4">
                  <c:v>2017-2018</c:v>
                </c:pt>
                <c:pt idx="5">
                  <c:v>2018-2019</c:v>
                </c:pt>
              </c:strCache>
            </c:strRef>
          </c:cat>
          <c:val>
            <c:numRef>
              <c:f>'BCTS Summary'!$E$354:$J$354</c:f>
              <c:numCache>
                <c:formatCode>#,##0</c:formatCode>
                <c:ptCount val="6"/>
                <c:pt idx="0">
                  <c:v>951904</c:v>
                </c:pt>
                <c:pt idx="1">
                  <c:v>1349000</c:v>
                </c:pt>
                <c:pt idx="2">
                  <c:v>882000</c:v>
                </c:pt>
                <c:pt idx="3">
                  <c:v>538500</c:v>
                </c:pt>
                <c:pt idx="4">
                  <c:v>410000</c:v>
                </c:pt>
                <c:pt idx="5">
                  <c:v>386000</c:v>
                </c:pt>
              </c:numCache>
            </c:numRef>
          </c:val>
        </c:ser>
        <c:ser>
          <c:idx val="11"/>
          <c:order val="5"/>
          <c:tx>
            <c:v>Brushing</c:v>
          </c:tx>
          <c:spPr>
            <a:solidFill>
              <a:srgbClr val="92D050"/>
            </a:solidFill>
          </c:spPr>
          <c:cat>
            <c:strRef>
              <c:f>'BCTS Summary'!$E$344:$J$344</c:f>
              <c:strCache>
                <c:ptCount val="6"/>
                <c:pt idx="0">
                  <c:v>2013-2014</c:v>
                </c:pt>
                <c:pt idx="1">
                  <c:v>2014-2015</c:v>
                </c:pt>
                <c:pt idx="2">
                  <c:v>2015-2016</c:v>
                </c:pt>
                <c:pt idx="3">
                  <c:v>2016-2017</c:v>
                </c:pt>
                <c:pt idx="4">
                  <c:v>2017-2018</c:v>
                </c:pt>
                <c:pt idx="5">
                  <c:v>2018-2019</c:v>
                </c:pt>
              </c:strCache>
            </c:strRef>
          </c:cat>
          <c:val>
            <c:numRef>
              <c:f>'BCTS Summary'!$E$356:$J$356</c:f>
              <c:numCache>
                <c:formatCode>#,##0</c:formatCode>
                <c:ptCount val="6"/>
                <c:pt idx="0">
                  <c:v>458809</c:v>
                </c:pt>
                <c:pt idx="1">
                  <c:v>700577.6</c:v>
                </c:pt>
                <c:pt idx="2">
                  <c:v>187425</c:v>
                </c:pt>
                <c:pt idx="3">
                  <c:v>466998</c:v>
                </c:pt>
                <c:pt idx="4">
                  <c:v>391132</c:v>
                </c:pt>
                <c:pt idx="5">
                  <c:v>575622</c:v>
                </c:pt>
              </c:numCache>
            </c:numRef>
          </c:val>
        </c:ser>
        <c:ser>
          <c:idx val="13"/>
          <c:order val="6"/>
          <c:tx>
            <c:v>Planting</c:v>
          </c:tx>
          <c:cat>
            <c:strRef>
              <c:f>'BCTS Summary'!$E$344:$J$344</c:f>
              <c:strCache>
                <c:ptCount val="6"/>
                <c:pt idx="0">
                  <c:v>2013-2014</c:v>
                </c:pt>
                <c:pt idx="1">
                  <c:v>2014-2015</c:v>
                </c:pt>
                <c:pt idx="2">
                  <c:v>2015-2016</c:v>
                </c:pt>
                <c:pt idx="3">
                  <c:v>2016-2017</c:v>
                </c:pt>
                <c:pt idx="4">
                  <c:v>2017-2018</c:v>
                </c:pt>
                <c:pt idx="5">
                  <c:v>2018-2019</c:v>
                </c:pt>
              </c:strCache>
            </c:strRef>
          </c:cat>
          <c:val>
            <c:numRef>
              <c:f>'BCTS Summary'!$E$360:$J$360</c:f>
              <c:numCache>
                <c:formatCode>#,##0</c:formatCode>
                <c:ptCount val="6"/>
                <c:pt idx="0">
                  <c:v>4717841</c:v>
                </c:pt>
                <c:pt idx="1">
                  <c:v>5570184</c:v>
                </c:pt>
                <c:pt idx="2">
                  <c:v>2904482.6</c:v>
                </c:pt>
                <c:pt idx="3">
                  <c:v>3178406</c:v>
                </c:pt>
                <c:pt idx="4">
                  <c:v>2335273</c:v>
                </c:pt>
                <c:pt idx="5">
                  <c:v>2168705</c:v>
                </c:pt>
              </c:numCache>
            </c:numRef>
          </c:val>
        </c:ser>
        <c:ser>
          <c:idx val="16"/>
          <c:order val="7"/>
          <c:tx>
            <c:v>Overstory removal</c:v>
          </c:tx>
          <c:cat>
            <c:strRef>
              <c:f>'BCTS Summary'!$E$344:$J$344</c:f>
              <c:strCache>
                <c:ptCount val="6"/>
                <c:pt idx="0">
                  <c:v>2013-2014</c:v>
                </c:pt>
                <c:pt idx="1">
                  <c:v>2014-2015</c:v>
                </c:pt>
                <c:pt idx="2">
                  <c:v>2015-2016</c:v>
                </c:pt>
                <c:pt idx="3">
                  <c:v>2016-2017</c:v>
                </c:pt>
                <c:pt idx="4">
                  <c:v>2017-2018</c:v>
                </c:pt>
                <c:pt idx="5">
                  <c:v>2018-2019</c:v>
                </c:pt>
              </c:strCache>
            </c:strRef>
          </c:cat>
          <c:val>
            <c:numRef>
              <c:f>'BCTS Summary'!$E$363:$J$363</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'BCTS Summary'!$E$344:$J$344</c:f>
              <c:strCache>
                <c:ptCount val="6"/>
                <c:pt idx="0">
                  <c:v>2013-2014</c:v>
                </c:pt>
                <c:pt idx="1">
                  <c:v>2014-2015</c:v>
                </c:pt>
                <c:pt idx="2">
                  <c:v>2015-2016</c:v>
                </c:pt>
                <c:pt idx="3">
                  <c:v>2016-2017</c:v>
                </c:pt>
                <c:pt idx="4">
                  <c:v>2017-2018</c:v>
                </c:pt>
                <c:pt idx="5">
                  <c:v>2018-2019</c:v>
                </c:pt>
              </c:strCache>
            </c:strRef>
          </c:cat>
          <c:val>
            <c:numRef>
              <c:f>'BCTS Summary'!$E$366:$J$366</c:f>
              <c:numCache>
                <c:formatCode>#,##0</c:formatCode>
                <c:ptCount val="6"/>
                <c:pt idx="0">
                  <c:v>0</c:v>
                </c:pt>
                <c:pt idx="1">
                  <c:v>251200</c:v>
                </c:pt>
                <c:pt idx="2">
                  <c:v>230560</c:v>
                </c:pt>
                <c:pt idx="3">
                  <c:v>243600</c:v>
                </c:pt>
                <c:pt idx="4">
                  <c:v>229200</c:v>
                </c:pt>
                <c:pt idx="5">
                  <c:v>229200</c:v>
                </c:pt>
              </c:numCache>
            </c:numRef>
          </c:val>
        </c:ser>
        <c:ser>
          <c:idx val="21"/>
          <c:order val="9"/>
          <c:tx>
            <c:v>Conifer Release</c:v>
          </c:tx>
          <c:cat>
            <c:strRef>
              <c:f>'BCTS Summary'!$E$344:$J$344</c:f>
              <c:strCache>
                <c:ptCount val="6"/>
                <c:pt idx="0">
                  <c:v>2013-2014</c:v>
                </c:pt>
                <c:pt idx="1">
                  <c:v>2014-2015</c:v>
                </c:pt>
                <c:pt idx="2">
                  <c:v>2015-2016</c:v>
                </c:pt>
                <c:pt idx="3">
                  <c:v>2016-2017</c:v>
                </c:pt>
                <c:pt idx="4">
                  <c:v>2017-2018</c:v>
                </c:pt>
                <c:pt idx="5">
                  <c:v>2018-2019</c:v>
                </c:pt>
              </c:strCache>
            </c:strRef>
          </c:cat>
          <c:val>
            <c:numRef>
              <c:f>'BCTS Summary'!$E$368:$J$368</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'BCTS Summary'!$E$344:$J$344</c:f>
              <c:strCache>
                <c:ptCount val="6"/>
                <c:pt idx="0">
                  <c:v>2013-2014</c:v>
                </c:pt>
                <c:pt idx="1">
                  <c:v>2014-2015</c:v>
                </c:pt>
                <c:pt idx="2">
                  <c:v>2015-2016</c:v>
                </c:pt>
                <c:pt idx="3">
                  <c:v>2016-2017</c:v>
                </c:pt>
                <c:pt idx="4">
                  <c:v>2017-2018</c:v>
                </c:pt>
                <c:pt idx="5">
                  <c:v>2018-2019</c:v>
                </c:pt>
              </c:strCache>
            </c:strRef>
          </c:cat>
          <c:val>
            <c:numRef>
              <c:f>'BCTS Summary'!$E$370:$J$370</c:f>
              <c:numCache>
                <c:formatCode>#,##0</c:formatCode>
                <c:ptCount val="6"/>
                <c:pt idx="0">
                  <c:v>0</c:v>
                </c:pt>
                <c:pt idx="1">
                  <c:v>486750</c:v>
                </c:pt>
                <c:pt idx="2">
                  <c:v>580033</c:v>
                </c:pt>
                <c:pt idx="3">
                  <c:v>580033</c:v>
                </c:pt>
                <c:pt idx="4">
                  <c:v>580033</c:v>
                </c:pt>
                <c:pt idx="5">
                  <c:v>580033</c:v>
                </c:pt>
              </c:numCache>
            </c:numRef>
          </c:val>
        </c:ser>
        <c:ser>
          <c:idx val="25"/>
          <c:order val="11"/>
          <c:tx>
            <c:v>Fertilization</c:v>
          </c:tx>
          <c:cat>
            <c:strRef>
              <c:f>'BCTS Summary'!$E$344:$J$344</c:f>
              <c:strCache>
                <c:ptCount val="6"/>
                <c:pt idx="0">
                  <c:v>2013-2014</c:v>
                </c:pt>
                <c:pt idx="1">
                  <c:v>2014-2015</c:v>
                </c:pt>
                <c:pt idx="2">
                  <c:v>2015-2016</c:v>
                </c:pt>
                <c:pt idx="3">
                  <c:v>2016-2017</c:v>
                </c:pt>
                <c:pt idx="4">
                  <c:v>2017-2018</c:v>
                </c:pt>
                <c:pt idx="5">
                  <c:v>2018-2019</c:v>
                </c:pt>
              </c:strCache>
            </c:strRef>
          </c:cat>
          <c:val>
            <c:numRef>
              <c:f>'BCTS Summary'!$E$372:$J$372</c:f>
              <c:numCache>
                <c:formatCode>#,##0</c:formatCode>
                <c:ptCount val="6"/>
                <c:pt idx="0">
                  <c:v>0</c:v>
                </c:pt>
                <c:pt idx="1">
                  <c:v>1198800</c:v>
                </c:pt>
                <c:pt idx="2">
                  <c:v>664890</c:v>
                </c:pt>
                <c:pt idx="3">
                  <c:v>663558</c:v>
                </c:pt>
                <c:pt idx="4">
                  <c:v>855810</c:v>
                </c:pt>
                <c:pt idx="5">
                  <c:v>855810</c:v>
                </c:pt>
              </c:numCache>
            </c:numRef>
          </c:val>
        </c:ser>
        <c:ser>
          <c:idx val="27"/>
          <c:order val="12"/>
          <c:tx>
            <c:v>Pruning</c:v>
          </c:tx>
          <c:cat>
            <c:strRef>
              <c:f>'BCTS Summary'!$E$344:$J$344</c:f>
              <c:strCache>
                <c:ptCount val="6"/>
                <c:pt idx="0">
                  <c:v>2013-2014</c:v>
                </c:pt>
                <c:pt idx="1">
                  <c:v>2014-2015</c:v>
                </c:pt>
                <c:pt idx="2">
                  <c:v>2015-2016</c:v>
                </c:pt>
                <c:pt idx="3">
                  <c:v>2016-2017</c:v>
                </c:pt>
                <c:pt idx="4">
                  <c:v>2017-2018</c:v>
                </c:pt>
                <c:pt idx="5">
                  <c:v>2018-2019</c:v>
                </c:pt>
              </c:strCache>
            </c:strRef>
          </c:cat>
          <c:val>
            <c:numRef>
              <c:f>'BCTS Summary'!$E$374:$J$374</c:f>
              <c:numCache>
                <c:formatCode>#,##0</c:formatCode>
                <c:ptCount val="6"/>
                <c:pt idx="0">
                  <c:v>0</c:v>
                </c:pt>
                <c:pt idx="1">
                  <c:v>0</c:v>
                </c:pt>
                <c:pt idx="2">
                  <c:v>0</c:v>
                </c:pt>
                <c:pt idx="3">
                  <c:v>0</c:v>
                </c:pt>
                <c:pt idx="4">
                  <c:v>0</c:v>
                </c:pt>
                <c:pt idx="5">
                  <c:v>0</c:v>
                </c:pt>
              </c:numCache>
            </c:numRef>
          </c:val>
        </c:ser>
        <c:ser>
          <c:idx val="29"/>
          <c:order val="13"/>
          <c:tx>
            <c:v>Access</c:v>
          </c:tx>
          <c:cat>
            <c:strRef>
              <c:f>'BCTS Summary'!$E$344:$J$344</c:f>
              <c:strCache>
                <c:ptCount val="6"/>
                <c:pt idx="0">
                  <c:v>2013-2014</c:v>
                </c:pt>
                <c:pt idx="1">
                  <c:v>2014-2015</c:v>
                </c:pt>
                <c:pt idx="2">
                  <c:v>2015-2016</c:v>
                </c:pt>
                <c:pt idx="3">
                  <c:v>2016-2017</c:v>
                </c:pt>
                <c:pt idx="4">
                  <c:v>2017-2018</c:v>
                </c:pt>
                <c:pt idx="5">
                  <c:v>2018-2019</c:v>
                </c:pt>
              </c:strCache>
            </c:strRef>
          </c:cat>
          <c:val>
            <c:numRef>
              <c:f>'BCTS Summary'!$E$376:$J$376</c:f>
              <c:numCache>
                <c:formatCode>#,##0</c:formatCode>
                <c:ptCount val="6"/>
                <c:pt idx="0">
                  <c:v>105000</c:v>
                </c:pt>
                <c:pt idx="1">
                  <c:v>30000</c:v>
                </c:pt>
                <c:pt idx="2">
                  <c:v>0</c:v>
                </c:pt>
                <c:pt idx="3">
                  <c:v>0</c:v>
                </c:pt>
                <c:pt idx="4">
                  <c:v>0</c:v>
                </c:pt>
                <c:pt idx="5">
                  <c:v>0</c:v>
                </c:pt>
              </c:numCache>
            </c:numRef>
          </c:val>
        </c:ser>
        <c:ser>
          <c:idx val="30"/>
          <c:order val="14"/>
          <c:tx>
            <c:v>Overview Planning</c:v>
          </c:tx>
          <c:cat>
            <c:strRef>
              <c:f>'BCTS Summary'!$E$344:$J$344</c:f>
              <c:strCache>
                <c:ptCount val="6"/>
                <c:pt idx="0">
                  <c:v>2013-2014</c:v>
                </c:pt>
                <c:pt idx="1">
                  <c:v>2014-2015</c:v>
                </c:pt>
                <c:pt idx="2">
                  <c:v>2015-2016</c:v>
                </c:pt>
                <c:pt idx="3">
                  <c:v>2016-2017</c:v>
                </c:pt>
                <c:pt idx="4">
                  <c:v>2017-2018</c:v>
                </c:pt>
                <c:pt idx="5">
                  <c:v>2018-2019</c:v>
                </c:pt>
              </c:strCache>
            </c:strRef>
          </c:cat>
          <c:val>
            <c:numRef>
              <c:f>'BCTS Summary'!$D$377:$J$377</c:f>
              <c:numCache>
                <c:formatCode>#,##0</c:formatCode>
                <c:ptCount val="7"/>
                <c:pt idx="0" formatCode="General">
                  <c:v>0</c:v>
                </c:pt>
                <c:pt idx="1">
                  <c:v>10000</c:v>
                </c:pt>
                <c:pt idx="2">
                  <c:v>10000</c:v>
                </c:pt>
                <c:pt idx="3">
                  <c:v>0</c:v>
                </c:pt>
                <c:pt idx="4">
                  <c:v>0</c:v>
                </c:pt>
                <c:pt idx="5">
                  <c:v>0</c:v>
                </c:pt>
                <c:pt idx="6">
                  <c:v>0</c:v>
                </c:pt>
              </c:numCache>
            </c:numRef>
          </c:val>
        </c:ser>
        <c:ser>
          <c:idx val="31"/>
          <c:order val="15"/>
          <c:tx>
            <c:v>Program Support (Admin)</c:v>
          </c:tx>
          <c:spPr>
            <a:solidFill>
              <a:srgbClr val="FFFF00"/>
            </a:solidFill>
          </c:spPr>
          <c:cat>
            <c:strRef>
              <c:f>'BCTS Summary'!$E$344:$J$344</c:f>
              <c:strCache>
                <c:ptCount val="6"/>
                <c:pt idx="0">
                  <c:v>2013-2014</c:v>
                </c:pt>
                <c:pt idx="1">
                  <c:v>2014-2015</c:v>
                </c:pt>
                <c:pt idx="2">
                  <c:v>2015-2016</c:v>
                </c:pt>
                <c:pt idx="3">
                  <c:v>2016-2017</c:v>
                </c:pt>
                <c:pt idx="4">
                  <c:v>2017-2018</c:v>
                </c:pt>
                <c:pt idx="5">
                  <c:v>2018-2019</c:v>
                </c:pt>
              </c:strCache>
            </c:strRef>
          </c:cat>
          <c:val>
            <c:numRef>
              <c:f>'BCTS Summary'!$E$378:$J$378</c:f>
              <c:numCache>
                <c:formatCode>#,##0</c:formatCode>
                <c:ptCount val="6"/>
                <c:pt idx="0">
                  <c:v>673487.4</c:v>
                </c:pt>
                <c:pt idx="1">
                  <c:v>1011890.76</c:v>
                </c:pt>
                <c:pt idx="2">
                  <c:v>594335.26</c:v>
                </c:pt>
                <c:pt idx="3">
                  <c:v>607344</c:v>
                </c:pt>
                <c:pt idx="4">
                  <c:v>503074.60000000003</c:v>
                </c:pt>
                <c:pt idx="5">
                  <c:v>506975.60000000003</c:v>
                </c:pt>
              </c:numCache>
            </c:numRef>
          </c:val>
        </c:ser>
        <c:ser>
          <c:idx val="0"/>
          <c:order val="16"/>
          <c:tx>
            <c:strRef>
              <c:f>'BCTS Summary'!$C$357:$C$358</c:f>
              <c:strCache>
                <c:ptCount val="1"/>
                <c:pt idx="0">
                  <c:v>Repression Density Spacing</c:v>
                </c:pt>
              </c:strCache>
            </c:strRef>
          </c:tx>
          <c:cat>
            <c:strRef>
              <c:f>'BCTS Summary'!$E$344:$J$344</c:f>
              <c:strCache>
                <c:ptCount val="6"/>
                <c:pt idx="0">
                  <c:v>2013-2014</c:v>
                </c:pt>
                <c:pt idx="1">
                  <c:v>2014-2015</c:v>
                </c:pt>
                <c:pt idx="2">
                  <c:v>2015-2016</c:v>
                </c:pt>
                <c:pt idx="3">
                  <c:v>2016-2017</c:v>
                </c:pt>
                <c:pt idx="4">
                  <c:v>2017-2018</c:v>
                </c:pt>
                <c:pt idx="5">
                  <c:v>2018-2019</c:v>
                </c:pt>
              </c:strCache>
            </c:strRef>
          </c:cat>
          <c:val>
            <c:numRef>
              <c:f>'BCTS Summary'!$E$358:$J$358</c:f>
              <c:numCache>
                <c:formatCode>#,##0</c:formatCode>
                <c:ptCount val="6"/>
                <c:pt idx="0">
                  <c:v>0</c:v>
                </c:pt>
                <c:pt idx="1">
                  <c:v>0</c:v>
                </c:pt>
                <c:pt idx="2">
                  <c:v>0</c:v>
                </c:pt>
                <c:pt idx="3">
                  <c:v>0</c:v>
                </c:pt>
                <c:pt idx="4">
                  <c:v>0</c:v>
                </c:pt>
                <c:pt idx="5">
                  <c:v>0</c:v>
                </c:pt>
              </c:numCache>
            </c:numRef>
          </c:val>
        </c:ser>
        <c:overlap val="100"/>
        <c:axId val="100445184"/>
        <c:axId val="100459264"/>
      </c:barChart>
      <c:catAx>
        <c:axId val="100445184"/>
        <c:scaling>
          <c:orientation val="minMax"/>
        </c:scaling>
        <c:axPos val="b"/>
        <c:tickLblPos val="nextTo"/>
        <c:crossAx val="100459264"/>
        <c:crosses val="autoZero"/>
        <c:auto val="1"/>
        <c:lblAlgn val="ctr"/>
        <c:lblOffset val="100"/>
      </c:catAx>
      <c:valAx>
        <c:axId val="100459264"/>
        <c:scaling>
          <c:orientation val="minMax"/>
        </c:scaling>
        <c:axPos val="l"/>
        <c:majorGridlines/>
        <c:numFmt formatCode="0%" sourceLinked="1"/>
        <c:tickLblPos val="nextTo"/>
        <c:crossAx val="100445184"/>
        <c:crosses val="autoZero"/>
        <c:crossBetween val="between"/>
      </c:valAx>
    </c:plotArea>
    <c:legend>
      <c:legendPos val="r"/>
    </c:legend>
    <c:plotVisOnly val="1"/>
    <c:dispBlanksAs val="gap"/>
  </c:chart>
  <c:printSettings>
    <c:headerFooter/>
    <c:pageMargins b="0.75000000000000966" l="0.70000000000000062" r="0.70000000000000062" t="0.75000000000000966"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CR Summary</a:t>
            </a:r>
          </a:p>
        </c:rich>
      </c:tx>
    </c:title>
    <c:plotArea>
      <c:layout/>
      <c:barChart>
        <c:barDir val="col"/>
        <c:grouping val="percentStacked"/>
        <c:ser>
          <c:idx val="1"/>
          <c:order val="0"/>
          <c:tx>
            <c:v>Backlog NSR Surveys</c:v>
          </c:tx>
          <c:spPr>
            <a:solidFill>
              <a:prstClr val="black"/>
            </a:solidFill>
          </c:spPr>
          <c:cat>
            <c:strRef>
              <c:f>'Provincial Summary'!$E$3:$J$3</c:f>
              <c:strCache>
                <c:ptCount val="6"/>
                <c:pt idx="0">
                  <c:v>2013-2014</c:v>
                </c:pt>
                <c:pt idx="1">
                  <c:v>2014-2015</c:v>
                </c:pt>
                <c:pt idx="2">
                  <c:v>2015-2016</c:v>
                </c:pt>
                <c:pt idx="3">
                  <c:v>2016-2017</c:v>
                </c:pt>
                <c:pt idx="4">
                  <c:v>2017-2018</c:v>
                </c:pt>
                <c:pt idx="5">
                  <c:v>2018-2019</c:v>
                </c:pt>
              </c:strCache>
            </c:strRef>
          </c:cat>
          <c:val>
            <c:numRef>
              <c:f>CR!$E$5:$J$5</c:f>
              <c:numCache>
                <c:formatCode>#,##0</c:formatCode>
                <c:ptCount val="6"/>
                <c:pt idx="0" formatCode="General">
                  <c:v>39000</c:v>
                </c:pt>
                <c:pt idx="1">
                  <c:v>0</c:v>
                </c:pt>
                <c:pt idx="2">
                  <c:v>0</c:v>
                </c:pt>
                <c:pt idx="3">
                  <c:v>0</c:v>
                </c:pt>
                <c:pt idx="4">
                  <c:v>0</c:v>
                </c:pt>
                <c:pt idx="5">
                  <c:v>0</c:v>
                </c:pt>
              </c:numCache>
            </c:numRef>
          </c:val>
        </c:ser>
        <c:ser>
          <c:idx val="3"/>
          <c:order val="1"/>
          <c:tx>
            <c:v>MPB/Wildfire Surveys</c:v>
          </c:tx>
          <c:spPr>
            <a:solidFill>
              <a:srgbClr val="FF0000"/>
            </a:solidFill>
          </c:spPr>
          <c:cat>
            <c:strRef>
              <c:f>'Provincial Summary'!$E$3:$J$3</c:f>
              <c:strCache>
                <c:ptCount val="6"/>
                <c:pt idx="0">
                  <c:v>2013-2014</c:v>
                </c:pt>
                <c:pt idx="1">
                  <c:v>2014-2015</c:v>
                </c:pt>
                <c:pt idx="2">
                  <c:v>2015-2016</c:v>
                </c:pt>
                <c:pt idx="3">
                  <c:v>2016-2017</c:v>
                </c:pt>
                <c:pt idx="4">
                  <c:v>2017-2018</c:v>
                </c:pt>
                <c:pt idx="5">
                  <c:v>2018-2019</c:v>
                </c:pt>
              </c:strCache>
            </c:strRef>
          </c:cat>
          <c:val>
            <c:numRef>
              <c:f>CR!$E$7:$J$7</c:f>
              <c:numCache>
                <c:formatCode>#,##0</c:formatCode>
                <c:ptCount val="6"/>
                <c:pt idx="0">
                  <c:v>234500</c:v>
                </c:pt>
                <c:pt idx="1">
                  <c:v>259310</c:v>
                </c:pt>
                <c:pt idx="2">
                  <c:v>461500</c:v>
                </c:pt>
                <c:pt idx="3">
                  <c:v>329000</c:v>
                </c:pt>
                <c:pt idx="4">
                  <c:v>287000</c:v>
                </c:pt>
                <c:pt idx="5">
                  <c:v>285000</c:v>
                </c:pt>
              </c:numCache>
            </c:numRef>
          </c:val>
        </c:ser>
        <c:ser>
          <c:idx val="5"/>
          <c:order val="2"/>
          <c:tx>
            <c:v>Defaulted Obligations Surveys</c:v>
          </c:tx>
          <c:cat>
            <c:strRef>
              <c:f>'Provincial Summary'!$E$3:$J$3</c:f>
              <c:strCache>
                <c:ptCount val="6"/>
                <c:pt idx="0">
                  <c:v>2013-2014</c:v>
                </c:pt>
                <c:pt idx="1">
                  <c:v>2014-2015</c:v>
                </c:pt>
                <c:pt idx="2">
                  <c:v>2015-2016</c:v>
                </c:pt>
                <c:pt idx="3">
                  <c:v>2016-2017</c:v>
                </c:pt>
                <c:pt idx="4">
                  <c:v>2017-2018</c:v>
                </c:pt>
                <c:pt idx="5">
                  <c:v>2018-2019</c:v>
                </c:pt>
              </c:strCache>
            </c:strRef>
          </c:cat>
          <c:val>
            <c:numRef>
              <c:f>CR!$E$9:$J$9</c:f>
              <c:numCache>
                <c:formatCode>#,##0</c:formatCode>
                <c:ptCount val="6"/>
                <c:pt idx="0">
                  <c:v>45000</c:v>
                </c:pt>
                <c:pt idx="1">
                  <c:v>523150</c:v>
                </c:pt>
                <c:pt idx="2">
                  <c:v>351000</c:v>
                </c:pt>
                <c:pt idx="3">
                  <c:v>147710</c:v>
                </c:pt>
                <c:pt idx="4">
                  <c:v>270000</c:v>
                </c:pt>
                <c:pt idx="5">
                  <c:v>270000</c:v>
                </c:pt>
              </c:numCache>
            </c:numRef>
          </c:val>
        </c:ser>
        <c:ser>
          <c:idx val="7"/>
          <c:order val="3"/>
          <c:tx>
            <c:v>Brushing Surveys</c:v>
          </c:tx>
          <c:cat>
            <c:strRef>
              <c:f>'Provincial Summary'!$E$3:$J$3</c:f>
              <c:strCache>
                <c:ptCount val="6"/>
                <c:pt idx="0">
                  <c:v>2013-2014</c:v>
                </c:pt>
                <c:pt idx="1">
                  <c:v>2014-2015</c:v>
                </c:pt>
                <c:pt idx="2">
                  <c:v>2015-2016</c:v>
                </c:pt>
                <c:pt idx="3">
                  <c:v>2016-2017</c:v>
                </c:pt>
                <c:pt idx="4">
                  <c:v>2017-2018</c:v>
                </c:pt>
                <c:pt idx="5">
                  <c:v>2018-2019</c:v>
                </c:pt>
              </c:strCache>
            </c:strRef>
          </c:cat>
          <c:val>
            <c:numRef>
              <c:f>CR!$E$11:$J$11</c:f>
              <c:numCache>
                <c:formatCode>#,##0</c:formatCode>
                <c:ptCount val="6"/>
                <c:pt idx="0">
                  <c:v>60600</c:v>
                </c:pt>
                <c:pt idx="1">
                  <c:v>162309</c:v>
                </c:pt>
                <c:pt idx="2">
                  <c:v>109500</c:v>
                </c:pt>
                <c:pt idx="3">
                  <c:v>157730</c:v>
                </c:pt>
                <c:pt idx="4">
                  <c:v>112000</c:v>
                </c:pt>
                <c:pt idx="5">
                  <c:v>141900</c:v>
                </c:pt>
              </c:numCache>
            </c:numRef>
          </c:val>
        </c:ser>
        <c:ser>
          <c:idx val="9"/>
          <c:order val="4"/>
          <c:tx>
            <c:v>Site Prep</c:v>
          </c:tx>
          <c:cat>
            <c:strRef>
              <c:f>'Provincial Summary'!$E$3:$J$3</c:f>
              <c:strCache>
                <c:ptCount val="6"/>
                <c:pt idx="0">
                  <c:v>2013-2014</c:v>
                </c:pt>
                <c:pt idx="1">
                  <c:v>2014-2015</c:v>
                </c:pt>
                <c:pt idx="2">
                  <c:v>2015-2016</c:v>
                </c:pt>
                <c:pt idx="3">
                  <c:v>2016-2017</c:v>
                </c:pt>
                <c:pt idx="4">
                  <c:v>2017-2018</c:v>
                </c:pt>
                <c:pt idx="5">
                  <c:v>2018-2019</c:v>
                </c:pt>
              </c:strCache>
            </c:strRef>
          </c:cat>
          <c:val>
            <c:numRef>
              <c:f>CR!$E$13:$J$13</c:f>
              <c:numCache>
                <c:formatCode>#,##0</c:formatCode>
                <c:ptCount val="6"/>
                <c:pt idx="0">
                  <c:v>425400</c:v>
                </c:pt>
                <c:pt idx="1">
                  <c:v>998000</c:v>
                </c:pt>
                <c:pt idx="2">
                  <c:v>804420</c:v>
                </c:pt>
                <c:pt idx="3">
                  <c:v>585500</c:v>
                </c:pt>
                <c:pt idx="4">
                  <c:v>472000</c:v>
                </c:pt>
                <c:pt idx="5">
                  <c:v>462000</c:v>
                </c:pt>
              </c:numCache>
            </c:numRef>
          </c:val>
        </c:ser>
        <c:ser>
          <c:idx val="11"/>
          <c:order val="5"/>
          <c:tx>
            <c:v>Brushing</c:v>
          </c:tx>
          <c:spPr>
            <a:solidFill>
              <a:srgbClr val="92D050"/>
            </a:solidFill>
          </c:spPr>
          <c:cat>
            <c:strRef>
              <c:f>'Provincial Summary'!$E$3:$J$3</c:f>
              <c:strCache>
                <c:ptCount val="6"/>
                <c:pt idx="0">
                  <c:v>2013-2014</c:v>
                </c:pt>
                <c:pt idx="1">
                  <c:v>2014-2015</c:v>
                </c:pt>
                <c:pt idx="2">
                  <c:v>2015-2016</c:v>
                </c:pt>
                <c:pt idx="3">
                  <c:v>2016-2017</c:v>
                </c:pt>
                <c:pt idx="4">
                  <c:v>2017-2018</c:v>
                </c:pt>
                <c:pt idx="5">
                  <c:v>2018-2019</c:v>
                </c:pt>
              </c:strCache>
            </c:strRef>
          </c:cat>
          <c:val>
            <c:numRef>
              <c:f>CR!$E$15:$J$15</c:f>
              <c:numCache>
                <c:formatCode>#,##0</c:formatCode>
                <c:ptCount val="6"/>
                <c:pt idx="0">
                  <c:v>0</c:v>
                </c:pt>
                <c:pt idx="1">
                  <c:v>81180</c:v>
                </c:pt>
                <c:pt idx="2">
                  <c:v>76200</c:v>
                </c:pt>
                <c:pt idx="3">
                  <c:v>368195</c:v>
                </c:pt>
                <c:pt idx="4">
                  <c:v>241200</c:v>
                </c:pt>
                <c:pt idx="5">
                  <c:v>241200</c:v>
                </c:pt>
              </c:numCache>
            </c:numRef>
          </c:val>
        </c:ser>
        <c:ser>
          <c:idx val="13"/>
          <c:order val="6"/>
          <c:tx>
            <c:v>Planting</c:v>
          </c:tx>
          <c:cat>
            <c:strRef>
              <c:f>'Provincial Summary'!$E$3:$J$3</c:f>
              <c:strCache>
                <c:ptCount val="6"/>
                <c:pt idx="0">
                  <c:v>2013-2014</c:v>
                </c:pt>
                <c:pt idx="1">
                  <c:v>2014-2015</c:v>
                </c:pt>
                <c:pt idx="2">
                  <c:v>2015-2016</c:v>
                </c:pt>
                <c:pt idx="3">
                  <c:v>2016-2017</c:v>
                </c:pt>
                <c:pt idx="4">
                  <c:v>2017-2018</c:v>
                </c:pt>
                <c:pt idx="5">
                  <c:v>2018-2019</c:v>
                </c:pt>
              </c:strCache>
            </c:strRef>
          </c:cat>
          <c:val>
            <c:numRef>
              <c:f>CR!$E$19:$J$19</c:f>
              <c:numCache>
                <c:formatCode>#,##0</c:formatCode>
                <c:ptCount val="6"/>
                <c:pt idx="0">
                  <c:v>3535461</c:v>
                </c:pt>
                <c:pt idx="1">
                  <c:v>4330690</c:v>
                </c:pt>
                <c:pt idx="2">
                  <c:v>3682000</c:v>
                </c:pt>
                <c:pt idx="3">
                  <c:v>4105702</c:v>
                </c:pt>
                <c:pt idx="4">
                  <c:v>3772080</c:v>
                </c:pt>
                <c:pt idx="5">
                  <c:v>3594400</c:v>
                </c:pt>
              </c:numCache>
            </c:numRef>
          </c:val>
        </c:ser>
        <c:ser>
          <c:idx val="16"/>
          <c:order val="7"/>
          <c:tx>
            <c:v>Overstory removal</c:v>
          </c:tx>
          <c:cat>
            <c:strRef>
              <c:f>'Provincial Summary'!$E$3:$J$3</c:f>
              <c:strCache>
                <c:ptCount val="6"/>
                <c:pt idx="0">
                  <c:v>2013-2014</c:v>
                </c:pt>
                <c:pt idx="1">
                  <c:v>2014-2015</c:v>
                </c:pt>
                <c:pt idx="2">
                  <c:v>2015-2016</c:v>
                </c:pt>
                <c:pt idx="3">
                  <c:v>2016-2017</c:v>
                </c:pt>
                <c:pt idx="4">
                  <c:v>2017-2018</c:v>
                </c:pt>
                <c:pt idx="5">
                  <c:v>2018-2019</c:v>
                </c:pt>
              </c:strCache>
            </c:strRef>
          </c:cat>
          <c:val>
            <c:numRef>
              <c:f>CR!$E$22:$J$22</c:f>
              <c:numCache>
                <c:formatCode>#,##0</c:formatCode>
                <c:ptCount val="6"/>
                <c:pt idx="0">
                  <c:v>0</c:v>
                </c:pt>
                <c:pt idx="1">
                  <c:v>0</c:v>
                </c:pt>
                <c:pt idx="2">
                  <c:v>0</c:v>
                </c:pt>
                <c:pt idx="3">
                  <c:v>0</c:v>
                </c:pt>
                <c:pt idx="4">
                  <c:v>125000</c:v>
                </c:pt>
                <c:pt idx="5">
                  <c:v>75000</c:v>
                </c:pt>
              </c:numCache>
            </c:numRef>
          </c:val>
        </c:ser>
        <c:ser>
          <c:idx val="19"/>
          <c:order val="8"/>
          <c:tx>
            <c:v>TSM surveys</c:v>
          </c:tx>
          <c:spPr>
            <a:solidFill>
              <a:srgbClr val="FFC000"/>
            </a:solidFill>
          </c:spPr>
          <c:cat>
            <c:strRef>
              <c:f>'Provincial Summary'!$E$3:$J$3</c:f>
              <c:strCache>
                <c:ptCount val="6"/>
                <c:pt idx="0">
                  <c:v>2013-2014</c:v>
                </c:pt>
                <c:pt idx="1">
                  <c:v>2014-2015</c:v>
                </c:pt>
                <c:pt idx="2">
                  <c:v>2015-2016</c:v>
                </c:pt>
                <c:pt idx="3">
                  <c:v>2016-2017</c:v>
                </c:pt>
                <c:pt idx="4">
                  <c:v>2017-2018</c:v>
                </c:pt>
                <c:pt idx="5">
                  <c:v>2018-2019</c:v>
                </c:pt>
              </c:strCache>
            </c:strRef>
          </c:cat>
          <c:val>
            <c:numRef>
              <c:f>CR!$E$25:$J$25</c:f>
              <c:numCache>
                <c:formatCode>#,##0</c:formatCode>
                <c:ptCount val="6"/>
                <c:pt idx="0">
                  <c:v>0</c:v>
                </c:pt>
                <c:pt idx="1">
                  <c:v>361121</c:v>
                </c:pt>
                <c:pt idx="2">
                  <c:v>260100</c:v>
                </c:pt>
                <c:pt idx="3">
                  <c:v>290100</c:v>
                </c:pt>
                <c:pt idx="4">
                  <c:v>290100</c:v>
                </c:pt>
                <c:pt idx="5">
                  <c:v>290100</c:v>
                </c:pt>
              </c:numCache>
            </c:numRef>
          </c:val>
        </c:ser>
        <c:ser>
          <c:idx val="21"/>
          <c:order val="9"/>
          <c:tx>
            <c:v>Conifer Release</c:v>
          </c:tx>
          <c:cat>
            <c:strRef>
              <c:f>'Provincial Summary'!$E$3:$J$3</c:f>
              <c:strCache>
                <c:ptCount val="6"/>
                <c:pt idx="0">
                  <c:v>2013-2014</c:v>
                </c:pt>
                <c:pt idx="1">
                  <c:v>2014-2015</c:v>
                </c:pt>
                <c:pt idx="2">
                  <c:v>2015-2016</c:v>
                </c:pt>
                <c:pt idx="3">
                  <c:v>2016-2017</c:v>
                </c:pt>
                <c:pt idx="4">
                  <c:v>2017-2018</c:v>
                </c:pt>
                <c:pt idx="5">
                  <c:v>2018-2019</c:v>
                </c:pt>
              </c:strCache>
            </c:strRef>
          </c:cat>
          <c:val>
            <c:numRef>
              <c:f>CR!$E$27:$J$27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'Provincial Summary'!$E$3:$J$3</c:f>
              <c:strCache>
                <c:ptCount val="6"/>
                <c:pt idx="0">
                  <c:v>2013-2014</c:v>
                </c:pt>
                <c:pt idx="1">
                  <c:v>2014-2015</c:v>
                </c:pt>
                <c:pt idx="2">
                  <c:v>2015-2016</c:v>
                </c:pt>
                <c:pt idx="3">
                  <c:v>2016-2017</c:v>
                </c:pt>
                <c:pt idx="4">
                  <c:v>2017-2018</c:v>
                </c:pt>
                <c:pt idx="5">
                  <c:v>2018-2019</c:v>
                </c:pt>
              </c:strCache>
            </c:strRef>
          </c:cat>
          <c:val>
            <c:numRef>
              <c:f>CR!$E$29:$J$29</c:f>
              <c:numCache>
                <c:formatCode>#,##0</c:formatCode>
                <c:ptCount val="6"/>
                <c:pt idx="0">
                  <c:v>0</c:v>
                </c:pt>
                <c:pt idx="1">
                  <c:v>1666660</c:v>
                </c:pt>
                <c:pt idx="2">
                  <c:v>1494160</c:v>
                </c:pt>
                <c:pt idx="3">
                  <c:v>1494160</c:v>
                </c:pt>
                <c:pt idx="4">
                  <c:v>1494160</c:v>
                </c:pt>
                <c:pt idx="5">
                  <c:v>1494160</c:v>
                </c:pt>
              </c:numCache>
            </c:numRef>
          </c:val>
        </c:ser>
        <c:ser>
          <c:idx val="25"/>
          <c:order val="11"/>
          <c:tx>
            <c:v>Fertilization</c:v>
          </c:tx>
          <c:cat>
            <c:strRef>
              <c:f>'Provincial Summary'!$E$3:$J$3</c:f>
              <c:strCache>
                <c:ptCount val="6"/>
                <c:pt idx="0">
                  <c:v>2013-2014</c:v>
                </c:pt>
                <c:pt idx="1">
                  <c:v>2014-2015</c:v>
                </c:pt>
                <c:pt idx="2">
                  <c:v>2015-2016</c:v>
                </c:pt>
                <c:pt idx="3">
                  <c:v>2016-2017</c:v>
                </c:pt>
                <c:pt idx="4">
                  <c:v>2017-2018</c:v>
                </c:pt>
                <c:pt idx="5">
                  <c:v>2018-2019</c:v>
                </c:pt>
              </c:strCache>
            </c:strRef>
          </c:cat>
          <c:val>
            <c:numRef>
              <c:f>CR!$E$31:$J$31</c:f>
              <c:numCache>
                <c:formatCode>#,##0</c:formatCode>
                <c:ptCount val="6"/>
                <c:pt idx="0">
                  <c:v>0</c:v>
                </c:pt>
                <c:pt idx="1">
                  <c:v>1214650</c:v>
                </c:pt>
                <c:pt idx="2">
                  <c:v>1214650</c:v>
                </c:pt>
                <c:pt idx="3">
                  <c:v>1214650</c:v>
                </c:pt>
                <c:pt idx="4">
                  <c:v>1214650</c:v>
                </c:pt>
                <c:pt idx="5">
                  <c:v>1214650</c:v>
                </c:pt>
              </c:numCache>
            </c:numRef>
          </c:val>
        </c:ser>
        <c:ser>
          <c:idx val="27"/>
          <c:order val="12"/>
          <c:tx>
            <c:v>Pruning</c:v>
          </c:tx>
          <c:cat>
            <c:strRef>
              <c:f>'Provincial Summary'!$E$3:$J$3</c:f>
              <c:strCache>
                <c:ptCount val="6"/>
                <c:pt idx="0">
                  <c:v>2013-2014</c:v>
                </c:pt>
                <c:pt idx="1">
                  <c:v>2014-2015</c:v>
                </c:pt>
                <c:pt idx="2">
                  <c:v>2015-2016</c:v>
                </c:pt>
                <c:pt idx="3">
                  <c:v>2016-2017</c:v>
                </c:pt>
                <c:pt idx="4">
                  <c:v>2017-2018</c:v>
                </c:pt>
                <c:pt idx="5">
                  <c:v>2018-2019</c:v>
                </c:pt>
              </c:strCache>
            </c:strRef>
          </c:cat>
          <c:val>
            <c:numRef>
              <c:f>CR!$E$33:$J$33</c:f>
              <c:numCache>
                <c:formatCode>#,##0</c:formatCode>
                <c:ptCount val="6"/>
                <c:pt idx="0">
                  <c:v>0</c:v>
                </c:pt>
                <c:pt idx="1">
                  <c:v>0</c:v>
                </c:pt>
                <c:pt idx="2">
                  <c:v>0</c:v>
                </c:pt>
                <c:pt idx="3">
                  <c:v>0</c:v>
                </c:pt>
                <c:pt idx="4">
                  <c:v>0</c:v>
                </c:pt>
                <c:pt idx="5">
                  <c:v>0</c:v>
                </c:pt>
              </c:numCache>
            </c:numRef>
          </c:val>
        </c:ser>
        <c:ser>
          <c:idx val="29"/>
          <c:order val="13"/>
          <c:tx>
            <c:v>Access</c:v>
          </c:tx>
          <c:cat>
            <c:strRef>
              <c:f>'Provincial Summary'!$E$3:$J$3</c:f>
              <c:strCache>
                <c:ptCount val="6"/>
                <c:pt idx="0">
                  <c:v>2013-2014</c:v>
                </c:pt>
                <c:pt idx="1">
                  <c:v>2014-2015</c:v>
                </c:pt>
                <c:pt idx="2">
                  <c:v>2015-2016</c:v>
                </c:pt>
                <c:pt idx="3">
                  <c:v>2016-2017</c:v>
                </c:pt>
                <c:pt idx="4">
                  <c:v>2017-2018</c:v>
                </c:pt>
                <c:pt idx="5">
                  <c:v>2018-2019</c:v>
                </c:pt>
              </c:strCache>
            </c:strRef>
          </c:cat>
          <c:val>
            <c:numRef>
              <c:f>CR!$E$35:$J$35</c:f>
              <c:numCache>
                <c:formatCode>#,##0</c:formatCode>
                <c:ptCount val="6"/>
                <c:pt idx="0">
                  <c:v>0</c:v>
                </c:pt>
                <c:pt idx="1">
                  <c:v>0</c:v>
                </c:pt>
                <c:pt idx="2">
                  <c:v>0</c:v>
                </c:pt>
                <c:pt idx="3">
                  <c:v>0</c:v>
                </c:pt>
                <c:pt idx="4">
                  <c:v>0</c:v>
                </c:pt>
                <c:pt idx="5">
                  <c:v>0</c:v>
                </c:pt>
              </c:numCache>
            </c:numRef>
          </c:val>
        </c:ser>
        <c:ser>
          <c:idx val="30"/>
          <c:order val="14"/>
          <c:tx>
            <c:v>Overview Planning</c:v>
          </c:tx>
          <c:cat>
            <c:strRef>
              <c:f>'Provincial Summary'!$E$3:$J$3</c:f>
              <c:strCache>
                <c:ptCount val="6"/>
                <c:pt idx="0">
                  <c:v>2013-2014</c:v>
                </c:pt>
                <c:pt idx="1">
                  <c:v>2014-2015</c:v>
                </c:pt>
                <c:pt idx="2">
                  <c:v>2015-2016</c:v>
                </c:pt>
                <c:pt idx="3">
                  <c:v>2016-2017</c:v>
                </c:pt>
                <c:pt idx="4">
                  <c:v>2017-2018</c:v>
                </c:pt>
                <c:pt idx="5">
                  <c:v>2018-2019</c:v>
                </c:pt>
              </c:strCache>
            </c:strRef>
          </c:cat>
          <c:val>
            <c:numRef>
              <c:f>CR!$E$36:$J$36</c:f>
              <c:numCache>
                <c:formatCode>#,##0</c:formatCode>
                <c:ptCount val="6"/>
                <c:pt idx="0">
                  <c:v>15000</c:v>
                </c:pt>
                <c:pt idx="1">
                  <c:v>15000</c:v>
                </c:pt>
                <c:pt idx="2">
                  <c:v>15000</c:v>
                </c:pt>
                <c:pt idx="3">
                  <c:v>15000</c:v>
                </c:pt>
                <c:pt idx="4">
                  <c:v>15000</c:v>
                </c:pt>
                <c:pt idx="5">
                  <c:v>15000</c:v>
                </c:pt>
              </c:numCache>
            </c:numRef>
          </c:val>
        </c:ser>
        <c:ser>
          <c:idx val="31"/>
          <c:order val="15"/>
          <c:tx>
            <c:v>Program Support (Admin)</c:v>
          </c:tx>
          <c:spPr>
            <a:solidFill>
              <a:srgbClr val="FFFF00"/>
            </a:solidFill>
          </c:spPr>
          <c:cat>
            <c:strRef>
              <c:f>'Provincial Summary'!$E$3:$J$3</c:f>
              <c:strCache>
                <c:ptCount val="6"/>
                <c:pt idx="0">
                  <c:v>2013-2014</c:v>
                </c:pt>
                <c:pt idx="1">
                  <c:v>2014-2015</c:v>
                </c:pt>
                <c:pt idx="2">
                  <c:v>2015-2016</c:v>
                </c:pt>
                <c:pt idx="3">
                  <c:v>2016-2017</c:v>
                </c:pt>
                <c:pt idx="4">
                  <c:v>2017-2018</c:v>
                </c:pt>
                <c:pt idx="5">
                  <c:v>2018-2019</c:v>
                </c:pt>
              </c:strCache>
            </c:strRef>
          </c:cat>
          <c:val>
            <c:numRef>
              <c:f>CR!$E$37:$J$37</c:f>
              <c:numCache>
                <c:formatCode>#,##0</c:formatCode>
                <c:ptCount val="6"/>
                <c:pt idx="0">
                  <c:v>473996.1</c:v>
                </c:pt>
                <c:pt idx="1">
                  <c:v>979706.7</c:v>
                </c:pt>
                <c:pt idx="2">
                  <c:v>865353</c:v>
                </c:pt>
                <c:pt idx="3">
                  <c:v>889274.7</c:v>
                </c:pt>
                <c:pt idx="4">
                  <c:v>847819</c:v>
                </c:pt>
                <c:pt idx="5">
                  <c:v>826841</c:v>
                </c:pt>
              </c:numCache>
            </c:numRef>
          </c:val>
        </c:ser>
        <c:overlap val="100"/>
        <c:axId val="103363712"/>
        <c:axId val="103365248"/>
      </c:barChart>
      <c:catAx>
        <c:axId val="103363712"/>
        <c:scaling>
          <c:orientation val="minMax"/>
        </c:scaling>
        <c:axPos val="b"/>
        <c:tickLblPos val="nextTo"/>
        <c:crossAx val="103365248"/>
        <c:crosses val="autoZero"/>
        <c:auto val="1"/>
        <c:lblAlgn val="ctr"/>
        <c:lblOffset val="100"/>
      </c:catAx>
      <c:valAx>
        <c:axId val="103365248"/>
        <c:scaling>
          <c:orientation val="minMax"/>
        </c:scaling>
        <c:axPos val="l"/>
        <c:majorGridlines/>
        <c:numFmt formatCode="0%" sourceLinked="1"/>
        <c:tickLblPos val="nextTo"/>
        <c:crossAx val="103363712"/>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Central Cariboo - Chilcotin</a:t>
            </a:r>
          </a:p>
        </c:rich>
      </c:tx>
    </c:title>
    <c:plotArea>
      <c:layout/>
      <c:barChart>
        <c:barDir val="col"/>
        <c:grouping val="percentStacked"/>
        <c:ser>
          <c:idx val="1"/>
          <c:order val="0"/>
          <c:tx>
            <c:v>Backlog NSR Surveys</c:v>
          </c:tx>
          <c:spPr>
            <a:solidFill>
              <a:prstClr val="black"/>
            </a:solidFill>
          </c:spPr>
          <c:cat>
            <c:strRef>
              <c:f>CR!$E$46:$J$46</c:f>
              <c:strCache>
                <c:ptCount val="6"/>
                <c:pt idx="0">
                  <c:v>2013-2014</c:v>
                </c:pt>
                <c:pt idx="1">
                  <c:v>2014-2015</c:v>
                </c:pt>
                <c:pt idx="2">
                  <c:v>2015-2016</c:v>
                </c:pt>
                <c:pt idx="3">
                  <c:v>2016-2017</c:v>
                </c:pt>
                <c:pt idx="4">
                  <c:v>2017-2018</c:v>
                </c:pt>
                <c:pt idx="5">
                  <c:v>2018-2019</c:v>
                </c:pt>
              </c:strCache>
            </c:strRef>
          </c:cat>
          <c:val>
            <c:numRef>
              <c:f>CR!$E$48:$J$48</c:f>
              <c:numCache>
                <c:formatCode>#,##0</c:formatCode>
                <c:ptCount val="6"/>
                <c:pt idx="0" formatCode="General">
                  <c:v>37500</c:v>
                </c:pt>
                <c:pt idx="1">
                  <c:v>0</c:v>
                </c:pt>
                <c:pt idx="2">
                  <c:v>0</c:v>
                </c:pt>
                <c:pt idx="3">
                  <c:v>0</c:v>
                </c:pt>
                <c:pt idx="4">
                  <c:v>0</c:v>
                </c:pt>
                <c:pt idx="5">
                  <c:v>0</c:v>
                </c:pt>
              </c:numCache>
            </c:numRef>
          </c:val>
        </c:ser>
        <c:ser>
          <c:idx val="3"/>
          <c:order val="1"/>
          <c:tx>
            <c:v>MPB/Wildfire Surveys</c:v>
          </c:tx>
          <c:spPr>
            <a:solidFill>
              <a:srgbClr val="FF0000"/>
            </a:solidFill>
          </c:spPr>
          <c:cat>
            <c:strRef>
              <c:f>CR!$E$46:$J$46</c:f>
              <c:strCache>
                <c:ptCount val="6"/>
                <c:pt idx="0">
                  <c:v>2013-2014</c:v>
                </c:pt>
                <c:pt idx="1">
                  <c:v>2014-2015</c:v>
                </c:pt>
                <c:pt idx="2">
                  <c:v>2015-2016</c:v>
                </c:pt>
                <c:pt idx="3">
                  <c:v>2016-2017</c:v>
                </c:pt>
                <c:pt idx="4">
                  <c:v>2017-2018</c:v>
                </c:pt>
                <c:pt idx="5">
                  <c:v>2018-2019</c:v>
                </c:pt>
              </c:strCache>
            </c:strRef>
          </c:cat>
          <c:val>
            <c:numRef>
              <c:f>CR!$E$50:$J$50</c:f>
              <c:numCache>
                <c:formatCode>#,##0</c:formatCode>
                <c:ptCount val="6"/>
                <c:pt idx="0">
                  <c:v>96500</c:v>
                </c:pt>
                <c:pt idx="1">
                  <c:v>114310</c:v>
                </c:pt>
                <c:pt idx="2">
                  <c:v>185000</c:v>
                </c:pt>
                <c:pt idx="3">
                  <c:v>165000</c:v>
                </c:pt>
                <c:pt idx="4">
                  <c:v>155000</c:v>
                </c:pt>
                <c:pt idx="5">
                  <c:v>155000</c:v>
                </c:pt>
              </c:numCache>
            </c:numRef>
          </c:val>
        </c:ser>
        <c:ser>
          <c:idx val="5"/>
          <c:order val="2"/>
          <c:tx>
            <c:v>Defaulted Obligations Surveys</c:v>
          </c:tx>
          <c:cat>
            <c:strRef>
              <c:f>CR!$E$46:$J$46</c:f>
              <c:strCache>
                <c:ptCount val="6"/>
                <c:pt idx="0">
                  <c:v>2013-2014</c:v>
                </c:pt>
                <c:pt idx="1">
                  <c:v>2014-2015</c:v>
                </c:pt>
                <c:pt idx="2">
                  <c:v>2015-2016</c:v>
                </c:pt>
                <c:pt idx="3">
                  <c:v>2016-2017</c:v>
                </c:pt>
                <c:pt idx="4">
                  <c:v>2017-2018</c:v>
                </c:pt>
                <c:pt idx="5">
                  <c:v>2018-2019</c:v>
                </c:pt>
              </c:strCache>
            </c:strRef>
          </c:cat>
          <c:val>
            <c:numRef>
              <c:f>CR!$E$52:$J$52</c:f>
              <c:numCache>
                <c:formatCode>#,##0</c:formatCode>
                <c:ptCount val="6"/>
                <c:pt idx="0">
                  <c:v>45000</c:v>
                </c:pt>
                <c:pt idx="1">
                  <c:v>400000</c:v>
                </c:pt>
                <c:pt idx="2">
                  <c:v>300000</c:v>
                </c:pt>
                <c:pt idx="3">
                  <c:v>125000</c:v>
                </c:pt>
                <c:pt idx="4">
                  <c:v>270000</c:v>
                </c:pt>
                <c:pt idx="5">
                  <c:v>270000</c:v>
                </c:pt>
              </c:numCache>
            </c:numRef>
          </c:val>
        </c:ser>
        <c:ser>
          <c:idx val="7"/>
          <c:order val="3"/>
          <c:tx>
            <c:v>Brushing Surveys</c:v>
          </c:tx>
          <c:cat>
            <c:strRef>
              <c:f>CR!$E$46:$J$46</c:f>
              <c:strCache>
                <c:ptCount val="6"/>
                <c:pt idx="0">
                  <c:v>2013-2014</c:v>
                </c:pt>
                <c:pt idx="1">
                  <c:v>2014-2015</c:v>
                </c:pt>
                <c:pt idx="2">
                  <c:v>2015-2016</c:v>
                </c:pt>
                <c:pt idx="3">
                  <c:v>2016-2017</c:v>
                </c:pt>
                <c:pt idx="4">
                  <c:v>2017-2018</c:v>
                </c:pt>
                <c:pt idx="5">
                  <c:v>2018-2019</c:v>
                </c:pt>
              </c:strCache>
            </c:strRef>
          </c:cat>
          <c:val>
            <c:numRef>
              <c:f>CR!$E$54:$J$54</c:f>
              <c:numCache>
                <c:formatCode>#,##0</c:formatCode>
                <c:ptCount val="6"/>
                <c:pt idx="0">
                  <c:v>1200</c:v>
                </c:pt>
                <c:pt idx="1">
                  <c:v>28109</c:v>
                </c:pt>
                <c:pt idx="2">
                  <c:v>22500</c:v>
                </c:pt>
                <c:pt idx="3">
                  <c:v>24330</c:v>
                </c:pt>
                <c:pt idx="4">
                  <c:v>35000</c:v>
                </c:pt>
                <c:pt idx="5">
                  <c:v>35000</c:v>
                </c:pt>
              </c:numCache>
            </c:numRef>
          </c:val>
        </c:ser>
        <c:ser>
          <c:idx val="9"/>
          <c:order val="4"/>
          <c:tx>
            <c:v>Site Prep</c:v>
          </c:tx>
          <c:cat>
            <c:strRef>
              <c:f>CR!$E$46:$J$46</c:f>
              <c:strCache>
                <c:ptCount val="6"/>
                <c:pt idx="0">
                  <c:v>2013-2014</c:v>
                </c:pt>
                <c:pt idx="1">
                  <c:v>2014-2015</c:v>
                </c:pt>
                <c:pt idx="2">
                  <c:v>2015-2016</c:v>
                </c:pt>
                <c:pt idx="3">
                  <c:v>2016-2017</c:v>
                </c:pt>
                <c:pt idx="4">
                  <c:v>2017-2018</c:v>
                </c:pt>
                <c:pt idx="5">
                  <c:v>2018-2019</c:v>
                </c:pt>
              </c:strCache>
            </c:strRef>
          </c:cat>
          <c:val>
            <c:numRef>
              <c:f>CR!$E$56:$J$56</c:f>
              <c:numCache>
                <c:formatCode>#,##0</c:formatCode>
                <c:ptCount val="6"/>
                <c:pt idx="0">
                  <c:v>156000</c:v>
                </c:pt>
                <c:pt idx="1">
                  <c:v>590000</c:v>
                </c:pt>
                <c:pt idx="2">
                  <c:v>261420</c:v>
                </c:pt>
                <c:pt idx="3">
                  <c:v>237500</c:v>
                </c:pt>
                <c:pt idx="4">
                  <c:v>149000</c:v>
                </c:pt>
                <c:pt idx="5">
                  <c:v>149000</c:v>
                </c:pt>
              </c:numCache>
            </c:numRef>
          </c:val>
        </c:ser>
        <c:ser>
          <c:idx val="11"/>
          <c:order val="5"/>
          <c:tx>
            <c:v>Brushing</c:v>
          </c:tx>
          <c:spPr>
            <a:solidFill>
              <a:srgbClr val="92D050"/>
            </a:solidFill>
          </c:spPr>
          <c:cat>
            <c:strRef>
              <c:f>CR!$E$46:$J$46</c:f>
              <c:strCache>
                <c:ptCount val="6"/>
                <c:pt idx="0">
                  <c:v>2013-2014</c:v>
                </c:pt>
                <c:pt idx="1">
                  <c:v>2014-2015</c:v>
                </c:pt>
                <c:pt idx="2">
                  <c:v>2015-2016</c:v>
                </c:pt>
                <c:pt idx="3">
                  <c:v>2016-2017</c:v>
                </c:pt>
                <c:pt idx="4">
                  <c:v>2017-2018</c:v>
                </c:pt>
                <c:pt idx="5">
                  <c:v>2018-2019</c:v>
                </c:pt>
              </c:strCache>
            </c:strRef>
          </c:cat>
          <c:val>
            <c:numRef>
              <c:f>CR!$E$58:$J$58</c:f>
              <c:numCache>
                <c:formatCode>#,##0</c:formatCode>
                <c:ptCount val="6"/>
                <c:pt idx="0">
                  <c:v>0</c:v>
                </c:pt>
                <c:pt idx="1">
                  <c:v>81180</c:v>
                </c:pt>
                <c:pt idx="2">
                  <c:v>76200</c:v>
                </c:pt>
                <c:pt idx="3">
                  <c:v>203195</c:v>
                </c:pt>
                <c:pt idx="4">
                  <c:v>76200</c:v>
                </c:pt>
                <c:pt idx="5">
                  <c:v>76200</c:v>
                </c:pt>
              </c:numCache>
            </c:numRef>
          </c:val>
        </c:ser>
        <c:ser>
          <c:idx val="13"/>
          <c:order val="6"/>
          <c:tx>
            <c:v>Planting</c:v>
          </c:tx>
          <c:cat>
            <c:strRef>
              <c:f>CR!$E$46:$J$46</c:f>
              <c:strCache>
                <c:ptCount val="6"/>
                <c:pt idx="0">
                  <c:v>2013-2014</c:v>
                </c:pt>
                <c:pt idx="1">
                  <c:v>2014-2015</c:v>
                </c:pt>
                <c:pt idx="2">
                  <c:v>2015-2016</c:v>
                </c:pt>
                <c:pt idx="3">
                  <c:v>2016-2017</c:v>
                </c:pt>
                <c:pt idx="4">
                  <c:v>2017-2018</c:v>
                </c:pt>
                <c:pt idx="5">
                  <c:v>2018-2019</c:v>
                </c:pt>
              </c:strCache>
            </c:strRef>
          </c:cat>
          <c:val>
            <c:numRef>
              <c:f>CR!$E$62:$J$62</c:f>
              <c:numCache>
                <c:formatCode>#,##0</c:formatCode>
                <c:ptCount val="6"/>
                <c:pt idx="0">
                  <c:v>1449601</c:v>
                </c:pt>
                <c:pt idx="1">
                  <c:v>2665090</c:v>
                </c:pt>
                <c:pt idx="2">
                  <c:v>2550000</c:v>
                </c:pt>
                <c:pt idx="3">
                  <c:v>2647702</c:v>
                </c:pt>
                <c:pt idx="4">
                  <c:v>2530000</c:v>
                </c:pt>
                <c:pt idx="5">
                  <c:v>2530000</c:v>
                </c:pt>
              </c:numCache>
            </c:numRef>
          </c:val>
        </c:ser>
        <c:ser>
          <c:idx val="16"/>
          <c:order val="7"/>
          <c:tx>
            <c:v>Overstory removal</c:v>
          </c:tx>
          <c:cat>
            <c:strRef>
              <c:f>CR!$E$46:$J$46</c:f>
              <c:strCache>
                <c:ptCount val="6"/>
                <c:pt idx="0">
                  <c:v>2013-2014</c:v>
                </c:pt>
                <c:pt idx="1">
                  <c:v>2014-2015</c:v>
                </c:pt>
                <c:pt idx="2">
                  <c:v>2015-2016</c:v>
                </c:pt>
                <c:pt idx="3">
                  <c:v>2016-2017</c:v>
                </c:pt>
                <c:pt idx="4">
                  <c:v>2017-2018</c:v>
                </c:pt>
                <c:pt idx="5">
                  <c:v>2018-2019</c:v>
                </c:pt>
              </c:strCache>
            </c:strRef>
          </c:cat>
          <c:val>
            <c:numRef>
              <c:f>CR!$E$65:$J$65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CR!$E$46:$J$46</c:f>
              <c:strCache>
                <c:ptCount val="6"/>
                <c:pt idx="0">
                  <c:v>2013-2014</c:v>
                </c:pt>
                <c:pt idx="1">
                  <c:v>2014-2015</c:v>
                </c:pt>
                <c:pt idx="2">
                  <c:v>2015-2016</c:v>
                </c:pt>
                <c:pt idx="3">
                  <c:v>2016-2017</c:v>
                </c:pt>
                <c:pt idx="4">
                  <c:v>2017-2018</c:v>
                </c:pt>
                <c:pt idx="5">
                  <c:v>2018-2019</c:v>
                </c:pt>
              </c:strCache>
            </c:strRef>
          </c:cat>
          <c:val>
            <c:numRef>
              <c:f>CR!$E$68:$J$68</c:f>
              <c:numCache>
                <c:formatCode>#,##0</c:formatCode>
                <c:ptCount val="6"/>
                <c:pt idx="0">
                  <c:v>0</c:v>
                </c:pt>
                <c:pt idx="1">
                  <c:v>235481</c:v>
                </c:pt>
                <c:pt idx="2">
                  <c:v>200100</c:v>
                </c:pt>
                <c:pt idx="3">
                  <c:v>200100</c:v>
                </c:pt>
                <c:pt idx="4">
                  <c:v>200100</c:v>
                </c:pt>
                <c:pt idx="5">
                  <c:v>200100</c:v>
                </c:pt>
              </c:numCache>
            </c:numRef>
          </c:val>
        </c:ser>
        <c:ser>
          <c:idx val="21"/>
          <c:order val="9"/>
          <c:tx>
            <c:v>Conifer Release</c:v>
          </c:tx>
          <c:cat>
            <c:strRef>
              <c:f>CR!$E$46:$J$46</c:f>
              <c:strCache>
                <c:ptCount val="6"/>
                <c:pt idx="0">
                  <c:v>2013-2014</c:v>
                </c:pt>
                <c:pt idx="1">
                  <c:v>2014-2015</c:v>
                </c:pt>
                <c:pt idx="2">
                  <c:v>2015-2016</c:v>
                </c:pt>
                <c:pt idx="3">
                  <c:v>2016-2017</c:v>
                </c:pt>
                <c:pt idx="4">
                  <c:v>2017-2018</c:v>
                </c:pt>
                <c:pt idx="5">
                  <c:v>2018-2019</c:v>
                </c:pt>
              </c:strCache>
            </c:strRef>
          </c:cat>
          <c:val>
            <c:numRef>
              <c:f>CR!$E$70:$J$70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CR!$E$46:$J$46</c:f>
              <c:strCache>
                <c:ptCount val="6"/>
                <c:pt idx="0">
                  <c:v>2013-2014</c:v>
                </c:pt>
                <c:pt idx="1">
                  <c:v>2014-2015</c:v>
                </c:pt>
                <c:pt idx="2">
                  <c:v>2015-2016</c:v>
                </c:pt>
                <c:pt idx="3">
                  <c:v>2016-2017</c:v>
                </c:pt>
                <c:pt idx="4">
                  <c:v>2017-2018</c:v>
                </c:pt>
                <c:pt idx="5">
                  <c:v>2018-2019</c:v>
                </c:pt>
              </c:strCache>
            </c:strRef>
          </c:cat>
          <c:val>
            <c:numRef>
              <c:f>CR!$E$72:$J$72</c:f>
              <c:numCache>
                <c:formatCode>#,##0</c:formatCode>
                <c:ptCount val="6"/>
                <c:pt idx="0">
                  <c:v>0</c:v>
                </c:pt>
                <c:pt idx="1">
                  <c:v>1446000</c:v>
                </c:pt>
                <c:pt idx="2">
                  <c:v>1273500</c:v>
                </c:pt>
                <c:pt idx="3">
                  <c:v>1273500</c:v>
                </c:pt>
                <c:pt idx="4">
                  <c:v>1273500</c:v>
                </c:pt>
                <c:pt idx="5">
                  <c:v>1273500</c:v>
                </c:pt>
              </c:numCache>
            </c:numRef>
          </c:val>
        </c:ser>
        <c:ser>
          <c:idx val="25"/>
          <c:order val="11"/>
          <c:tx>
            <c:v>Fertilization</c:v>
          </c:tx>
          <c:cat>
            <c:strRef>
              <c:f>CR!$E$46:$J$46</c:f>
              <c:strCache>
                <c:ptCount val="6"/>
                <c:pt idx="0">
                  <c:v>2013-2014</c:v>
                </c:pt>
                <c:pt idx="1">
                  <c:v>2014-2015</c:v>
                </c:pt>
                <c:pt idx="2">
                  <c:v>2015-2016</c:v>
                </c:pt>
                <c:pt idx="3">
                  <c:v>2016-2017</c:v>
                </c:pt>
                <c:pt idx="4">
                  <c:v>2017-2018</c:v>
                </c:pt>
                <c:pt idx="5">
                  <c:v>2018-2019</c:v>
                </c:pt>
              </c:strCache>
            </c:strRef>
          </c:cat>
          <c:val>
            <c:numRef>
              <c:f>CR!$E$74:$J$74</c:f>
              <c:numCache>
                <c:formatCode>#,##0</c:formatCode>
                <c:ptCount val="6"/>
                <c:pt idx="0">
                  <c:v>0</c:v>
                </c:pt>
                <c:pt idx="1">
                  <c:v>277100</c:v>
                </c:pt>
                <c:pt idx="2">
                  <c:v>277100</c:v>
                </c:pt>
                <c:pt idx="3">
                  <c:v>277100</c:v>
                </c:pt>
                <c:pt idx="4">
                  <c:v>277100</c:v>
                </c:pt>
                <c:pt idx="5">
                  <c:v>277100</c:v>
                </c:pt>
              </c:numCache>
            </c:numRef>
          </c:val>
        </c:ser>
        <c:ser>
          <c:idx val="27"/>
          <c:order val="12"/>
          <c:tx>
            <c:v>Pruning</c:v>
          </c:tx>
          <c:cat>
            <c:strRef>
              <c:f>CR!$E$46:$J$46</c:f>
              <c:strCache>
                <c:ptCount val="6"/>
                <c:pt idx="0">
                  <c:v>2013-2014</c:v>
                </c:pt>
                <c:pt idx="1">
                  <c:v>2014-2015</c:v>
                </c:pt>
                <c:pt idx="2">
                  <c:v>2015-2016</c:v>
                </c:pt>
                <c:pt idx="3">
                  <c:v>2016-2017</c:v>
                </c:pt>
                <c:pt idx="4">
                  <c:v>2017-2018</c:v>
                </c:pt>
                <c:pt idx="5">
                  <c:v>2018-2019</c:v>
                </c:pt>
              </c:strCache>
            </c:strRef>
          </c:cat>
          <c:val>
            <c:numRef>
              <c:f>CR!$E$76:$J$76</c:f>
              <c:numCache>
                <c:formatCode>#,##0</c:formatCode>
                <c:ptCount val="6"/>
                <c:pt idx="0">
                  <c:v>0</c:v>
                </c:pt>
                <c:pt idx="1">
                  <c:v>0</c:v>
                </c:pt>
                <c:pt idx="2">
                  <c:v>0</c:v>
                </c:pt>
                <c:pt idx="3">
                  <c:v>0</c:v>
                </c:pt>
                <c:pt idx="4">
                  <c:v>0</c:v>
                </c:pt>
                <c:pt idx="5">
                  <c:v>0</c:v>
                </c:pt>
              </c:numCache>
            </c:numRef>
          </c:val>
        </c:ser>
        <c:ser>
          <c:idx val="29"/>
          <c:order val="13"/>
          <c:tx>
            <c:v>Access</c:v>
          </c:tx>
          <c:cat>
            <c:strRef>
              <c:f>CR!$E$46:$J$46</c:f>
              <c:strCache>
                <c:ptCount val="6"/>
                <c:pt idx="0">
                  <c:v>2013-2014</c:v>
                </c:pt>
                <c:pt idx="1">
                  <c:v>2014-2015</c:v>
                </c:pt>
                <c:pt idx="2">
                  <c:v>2015-2016</c:v>
                </c:pt>
                <c:pt idx="3">
                  <c:v>2016-2017</c:v>
                </c:pt>
                <c:pt idx="4">
                  <c:v>2017-2018</c:v>
                </c:pt>
                <c:pt idx="5">
                  <c:v>2018-2019</c:v>
                </c:pt>
              </c:strCache>
            </c:strRef>
          </c:cat>
          <c:val>
            <c:numRef>
              <c:f>CR!$E$78:$J$78</c:f>
              <c:numCache>
                <c:formatCode>#,##0</c:formatCode>
                <c:ptCount val="6"/>
                <c:pt idx="0">
                  <c:v>0</c:v>
                </c:pt>
                <c:pt idx="1">
                  <c:v>0</c:v>
                </c:pt>
                <c:pt idx="2">
                  <c:v>0</c:v>
                </c:pt>
                <c:pt idx="3">
                  <c:v>0</c:v>
                </c:pt>
                <c:pt idx="4">
                  <c:v>0</c:v>
                </c:pt>
                <c:pt idx="5">
                  <c:v>0</c:v>
                </c:pt>
              </c:numCache>
            </c:numRef>
          </c:val>
        </c:ser>
        <c:ser>
          <c:idx val="30"/>
          <c:order val="14"/>
          <c:tx>
            <c:v>Overview Planning</c:v>
          </c:tx>
          <c:cat>
            <c:strRef>
              <c:f>CR!$E$46:$J$46</c:f>
              <c:strCache>
                <c:ptCount val="6"/>
                <c:pt idx="0">
                  <c:v>2013-2014</c:v>
                </c:pt>
                <c:pt idx="1">
                  <c:v>2014-2015</c:v>
                </c:pt>
                <c:pt idx="2">
                  <c:v>2015-2016</c:v>
                </c:pt>
                <c:pt idx="3">
                  <c:v>2016-2017</c:v>
                </c:pt>
                <c:pt idx="4">
                  <c:v>2017-2018</c:v>
                </c:pt>
                <c:pt idx="5">
                  <c:v>2018-2019</c:v>
                </c:pt>
              </c:strCache>
            </c:strRef>
          </c:cat>
          <c:val>
            <c:numRef>
              <c:f>CR!$E$79:$J$79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CR!$E$46:$J$46</c:f>
              <c:strCache>
                <c:ptCount val="6"/>
                <c:pt idx="0">
                  <c:v>2013-2014</c:v>
                </c:pt>
                <c:pt idx="1">
                  <c:v>2014-2015</c:v>
                </c:pt>
                <c:pt idx="2">
                  <c:v>2015-2016</c:v>
                </c:pt>
                <c:pt idx="3">
                  <c:v>2016-2017</c:v>
                </c:pt>
                <c:pt idx="4">
                  <c:v>2017-2018</c:v>
                </c:pt>
                <c:pt idx="5">
                  <c:v>2018-2019</c:v>
                </c:pt>
              </c:strCache>
            </c:strRef>
          </c:cat>
          <c:val>
            <c:numRef>
              <c:f>CR!$E$80:$J$80</c:f>
              <c:numCache>
                <c:formatCode>#,##0</c:formatCode>
                <c:ptCount val="6"/>
                <c:pt idx="0">
                  <c:v>178580.1</c:v>
                </c:pt>
                <c:pt idx="1">
                  <c:v>583726.69999999995</c:v>
                </c:pt>
                <c:pt idx="2">
                  <c:v>514582</c:v>
                </c:pt>
                <c:pt idx="3">
                  <c:v>515342.7</c:v>
                </c:pt>
                <c:pt idx="4">
                  <c:v>496590</c:v>
                </c:pt>
                <c:pt idx="5">
                  <c:v>496590</c:v>
                </c:pt>
              </c:numCache>
            </c:numRef>
          </c:val>
        </c:ser>
        <c:ser>
          <c:idx val="0"/>
          <c:order val="16"/>
          <c:tx>
            <c:strRef>
              <c:f>CR!$C$59</c:f>
              <c:strCache>
                <c:ptCount val="1"/>
                <c:pt idx="0">
                  <c:v>Repression Density Spacing</c:v>
                </c:pt>
              </c:strCache>
            </c:strRef>
          </c:tx>
          <c:cat>
            <c:strRef>
              <c:f>CR!$E$46:$J$46</c:f>
              <c:strCache>
                <c:ptCount val="6"/>
                <c:pt idx="0">
                  <c:v>2013-2014</c:v>
                </c:pt>
                <c:pt idx="1">
                  <c:v>2014-2015</c:v>
                </c:pt>
                <c:pt idx="2">
                  <c:v>2015-2016</c:v>
                </c:pt>
                <c:pt idx="3">
                  <c:v>2016-2017</c:v>
                </c:pt>
                <c:pt idx="4">
                  <c:v>2017-2018</c:v>
                </c:pt>
                <c:pt idx="5">
                  <c:v>2018-2019</c:v>
                </c:pt>
              </c:strCache>
            </c:strRef>
          </c:cat>
          <c:val>
            <c:numRef>
              <c:f>CR!$E$60:$J$60</c:f>
              <c:numCache>
                <c:formatCode>#,##0</c:formatCode>
                <c:ptCount val="6"/>
                <c:pt idx="0">
                  <c:v>0</c:v>
                </c:pt>
                <c:pt idx="1">
                  <c:v>0</c:v>
                </c:pt>
                <c:pt idx="2">
                  <c:v>0</c:v>
                </c:pt>
                <c:pt idx="3">
                  <c:v>0</c:v>
                </c:pt>
                <c:pt idx="4">
                  <c:v>0</c:v>
                </c:pt>
                <c:pt idx="5">
                  <c:v>0</c:v>
                </c:pt>
              </c:numCache>
            </c:numRef>
          </c:val>
        </c:ser>
        <c:overlap val="100"/>
        <c:axId val="103463552"/>
        <c:axId val="103469440"/>
      </c:barChart>
      <c:catAx>
        <c:axId val="103463552"/>
        <c:scaling>
          <c:orientation val="minMax"/>
        </c:scaling>
        <c:axPos val="b"/>
        <c:tickLblPos val="nextTo"/>
        <c:crossAx val="103469440"/>
        <c:crosses val="autoZero"/>
        <c:auto val="1"/>
        <c:lblAlgn val="ctr"/>
        <c:lblOffset val="100"/>
      </c:catAx>
      <c:valAx>
        <c:axId val="103469440"/>
        <c:scaling>
          <c:orientation val="minMax"/>
        </c:scaling>
        <c:axPos val="l"/>
        <c:majorGridlines/>
        <c:numFmt formatCode="0%" sourceLinked="1"/>
        <c:tickLblPos val="nextTo"/>
        <c:crossAx val="103463552"/>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Quesnel </a:t>
            </a:r>
          </a:p>
        </c:rich>
      </c:tx>
    </c:title>
    <c:plotArea>
      <c:layout/>
      <c:barChart>
        <c:barDir val="col"/>
        <c:grouping val="percentStacked"/>
        <c:ser>
          <c:idx val="1"/>
          <c:order val="0"/>
          <c:tx>
            <c:v>Backlog NSR Surveys</c:v>
          </c:tx>
          <c:spPr>
            <a:solidFill>
              <a:prstClr val="black"/>
            </a:solidFill>
          </c:spPr>
          <c:cat>
            <c:strRef>
              <c:f>CR!$E$89:$J$89</c:f>
              <c:strCache>
                <c:ptCount val="6"/>
                <c:pt idx="0">
                  <c:v>2013-2014</c:v>
                </c:pt>
                <c:pt idx="1">
                  <c:v>2014-2015</c:v>
                </c:pt>
                <c:pt idx="2">
                  <c:v>2015-2016</c:v>
                </c:pt>
                <c:pt idx="3">
                  <c:v>2016-2017</c:v>
                </c:pt>
                <c:pt idx="4">
                  <c:v>2017-2018</c:v>
                </c:pt>
                <c:pt idx="5">
                  <c:v>2018-2019</c:v>
                </c:pt>
              </c:strCache>
            </c:strRef>
          </c:cat>
          <c:val>
            <c:numRef>
              <c:f>CR!$E$91:$J$91</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CR!$E$89:$J$89</c:f>
              <c:strCache>
                <c:ptCount val="6"/>
                <c:pt idx="0">
                  <c:v>2013-2014</c:v>
                </c:pt>
                <c:pt idx="1">
                  <c:v>2014-2015</c:v>
                </c:pt>
                <c:pt idx="2">
                  <c:v>2015-2016</c:v>
                </c:pt>
                <c:pt idx="3">
                  <c:v>2016-2017</c:v>
                </c:pt>
                <c:pt idx="4">
                  <c:v>2017-2018</c:v>
                </c:pt>
                <c:pt idx="5">
                  <c:v>2018-2019</c:v>
                </c:pt>
              </c:strCache>
            </c:strRef>
          </c:cat>
          <c:val>
            <c:numRef>
              <c:f>CR!$E$93:$J$93</c:f>
              <c:numCache>
                <c:formatCode>#,##0</c:formatCode>
                <c:ptCount val="6"/>
                <c:pt idx="0">
                  <c:v>68000</c:v>
                </c:pt>
                <c:pt idx="1">
                  <c:v>75000</c:v>
                </c:pt>
                <c:pt idx="2">
                  <c:v>212500</c:v>
                </c:pt>
                <c:pt idx="3">
                  <c:v>100000</c:v>
                </c:pt>
                <c:pt idx="4">
                  <c:v>70000</c:v>
                </c:pt>
                <c:pt idx="5">
                  <c:v>70000</c:v>
                </c:pt>
              </c:numCache>
            </c:numRef>
          </c:val>
        </c:ser>
        <c:ser>
          <c:idx val="5"/>
          <c:order val="2"/>
          <c:tx>
            <c:v>Defaulted Obligations Surveys</c:v>
          </c:tx>
          <c:cat>
            <c:strRef>
              <c:f>CR!$E$89:$J$89</c:f>
              <c:strCache>
                <c:ptCount val="6"/>
                <c:pt idx="0">
                  <c:v>2013-2014</c:v>
                </c:pt>
                <c:pt idx="1">
                  <c:v>2014-2015</c:v>
                </c:pt>
                <c:pt idx="2">
                  <c:v>2015-2016</c:v>
                </c:pt>
                <c:pt idx="3">
                  <c:v>2016-2017</c:v>
                </c:pt>
                <c:pt idx="4">
                  <c:v>2017-2018</c:v>
                </c:pt>
                <c:pt idx="5">
                  <c:v>2018-2019</c:v>
                </c:pt>
              </c:strCache>
            </c:strRef>
          </c:cat>
          <c:val>
            <c:numRef>
              <c:f>CR!$E$95:$J$95</c:f>
              <c:numCache>
                <c:formatCode>#,##0</c:formatCode>
                <c:ptCount val="6"/>
                <c:pt idx="0">
                  <c:v>0</c:v>
                </c:pt>
                <c:pt idx="1">
                  <c:v>0</c:v>
                </c:pt>
                <c:pt idx="2">
                  <c:v>0</c:v>
                </c:pt>
                <c:pt idx="3">
                  <c:v>0</c:v>
                </c:pt>
                <c:pt idx="4">
                  <c:v>0</c:v>
                </c:pt>
                <c:pt idx="5">
                  <c:v>0</c:v>
                </c:pt>
              </c:numCache>
            </c:numRef>
          </c:val>
        </c:ser>
        <c:ser>
          <c:idx val="7"/>
          <c:order val="3"/>
          <c:tx>
            <c:v>Brushing Surveys</c:v>
          </c:tx>
          <c:cat>
            <c:strRef>
              <c:f>CR!$E$89:$J$89</c:f>
              <c:strCache>
                <c:ptCount val="6"/>
                <c:pt idx="0">
                  <c:v>2013-2014</c:v>
                </c:pt>
                <c:pt idx="1">
                  <c:v>2014-2015</c:v>
                </c:pt>
                <c:pt idx="2">
                  <c:v>2015-2016</c:v>
                </c:pt>
                <c:pt idx="3">
                  <c:v>2016-2017</c:v>
                </c:pt>
                <c:pt idx="4">
                  <c:v>2017-2018</c:v>
                </c:pt>
                <c:pt idx="5">
                  <c:v>2018-2019</c:v>
                </c:pt>
              </c:strCache>
            </c:strRef>
          </c:cat>
          <c:val>
            <c:numRef>
              <c:f>CR!$E$97:$J$97</c:f>
              <c:numCache>
                <c:formatCode>#,##0</c:formatCode>
                <c:ptCount val="6"/>
                <c:pt idx="0">
                  <c:v>37400</c:v>
                </c:pt>
                <c:pt idx="1">
                  <c:v>110000</c:v>
                </c:pt>
                <c:pt idx="2">
                  <c:v>60000</c:v>
                </c:pt>
                <c:pt idx="3">
                  <c:v>89000</c:v>
                </c:pt>
                <c:pt idx="4">
                  <c:v>65000</c:v>
                </c:pt>
                <c:pt idx="5">
                  <c:v>76500</c:v>
                </c:pt>
              </c:numCache>
            </c:numRef>
          </c:val>
        </c:ser>
        <c:ser>
          <c:idx val="9"/>
          <c:order val="4"/>
          <c:tx>
            <c:v>Site Prep</c:v>
          </c:tx>
          <c:cat>
            <c:strRef>
              <c:f>CR!$E$89:$J$89</c:f>
              <c:strCache>
                <c:ptCount val="6"/>
                <c:pt idx="0">
                  <c:v>2013-2014</c:v>
                </c:pt>
                <c:pt idx="1">
                  <c:v>2014-2015</c:v>
                </c:pt>
                <c:pt idx="2">
                  <c:v>2015-2016</c:v>
                </c:pt>
                <c:pt idx="3">
                  <c:v>2016-2017</c:v>
                </c:pt>
                <c:pt idx="4">
                  <c:v>2017-2018</c:v>
                </c:pt>
                <c:pt idx="5">
                  <c:v>2018-2019</c:v>
                </c:pt>
              </c:strCache>
            </c:strRef>
          </c:cat>
          <c:val>
            <c:numRef>
              <c:f>CR!$E$99:$J$99</c:f>
              <c:numCache>
                <c:formatCode>#,##0</c:formatCode>
                <c:ptCount val="6"/>
                <c:pt idx="0">
                  <c:v>163200</c:v>
                </c:pt>
                <c:pt idx="1">
                  <c:v>288000</c:v>
                </c:pt>
                <c:pt idx="2">
                  <c:v>288000</c:v>
                </c:pt>
                <c:pt idx="3">
                  <c:v>288000</c:v>
                </c:pt>
                <c:pt idx="4">
                  <c:v>288000</c:v>
                </c:pt>
                <c:pt idx="5">
                  <c:v>288000</c:v>
                </c:pt>
              </c:numCache>
            </c:numRef>
          </c:val>
        </c:ser>
        <c:ser>
          <c:idx val="11"/>
          <c:order val="5"/>
          <c:tx>
            <c:v>Brushing</c:v>
          </c:tx>
          <c:spPr>
            <a:solidFill>
              <a:srgbClr val="92D050"/>
            </a:solidFill>
          </c:spPr>
          <c:cat>
            <c:strRef>
              <c:f>CR!$E$89:$J$89</c:f>
              <c:strCache>
                <c:ptCount val="6"/>
                <c:pt idx="0">
                  <c:v>2013-2014</c:v>
                </c:pt>
                <c:pt idx="1">
                  <c:v>2014-2015</c:v>
                </c:pt>
                <c:pt idx="2">
                  <c:v>2015-2016</c:v>
                </c:pt>
                <c:pt idx="3">
                  <c:v>2016-2017</c:v>
                </c:pt>
                <c:pt idx="4">
                  <c:v>2017-2018</c:v>
                </c:pt>
                <c:pt idx="5">
                  <c:v>2018-2019</c:v>
                </c:pt>
              </c:strCache>
            </c:strRef>
          </c:cat>
          <c:val>
            <c:numRef>
              <c:f>CR!$E$101:$J$101</c:f>
              <c:numCache>
                <c:formatCode>#,##0</c:formatCode>
                <c:ptCount val="6"/>
                <c:pt idx="0">
                  <c:v>0</c:v>
                </c:pt>
                <c:pt idx="1">
                  <c:v>0</c:v>
                </c:pt>
                <c:pt idx="2">
                  <c:v>0</c:v>
                </c:pt>
                <c:pt idx="3">
                  <c:v>165000</c:v>
                </c:pt>
                <c:pt idx="4">
                  <c:v>165000</c:v>
                </c:pt>
                <c:pt idx="5">
                  <c:v>165000</c:v>
                </c:pt>
              </c:numCache>
            </c:numRef>
          </c:val>
        </c:ser>
        <c:ser>
          <c:idx val="13"/>
          <c:order val="6"/>
          <c:tx>
            <c:v>Planting</c:v>
          </c:tx>
          <c:cat>
            <c:strRef>
              <c:f>CR!$E$89:$J$89</c:f>
              <c:strCache>
                <c:ptCount val="6"/>
                <c:pt idx="0">
                  <c:v>2013-2014</c:v>
                </c:pt>
                <c:pt idx="1">
                  <c:v>2014-2015</c:v>
                </c:pt>
                <c:pt idx="2">
                  <c:v>2015-2016</c:v>
                </c:pt>
                <c:pt idx="3">
                  <c:v>2016-2017</c:v>
                </c:pt>
                <c:pt idx="4">
                  <c:v>2017-2018</c:v>
                </c:pt>
                <c:pt idx="5">
                  <c:v>2018-2019</c:v>
                </c:pt>
              </c:strCache>
            </c:strRef>
          </c:cat>
          <c:val>
            <c:numRef>
              <c:f>CR!$E$105:$J$105</c:f>
              <c:numCache>
                <c:formatCode>#,##0</c:formatCode>
                <c:ptCount val="6"/>
                <c:pt idx="0">
                  <c:v>1181200</c:v>
                </c:pt>
                <c:pt idx="1">
                  <c:v>1050000</c:v>
                </c:pt>
                <c:pt idx="2">
                  <c:v>795000</c:v>
                </c:pt>
                <c:pt idx="3">
                  <c:v>630000</c:v>
                </c:pt>
                <c:pt idx="4">
                  <c:v>1060080</c:v>
                </c:pt>
                <c:pt idx="5">
                  <c:v>988400</c:v>
                </c:pt>
              </c:numCache>
            </c:numRef>
          </c:val>
        </c:ser>
        <c:ser>
          <c:idx val="16"/>
          <c:order val="7"/>
          <c:tx>
            <c:v>Overstory removal</c:v>
          </c:tx>
          <c:cat>
            <c:strRef>
              <c:f>CR!$E$89:$J$89</c:f>
              <c:strCache>
                <c:ptCount val="6"/>
                <c:pt idx="0">
                  <c:v>2013-2014</c:v>
                </c:pt>
                <c:pt idx="1">
                  <c:v>2014-2015</c:v>
                </c:pt>
                <c:pt idx="2">
                  <c:v>2015-2016</c:v>
                </c:pt>
                <c:pt idx="3">
                  <c:v>2016-2017</c:v>
                </c:pt>
                <c:pt idx="4">
                  <c:v>2017-2018</c:v>
                </c:pt>
                <c:pt idx="5">
                  <c:v>2018-2019</c:v>
                </c:pt>
              </c:strCache>
            </c:strRef>
          </c:cat>
          <c:val>
            <c:numRef>
              <c:f>CR!$E$108:$J$108</c:f>
              <c:numCache>
                <c:formatCode>#,##0</c:formatCode>
                <c:ptCount val="6"/>
                <c:pt idx="0">
                  <c:v>0</c:v>
                </c:pt>
                <c:pt idx="1">
                  <c:v>0</c:v>
                </c:pt>
                <c:pt idx="2">
                  <c:v>0</c:v>
                </c:pt>
                <c:pt idx="3">
                  <c:v>0</c:v>
                </c:pt>
                <c:pt idx="4">
                  <c:v>125000</c:v>
                </c:pt>
                <c:pt idx="5">
                  <c:v>75000</c:v>
                </c:pt>
              </c:numCache>
            </c:numRef>
          </c:val>
        </c:ser>
        <c:ser>
          <c:idx val="19"/>
          <c:order val="8"/>
          <c:tx>
            <c:v>TSM surveys</c:v>
          </c:tx>
          <c:spPr>
            <a:solidFill>
              <a:srgbClr val="FFC000"/>
            </a:solidFill>
          </c:spPr>
          <c:cat>
            <c:strRef>
              <c:f>CR!$E$89:$J$89</c:f>
              <c:strCache>
                <c:ptCount val="6"/>
                <c:pt idx="0">
                  <c:v>2013-2014</c:v>
                </c:pt>
                <c:pt idx="1">
                  <c:v>2014-2015</c:v>
                </c:pt>
                <c:pt idx="2">
                  <c:v>2015-2016</c:v>
                </c:pt>
                <c:pt idx="3">
                  <c:v>2016-2017</c:v>
                </c:pt>
                <c:pt idx="4">
                  <c:v>2017-2018</c:v>
                </c:pt>
                <c:pt idx="5">
                  <c:v>2018-2019</c:v>
                </c:pt>
              </c:strCache>
            </c:strRef>
          </c:cat>
          <c:val>
            <c:numRef>
              <c:f>CR!$E$111:$J$111</c:f>
              <c:numCache>
                <c:formatCode>#,##0</c:formatCode>
                <c:ptCount val="6"/>
                <c:pt idx="0">
                  <c:v>0</c:v>
                </c:pt>
                <c:pt idx="1">
                  <c:v>12000</c:v>
                </c:pt>
                <c:pt idx="2">
                  <c:v>12000</c:v>
                </c:pt>
                <c:pt idx="3">
                  <c:v>12000</c:v>
                </c:pt>
                <c:pt idx="4">
                  <c:v>12000</c:v>
                </c:pt>
                <c:pt idx="5">
                  <c:v>12000</c:v>
                </c:pt>
              </c:numCache>
            </c:numRef>
          </c:val>
        </c:ser>
        <c:ser>
          <c:idx val="21"/>
          <c:order val="9"/>
          <c:tx>
            <c:v>Conifer Release</c:v>
          </c:tx>
          <c:cat>
            <c:strRef>
              <c:f>CR!$E$89:$J$89</c:f>
              <c:strCache>
                <c:ptCount val="6"/>
                <c:pt idx="0">
                  <c:v>2013-2014</c:v>
                </c:pt>
                <c:pt idx="1">
                  <c:v>2014-2015</c:v>
                </c:pt>
                <c:pt idx="2">
                  <c:v>2015-2016</c:v>
                </c:pt>
                <c:pt idx="3">
                  <c:v>2016-2017</c:v>
                </c:pt>
                <c:pt idx="4">
                  <c:v>2017-2018</c:v>
                </c:pt>
                <c:pt idx="5">
                  <c:v>2018-2019</c:v>
                </c:pt>
              </c:strCache>
            </c:strRef>
          </c:cat>
          <c:val>
            <c:numRef>
              <c:f>CR!$E$113:$J$113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CR!$E$89:$J$89</c:f>
              <c:strCache>
                <c:ptCount val="6"/>
                <c:pt idx="0">
                  <c:v>2013-2014</c:v>
                </c:pt>
                <c:pt idx="1">
                  <c:v>2014-2015</c:v>
                </c:pt>
                <c:pt idx="2">
                  <c:v>2015-2016</c:v>
                </c:pt>
                <c:pt idx="3">
                  <c:v>2016-2017</c:v>
                </c:pt>
                <c:pt idx="4">
                  <c:v>2017-2018</c:v>
                </c:pt>
                <c:pt idx="5">
                  <c:v>2018-2019</c:v>
                </c:pt>
              </c:strCache>
            </c:strRef>
          </c:cat>
          <c:val>
            <c:numRef>
              <c:f>CR!$E$115:$J$115</c:f>
              <c:numCache>
                <c:formatCode>#,##0</c:formatCode>
                <c:ptCount val="6"/>
                <c:pt idx="0">
                  <c:v>0</c:v>
                </c:pt>
                <c:pt idx="1">
                  <c:v>220660</c:v>
                </c:pt>
                <c:pt idx="2">
                  <c:v>220660</c:v>
                </c:pt>
                <c:pt idx="3">
                  <c:v>220660</c:v>
                </c:pt>
                <c:pt idx="4">
                  <c:v>220660</c:v>
                </c:pt>
                <c:pt idx="5">
                  <c:v>220660</c:v>
                </c:pt>
              </c:numCache>
            </c:numRef>
          </c:val>
        </c:ser>
        <c:ser>
          <c:idx val="25"/>
          <c:order val="11"/>
          <c:tx>
            <c:v>Fertilization</c:v>
          </c:tx>
          <c:cat>
            <c:strRef>
              <c:f>CR!$E$89:$J$89</c:f>
              <c:strCache>
                <c:ptCount val="6"/>
                <c:pt idx="0">
                  <c:v>2013-2014</c:v>
                </c:pt>
                <c:pt idx="1">
                  <c:v>2014-2015</c:v>
                </c:pt>
                <c:pt idx="2">
                  <c:v>2015-2016</c:v>
                </c:pt>
                <c:pt idx="3">
                  <c:v>2016-2017</c:v>
                </c:pt>
                <c:pt idx="4">
                  <c:v>2017-2018</c:v>
                </c:pt>
                <c:pt idx="5">
                  <c:v>2018-2019</c:v>
                </c:pt>
              </c:strCache>
            </c:strRef>
          </c:cat>
          <c:val>
            <c:numRef>
              <c:f>CR!$E$117:$J$117</c:f>
              <c:numCache>
                <c:formatCode>#,##0</c:formatCode>
                <c:ptCount val="6"/>
                <c:pt idx="0">
                  <c:v>0</c:v>
                </c:pt>
                <c:pt idx="1">
                  <c:v>778550</c:v>
                </c:pt>
                <c:pt idx="2">
                  <c:v>778550</c:v>
                </c:pt>
                <c:pt idx="3">
                  <c:v>778550</c:v>
                </c:pt>
                <c:pt idx="4">
                  <c:v>778550</c:v>
                </c:pt>
                <c:pt idx="5">
                  <c:v>778550</c:v>
                </c:pt>
              </c:numCache>
            </c:numRef>
          </c:val>
        </c:ser>
        <c:ser>
          <c:idx val="27"/>
          <c:order val="12"/>
          <c:tx>
            <c:v>Pruning</c:v>
          </c:tx>
          <c:cat>
            <c:strRef>
              <c:f>CR!$E$89:$J$89</c:f>
              <c:strCache>
                <c:ptCount val="6"/>
                <c:pt idx="0">
                  <c:v>2013-2014</c:v>
                </c:pt>
                <c:pt idx="1">
                  <c:v>2014-2015</c:v>
                </c:pt>
                <c:pt idx="2">
                  <c:v>2015-2016</c:v>
                </c:pt>
                <c:pt idx="3">
                  <c:v>2016-2017</c:v>
                </c:pt>
                <c:pt idx="4">
                  <c:v>2017-2018</c:v>
                </c:pt>
                <c:pt idx="5">
                  <c:v>2018-2019</c:v>
                </c:pt>
              </c:strCache>
            </c:strRef>
          </c:cat>
          <c:val>
            <c:numRef>
              <c:f>CR!$E$119:$J$119</c:f>
              <c:numCache>
                <c:formatCode>#,##0</c:formatCode>
                <c:ptCount val="6"/>
                <c:pt idx="0">
                  <c:v>0</c:v>
                </c:pt>
                <c:pt idx="1">
                  <c:v>0</c:v>
                </c:pt>
                <c:pt idx="2">
                  <c:v>0</c:v>
                </c:pt>
                <c:pt idx="3">
                  <c:v>0</c:v>
                </c:pt>
                <c:pt idx="4">
                  <c:v>0</c:v>
                </c:pt>
                <c:pt idx="5">
                  <c:v>0</c:v>
                </c:pt>
              </c:numCache>
            </c:numRef>
          </c:val>
        </c:ser>
        <c:ser>
          <c:idx val="29"/>
          <c:order val="13"/>
          <c:tx>
            <c:v>Access</c:v>
          </c:tx>
          <c:cat>
            <c:strRef>
              <c:f>CR!$E$89:$J$89</c:f>
              <c:strCache>
                <c:ptCount val="6"/>
                <c:pt idx="0">
                  <c:v>2013-2014</c:v>
                </c:pt>
                <c:pt idx="1">
                  <c:v>2014-2015</c:v>
                </c:pt>
                <c:pt idx="2">
                  <c:v>2015-2016</c:v>
                </c:pt>
                <c:pt idx="3">
                  <c:v>2016-2017</c:v>
                </c:pt>
                <c:pt idx="4">
                  <c:v>2017-2018</c:v>
                </c:pt>
                <c:pt idx="5">
                  <c:v>2018-2019</c:v>
                </c:pt>
              </c:strCache>
            </c:strRef>
          </c:cat>
          <c:val>
            <c:numRef>
              <c:f>CR!$E$121:$J$121</c:f>
              <c:numCache>
                <c:formatCode>#,##0</c:formatCode>
                <c:ptCount val="6"/>
                <c:pt idx="0">
                  <c:v>0</c:v>
                </c:pt>
                <c:pt idx="1">
                  <c:v>0</c:v>
                </c:pt>
                <c:pt idx="2">
                  <c:v>0</c:v>
                </c:pt>
                <c:pt idx="3">
                  <c:v>0</c:v>
                </c:pt>
                <c:pt idx="4">
                  <c:v>0</c:v>
                </c:pt>
                <c:pt idx="5">
                  <c:v>0</c:v>
                </c:pt>
              </c:numCache>
            </c:numRef>
          </c:val>
        </c:ser>
        <c:ser>
          <c:idx val="30"/>
          <c:order val="14"/>
          <c:tx>
            <c:v>Overview Planning</c:v>
          </c:tx>
          <c:cat>
            <c:strRef>
              <c:f>CR!$E$89:$J$89</c:f>
              <c:strCache>
                <c:ptCount val="6"/>
                <c:pt idx="0">
                  <c:v>2013-2014</c:v>
                </c:pt>
                <c:pt idx="1">
                  <c:v>2014-2015</c:v>
                </c:pt>
                <c:pt idx="2">
                  <c:v>2015-2016</c:v>
                </c:pt>
                <c:pt idx="3">
                  <c:v>2016-2017</c:v>
                </c:pt>
                <c:pt idx="4">
                  <c:v>2017-2018</c:v>
                </c:pt>
                <c:pt idx="5">
                  <c:v>2018-2019</c:v>
                </c:pt>
              </c:strCache>
            </c:strRef>
          </c:cat>
          <c:val>
            <c:numRef>
              <c:f>CR!$E$122:$J$122</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CR!$E$89:$J$89</c:f>
              <c:strCache>
                <c:ptCount val="6"/>
                <c:pt idx="0">
                  <c:v>2013-2014</c:v>
                </c:pt>
                <c:pt idx="1">
                  <c:v>2014-2015</c:v>
                </c:pt>
                <c:pt idx="2">
                  <c:v>2015-2016</c:v>
                </c:pt>
                <c:pt idx="3">
                  <c:v>2016-2017</c:v>
                </c:pt>
                <c:pt idx="4">
                  <c:v>2017-2018</c:v>
                </c:pt>
                <c:pt idx="5">
                  <c:v>2018-2019</c:v>
                </c:pt>
              </c:strCache>
            </c:strRef>
          </c:cat>
          <c:val>
            <c:numRef>
              <c:f>CR!$E$123:$J$123</c:f>
              <c:numCache>
                <c:formatCode>#,##0</c:formatCode>
                <c:ptCount val="6"/>
                <c:pt idx="0">
                  <c:v>144980</c:v>
                </c:pt>
                <c:pt idx="1">
                  <c:v>253421</c:v>
                </c:pt>
                <c:pt idx="2">
                  <c:v>236671</c:v>
                </c:pt>
                <c:pt idx="3">
                  <c:v>228321</c:v>
                </c:pt>
                <c:pt idx="4">
                  <c:v>278429</c:v>
                </c:pt>
                <c:pt idx="5">
                  <c:v>267411</c:v>
                </c:pt>
              </c:numCache>
            </c:numRef>
          </c:val>
        </c:ser>
        <c:ser>
          <c:idx val="0"/>
          <c:order val="16"/>
          <c:tx>
            <c:strRef>
              <c:f>CR!$C$102</c:f>
              <c:strCache>
                <c:ptCount val="1"/>
                <c:pt idx="0">
                  <c:v>Repression Density Spacing</c:v>
                </c:pt>
              </c:strCache>
            </c:strRef>
          </c:tx>
          <c:cat>
            <c:strRef>
              <c:f>CR!$E$89:$J$89</c:f>
              <c:strCache>
                <c:ptCount val="6"/>
                <c:pt idx="0">
                  <c:v>2013-2014</c:v>
                </c:pt>
                <c:pt idx="1">
                  <c:v>2014-2015</c:v>
                </c:pt>
                <c:pt idx="2">
                  <c:v>2015-2016</c:v>
                </c:pt>
                <c:pt idx="3">
                  <c:v>2016-2017</c:v>
                </c:pt>
                <c:pt idx="4">
                  <c:v>2017-2018</c:v>
                </c:pt>
                <c:pt idx="5">
                  <c:v>2018-2019</c:v>
                </c:pt>
              </c:strCache>
            </c:strRef>
          </c:cat>
          <c:val>
            <c:numRef>
              <c:f>CR!$E$103:$J$103</c:f>
              <c:numCache>
                <c:formatCode>#,##0</c:formatCode>
                <c:ptCount val="6"/>
                <c:pt idx="0">
                  <c:v>0</c:v>
                </c:pt>
                <c:pt idx="1">
                  <c:v>0</c:v>
                </c:pt>
                <c:pt idx="2">
                  <c:v>0</c:v>
                </c:pt>
                <c:pt idx="3">
                  <c:v>0</c:v>
                </c:pt>
                <c:pt idx="4">
                  <c:v>0</c:v>
                </c:pt>
                <c:pt idx="5">
                  <c:v>0</c:v>
                </c:pt>
              </c:numCache>
            </c:numRef>
          </c:val>
        </c:ser>
        <c:overlap val="100"/>
        <c:axId val="109921408"/>
        <c:axId val="109922944"/>
      </c:barChart>
      <c:catAx>
        <c:axId val="109921408"/>
        <c:scaling>
          <c:orientation val="minMax"/>
        </c:scaling>
        <c:axPos val="b"/>
        <c:tickLblPos val="nextTo"/>
        <c:crossAx val="109922944"/>
        <c:crosses val="autoZero"/>
        <c:auto val="1"/>
        <c:lblAlgn val="ctr"/>
        <c:lblOffset val="100"/>
      </c:catAx>
      <c:valAx>
        <c:axId val="109922944"/>
        <c:scaling>
          <c:orientation val="minMax"/>
        </c:scaling>
        <c:axPos val="l"/>
        <c:majorGridlines/>
        <c:numFmt formatCode="0%" sourceLinked="1"/>
        <c:tickLblPos val="nextTo"/>
        <c:crossAx val="109921408"/>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100</a:t>
            </a:r>
            <a:r>
              <a:rPr lang="en-US" baseline="0"/>
              <a:t> Mile</a:t>
            </a:r>
            <a:endParaRPr lang="en-US"/>
          </a:p>
        </c:rich>
      </c:tx>
    </c:title>
    <c:plotArea>
      <c:layout/>
      <c:barChart>
        <c:barDir val="col"/>
        <c:grouping val="percentStacked"/>
        <c:ser>
          <c:idx val="1"/>
          <c:order val="0"/>
          <c:tx>
            <c:v>Backlog NSR Surveys</c:v>
          </c:tx>
          <c:cat>
            <c:strRef>
              <c:f>CR!$E$132:$J$132</c:f>
              <c:strCache>
                <c:ptCount val="6"/>
                <c:pt idx="0">
                  <c:v>2013-2014</c:v>
                </c:pt>
                <c:pt idx="1">
                  <c:v>2014-2015</c:v>
                </c:pt>
                <c:pt idx="2">
                  <c:v>2015-2016</c:v>
                </c:pt>
                <c:pt idx="3">
                  <c:v>2016-2017</c:v>
                </c:pt>
                <c:pt idx="4">
                  <c:v>2017-2018</c:v>
                </c:pt>
                <c:pt idx="5">
                  <c:v>2018-2019</c:v>
                </c:pt>
              </c:strCache>
            </c:strRef>
          </c:cat>
          <c:val>
            <c:numRef>
              <c:f>CR!$E$134:$J$134</c:f>
              <c:numCache>
                <c:formatCode>General</c:formatCode>
                <c:ptCount val="6"/>
                <c:pt idx="0">
                  <c:v>1500</c:v>
                </c:pt>
                <c:pt idx="1">
                  <c:v>0</c:v>
                </c:pt>
                <c:pt idx="2" formatCode="#,##0">
                  <c:v>0</c:v>
                </c:pt>
                <c:pt idx="3" formatCode="#,##0">
                  <c:v>0</c:v>
                </c:pt>
                <c:pt idx="4" formatCode="#,##0">
                  <c:v>0</c:v>
                </c:pt>
                <c:pt idx="5" formatCode="#,##0">
                  <c:v>0</c:v>
                </c:pt>
              </c:numCache>
            </c:numRef>
          </c:val>
        </c:ser>
        <c:ser>
          <c:idx val="3"/>
          <c:order val="1"/>
          <c:tx>
            <c:v>MPB/Wildfire Surveys</c:v>
          </c:tx>
          <c:spPr>
            <a:solidFill>
              <a:srgbClr val="FF0000"/>
            </a:solidFill>
          </c:spPr>
          <c:cat>
            <c:strRef>
              <c:f>CR!$E$132:$J$132</c:f>
              <c:strCache>
                <c:ptCount val="6"/>
                <c:pt idx="0">
                  <c:v>2013-2014</c:v>
                </c:pt>
                <c:pt idx="1">
                  <c:v>2014-2015</c:v>
                </c:pt>
                <c:pt idx="2">
                  <c:v>2015-2016</c:v>
                </c:pt>
                <c:pt idx="3">
                  <c:v>2016-2017</c:v>
                </c:pt>
                <c:pt idx="4">
                  <c:v>2017-2018</c:v>
                </c:pt>
                <c:pt idx="5">
                  <c:v>2018-2019</c:v>
                </c:pt>
              </c:strCache>
            </c:strRef>
          </c:cat>
          <c:val>
            <c:numRef>
              <c:f>CR!$E$136:$J$136</c:f>
              <c:numCache>
                <c:formatCode>#,##0</c:formatCode>
                <c:ptCount val="6"/>
                <c:pt idx="0">
                  <c:v>70000</c:v>
                </c:pt>
                <c:pt idx="1">
                  <c:v>70000</c:v>
                </c:pt>
                <c:pt idx="2">
                  <c:v>64000</c:v>
                </c:pt>
                <c:pt idx="3">
                  <c:v>64000</c:v>
                </c:pt>
                <c:pt idx="4">
                  <c:v>62000</c:v>
                </c:pt>
                <c:pt idx="5">
                  <c:v>60000</c:v>
                </c:pt>
              </c:numCache>
            </c:numRef>
          </c:val>
        </c:ser>
        <c:ser>
          <c:idx val="5"/>
          <c:order val="2"/>
          <c:tx>
            <c:v>Defaulted Obligations Surveys</c:v>
          </c:tx>
          <c:cat>
            <c:strRef>
              <c:f>CR!$E$132:$J$132</c:f>
              <c:strCache>
                <c:ptCount val="6"/>
                <c:pt idx="0">
                  <c:v>2013-2014</c:v>
                </c:pt>
                <c:pt idx="1">
                  <c:v>2014-2015</c:v>
                </c:pt>
                <c:pt idx="2">
                  <c:v>2015-2016</c:v>
                </c:pt>
                <c:pt idx="3">
                  <c:v>2016-2017</c:v>
                </c:pt>
                <c:pt idx="4">
                  <c:v>2017-2018</c:v>
                </c:pt>
                <c:pt idx="5">
                  <c:v>2018-2019</c:v>
                </c:pt>
              </c:strCache>
            </c:strRef>
          </c:cat>
          <c:val>
            <c:numRef>
              <c:f>CR!$E$138:$J$138</c:f>
              <c:numCache>
                <c:formatCode>#,##0</c:formatCode>
                <c:ptCount val="6"/>
                <c:pt idx="0">
                  <c:v>0</c:v>
                </c:pt>
                <c:pt idx="1">
                  <c:v>123150</c:v>
                </c:pt>
                <c:pt idx="2">
                  <c:v>51000</c:v>
                </c:pt>
                <c:pt idx="3">
                  <c:v>22710</c:v>
                </c:pt>
                <c:pt idx="4">
                  <c:v>0</c:v>
                </c:pt>
                <c:pt idx="5">
                  <c:v>0</c:v>
                </c:pt>
              </c:numCache>
            </c:numRef>
          </c:val>
        </c:ser>
        <c:ser>
          <c:idx val="7"/>
          <c:order val="3"/>
          <c:tx>
            <c:v>Brushing Surveys</c:v>
          </c:tx>
          <c:cat>
            <c:strRef>
              <c:f>CR!$E$132:$J$132</c:f>
              <c:strCache>
                <c:ptCount val="6"/>
                <c:pt idx="0">
                  <c:v>2013-2014</c:v>
                </c:pt>
                <c:pt idx="1">
                  <c:v>2014-2015</c:v>
                </c:pt>
                <c:pt idx="2">
                  <c:v>2015-2016</c:v>
                </c:pt>
                <c:pt idx="3">
                  <c:v>2016-2017</c:v>
                </c:pt>
                <c:pt idx="4">
                  <c:v>2017-2018</c:v>
                </c:pt>
                <c:pt idx="5">
                  <c:v>2018-2019</c:v>
                </c:pt>
              </c:strCache>
            </c:strRef>
          </c:cat>
          <c:val>
            <c:numRef>
              <c:f>CR!$E$140:$J$140</c:f>
              <c:numCache>
                <c:formatCode>#,##0</c:formatCode>
                <c:ptCount val="6"/>
                <c:pt idx="0">
                  <c:v>22000</c:v>
                </c:pt>
                <c:pt idx="1">
                  <c:v>24200</c:v>
                </c:pt>
                <c:pt idx="2">
                  <c:v>27000</c:v>
                </c:pt>
                <c:pt idx="3">
                  <c:v>44400</c:v>
                </c:pt>
                <c:pt idx="4">
                  <c:v>12000</c:v>
                </c:pt>
                <c:pt idx="5">
                  <c:v>30400</c:v>
                </c:pt>
              </c:numCache>
            </c:numRef>
          </c:val>
        </c:ser>
        <c:ser>
          <c:idx val="9"/>
          <c:order val="4"/>
          <c:tx>
            <c:v>Site Prep</c:v>
          </c:tx>
          <c:cat>
            <c:strRef>
              <c:f>CR!$E$132:$J$132</c:f>
              <c:strCache>
                <c:ptCount val="6"/>
                <c:pt idx="0">
                  <c:v>2013-2014</c:v>
                </c:pt>
                <c:pt idx="1">
                  <c:v>2014-2015</c:v>
                </c:pt>
                <c:pt idx="2">
                  <c:v>2015-2016</c:v>
                </c:pt>
                <c:pt idx="3">
                  <c:v>2016-2017</c:v>
                </c:pt>
                <c:pt idx="4">
                  <c:v>2017-2018</c:v>
                </c:pt>
                <c:pt idx="5">
                  <c:v>2018-2019</c:v>
                </c:pt>
              </c:strCache>
            </c:strRef>
          </c:cat>
          <c:val>
            <c:numRef>
              <c:f>CR!$E$142:$J$142</c:f>
              <c:numCache>
                <c:formatCode>#,##0</c:formatCode>
                <c:ptCount val="6"/>
                <c:pt idx="0">
                  <c:v>106200</c:v>
                </c:pt>
                <c:pt idx="1">
                  <c:v>120000</c:v>
                </c:pt>
                <c:pt idx="2">
                  <c:v>255000</c:v>
                </c:pt>
                <c:pt idx="3">
                  <c:v>60000</c:v>
                </c:pt>
                <c:pt idx="4">
                  <c:v>35000</c:v>
                </c:pt>
                <c:pt idx="5">
                  <c:v>25000</c:v>
                </c:pt>
              </c:numCache>
            </c:numRef>
          </c:val>
        </c:ser>
        <c:ser>
          <c:idx val="11"/>
          <c:order val="5"/>
          <c:tx>
            <c:v>Brushing</c:v>
          </c:tx>
          <c:spPr>
            <a:solidFill>
              <a:srgbClr val="92D050"/>
            </a:solidFill>
          </c:spPr>
          <c:cat>
            <c:strRef>
              <c:f>CR!$E$132:$J$132</c:f>
              <c:strCache>
                <c:ptCount val="6"/>
                <c:pt idx="0">
                  <c:v>2013-2014</c:v>
                </c:pt>
                <c:pt idx="1">
                  <c:v>2014-2015</c:v>
                </c:pt>
                <c:pt idx="2">
                  <c:v>2015-2016</c:v>
                </c:pt>
                <c:pt idx="3">
                  <c:v>2016-2017</c:v>
                </c:pt>
                <c:pt idx="4">
                  <c:v>2017-2018</c:v>
                </c:pt>
                <c:pt idx="5">
                  <c:v>2018-2019</c:v>
                </c:pt>
              </c:strCache>
            </c:strRef>
          </c:cat>
          <c:val>
            <c:numRef>
              <c:f>CR!$E$144:$J$144</c:f>
              <c:numCache>
                <c:formatCode>#,##0</c:formatCode>
                <c:ptCount val="6"/>
                <c:pt idx="0">
                  <c:v>0</c:v>
                </c:pt>
                <c:pt idx="1">
                  <c:v>0</c:v>
                </c:pt>
                <c:pt idx="2">
                  <c:v>0</c:v>
                </c:pt>
                <c:pt idx="3">
                  <c:v>0</c:v>
                </c:pt>
                <c:pt idx="4">
                  <c:v>0</c:v>
                </c:pt>
                <c:pt idx="5">
                  <c:v>0</c:v>
                </c:pt>
              </c:numCache>
            </c:numRef>
          </c:val>
        </c:ser>
        <c:ser>
          <c:idx val="13"/>
          <c:order val="6"/>
          <c:tx>
            <c:v>Planting</c:v>
          </c:tx>
          <c:cat>
            <c:strRef>
              <c:f>CR!$E$132:$J$132</c:f>
              <c:strCache>
                <c:ptCount val="6"/>
                <c:pt idx="0">
                  <c:v>2013-2014</c:v>
                </c:pt>
                <c:pt idx="1">
                  <c:v>2014-2015</c:v>
                </c:pt>
                <c:pt idx="2">
                  <c:v>2015-2016</c:v>
                </c:pt>
                <c:pt idx="3">
                  <c:v>2016-2017</c:v>
                </c:pt>
                <c:pt idx="4">
                  <c:v>2017-2018</c:v>
                </c:pt>
                <c:pt idx="5">
                  <c:v>2018-2019</c:v>
                </c:pt>
              </c:strCache>
            </c:strRef>
          </c:cat>
          <c:val>
            <c:numRef>
              <c:f>CR!$E$148:$J$148</c:f>
              <c:numCache>
                <c:formatCode>#,##0</c:formatCode>
                <c:ptCount val="6"/>
                <c:pt idx="0">
                  <c:v>904660</c:v>
                </c:pt>
                <c:pt idx="1">
                  <c:v>615600</c:v>
                </c:pt>
                <c:pt idx="2">
                  <c:v>337000</c:v>
                </c:pt>
                <c:pt idx="3">
                  <c:v>828000</c:v>
                </c:pt>
                <c:pt idx="4">
                  <c:v>182000</c:v>
                </c:pt>
                <c:pt idx="5">
                  <c:v>76000</c:v>
                </c:pt>
              </c:numCache>
            </c:numRef>
          </c:val>
        </c:ser>
        <c:ser>
          <c:idx val="16"/>
          <c:order val="7"/>
          <c:tx>
            <c:v>Overstory removal</c:v>
          </c:tx>
          <c:cat>
            <c:strRef>
              <c:f>CR!$E$132:$J$132</c:f>
              <c:strCache>
                <c:ptCount val="6"/>
                <c:pt idx="0">
                  <c:v>2013-2014</c:v>
                </c:pt>
                <c:pt idx="1">
                  <c:v>2014-2015</c:v>
                </c:pt>
                <c:pt idx="2">
                  <c:v>2015-2016</c:v>
                </c:pt>
                <c:pt idx="3">
                  <c:v>2016-2017</c:v>
                </c:pt>
                <c:pt idx="4">
                  <c:v>2017-2018</c:v>
                </c:pt>
                <c:pt idx="5">
                  <c:v>2018-2019</c:v>
                </c:pt>
              </c:strCache>
            </c:strRef>
          </c:cat>
          <c:val>
            <c:numRef>
              <c:f>CR!$E$151:$J$151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CR!$E$132:$J$132</c:f>
              <c:strCache>
                <c:ptCount val="6"/>
                <c:pt idx="0">
                  <c:v>2013-2014</c:v>
                </c:pt>
                <c:pt idx="1">
                  <c:v>2014-2015</c:v>
                </c:pt>
                <c:pt idx="2">
                  <c:v>2015-2016</c:v>
                </c:pt>
                <c:pt idx="3">
                  <c:v>2016-2017</c:v>
                </c:pt>
                <c:pt idx="4">
                  <c:v>2017-2018</c:v>
                </c:pt>
                <c:pt idx="5">
                  <c:v>2018-2019</c:v>
                </c:pt>
              </c:strCache>
            </c:strRef>
          </c:cat>
          <c:val>
            <c:numRef>
              <c:f>CR!$E$154:$J$154</c:f>
              <c:numCache>
                <c:formatCode>#,##0</c:formatCode>
                <c:ptCount val="6"/>
                <c:pt idx="0">
                  <c:v>0</c:v>
                </c:pt>
                <c:pt idx="1">
                  <c:v>113640</c:v>
                </c:pt>
                <c:pt idx="2">
                  <c:v>48000</c:v>
                </c:pt>
                <c:pt idx="3">
                  <c:v>78000</c:v>
                </c:pt>
                <c:pt idx="4">
                  <c:v>78000</c:v>
                </c:pt>
                <c:pt idx="5">
                  <c:v>78000</c:v>
                </c:pt>
              </c:numCache>
            </c:numRef>
          </c:val>
        </c:ser>
        <c:ser>
          <c:idx val="21"/>
          <c:order val="9"/>
          <c:tx>
            <c:v>Conifer Release</c:v>
          </c:tx>
          <c:cat>
            <c:strRef>
              <c:f>CR!$E$132:$J$132</c:f>
              <c:strCache>
                <c:ptCount val="6"/>
                <c:pt idx="0">
                  <c:v>2013-2014</c:v>
                </c:pt>
                <c:pt idx="1">
                  <c:v>2014-2015</c:v>
                </c:pt>
                <c:pt idx="2">
                  <c:v>2015-2016</c:v>
                </c:pt>
                <c:pt idx="3">
                  <c:v>2016-2017</c:v>
                </c:pt>
                <c:pt idx="4">
                  <c:v>2017-2018</c:v>
                </c:pt>
                <c:pt idx="5">
                  <c:v>2018-2019</c:v>
                </c:pt>
              </c:strCache>
            </c:strRef>
          </c:cat>
          <c:val>
            <c:numRef>
              <c:f>CR!$E$156:$J$156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CR!$E$132:$J$132</c:f>
              <c:strCache>
                <c:ptCount val="6"/>
                <c:pt idx="0">
                  <c:v>2013-2014</c:v>
                </c:pt>
                <c:pt idx="1">
                  <c:v>2014-2015</c:v>
                </c:pt>
                <c:pt idx="2">
                  <c:v>2015-2016</c:v>
                </c:pt>
                <c:pt idx="3">
                  <c:v>2016-2017</c:v>
                </c:pt>
                <c:pt idx="4">
                  <c:v>2017-2018</c:v>
                </c:pt>
                <c:pt idx="5">
                  <c:v>2018-2019</c:v>
                </c:pt>
              </c:strCache>
            </c:strRef>
          </c:cat>
          <c:val>
            <c:numRef>
              <c:f>CR!$E$158:$J$158</c:f>
              <c:numCache>
                <c:formatCode>#,##0</c:formatCode>
                <c:ptCount val="6"/>
                <c:pt idx="0">
                  <c:v>0</c:v>
                </c:pt>
                <c:pt idx="1">
                  <c:v>0</c:v>
                </c:pt>
                <c:pt idx="2">
                  <c:v>0</c:v>
                </c:pt>
                <c:pt idx="3">
                  <c:v>0</c:v>
                </c:pt>
                <c:pt idx="4">
                  <c:v>0</c:v>
                </c:pt>
                <c:pt idx="5">
                  <c:v>0</c:v>
                </c:pt>
              </c:numCache>
            </c:numRef>
          </c:val>
        </c:ser>
        <c:ser>
          <c:idx val="25"/>
          <c:order val="11"/>
          <c:tx>
            <c:v>Fertilization</c:v>
          </c:tx>
          <c:cat>
            <c:strRef>
              <c:f>CR!$E$132:$J$132</c:f>
              <c:strCache>
                <c:ptCount val="6"/>
                <c:pt idx="0">
                  <c:v>2013-2014</c:v>
                </c:pt>
                <c:pt idx="1">
                  <c:v>2014-2015</c:v>
                </c:pt>
                <c:pt idx="2">
                  <c:v>2015-2016</c:v>
                </c:pt>
                <c:pt idx="3">
                  <c:v>2016-2017</c:v>
                </c:pt>
                <c:pt idx="4">
                  <c:v>2017-2018</c:v>
                </c:pt>
                <c:pt idx="5">
                  <c:v>2018-2019</c:v>
                </c:pt>
              </c:strCache>
            </c:strRef>
          </c:cat>
          <c:val>
            <c:numRef>
              <c:f>CR!$E$160:$J$160</c:f>
              <c:numCache>
                <c:formatCode>#,##0</c:formatCode>
                <c:ptCount val="6"/>
                <c:pt idx="0">
                  <c:v>0</c:v>
                </c:pt>
                <c:pt idx="1">
                  <c:v>159000</c:v>
                </c:pt>
                <c:pt idx="2">
                  <c:v>159000</c:v>
                </c:pt>
                <c:pt idx="3">
                  <c:v>159000</c:v>
                </c:pt>
                <c:pt idx="4">
                  <c:v>159000</c:v>
                </c:pt>
                <c:pt idx="5">
                  <c:v>159000</c:v>
                </c:pt>
              </c:numCache>
            </c:numRef>
          </c:val>
        </c:ser>
        <c:ser>
          <c:idx val="27"/>
          <c:order val="12"/>
          <c:tx>
            <c:v>Pruning</c:v>
          </c:tx>
          <c:cat>
            <c:strRef>
              <c:f>CR!$E$132:$J$132</c:f>
              <c:strCache>
                <c:ptCount val="6"/>
                <c:pt idx="0">
                  <c:v>2013-2014</c:v>
                </c:pt>
                <c:pt idx="1">
                  <c:v>2014-2015</c:v>
                </c:pt>
                <c:pt idx="2">
                  <c:v>2015-2016</c:v>
                </c:pt>
                <c:pt idx="3">
                  <c:v>2016-2017</c:v>
                </c:pt>
                <c:pt idx="4">
                  <c:v>2017-2018</c:v>
                </c:pt>
                <c:pt idx="5">
                  <c:v>2018-2019</c:v>
                </c:pt>
              </c:strCache>
            </c:strRef>
          </c:cat>
          <c:val>
            <c:numRef>
              <c:f>CR!$E$162:$J$162</c:f>
              <c:numCache>
                <c:formatCode>#,##0</c:formatCode>
                <c:ptCount val="6"/>
                <c:pt idx="0">
                  <c:v>0</c:v>
                </c:pt>
                <c:pt idx="1">
                  <c:v>0</c:v>
                </c:pt>
                <c:pt idx="2">
                  <c:v>0</c:v>
                </c:pt>
                <c:pt idx="3">
                  <c:v>0</c:v>
                </c:pt>
                <c:pt idx="4">
                  <c:v>0</c:v>
                </c:pt>
                <c:pt idx="5">
                  <c:v>0</c:v>
                </c:pt>
              </c:numCache>
            </c:numRef>
          </c:val>
        </c:ser>
        <c:ser>
          <c:idx val="29"/>
          <c:order val="13"/>
          <c:tx>
            <c:v>Access</c:v>
          </c:tx>
          <c:cat>
            <c:strRef>
              <c:f>CR!$E$132:$J$132</c:f>
              <c:strCache>
                <c:ptCount val="6"/>
                <c:pt idx="0">
                  <c:v>2013-2014</c:v>
                </c:pt>
                <c:pt idx="1">
                  <c:v>2014-2015</c:v>
                </c:pt>
                <c:pt idx="2">
                  <c:v>2015-2016</c:v>
                </c:pt>
                <c:pt idx="3">
                  <c:v>2016-2017</c:v>
                </c:pt>
                <c:pt idx="4">
                  <c:v>2017-2018</c:v>
                </c:pt>
                <c:pt idx="5">
                  <c:v>2018-2019</c:v>
                </c:pt>
              </c:strCache>
            </c:strRef>
          </c:cat>
          <c:val>
            <c:numRef>
              <c:f>CR!$E$164:$J$164</c:f>
              <c:numCache>
                <c:formatCode>#,##0</c:formatCode>
                <c:ptCount val="6"/>
                <c:pt idx="0">
                  <c:v>0</c:v>
                </c:pt>
                <c:pt idx="1">
                  <c:v>0</c:v>
                </c:pt>
                <c:pt idx="2">
                  <c:v>0</c:v>
                </c:pt>
                <c:pt idx="3">
                  <c:v>0</c:v>
                </c:pt>
                <c:pt idx="4">
                  <c:v>0</c:v>
                </c:pt>
                <c:pt idx="5">
                  <c:v>0</c:v>
                </c:pt>
              </c:numCache>
            </c:numRef>
          </c:val>
        </c:ser>
        <c:ser>
          <c:idx val="30"/>
          <c:order val="14"/>
          <c:tx>
            <c:v>Overview Planning</c:v>
          </c:tx>
          <c:cat>
            <c:strRef>
              <c:f>CR!$E$132:$J$132</c:f>
              <c:strCache>
                <c:ptCount val="6"/>
                <c:pt idx="0">
                  <c:v>2013-2014</c:v>
                </c:pt>
                <c:pt idx="1">
                  <c:v>2014-2015</c:v>
                </c:pt>
                <c:pt idx="2">
                  <c:v>2015-2016</c:v>
                </c:pt>
                <c:pt idx="3">
                  <c:v>2016-2017</c:v>
                </c:pt>
                <c:pt idx="4">
                  <c:v>2017-2018</c:v>
                </c:pt>
                <c:pt idx="5">
                  <c:v>2018-2019</c:v>
                </c:pt>
              </c:strCache>
            </c:strRef>
          </c:cat>
          <c:val>
            <c:numRef>
              <c:f>CR!$E$165:$J$165</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CR!$E$132:$J$132</c:f>
              <c:strCache>
                <c:ptCount val="6"/>
                <c:pt idx="0">
                  <c:v>2013-2014</c:v>
                </c:pt>
                <c:pt idx="1">
                  <c:v>2014-2015</c:v>
                </c:pt>
                <c:pt idx="2">
                  <c:v>2015-2016</c:v>
                </c:pt>
                <c:pt idx="3">
                  <c:v>2016-2017</c:v>
                </c:pt>
                <c:pt idx="4">
                  <c:v>2017-2018</c:v>
                </c:pt>
                <c:pt idx="5">
                  <c:v>2018-2019</c:v>
                </c:pt>
              </c:strCache>
            </c:strRef>
          </c:cat>
          <c:val>
            <c:numRef>
              <c:f>CR!$E$166:$J$166</c:f>
              <c:numCache>
                <c:formatCode>#,##0</c:formatCode>
                <c:ptCount val="6"/>
                <c:pt idx="0">
                  <c:v>110436</c:v>
                </c:pt>
                <c:pt idx="1">
                  <c:v>122559</c:v>
                </c:pt>
                <c:pt idx="2">
                  <c:v>94100</c:v>
                </c:pt>
                <c:pt idx="3">
                  <c:v>125611</c:v>
                </c:pt>
                <c:pt idx="4">
                  <c:v>52800</c:v>
                </c:pt>
                <c:pt idx="5">
                  <c:v>42840</c:v>
                </c:pt>
              </c:numCache>
            </c:numRef>
          </c:val>
        </c:ser>
        <c:ser>
          <c:idx val="0"/>
          <c:order val="16"/>
          <c:tx>
            <c:strRef>
              <c:f>CR!$C$145</c:f>
              <c:strCache>
                <c:ptCount val="1"/>
                <c:pt idx="0">
                  <c:v>Repression Density Spacing</c:v>
                </c:pt>
              </c:strCache>
            </c:strRef>
          </c:tx>
          <c:cat>
            <c:strRef>
              <c:f>CR!$E$132:$J$132</c:f>
              <c:strCache>
                <c:ptCount val="6"/>
                <c:pt idx="0">
                  <c:v>2013-2014</c:v>
                </c:pt>
                <c:pt idx="1">
                  <c:v>2014-2015</c:v>
                </c:pt>
                <c:pt idx="2">
                  <c:v>2015-2016</c:v>
                </c:pt>
                <c:pt idx="3">
                  <c:v>2016-2017</c:v>
                </c:pt>
                <c:pt idx="4">
                  <c:v>2017-2018</c:v>
                </c:pt>
                <c:pt idx="5">
                  <c:v>2018-2019</c:v>
                </c:pt>
              </c:strCache>
            </c:strRef>
          </c:cat>
          <c:val>
            <c:numRef>
              <c:f>CR!$E$146:$J$146</c:f>
              <c:numCache>
                <c:formatCode>#,##0</c:formatCode>
                <c:ptCount val="6"/>
                <c:pt idx="0">
                  <c:v>0</c:v>
                </c:pt>
                <c:pt idx="1">
                  <c:v>0</c:v>
                </c:pt>
                <c:pt idx="2">
                  <c:v>0</c:v>
                </c:pt>
                <c:pt idx="3">
                  <c:v>0</c:v>
                </c:pt>
                <c:pt idx="4">
                  <c:v>0</c:v>
                </c:pt>
                <c:pt idx="5">
                  <c:v>0</c:v>
                </c:pt>
              </c:numCache>
            </c:numRef>
          </c:val>
        </c:ser>
        <c:overlap val="100"/>
        <c:axId val="110039040"/>
        <c:axId val="110040576"/>
      </c:barChart>
      <c:catAx>
        <c:axId val="110039040"/>
        <c:scaling>
          <c:orientation val="minMax"/>
        </c:scaling>
        <c:axPos val="b"/>
        <c:tickLblPos val="nextTo"/>
        <c:crossAx val="110040576"/>
        <c:crosses val="autoZero"/>
        <c:auto val="1"/>
        <c:lblAlgn val="ctr"/>
        <c:lblOffset val="100"/>
      </c:catAx>
      <c:valAx>
        <c:axId val="110040576"/>
        <c:scaling>
          <c:orientation val="minMax"/>
        </c:scaling>
        <c:axPos val="l"/>
        <c:majorGridlines/>
        <c:numFmt formatCode="0%" sourceLinked="1"/>
        <c:tickLblPos val="nextTo"/>
        <c:crossAx val="110039040"/>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CR Summary</a:t>
            </a:r>
          </a:p>
        </c:rich>
      </c:tx>
    </c:title>
    <c:plotArea>
      <c:layout/>
      <c:barChart>
        <c:barDir val="col"/>
        <c:grouping val="percentStacked"/>
        <c:ser>
          <c:idx val="1"/>
          <c:order val="0"/>
          <c:tx>
            <c:v>Backlog NSR Surveys</c:v>
          </c:tx>
          <c:spPr>
            <a:solidFill>
              <a:prstClr val="black"/>
            </a:solidFill>
          </c:spPr>
          <c:cat>
            <c:strRef>
              <c:f>CR!$E$3:$J$3</c:f>
              <c:strCache>
                <c:ptCount val="6"/>
                <c:pt idx="0">
                  <c:v>2013-2014</c:v>
                </c:pt>
                <c:pt idx="1">
                  <c:v>2014-2015</c:v>
                </c:pt>
                <c:pt idx="2">
                  <c:v>2015-2016</c:v>
                </c:pt>
                <c:pt idx="3">
                  <c:v>2016-2017</c:v>
                </c:pt>
                <c:pt idx="4">
                  <c:v>2017-2018</c:v>
                </c:pt>
                <c:pt idx="5">
                  <c:v>2018-2019</c:v>
                </c:pt>
              </c:strCache>
            </c:strRef>
          </c:cat>
          <c:val>
            <c:numRef>
              <c:f>CR!$E$5:$J$5</c:f>
              <c:numCache>
                <c:formatCode>#,##0</c:formatCode>
                <c:ptCount val="6"/>
                <c:pt idx="0" formatCode="General">
                  <c:v>39000</c:v>
                </c:pt>
                <c:pt idx="1">
                  <c:v>0</c:v>
                </c:pt>
                <c:pt idx="2">
                  <c:v>0</c:v>
                </c:pt>
                <c:pt idx="3">
                  <c:v>0</c:v>
                </c:pt>
                <c:pt idx="4">
                  <c:v>0</c:v>
                </c:pt>
                <c:pt idx="5">
                  <c:v>0</c:v>
                </c:pt>
              </c:numCache>
            </c:numRef>
          </c:val>
        </c:ser>
        <c:ser>
          <c:idx val="3"/>
          <c:order val="1"/>
          <c:tx>
            <c:v>MPB/Wildfire Surveys</c:v>
          </c:tx>
          <c:spPr>
            <a:solidFill>
              <a:srgbClr val="FF0000"/>
            </a:solidFill>
          </c:spPr>
          <c:cat>
            <c:strRef>
              <c:f>CR!$E$3:$J$3</c:f>
              <c:strCache>
                <c:ptCount val="6"/>
                <c:pt idx="0">
                  <c:v>2013-2014</c:v>
                </c:pt>
                <c:pt idx="1">
                  <c:v>2014-2015</c:v>
                </c:pt>
                <c:pt idx="2">
                  <c:v>2015-2016</c:v>
                </c:pt>
                <c:pt idx="3">
                  <c:v>2016-2017</c:v>
                </c:pt>
                <c:pt idx="4">
                  <c:v>2017-2018</c:v>
                </c:pt>
                <c:pt idx="5">
                  <c:v>2018-2019</c:v>
                </c:pt>
              </c:strCache>
            </c:strRef>
          </c:cat>
          <c:val>
            <c:numRef>
              <c:f>CR!$E$7:$J$7</c:f>
              <c:numCache>
                <c:formatCode>#,##0</c:formatCode>
                <c:ptCount val="6"/>
                <c:pt idx="0">
                  <c:v>234500</c:v>
                </c:pt>
                <c:pt idx="1">
                  <c:v>259310</c:v>
                </c:pt>
                <c:pt idx="2">
                  <c:v>461500</c:v>
                </c:pt>
                <c:pt idx="3">
                  <c:v>329000</c:v>
                </c:pt>
                <c:pt idx="4">
                  <c:v>287000</c:v>
                </c:pt>
                <c:pt idx="5">
                  <c:v>285000</c:v>
                </c:pt>
              </c:numCache>
            </c:numRef>
          </c:val>
        </c:ser>
        <c:ser>
          <c:idx val="5"/>
          <c:order val="2"/>
          <c:tx>
            <c:v>Defaulted Obligations Surveys</c:v>
          </c:tx>
          <c:cat>
            <c:strRef>
              <c:f>CR!$E$3:$J$3</c:f>
              <c:strCache>
                <c:ptCount val="6"/>
                <c:pt idx="0">
                  <c:v>2013-2014</c:v>
                </c:pt>
                <c:pt idx="1">
                  <c:v>2014-2015</c:v>
                </c:pt>
                <c:pt idx="2">
                  <c:v>2015-2016</c:v>
                </c:pt>
                <c:pt idx="3">
                  <c:v>2016-2017</c:v>
                </c:pt>
                <c:pt idx="4">
                  <c:v>2017-2018</c:v>
                </c:pt>
                <c:pt idx="5">
                  <c:v>2018-2019</c:v>
                </c:pt>
              </c:strCache>
            </c:strRef>
          </c:cat>
          <c:val>
            <c:numRef>
              <c:f>CR!$E$9:$J$9</c:f>
              <c:numCache>
                <c:formatCode>#,##0</c:formatCode>
                <c:ptCount val="6"/>
                <c:pt idx="0">
                  <c:v>45000</c:v>
                </c:pt>
                <c:pt idx="1">
                  <c:v>523150</c:v>
                </c:pt>
                <c:pt idx="2">
                  <c:v>351000</c:v>
                </c:pt>
                <c:pt idx="3">
                  <c:v>147710</c:v>
                </c:pt>
                <c:pt idx="4">
                  <c:v>270000</c:v>
                </c:pt>
                <c:pt idx="5">
                  <c:v>270000</c:v>
                </c:pt>
              </c:numCache>
            </c:numRef>
          </c:val>
        </c:ser>
        <c:ser>
          <c:idx val="7"/>
          <c:order val="3"/>
          <c:tx>
            <c:v>Brushing Surveys</c:v>
          </c:tx>
          <c:cat>
            <c:strRef>
              <c:f>CR!$E$3:$J$3</c:f>
              <c:strCache>
                <c:ptCount val="6"/>
                <c:pt idx="0">
                  <c:v>2013-2014</c:v>
                </c:pt>
                <c:pt idx="1">
                  <c:v>2014-2015</c:v>
                </c:pt>
                <c:pt idx="2">
                  <c:v>2015-2016</c:v>
                </c:pt>
                <c:pt idx="3">
                  <c:v>2016-2017</c:v>
                </c:pt>
                <c:pt idx="4">
                  <c:v>2017-2018</c:v>
                </c:pt>
                <c:pt idx="5">
                  <c:v>2018-2019</c:v>
                </c:pt>
              </c:strCache>
            </c:strRef>
          </c:cat>
          <c:val>
            <c:numRef>
              <c:f>CR!$E$11:$J$11</c:f>
              <c:numCache>
                <c:formatCode>#,##0</c:formatCode>
                <c:ptCount val="6"/>
                <c:pt idx="0">
                  <c:v>60600</c:v>
                </c:pt>
                <c:pt idx="1">
                  <c:v>162309</c:v>
                </c:pt>
                <c:pt idx="2">
                  <c:v>109500</c:v>
                </c:pt>
                <c:pt idx="3">
                  <c:v>157730</c:v>
                </c:pt>
                <c:pt idx="4">
                  <c:v>112000</c:v>
                </c:pt>
                <c:pt idx="5">
                  <c:v>141900</c:v>
                </c:pt>
              </c:numCache>
            </c:numRef>
          </c:val>
        </c:ser>
        <c:ser>
          <c:idx val="9"/>
          <c:order val="4"/>
          <c:tx>
            <c:v>Site Prep</c:v>
          </c:tx>
          <c:cat>
            <c:strRef>
              <c:f>CR!$E$3:$J$3</c:f>
              <c:strCache>
                <c:ptCount val="6"/>
                <c:pt idx="0">
                  <c:v>2013-2014</c:v>
                </c:pt>
                <c:pt idx="1">
                  <c:v>2014-2015</c:v>
                </c:pt>
                <c:pt idx="2">
                  <c:v>2015-2016</c:v>
                </c:pt>
                <c:pt idx="3">
                  <c:v>2016-2017</c:v>
                </c:pt>
                <c:pt idx="4">
                  <c:v>2017-2018</c:v>
                </c:pt>
                <c:pt idx="5">
                  <c:v>2018-2019</c:v>
                </c:pt>
              </c:strCache>
            </c:strRef>
          </c:cat>
          <c:val>
            <c:numRef>
              <c:f>CR!$E$13:$J$13</c:f>
              <c:numCache>
                <c:formatCode>#,##0</c:formatCode>
                <c:ptCount val="6"/>
                <c:pt idx="0">
                  <c:v>425400</c:v>
                </c:pt>
                <c:pt idx="1">
                  <c:v>998000</c:v>
                </c:pt>
                <c:pt idx="2">
                  <c:v>804420</c:v>
                </c:pt>
                <c:pt idx="3">
                  <c:v>585500</c:v>
                </c:pt>
                <c:pt idx="4">
                  <c:v>472000</c:v>
                </c:pt>
                <c:pt idx="5">
                  <c:v>462000</c:v>
                </c:pt>
              </c:numCache>
            </c:numRef>
          </c:val>
        </c:ser>
        <c:ser>
          <c:idx val="11"/>
          <c:order val="5"/>
          <c:tx>
            <c:v>Brushing</c:v>
          </c:tx>
          <c:spPr>
            <a:solidFill>
              <a:srgbClr val="92D050"/>
            </a:solidFill>
          </c:spPr>
          <c:cat>
            <c:strRef>
              <c:f>CR!$E$3:$J$3</c:f>
              <c:strCache>
                <c:ptCount val="6"/>
                <c:pt idx="0">
                  <c:v>2013-2014</c:v>
                </c:pt>
                <c:pt idx="1">
                  <c:v>2014-2015</c:v>
                </c:pt>
                <c:pt idx="2">
                  <c:v>2015-2016</c:v>
                </c:pt>
                <c:pt idx="3">
                  <c:v>2016-2017</c:v>
                </c:pt>
                <c:pt idx="4">
                  <c:v>2017-2018</c:v>
                </c:pt>
                <c:pt idx="5">
                  <c:v>2018-2019</c:v>
                </c:pt>
              </c:strCache>
            </c:strRef>
          </c:cat>
          <c:val>
            <c:numRef>
              <c:f>CR!$E$15:$J$15</c:f>
              <c:numCache>
                <c:formatCode>#,##0</c:formatCode>
                <c:ptCount val="6"/>
                <c:pt idx="0">
                  <c:v>0</c:v>
                </c:pt>
                <c:pt idx="1">
                  <c:v>81180</c:v>
                </c:pt>
                <c:pt idx="2">
                  <c:v>76200</c:v>
                </c:pt>
                <c:pt idx="3">
                  <c:v>368195</c:v>
                </c:pt>
                <c:pt idx="4">
                  <c:v>241200</c:v>
                </c:pt>
                <c:pt idx="5">
                  <c:v>241200</c:v>
                </c:pt>
              </c:numCache>
            </c:numRef>
          </c:val>
        </c:ser>
        <c:ser>
          <c:idx val="13"/>
          <c:order val="6"/>
          <c:tx>
            <c:v>Planting</c:v>
          </c:tx>
          <c:cat>
            <c:strRef>
              <c:f>CR!$E$3:$J$3</c:f>
              <c:strCache>
                <c:ptCount val="6"/>
                <c:pt idx="0">
                  <c:v>2013-2014</c:v>
                </c:pt>
                <c:pt idx="1">
                  <c:v>2014-2015</c:v>
                </c:pt>
                <c:pt idx="2">
                  <c:v>2015-2016</c:v>
                </c:pt>
                <c:pt idx="3">
                  <c:v>2016-2017</c:v>
                </c:pt>
                <c:pt idx="4">
                  <c:v>2017-2018</c:v>
                </c:pt>
                <c:pt idx="5">
                  <c:v>2018-2019</c:v>
                </c:pt>
              </c:strCache>
            </c:strRef>
          </c:cat>
          <c:val>
            <c:numRef>
              <c:f>CR!$E$19:$J$19</c:f>
              <c:numCache>
                <c:formatCode>#,##0</c:formatCode>
                <c:ptCount val="6"/>
                <c:pt idx="0">
                  <c:v>3535461</c:v>
                </c:pt>
                <c:pt idx="1">
                  <c:v>4330690</c:v>
                </c:pt>
                <c:pt idx="2">
                  <c:v>3682000</c:v>
                </c:pt>
                <c:pt idx="3">
                  <c:v>4105702</c:v>
                </c:pt>
                <c:pt idx="4">
                  <c:v>3772080</c:v>
                </c:pt>
                <c:pt idx="5">
                  <c:v>3594400</c:v>
                </c:pt>
              </c:numCache>
            </c:numRef>
          </c:val>
        </c:ser>
        <c:ser>
          <c:idx val="16"/>
          <c:order val="7"/>
          <c:tx>
            <c:v>Overstory removal</c:v>
          </c:tx>
          <c:cat>
            <c:strRef>
              <c:f>CR!$E$3:$J$3</c:f>
              <c:strCache>
                <c:ptCount val="6"/>
                <c:pt idx="0">
                  <c:v>2013-2014</c:v>
                </c:pt>
                <c:pt idx="1">
                  <c:v>2014-2015</c:v>
                </c:pt>
                <c:pt idx="2">
                  <c:v>2015-2016</c:v>
                </c:pt>
                <c:pt idx="3">
                  <c:v>2016-2017</c:v>
                </c:pt>
                <c:pt idx="4">
                  <c:v>2017-2018</c:v>
                </c:pt>
                <c:pt idx="5">
                  <c:v>2018-2019</c:v>
                </c:pt>
              </c:strCache>
            </c:strRef>
          </c:cat>
          <c:val>
            <c:numRef>
              <c:f>CR!$E$22:$J$22</c:f>
              <c:numCache>
                <c:formatCode>#,##0</c:formatCode>
                <c:ptCount val="6"/>
                <c:pt idx="0">
                  <c:v>0</c:v>
                </c:pt>
                <c:pt idx="1">
                  <c:v>0</c:v>
                </c:pt>
                <c:pt idx="2">
                  <c:v>0</c:v>
                </c:pt>
                <c:pt idx="3">
                  <c:v>0</c:v>
                </c:pt>
                <c:pt idx="4">
                  <c:v>125000</c:v>
                </c:pt>
                <c:pt idx="5">
                  <c:v>75000</c:v>
                </c:pt>
              </c:numCache>
            </c:numRef>
          </c:val>
        </c:ser>
        <c:ser>
          <c:idx val="19"/>
          <c:order val="8"/>
          <c:tx>
            <c:v>TSM surveys</c:v>
          </c:tx>
          <c:spPr>
            <a:solidFill>
              <a:srgbClr val="FFC000"/>
            </a:solidFill>
          </c:spPr>
          <c:cat>
            <c:strRef>
              <c:f>CR!$E$3:$J$3</c:f>
              <c:strCache>
                <c:ptCount val="6"/>
                <c:pt idx="0">
                  <c:v>2013-2014</c:v>
                </c:pt>
                <c:pt idx="1">
                  <c:v>2014-2015</c:v>
                </c:pt>
                <c:pt idx="2">
                  <c:v>2015-2016</c:v>
                </c:pt>
                <c:pt idx="3">
                  <c:v>2016-2017</c:v>
                </c:pt>
                <c:pt idx="4">
                  <c:v>2017-2018</c:v>
                </c:pt>
                <c:pt idx="5">
                  <c:v>2018-2019</c:v>
                </c:pt>
              </c:strCache>
            </c:strRef>
          </c:cat>
          <c:val>
            <c:numRef>
              <c:f>CR!$E$25:$J$25</c:f>
              <c:numCache>
                <c:formatCode>#,##0</c:formatCode>
                <c:ptCount val="6"/>
                <c:pt idx="0">
                  <c:v>0</c:v>
                </c:pt>
                <c:pt idx="1">
                  <c:v>361121</c:v>
                </c:pt>
                <c:pt idx="2">
                  <c:v>260100</c:v>
                </c:pt>
                <c:pt idx="3">
                  <c:v>290100</c:v>
                </c:pt>
                <c:pt idx="4">
                  <c:v>290100</c:v>
                </c:pt>
                <c:pt idx="5">
                  <c:v>290100</c:v>
                </c:pt>
              </c:numCache>
            </c:numRef>
          </c:val>
        </c:ser>
        <c:ser>
          <c:idx val="21"/>
          <c:order val="9"/>
          <c:tx>
            <c:v>Conifer Release</c:v>
          </c:tx>
          <c:cat>
            <c:strRef>
              <c:f>CR!$E$3:$J$3</c:f>
              <c:strCache>
                <c:ptCount val="6"/>
                <c:pt idx="0">
                  <c:v>2013-2014</c:v>
                </c:pt>
                <c:pt idx="1">
                  <c:v>2014-2015</c:v>
                </c:pt>
                <c:pt idx="2">
                  <c:v>2015-2016</c:v>
                </c:pt>
                <c:pt idx="3">
                  <c:v>2016-2017</c:v>
                </c:pt>
                <c:pt idx="4">
                  <c:v>2017-2018</c:v>
                </c:pt>
                <c:pt idx="5">
                  <c:v>2018-2019</c:v>
                </c:pt>
              </c:strCache>
            </c:strRef>
          </c:cat>
          <c:val>
            <c:numRef>
              <c:f>CR!$E$27:$J$27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CR!$E$3:$J$3</c:f>
              <c:strCache>
                <c:ptCount val="6"/>
                <c:pt idx="0">
                  <c:v>2013-2014</c:v>
                </c:pt>
                <c:pt idx="1">
                  <c:v>2014-2015</c:v>
                </c:pt>
                <c:pt idx="2">
                  <c:v>2015-2016</c:v>
                </c:pt>
                <c:pt idx="3">
                  <c:v>2016-2017</c:v>
                </c:pt>
                <c:pt idx="4">
                  <c:v>2017-2018</c:v>
                </c:pt>
                <c:pt idx="5">
                  <c:v>2018-2019</c:v>
                </c:pt>
              </c:strCache>
            </c:strRef>
          </c:cat>
          <c:val>
            <c:numRef>
              <c:f>CR!$E$29:$J$29</c:f>
              <c:numCache>
                <c:formatCode>#,##0</c:formatCode>
                <c:ptCount val="6"/>
                <c:pt idx="0">
                  <c:v>0</c:v>
                </c:pt>
                <c:pt idx="1">
                  <c:v>1666660</c:v>
                </c:pt>
                <c:pt idx="2">
                  <c:v>1494160</c:v>
                </c:pt>
                <c:pt idx="3">
                  <c:v>1494160</c:v>
                </c:pt>
                <c:pt idx="4">
                  <c:v>1494160</c:v>
                </c:pt>
                <c:pt idx="5">
                  <c:v>1494160</c:v>
                </c:pt>
              </c:numCache>
            </c:numRef>
          </c:val>
        </c:ser>
        <c:ser>
          <c:idx val="25"/>
          <c:order val="11"/>
          <c:tx>
            <c:v>Fertilization</c:v>
          </c:tx>
          <c:cat>
            <c:strRef>
              <c:f>CR!$E$3:$J$3</c:f>
              <c:strCache>
                <c:ptCount val="6"/>
                <c:pt idx="0">
                  <c:v>2013-2014</c:v>
                </c:pt>
                <c:pt idx="1">
                  <c:v>2014-2015</c:v>
                </c:pt>
                <c:pt idx="2">
                  <c:v>2015-2016</c:v>
                </c:pt>
                <c:pt idx="3">
                  <c:v>2016-2017</c:v>
                </c:pt>
                <c:pt idx="4">
                  <c:v>2017-2018</c:v>
                </c:pt>
                <c:pt idx="5">
                  <c:v>2018-2019</c:v>
                </c:pt>
              </c:strCache>
            </c:strRef>
          </c:cat>
          <c:val>
            <c:numRef>
              <c:f>CR!$E$31:$J$31</c:f>
              <c:numCache>
                <c:formatCode>#,##0</c:formatCode>
                <c:ptCount val="6"/>
                <c:pt idx="0">
                  <c:v>0</c:v>
                </c:pt>
                <c:pt idx="1">
                  <c:v>1214650</c:v>
                </c:pt>
                <c:pt idx="2">
                  <c:v>1214650</c:v>
                </c:pt>
                <c:pt idx="3">
                  <c:v>1214650</c:v>
                </c:pt>
                <c:pt idx="4">
                  <c:v>1214650</c:v>
                </c:pt>
                <c:pt idx="5">
                  <c:v>1214650</c:v>
                </c:pt>
              </c:numCache>
            </c:numRef>
          </c:val>
        </c:ser>
        <c:ser>
          <c:idx val="27"/>
          <c:order val="12"/>
          <c:tx>
            <c:v>Pruning</c:v>
          </c:tx>
          <c:cat>
            <c:strRef>
              <c:f>CR!$E$3:$J$3</c:f>
              <c:strCache>
                <c:ptCount val="6"/>
                <c:pt idx="0">
                  <c:v>2013-2014</c:v>
                </c:pt>
                <c:pt idx="1">
                  <c:v>2014-2015</c:v>
                </c:pt>
                <c:pt idx="2">
                  <c:v>2015-2016</c:v>
                </c:pt>
                <c:pt idx="3">
                  <c:v>2016-2017</c:v>
                </c:pt>
                <c:pt idx="4">
                  <c:v>2017-2018</c:v>
                </c:pt>
                <c:pt idx="5">
                  <c:v>2018-2019</c:v>
                </c:pt>
              </c:strCache>
            </c:strRef>
          </c:cat>
          <c:val>
            <c:numRef>
              <c:f>CR!$E$33:$J$33</c:f>
              <c:numCache>
                <c:formatCode>#,##0</c:formatCode>
                <c:ptCount val="6"/>
                <c:pt idx="0">
                  <c:v>0</c:v>
                </c:pt>
                <c:pt idx="1">
                  <c:v>0</c:v>
                </c:pt>
                <c:pt idx="2">
                  <c:v>0</c:v>
                </c:pt>
                <c:pt idx="3">
                  <c:v>0</c:v>
                </c:pt>
                <c:pt idx="4">
                  <c:v>0</c:v>
                </c:pt>
                <c:pt idx="5">
                  <c:v>0</c:v>
                </c:pt>
              </c:numCache>
            </c:numRef>
          </c:val>
        </c:ser>
        <c:ser>
          <c:idx val="29"/>
          <c:order val="13"/>
          <c:tx>
            <c:v>Access</c:v>
          </c:tx>
          <c:cat>
            <c:strRef>
              <c:f>CR!$E$3:$J$3</c:f>
              <c:strCache>
                <c:ptCount val="6"/>
                <c:pt idx="0">
                  <c:v>2013-2014</c:v>
                </c:pt>
                <c:pt idx="1">
                  <c:v>2014-2015</c:v>
                </c:pt>
                <c:pt idx="2">
                  <c:v>2015-2016</c:v>
                </c:pt>
                <c:pt idx="3">
                  <c:v>2016-2017</c:v>
                </c:pt>
                <c:pt idx="4">
                  <c:v>2017-2018</c:v>
                </c:pt>
                <c:pt idx="5">
                  <c:v>2018-2019</c:v>
                </c:pt>
              </c:strCache>
            </c:strRef>
          </c:cat>
          <c:val>
            <c:numRef>
              <c:f>CR!$E$35:$J$35</c:f>
              <c:numCache>
                <c:formatCode>#,##0</c:formatCode>
                <c:ptCount val="6"/>
                <c:pt idx="0">
                  <c:v>0</c:v>
                </c:pt>
                <c:pt idx="1">
                  <c:v>0</c:v>
                </c:pt>
                <c:pt idx="2">
                  <c:v>0</c:v>
                </c:pt>
                <c:pt idx="3">
                  <c:v>0</c:v>
                </c:pt>
                <c:pt idx="4">
                  <c:v>0</c:v>
                </c:pt>
                <c:pt idx="5">
                  <c:v>0</c:v>
                </c:pt>
              </c:numCache>
            </c:numRef>
          </c:val>
        </c:ser>
        <c:ser>
          <c:idx val="30"/>
          <c:order val="14"/>
          <c:tx>
            <c:v>Overview Planning</c:v>
          </c:tx>
          <c:cat>
            <c:strRef>
              <c:f>CR!$E$3:$J$3</c:f>
              <c:strCache>
                <c:ptCount val="6"/>
                <c:pt idx="0">
                  <c:v>2013-2014</c:v>
                </c:pt>
                <c:pt idx="1">
                  <c:v>2014-2015</c:v>
                </c:pt>
                <c:pt idx="2">
                  <c:v>2015-2016</c:v>
                </c:pt>
                <c:pt idx="3">
                  <c:v>2016-2017</c:v>
                </c:pt>
                <c:pt idx="4">
                  <c:v>2017-2018</c:v>
                </c:pt>
                <c:pt idx="5">
                  <c:v>2018-2019</c:v>
                </c:pt>
              </c:strCache>
            </c:strRef>
          </c:cat>
          <c:val>
            <c:numRef>
              <c:f>CR!$E$36:$J$36</c:f>
              <c:numCache>
                <c:formatCode>#,##0</c:formatCode>
                <c:ptCount val="6"/>
                <c:pt idx="0">
                  <c:v>15000</c:v>
                </c:pt>
                <c:pt idx="1">
                  <c:v>15000</c:v>
                </c:pt>
                <c:pt idx="2">
                  <c:v>15000</c:v>
                </c:pt>
                <c:pt idx="3">
                  <c:v>15000</c:v>
                </c:pt>
                <c:pt idx="4">
                  <c:v>15000</c:v>
                </c:pt>
                <c:pt idx="5">
                  <c:v>15000</c:v>
                </c:pt>
              </c:numCache>
            </c:numRef>
          </c:val>
        </c:ser>
        <c:ser>
          <c:idx val="31"/>
          <c:order val="15"/>
          <c:tx>
            <c:v>Program Support (Admin)</c:v>
          </c:tx>
          <c:spPr>
            <a:solidFill>
              <a:srgbClr val="FFFF00"/>
            </a:solidFill>
          </c:spPr>
          <c:cat>
            <c:strRef>
              <c:f>CR!$E$3:$J$3</c:f>
              <c:strCache>
                <c:ptCount val="6"/>
                <c:pt idx="0">
                  <c:v>2013-2014</c:v>
                </c:pt>
                <c:pt idx="1">
                  <c:v>2014-2015</c:v>
                </c:pt>
                <c:pt idx="2">
                  <c:v>2015-2016</c:v>
                </c:pt>
                <c:pt idx="3">
                  <c:v>2016-2017</c:v>
                </c:pt>
                <c:pt idx="4">
                  <c:v>2017-2018</c:v>
                </c:pt>
                <c:pt idx="5">
                  <c:v>2018-2019</c:v>
                </c:pt>
              </c:strCache>
            </c:strRef>
          </c:cat>
          <c:val>
            <c:numRef>
              <c:f>CR!$E$37:$J$37</c:f>
              <c:numCache>
                <c:formatCode>#,##0</c:formatCode>
                <c:ptCount val="6"/>
                <c:pt idx="0">
                  <c:v>473996.1</c:v>
                </c:pt>
                <c:pt idx="1">
                  <c:v>979706.7</c:v>
                </c:pt>
                <c:pt idx="2">
                  <c:v>865353</c:v>
                </c:pt>
                <c:pt idx="3">
                  <c:v>889274.7</c:v>
                </c:pt>
                <c:pt idx="4">
                  <c:v>847819</c:v>
                </c:pt>
                <c:pt idx="5">
                  <c:v>826841</c:v>
                </c:pt>
              </c:numCache>
            </c:numRef>
          </c:val>
        </c:ser>
        <c:ser>
          <c:idx val="0"/>
          <c:order val="16"/>
          <c:tx>
            <c:strRef>
              <c:f>CR!$C$16</c:f>
              <c:strCache>
                <c:ptCount val="1"/>
                <c:pt idx="0">
                  <c:v>Repression Density Spacing</c:v>
                </c:pt>
              </c:strCache>
            </c:strRef>
          </c:tx>
          <c:cat>
            <c:strRef>
              <c:f>CR!$E$3:$J$3</c:f>
              <c:strCache>
                <c:ptCount val="6"/>
                <c:pt idx="0">
                  <c:v>2013-2014</c:v>
                </c:pt>
                <c:pt idx="1">
                  <c:v>2014-2015</c:v>
                </c:pt>
                <c:pt idx="2">
                  <c:v>2015-2016</c:v>
                </c:pt>
                <c:pt idx="3">
                  <c:v>2016-2017</c:v>
                </c:pt>
                <c:pt idx="4">
                  <c:v>2017-2018</c:v>
                </c:pt>
                <c:pt idx="5">
                  <c:v>2018-2019</c:v>
                </c:pt>
              </c:strCache>
            </c:strRef>
          </c:cat>
          <c:val>
            <c:numRef>
              <c:f>CR!$E$17:$J$17</c:f>
              <c:numCache>
                <c:formatCode>#,##0</c:formatCode>
                <c:ptCount val="6"/>
                <c:pt idx="0">
                  <c:v>0</c:v>
                </c:pt>
                <c:pt idx="1">
                  <c:v>0</c:v>
                </c:pt>
                <c:pt idx="2">
                  <c:v>0</c:v>
                </c:pt>
                <c:pt idx="3">
                  <c:v>0</c:v>
                </c:pt>
                <c:pt idx="4">
                  <c:v>0</c:v>
                </c:pt>
                <c:pt idx="5">
                  <c:v>0</c:v>
                </c:pt>
              </c:numCache>
            </c:numRef>
          </c:val>
        </c:ser>
        <c:overlap val="100"/>
        <c:axId val="110199552"/>
        <c:axId val="110201088"/>
      </c:barChart>
      <c:catAx>
        <c:axId val="110199552"/>
        <c:scaling>
          <c:orientation val="minMax"/>
        </c:scaling>
        <c:axPos val="b"/>
        <c:tickLblPos val="nextTo"/>
        <c:crossAx val="110201088"/>
        <c:crosses val="autoZero"/>
        <c:auto val="1"/>
        <c:lblAlgn val="ctr"/>
        <c:lblOffset val="100"/>
      </c:catAx>
      <c:valAx>
        <c:axId val="110201088"/>
        <c:scaling>
          <c:orientation val="minMax"/>
        </c:scaling>
        <c:axPos val="l"/>
        <c:majorGridlines/>
        <c:numFmt formatCode="0%" sourceLinked="1"/>
        <c:tickLblPos val="nextTo"/>
        <c:crossAx val="110199552"/>
        <c:crosses val="autoZero"/>
        <c:crossBetween val="between"/>
      </c:valAx>
    </c:plotArea>
    <c:legend>
      <c:legendPos val="r"/>
    </c:legend>
    <c:plotVisOnly val="1"/>
    <c:dispBlanksAs val="gap"/>
  </c:chart>
  <c:printSettings>
    <c:headerFooter/>
    <c:pageMargins b="0.75000000000000888" l="0.70000000000000062" r="0.70000000000000062" t="0.75000000000000888"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TOR Summary</a:t>
            </a:r>
          </a:p>
        </c:rich>
      </c:tx>
    </c:title>
    <c:plotArea>
      <c:layout/>
      <c:barChart>
        <c:barDir val="col"/>
        <c:grouping val="percentStacked"/>
        <c:ser>
          <c:idx val="1"/>
          <c:order val="0"/>
          <c:tx>
            <c:v>Backlog NSR Surveys</c:v>
          </c:tx>
          <c:cat>
            <c:strRef>
              <c:f>TOR!$E$3:$J$3</c:f>
              <c:strCache>
                <c:ptCount val="6"/>
                <c:pt idx="0">
                  <c:v>2013-2014</c:v>
                </c:pt>
                <c:pt idx="1">
                  <c:v>2014-2015</c:v>
                </c:pt>
                <c:pt idx="2">
                  <c:v>2015-2016</c:v>
                </c:pt>
                <c:pt idx="3">
                  <c:v>2016-2017</c:v>
                </c:pt>
                <c:pt idx="4">
                  <c:v>2017-2018</c:v>
                </c:pt>
                <c:pt idx="5">
                  <c:v>2018-2019</c:v>
                </c:pt>
              </c:strCache>
            </c:strRef>
          </c:cat>
          <c:val>
            <c:numRef>
              <c:f>TOR!$E$5:$J$5</c:f>
              <c:numCache>
                <c:formatCode>#,##0</c:formatCode>
                <c:ptCount val="6"/>
                <c:pt idx="0" formatCode="General">
                  <c:v>11130</c:v>
                </c:pt>
                <c:pt idx="1">
                  <c:v>24800</c:v>
                </c:pt>
                <c:pt idx="2">
                  <c:v>12500</c:v>
                </c:pt>
                <c:pt idx="3">
                  <c:v>5000</c:v>
                </c:pt>
                <c:pt idx="4">
                  <c:v>5000</c:v>
                </c:pt>
                <c:pt idx="5">
                  <c:v>5000</c:v>
                </c:pt>
              </c:numCache>
            </c:numRef>
          </c:val>
        </c:ser>
        <c:ser>
          <c:idx val="3"/>
          <c:order val="1"/>
          <c:tx>
            <c:v>MPB/Wildfire Surveys</c:v>
          </c:tx>
          <c:spPr>
            <a:solidFill>
              <a:srgbClr val="FF0000"/>
            </a:solidFill>
          </c:spPr>
          <c:cat>
            <c:strRef>
              <c:f>TOR!$E$3:$J$3</c:f>
              <c:strCache>
                <c:ptCount val="6"/>
                <c:pt idx="0">
                  <c:v>2013-2014</c:v>
                </c:pt>
                <c:pt idx="1">
                  <c:v>2014-2015</c:v>
                </c:pt>
                <c:pt idx="2">
                  <c:v>2015-2016</c:v>
                </c:pt>
                <c:pt idx="3">
                  <c:v>2016-2017</c:v>
                </c:pt>
                <c:pt idx="4">
                  <c:v>2017-2018</c:v>
                </c:pt>
                <c:pt idx="5">
                  <c:v>2018-2019</c:v>
                </c:pt>
              </c:strCache>
            </c:strRef>
          </c:cat>
          <c:val>
            <c:numRef>
              <c:f>TOR!$E$7:$J$7</c:f>
              <c:numCache>
                <c:formatCode>#,##0</c:formatCode>
                <c:ptCount val="6"/>
                <c:pt idx="0">
                  <c:v>229500</c:v>
                </c:pt>
                <c:pt idx="1">
                  <c:v>91000</c:v>
                </c:pt>
                <c:pt idx="2">
                  <c:v>62250</c:v>
                </c:pt>
                <c:pt idx="3">
                  <c:v>56800</c:v>
                </c:pt>
                <c:pt idx="4">
                  <c:v>51800</c:v>
                </c:pt>
                <c:pt idx="5">
                  <c:v>51800</c:v>
                </c:pt>
              </c:numCache>
            </c:numRef>
          </c:val>
        </c:ser>
        <c:ser>
          <c:idx val="5"/>
          <c:order val="2"/>
          <c:tx>
            <c:v>Defaulted Obligations Surveys</c:v>
          </c:tx>
          <c:cat>
            <c:strRef>
              <c:f>TOR!$E$3:$J$3</c:f>
              <c:strCache>
                <c:ptCount val="6"/>
                <c:pt idx="0">
                  <c:v>2013-2014</c:v>
                </c:pt>
                <c:pt idx="1">
                  <c:v>2014-2015</c:v>
                </c:pt>
                <c:pt idx="2">
                  <c:v>2015-2016</c:v>
                </c:pt>
                <c:pt idx="3">
                  <c:v>2016-2017</c:v>
                </c:pt>
                <c:pt idx="4">
                  <c:v>2017-2018</c:v>
                </c:pt>
                <c:pt idx="5">
                  <c:v>2018-2019</c:v>
                </c:pt>
              </c:strCache>
            </c:strRef>
          </c:cat>
          <c:val>
            <c:numRef>
              <c:f>TOR!$E$9:$J$9</c:f>
              <c:numCache>
                <c:formatCode>#,##0</c:formatCode>
                <c:ptCount val="6"/>
                <c:pt idx="0">
                  <c:v>1200</c:v>
                </c:pt>
                <c:pt idx="1">
                  <c:v>3810</c:v>
                </c:pt>
                <c:pt idx="2">
                  <c:v>9990</c:v>
                </c:pt>
                <c:pt idx="3">
                  <c:v>780</c:v>
                </c:pt>
                <c:pt idx="4">
                  <c:v>1200</c:v>
                </c:pt>
                <c:pt idx="5">
                  <c:v>780</c:v>
                </c:pt>
              </c:numCache>
            </c:numRef>
          </c:val>
        </c:ser>
        <c:ser>
          <c:idx val="7"/>
          <c:order val="3"/>
          <c:tx>
            <c:v>Brushing Surveys</c:v>
          </c:tx>
          <c:cat>
            <c:strRef>
              <c:f>TOR!$E$3:$J$3</c:f>
              <c:strCache>
                <c:ptCount val="6"/>
                <c:pt idx="0">
                  <c:v>2013-2014</c:v>
                </c:pt>
                <c:pt idx="1">
                  <c:v>2014-2015</c:v>
                </c:pt>
                <c:pt idx="2">
                  <c:v>2015-2016</c:v>
                </c:pt>
                <c:pt idx="3">
                  <c:v>2016-2017</c:v>
                </c:pt>
                <c:pt idx="4">
                  <c:v>2017-2018</c:v>
                </c:pt>
                <c:pt idx="5">
                  <c:v>2018-2019</c:v>
                </c:pt>
              </c:strCache>
            </c:strRef>
          </c:cat>
          <c:val>
            <c:numRef>
              <c:f>TOR!$E$11:$J$11</c:f>
              <c:numCache>
                <c:formatCode>#,##0</c:formatCode>
                <c:ptCount val="6"/>
                <c:pt idx="0">
                  <c:v>130627</c:v>
                </c:pt>
                <c:pt idx="1">
                  <c:v>306622</c:v>
                </c:pt>
                <c:pt idx="2">
                  <c:v>263719</c:v>
                </c:pt>
                <c:pt idx="3">
                  <c:v>201708</c:v>
                </c:pt>
                <c:pt idx="4">
                  <c:v>132480</c:v>
                </c:pt>
                <c:pt idx="5">
                  <c:v>287472</c:v>
                </c:pt>
              </c:numCache>
            </c:numRef>
          </c:val>
        </c:ser>
        <c:ser>
          <c:idx val="9"/>
          <c:order val="4"/>
          <c:tx>
            <c:v>Site Prep</c:v>
          </c:tx>
          <c:cat>
            <c:strRef>
              <c:f>TOR!$E$3:$J$3</c:f>
              <c:strCache>
                <c:ptCount val="6"/>
                <c:pt idx="0">
                  <c:v>2013-2014</c:v>
                </c:pt>
                <c:pt idx="1">
                  <c:v>2014-2015</c:v>
                </c:pt>
                <c:pt idx="2">
                  <c:v>2015-2016</c:v>
                </c:pt>
                <c:pt idx="3">
                  <c:v>2016-2017</c:v>
                </c:pt>
                <c:pt idx="4">
                  <c:v>2017-2018</c:v>
                </c:pt>
                <c:pt idx="5">
                  <c:v>2018-2019</c:v>
                </c:pt>
              </c:strCache>
            </c:strRef>
          </c:cat>
          <c:val>
            <c:numRef>
              <c:f>TOR!$E$13:$J$13</c:f>
              <c:numCache>
                <c:formatCode>#,##0</c:formatCode>
                <c:ptCount val="6"/>
                <c:pt idx="0">
                  <c:v>352125</c:v>
                </c:pt>
                <c:pt idx="1">
                  <c:v>403500</c:v>
                </c:pt>
                <c:pt idx="2">
                  <c:v>242500</c:v>
                </c:pt>
                <c:pt idx="3">
                  <c:v>155500</c:v>
                </c:pt>
                <c:pt idx="4">
                  <c:v>113000</c:v>
                </c:pt>
                <c:pt idx="5">
                  <c:v>99000</c:v>
                </c:pt>
              </c:numCache>
            </c:numRef>
          </c:val>
        </c:ser>
        <c:ser>
          <c:idx val="11"/>
          <c:order val="5"/>
          <c:tx>
            <c:v>Brushing</c:v>
          </c:tx>
          <c:spPr>
            <a:solidFill>
              <a:srgbClr val="92D050"/>
            </a:solidFill>
          </c:spPr>
          <c:cat>
            <c:strRef>
              <c:f>TOR!$E$3:$J$3</c:f>
              <c:strCache>
                <c:ptCount val="6"/>
                <c:pt idx="0">
                  <c:v>2013-2014</c:v>
                </c:pt>
                <c:pt idx="1">
                  <c:v>2014-2015</c:v>
                </c:pt>
                <c:pt idx="2">
                  <c:v>2015-2016</c:v>
                </c:pt>
                <c:pt idx="3">
                  <c:v>2016-2017</c:v>
                </c:pt>
                <c:pt idx="4">
                  <c:v>2017-2018</c:v>
                </c:pt>
                <c:pt idx="5">
                  <c:v>2018-2019</c:v>
                </c:pt>
              </c:strCache>
            </c:strRef>
          </c:cat>
          <c:val>
            <c:numRef>
              <c:f>TOR!$E$15:$J$15</c:f>
              <c:numCache>
                <c:formatCode>#,##0</c:formatCode>
                <c:ptCount val="6"/>
                <c:pt idx="0">
                  <c:v>110480</c:v>
                </c:pt>
                <c:pt idx="1">
                  <c:v>167510</c:v>
                </c:pt>
                <c:pt idx="2">
                  <c:v>154810</c:v>
                </c:pt>
                <c:pt idx="3">
                  <c:v>183250</c:v>
                </c:pt>
                <c:pt idx="4">
                  <c:v>143250</c:v>
                </c:pt>
                <c:pt idx="5">
                  <c:v>143250</c:v>
                </c:pt>
              </c:numCache>
            </c:numRef>
          </c:val>
        </c:ser>
        <c:ser>
          <c:idx val="13"/>
          <c:order val="6"/>
          <c:tx>
            <c:v>Planting</c:v>
          </c:tx>
          <c:cat>
            <c:strRef>
              <c:f>TOR!$E$3:$J$3</c:f>
              <c:strCache>
                <c:ptCount val="6"/>
                <c:pt idx="0">
                  <c:v>2013-2014</c:v>
                </c:pt>
                <c:pt idx="1">
                  <c:v>2014-2015</c:v>
                </c:pt>
                <c:pt idx="2">
                  <c:v>2015-2016</c:v>
                </c:pt>
                <c:pt idx="3">
                  <c:v>2016-2017</c:v>
                </c:pt>
                <c:pt idx="4">
                  <c:v>2017-2018</c:v>
                </c:pt>
                <c:pt idx="5">
                  <c:v>2018-2019</c:v>
                </c:pt>
              </c:strCache>
            </c:strRef>
          </c:cat>
          <c:val>
            <c:numRef>
              <c:f>TOR!$E$19:$J$19</c:f>
              <c:numCache>
                <c:formatCode>#,##0</c:formatCode>
                <c:ptCount val="6"/>
                <c:pt idx="0">
                  <c:v>1775006</c:v>
                </c:pt>
                <c:pt idx="1">
                  <c:v>1350340</c:v>
                </c:pt>
                <c:pt idx="2">
                  <c:v>1464640</c:v>
                </c:pt>
                <c:pt idx="3">
                  <c:v>558100</c:v>
                </c:pt>
                <c:pt idx="4">
                  <c:v>433200</c:v>
                </c:pt>
                <c:pt idx="5">
                  <c:v>331800</c:v>
                </c:pt>
              </c:numCache>
            </c:numRef>
          </c:val>
        </c:ser>
        <c:ser>
          <c:idx val="16"/>
          <c:order val="7"/>
          <c:tx>
            <c:v>Overstory removal</c:v>
          </c:tx>
          <c:cat>
            <c:strRef>
              <c:f>TOR!$E$3:$J$3</c:f>
              <c:strCache>
                <c:ptCount val="6"/>
                <c:pt idx="0">
                  <c:v>2013-2014</c:v>
                </c:pt>
                <c:pt idx="1">
                  <c:v>2014-2015</c:v>
                </c:pt>
                <c:pt idx="2">
                  <c:v>2015-2016</c:v>
                </c:pt>
                <c:pt idx="3">
                  <c:v>2016-2017</c:v>
                </c:pt>
                <c:pt idx="4">
                  <c:v>2017-2018</c:v>
                </c:pt>
                <c:pt idx="5">
                  <c:v>2018-2019</c:v>
                </c:pt>
              </c:strCache>
            </c:strRef>
          </c:cat>
          <c:val>
            <c:numRef>
              <c:f>TOR!$E$22:$J$22</c:f>
              <c:numCache>
                <c:formatCode>#,##0</c:formatCode>
                <c:ptCount val="6"/>
                <c:pt idx="0">
                  <c:v>179725</c:v>
                </c:pt>
                <c:pt idx="1">
                  <c:v>45000</c:v>
                </c:pt>
                <c:pt idx="2">
                  <c:v>0</c:v>
                </c:pt>
                <c:pt idx="3">
                  <c:v>0</c:v>
                </c:pt>
                <c:pt idx="4">
                  <c:v>0</c:v>
                </c:pt>
                <c:pt idx="5">
                  <c:v>0</c:v>
                </c:pt>
              </c:numCache>
            </c:numRef>
          </c:val>
        </c:ser>
        <c:ser>
          <c:idx val="19"/>
          <c:order val="8"/>
          <c:tx>
            <c:v>TSM surveys</c:v>
          </c:tx>
          <c:spPr>
            <a:solidFill>
              <a:srgbClr val="FFC000"/>
            </a:solidFill>
          </c:spPr>
          <c:cat>
            <c:strRef>
              <c:f>TOR!$E$3:$J$3</c:f>
              <c:strCache>
                <c:ptCount val="6"/>
                <c:pt idx="0">
                  <c:v>2013-2014</c:v>
                </c:pt>
                <c:pt idx="1">
                  <c:v>2014-2015</c:v>
                </c:pt>
                <c:pt idx="2">
                  <c:v>2015-2016</c:v>
                </c:pt>
                <c:pt idx="3">
                  <c:v>2016-2017</c:v>
                </c:pt>
                <c:pt idx="4">
                  <c:v>2017-2018</c:v>
                </c:pt>
                <c:pt idx="5">
                  <c:v>2018-2019</c:v>
                </c:pt>
              </c:strCache>
            </c:strRef>
          </c:cat>
          <c:val>
            <c:numRef>
              <c:f>TOR!$E$25:$J$25</c:f>
              <c:numCache>
                <c:formatCode>#,##0</c:formatCode>
                <c:ptCount val="6"/>
                <c:pt idx="0">
                  <c:v>0</c:v>
                </c:pt>
                <c:pt idx="1">
                  <c:v>149960</c:v>
                </c:pt>
                <c:pt idx="2">
                  <c:v>63080</c:v>
                </c:pt>
                <c:pt idx="3">
                  <c:v>53000</c:v>
                </c:pt>
                <c:pt idx="4">
                  <c:v>53000</c:v>
                </c:pt>
                <c:pt idx="5">
                  <c:v>53000</c:v>
                </c:pt>
              </c:numCache>
            </c:numRef>
          </c:val>
        </c:ser>
        <c:ser>
          <c:idx val="21"/>
          <c:order val="9"/>
          <c:tx>
            <c:v>Conifer Release</c:v>
          </c:tx>
          <c:cat>
            <c:strRef>
              <c:f>TOR!$E$3:$J$3</c:f>
              <c:strCache>
                <c:ptCount val="6"/>
                <c:pt idx="0">
                  <c:v>2013-2014</c:v>
                </c:pt>
                <c:pt idx="1">
                  <c:v>2014-2015</c:v>
                </c:pt>
                <c:pt idx="2">
                  <c:v>2015-2016</c:v>
                </c:pt>
                <c:pt idx="3">
                  <c:v>2016-2017</c:v>
                </c:pt>
                <c:pt idx="4">
                  <c:v>2017-2018</c:v>
                </c:pt>
                <c:pt idx="5">
                  <c:v>2018-2019</c:v>
                </c:pt>
              </c:strCache>
            </c:strRef>
          </c:cat>
          <c:val>
            <c:numRef>
              <c:f>TOR!$E$27:$J$27</c:f>
              <c:numCache>
                <c:formatCode>#,##0</c:formatCode>
                <c:ptCount val="6"/>
                <c:pt idx="0">
                  <c:v>0</c:v>
                </c:pt>
                <c:pt idx="1">
                  <c:v>21300</c:v>
                </c:pt>
                <c:pt idx="2">
                  <c:v>44000</c:v>
                </c:pt>
                <c:pt idx="3">
                  <c:v>8000</c:v>
                </c:pt>
                <c:pt idx="4">
                  <c:v>8000</c:v>
                </c:pt>
                <c:pt idx="5">
                  <c:v>8000</c:v>
                </c:pt>
              </c:numCache>
            </c:numRef>
          </c:val>
        </c:ser>
        <c:ser>
          <c:idx val="23"/>
          <c:order val="10"/>
          <c:tx>
            <c:v>Spacing</c:v>
          </c:tx>
          <c:spPr>
            <a:solidFill>
              <a:schemeClr val="accent3">
                <a:lumMod val="20000"/>
                <a:lumOff val="80000"/>
              </a:schemeClr>
            </a:solidFill>
          </c:spPr>
          <c:cat>
            <c:strRef>
              <c:f>TOR!$E$3:$J$3</c:f>
              <c:strCache>
                <c:ptCount val="6"/>
                <c:pt idx="0">
                  <c:v>2013-2014</c:v>
                </c:pt>
                <c:pt idx="1">
                  <c:v>2014-2015</c:v>
                </c:pt>
                <c:pt idx="2">
                  <c:v>2015-2016</c:v>
                </c:pt>
                <c:pt idx="3">
                  <c:v>2016-2017</c:v>
                </c:pt>
                <c:pt idx="4">
                  <c:v>2017-2018</c:v>
                </c:pt>
                <c:pt idx="5">
                  <c:v>2018-2019</c:v>
                </c:pt>
              </c:strCache>
            </c:strRef>
          </c:cat>
          <c:val>
            <c:numRef>
              <c:f>TOR!$E$29:$J$29</c:f>
              <c:numCache>
                <c:formatCode>#,##0</c:formatCode>
                <c:ptCount val="6"/>
                <c:pt idx="0">
                  <c:v>0</c:v>
                </c:pt>
                <c:pt idx="1">
                  <c:v>616420</c:v>
                </c:pt>
                <c:pt idx="2">
                  <c:v>1010000</c:v>
                </c:pt>
                <c:pt idx="3">
                  <c:v>900000</c:v>
                </c:pt>
                <c:pt idx="4">
                  <c:v>900000</c:v>
                </c:pt>
                <c:pt idx="5">
                  <c:v>900000</c:v>
                </c:pt>
              </c:numCache>
            </c:numRef>
          </c:val>
        </c:ser>
        <c:ser>
          <c:idx val="25"/>
          <c:order val="11"/>
          <c:tx>
            <c:v>Fertilization</c:v>
          </c:tx>
          <c:cat>
            <c:strRef>
              <c:f>TOR!$E$3:$J$3</c:f>
              <c:strCache>
                <c:ptCount val="6"/>
                <c:pt idx="0">
                  <c:v>2013-2014</c:v>
                </c:pt>
                <c:pt idx="1">
                  <c:v>2014-2015</c:v>
                </c:pt>
                <c:pt idx="2">
                  <c:v>2015-2016</c:v>
                </c:pt>
                <c:pt idx="3">
                  <c:v>2016-2017</c:v>
                </c:pt>
                <c:pt idx="4">
                  <c:v>2017-2018</c:v>
                </c:pt>
                <c:pt idx="5">
                  <c:v>2018-2019</c:v>
                </c:pt>
              </c:strCache>
            </c:strRef>
          </c:cat>
          <c:val>
            <c:numRef>
              <c:f>TOR!$E$31:$J$31</c:f>
              <c:numCache>
                <c:formatCode>#,##0</c:formatCode>
                <c:ptCount val="6"/>
                <c:pt idx="0">
                  <c:v>0</c:v>
                </c:pt>
                <c:pt idx="1">
                  <c:v>562800</c:v>
                </c:pt>
                <c:pt idx="2">
                  <c:v>675000</c:v>
                </c:pt>
                <c:pt idx="3">
                  <c:v>509000</c:v>
                </c:pt>
                <c:pt idx="4">
                  <c:v>469000</c:v>
                </c:pt>
                <c:pt idx="5">
                  <c:v>429000</c:v>
                </c:pt>
              </c:numCache>
            </c:numRef>
          </c:val>
        </c:ser>
        <c:ser>
          <c:idx val="27"/>
          <c:order val="12"/>
          <c:tx>
            <c:v>Pruning</c:v>
          </c:tx>
          <c:cat>
            <c:strRef>
              <c:f>TOR!$E$3:$J$3</c:f>
              <c:strCache>
                <c:ptCount val="6"/>
                <c:pt idx="0">
                  <c:v>2013-2014</c:v>
                </c:pt>
                <c:pt idx="1">
                  <c:v>2014-2015</c:v>
                </c:pt>
                <c:pt idx="2">
                  <c:v>2015-2016</c:v>
                </c:pt>
                <c:pt idx="3">
                  <c:v>2016-2017</c:v>
                </c:pt>
                <c:pt idx="4">
                  <c:v>2017-2018</c:v>
                </c:pt>
                <c:pt idx="5">
                  <c:v>2018-2019</c:v>
                </c:pt>
              </c:strCache>
            </c:strRef>
          </c:cat>
          <c:val>
            <c:numRef>
              <c:f>TOR!$E$33:$J$33</c:f>
              <c:numCache>
                <c:formatCode>#,##0</c:formatCode>
                <c:ptCount val="6"/>
                <c:pt idx="0">
                  <c:v>0</c:v>
                </c:pt>
                <c:pt idx="1">
                  <c:v>0</c:v>
                </c:pt>
                <c:pt idx="2">
                  <c:v>50000</c:v>
                </c:pt>
                <c:pt idx="3">
                  <c:v>50000</c:v>
                </c:pt>
                <c:pt idx="4">
                  <c:v>50000</c:v>
                </c:pt>
                <c:pt idx="5">
                  <c:v>50000</c:v>
                </c:pt>
              </c:numCache>
            </c:numRef>
          </c:val>
        </c:ser>
        <c:ser>
          <c:idx val="29"/>
          <c:order val="13"/>
          <c:tx>
            <c:v>Access</c:v>
          </c:tx>
          <c:cat>
            <c:strRef>
              <c:f>TOR!$E$3:$J$3</c:f>
              <c:strCache>
                <c:ptCount val="6"/>
                <c:pt idx="0">
                  <c:v>2013-2014</c:v>
                </c:pt>
                <c:pt idx="1">
                  <c:v>2014-2015</c:v>
                </c:pt>
                <c:pt idx="2">
                  <c:v>2015-2016</c:v>
                </c:pt>
                <c:pt idx="3">
                  <c:v>2016-2017</c:v>
                </c:pt>
                <c:pt idx="4">
                  <c:v>2017-2018</c:v>
                </c:pt>
                <c:pt idx="5">
                  <c:v>2018-2019</c:v>
                </c:pt>
              </c:strCache>
            </c:strRef>
          </c:cat>
          <c:val>
            <c:numRef>
              <c:f>TOR!$E$35:$J$35</c:f>
              <c:numCache>
                <c:formatCode>#,##0</c:formatCode>
                <c:ptCount val="6"/>
                <c:pt idx="0">
                  <c:v>40000</c:v>
                </c:pt>
                <c:pt idx="1">
                  <c:v>60000</c:v>
                </c:pt>
                <c:pt idx="2">
                  <c:v>50000</c:v>
                </c:pt>
                <c:pt idx="3">
                  <c:v>50000</c:v>
                </c:pt>
                <c:pt idx="4">
                  <c:v>50000</c:v>
                </c:pt>
                <c:pt idx="5">
                  <c:v>50000</c:v>
                </c:pt>
              </c:numCache>
            </c:numRef>
          </c:val>
        </c:ser>
        <c:ser>
          <c:idx val="30"/>
          <c:order val="14"/>
          <c:tx>
            <c:v>Overview Planning</c:v>
          </c:tx>
          <c:cat>
            <c:strRef>
              <c:f>TOR!$E$3:$J$3</c:f>
              <c:strCache>
                <c:ptCount val="6"/>
                <c:pt idx="0">
                  <c:v>2013-2014</c:v>
                </c:pt>
                <c:pt idx="1">
                  <c:v>2014-2015</c:v>
                </c:pt>
                <c:pt idx="2">
                  <c:v>2015-2016</c:v>
                </c:pt>
                <c:pt idx="3">
                  <c:v>2016-2017</c:v>
                </c:pt>
                <c:pt idx="4">
                  <c:v>2017-2018</c:v>
                </c:pt>
                <c:pt idx="5">
                  <c:v>2018-2019</c:v>
                </c:pt>
              </c:strCache>
            </c:strRef>
          </c:cat>
          <c:val>
            <c:numRef>
              <c:f>TOR!$E$36:$J$36</c:f>
              <c:numCache>
                <c:formatCode>#,##0</c:formatCode>
                <c:ptCount val="6"/>
                <c:pt idx="0">
                  <c:v>33000</c:v>
                </c:pt>
                <c:pt idx="1">
                  <c:v>37000</c:v>
                </c:pt>
                <c:pt idx="2">
                  <c:v>24000</c:v>
                </c:pt>
                <c:pt idx="3">
                  <c:v>24000</c:v>
                </c:pt>
                <c:pt idx="4">
                  <c:v>24000</c:v>
                </c:pt>
                <c:pt idx="5">
                  <c:v>24000</c:v>
                </c:pt>
              </c:numCache>
            </c:numRef>
          </c:val>
        </c:ser>
        <c:ser>
          <c:idx val="31"/>
          <c:order val="15"/>
          <c:tx>
            <c:v>Program Support (Admin)</c:v>
          </c:tx>
          <c:spPr>
            <a:solidFill>
              <a:srgbClr val="FFFF00"/>
            </a:solidFill>
          </c:spPr>
          <c:cat>
            <c:strRef>
              <c:f>TOR!$E$3:$J$3</c:f>
              <c:strCache>
                <c:ptCount val="6"/>
                <c:pt idx="0">
                  <c:v>2013-2014</c:v>
                </c:pt>
                <c:pt idx="1">
                  <c:v>2014-2015</c:v>
                </c:pt>
                <c:pt idx="2">
                  <c:v>2015-2016</c:v>
                </c:pt>
                <c:pt idx="3">
                  <c:v>2016-2017</c:v>
                </c:pt>
                <c:pt idx="4">
                  <c:v>2017-2018</c:v>
                </c:pt>
                <c:pt idx="5">
                  <c:v>2018-2019</c:v>
                </c:pt>
              </c:strCache>
            </c:strRef>
          </c:cat>
          <c:val>
            <c:numRef>
              <c:f>TOR!$E$37:$J$37</c:f>
              <c:numCache>
                <c:formatCode>#,##0</c:formatCode>
                <c:ptCount val="6"/>
                <c:pt idx="0">
                  <c:v>386979.30000000005</c:v>
                </c:pt>
                <c:pt idx="1">
                  <c:v>520306.2</c:v>
                </c:pt>
                <c:pt idx="2">
                  <c:v>405248.9</c:v>
                </c:pt>
                <c:pt idx="3">
                  <c:v>268113.8</c:v>
                </c:pt>
                <c:pt idx="4">
                  <c:v>235993</c:v>
                </c:pt>
                <c:pt idx="5">
                  <c:v>235910.2</c:v>
                </c:pt>
              </c:numCache>
            </c:numRef>
          </c:val>
        </c:ser>
        <c:ser>
          <c:idx val="0"/>
          <c:order val="16"/>
          <c:tx>
            <c:strRef>
              <c:f>TOR!$C$16</c:f>
              <c:strCache>
                <c:ptCount val="1"/>
                <c:pt idx="0">
                  <c:v>Repression Density Spacing</c:v>
                </c:pt>
              </c:strCache>
            </c:strRef>
          </c:tx>
          <c:cat>
            <c:strRef>
              <c:f>TOR!$E$3:$J$3</c:f>
              <c:strCache>
                <c:ptCount val="6"/>
                <c:pt idx="0">
                  <c:v>2013-2014</c:v>
                </c:pt>
                <c:pt idx="1">
                  <c:v>2014-2015</c:v>
                </c:pt>
                <c:pt idx="2">
                  <c:v>2015-2016</c:v>
                </c:pt>
                <c:pt idx="3">
                  <c:v>2016-2017</c:v>
                </c:pt>
                <c:pt idx="4">
                  <c:v>2017-2018</c:v>
                </c:pt>
                <c:pt idx="5">
                  <c:v>2018-2019</c:v>
                </c:pt>
              </c:strCache>
            </c:strRef>
          </c:cat>
          <c:val>
            <c:numRef>
              <c:f>TOR!$E$17:$J$17</c:f>
              <c:numCache>
                <c:formatCode>#,##0</c:formatCode>
                <c:ptCount val="6"/>
                <c:pt idx="0">
                  <c:v>0</c:v>
                </c:pt>
                <c:pt idx="1">
                  <c:v>496740</c:v>
                </c:pt>
                <c:pt idx="2">
                  <c:v>30000</c:v>
                </c:pt>
                <c:pt idx="3">
                  <c:v>42050</c:v>
                </c:pt>
                <c:pt idx="4">
                  <c:v>15000</c:v>
                </c:pt>
                <c:pt idx="5">
                  <c:v>15000</c:v>
                </c:pt>
              </c:numCache>
            </c:numRef>
          </c:val>
        </c:ser>
        <c:overlap val="100"/>
        <c:axId val="110697856"/>
        <c:axId val="110716032"/>
      </c:barChart>
      <c:catAx>
        <c:axId val="110697856"/>
        <c:scaling>
          <c:orientation val="minMax"/>
        </c:scaling>
        <c:axPos val="b"/>
        <c:tickLblPos val="nextTo"/>
        <c:crossAx val="110716032"/>
        <c:crosses val="autoZero"/>
        <c:auto val="1"/>
        <c:lblAlgn val="ctr"/>
        <c:lblOffset val="100"/>
      </c:catAx>
      <c:valAx>
        <c:axId val="110716032"/>
        <c:scaling>
          <c:orientation val="minMax"/>
        </c:scaling>
        <c:axPos val="l"/>
        <c:majorGridlines/>
        <c:numFmt formatCode="0%" sourceLinked="1"/>
        <c:tickLblPos val="nextTo"/>
        <c:crossAx val="110697856"/>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Thompson</a:t>
            </a:r>
            <a:r>
              <a:rPr lang="en-US" baseline="0"/>
              <a:t> Rivers</a:t>
            </a:r>
            <a:endParaRPr lang="en-US"/>
          </a:p>
        </c:rich>
      </c:tx>
    </c:title>
    <c:plotArea>
      <c:layout/>
      <c:barChart>
        <c:barDir val="col"/>
        <c:grouping val="percentStacked"/>
        <c:ser>
          <c:idx val="1"/>
          <c:order val="0"/>
          <c:tx>
            <c:v>Backlog NSR Surveys</c:v>
          </c:tx>
          <c:spPr>
            <a:solidFill>
              <a:prstClr val="black"/>
            </a:solidFill>
          </c:spPr>
          <c:cat>
            <c:strRef>
              <c:f>TOR!$E$46:$J$46</c:f>
              <c:strCache>
                <c:ptCount val="6"/>
                <c:pt idx="0">
                  <c:v>2013-2014</c:v>
                </c:pt>
                <c:pt idx="1">
                  <c:v>2014-2015</c:v>
                </c:pt>
                <c:pt idx="2">
                  <c:v>2015-2016</c:v>
                </c:pt>
                <c:pt idx="3">
                  <c:v>2016-2017</c:v>
                </c:pt>
                <c:pt idx="4">
                  <c:v>2017-2018</c:v>
                </c:pt>
                <c:pt idx="5">
                  <c:v>2018-2019</c:v>
                </c:pt>
              </c:strCache>
            </c:strRef>
          </c:cat>
          <c:val>
            <c:numRef>
              <c:f>TOR!$E$48:$J$48</c:f>
              <c:numCache>
                <c:formatCode>#,##0</c:formatCode>
                <c:ptCount val="6"/>
                <c:pt idx="0" formatCode="General">
                  <c:v>7500</c:v>
                </c:pt>
                <c:pt idx="1">
                  <c:v>0</c:v>
                </c:pt>
                <c:pt idx="2">
                  <c:v>0</c:v>
                </c:pt>
                <c:pt idx="3">
                  <c:v>0</c:v>
                </c:pt>
                <c:pt idx="4">
                  <c:v>0</c:v>
                </c:pt>
                <c:pt idx="5">
                  <c:v>0</c:v>
                </c:pt>
              </c:numCache>
            </c:numRef>
          </c:val>
        </c:ser>
        <c:ser>
          <c:idx val="3"/>
          <c:order val="1"/>
          <c:tx>
            <c:v>MPB/Wildfire Surveys</c:v>
          </c:tx>
          <c:spPr>
            <a:solidFill>
              <a:srgbClr val="FF0000"/>
            </a:solidFill>
          </c:spPr>
          <c:cat>
            <c:strRef>
              <c:f>TOR!$E$46:$J$46</c:f>
              <c:strCache>
                <c:ptCount val="6"/>
                <c:pt idx="0">
                  <c:v>2013-2014</c:v>
                </c:pt>
                <c:pt idx="1">
                  <c:v>2014-2015</c:v>
                </c:pt>
                <c:pt idx="2">
                  <c:v>2015-2016</c:v>
                </c:pt>
                <c:pt idx="3">
                  <c:v>2016-2017</c:v>
                </c:pt>
                <c:pt idx="4">
                  <c:v>2017-2018</c:v>
                </c:pt>
                <c:pt idx="5">
                  <c:v>2018-2019</c:v>
                </c:pt>
              </c:strCache>
            </c:strRef>
          </c:cat>
          <c:val>
            <c:numRef>
              <c:f>TOR!$E$50:$J$50</c:f>
              <c:numCache>
                <c:formatCode>#,##0</c:formatCode>
                <c:ptCount val="6"/>
                <c:pt idx="0">
                  <c:v>69500</c:v>
                </c:pt>
                <c:pt idx="1">
                  <c:v>18000</c:v>
                </c:pt>
                <c:pt idx="2">
                  <c:v>14500</c:v>
                </c:pt>
                <c:pt idx="3">
                  <c:v>15000</c:v>
                </c:pt>
                <c:pt idx="4">
                  <c:v>11000</c:v>
                </c:pt>
                <c:pt idx="5">
                  <c:v>11000</c:v>
                </c:pt>
              </c:numCache>
            </c:numRef>
          </c:val>
        </c:ser>
        <c:ser>
          <c:idx val="5"/>
          <c:order val="2"/>
          <c:tx>
            <c:v>Defaulted Obligations Surveys</c:v>
          </c:tx>
          <c:cat>
            <c:strRef>
              <c:f>TOR!$E$46:$J$46</c:f>
              <c:strCache>
                <c:ptCount val="6"/>
                <c:pt idx="0">
                  <c:v>2013-2014</c:v>
                </c:pt>
                <c:pt idx="1">
                  <c:v>2014-2015</c:v>
                </c:pt>
                <c:pt idx="2">
                  <c:v>2015-2016</c:v>
                </c:pt>
                <c:pt idx="3">
                  <c:v>2016-2017</c:v>
                </c:pt>
                <c:pt idx="4">
                  <c:v>2017-2018</c:v>
                </c:pt>
                <c:pt idx="5">
                  <c:v>2018-2019</c:v>
                </c:pt>
              </c:strCache>
            </c:strRef>
          </c:cat>
          <c:val>
            <c:numRef>
              <c:f>TOR!$E$52:$J$52</c:f>
              <c:numCache>
                <c:formatCode>#,##0</c:formatCode>
                <c:ptCount val="6"/>
                <c:pt idx="0">
                  <c:v>1200</c:v>
                </c:pt>
                <c:pt idx="1">
                  <c:v>3810</c:v>
                </c:pt>
                <c:pt idx="2">
                  <c:v>9990</c:v>
                </c:pt>
                <c:pt idx="3">
                  <c:v>780</c:v>
                </c:pt>
                <c:pt idx="4">
                  <c:v>1200</c:v>
                </c:pt>
                <c:pt idx="5">
                  <c:v>780</c:v>
                </c:pt>
              </c:numCache>
            </c:numRef>
          </c:val>
        </c:ser>
        <c:ser>
          <c:idx val="7"/>
          <c:order val="3"/>
          <c:tx>
            <c:v>Brushing Surveys</c:v>
          </c:tx>
          <c:cat>
            <c:strRef>
              <c:f>TOR!$E$46:$J$46</c:f>
              <c:strCache>
                <c:ptCount val="6"/>
                <c:pt idx="0">
                  <c:v>2013-2014</c:v>
                </c:pt>
                <c:pt idx="1">
                  <c:v>2014-2015</c:v>
                </c:pt>
                <c:pt idx="2">
                  <c:v>2015-2016</c:v>
                </c:pt>
                <c:pt idx="3">
                  <c:v>2016-2017</c:v>
                </c:pt>
                <c:pt idx="4">
                  <c:v>2017-2018</c:v>
                </c:pt>
                <c:pt idx="5">
                  <c:v>2018-2019</c:v>
                </c:pt>
              </c:strCache>
            </c:strRef>
          </c:cat>
          <c:val>
            <c:numRef>
              <c:f>TOR!$E$54:$J$54</c:f>
              <c:numCache>
                <c:formatCode>#,##0</c:formatCode>
                <c:ptCount val="6"/>
                <c:pt idx="0">
                  <c:v>19175</c:v>
                </c:pt>
                <c:pt idx="1">
                  <c:v>75722</c:v>
                </c:pt>
                <c:pt idx="2">
                  <c:v>82733</c:v>
                </c:pt>
                <c:pt idx="3">
                  <c:v>80120</c:v>
                </c:pt>
                <c:pt idx="4">
                  <c:v>61620</c:v>
                </c:pt>
                <c:pt idx="5">
                  <c:v>56722</c:v>
                </c:pt>
              </c:numCache>
            </c:numRef>
          </c:val>
        </c:ser>
        <c:ser>
          <c:idx val="9"/>
          <c:order val="4"/>
          <c:tx>
            <c:v>Site Prep</c:v>
          </c:tx>
          <c:cat>
            <c:strRef>
              <c:f>TOR!$E$46:$J$46</c:f>
              <c:strCache>
                <c:ptCount val="6"/>
                <c:pt idx="0">
                  <c:v>2013-2014</c:v>
                </c:pt>
                <c:pt idx="1">
                  <c:v>2014-2015</c:v>
                </c:pt>
                <c:pt idx="2">
                  <c:v>2015-2016</c:v>
                </c:pt>
                <c:pt idx="3">
                  <c:v>2016-2017</c:v>
                </c:pt>
                <c:pt idx="4">
                  <c:v>2017-2018</c:v>
                </c:pt>
                <c:pt idx="5">
                  <c:v>2018-2019</c:v>
                </c:pt>
              </c:strCache>
            </c:strRef>
          </c:cat>
          <c:val>
            <c:numRef>
              <c:f>TOR!$E$56:$J$56</c:f>
              <c:numCache>
                <c:formatCode>#,##0</c:formatCode>
                <c:ptCount val="6"/>
                <c:pt idx="0">
                  <c:v>331925</c:v>
                </c:pt>
                <c:pt idx="1">
                  <c:v>384000</c:v>
                </c:pt>
                <c:pt idx="2">
                  <c:v>218000</c:v>
                </c:pt>
                <c:pt idx="3">
                  <c:v>110000</c:v>
                </c:pt>
                <c:pt idx="4">
                  <c:v>82000</c:v>
                </c:pt>
                <c:pt idx="5">
                  <c:v>68000</c:v>
                </c:pt>
              </c:numCache>
            </c:numRef>
          </c:val>
        </c:ser>
        <c:ser>
          <c:idx val="11"/>
          <c:order val="5"/>
          <c:tx>
            <c:v>Brushing</c:v>
          </c:tx>
          <c:spPr>
            <a:solidFill>
              <a:srgbClr val="92D050"/>
            </a:solidFill>
          </c:spPr>
          <c:cat>
            <c:strRef>
              <c:f>TOR!$E$46:$J$46</c:f>
              <c:strCache>
                <c:ptCount val="6"/>
                <c:pt idx="0">
                  <c:v>2013-2014</c:v>
                </c:pt>
                <c:pt idx="1">
                  <c:v>2014-2015</c:v>
                </c:pt>
                <c:pt idx="2">
                  <c:v>2015-2016</c:v>
                </c:pt>
                <c:pt idx="3">
                  <c:v>2016-2017</c:v>
                </c:pt>
                <c:pt idx="4">
                  <c:v>2017-2018</c:v>
                </c:pt>
                <c:pt idx="5">
                  <c:v>2018-2019</c:v>
                </c:pt>
              </c:strCache>
            </c:strRef>
          </c:cat>
          <c:val>
            <c:numRef>
              <c:f>TOR!$E$58:$J$58</c:f>
              <c:numCache>
                <c:formatCode>#,##0</c:formatCode>
                <c:ptCount val="6"/>
                <c:pt idx="0">
                  <c:v>0</c:v>
                </c:pt>
                <c:pt idx="1">
                  <c:v>40000</c:v>
                </c:pt>
                <c:pt idx="2">
                  <c:v>97280</c:v>
                </c:pt>
                <c:pt idx="3">
                  <c:v>118100</c:v>
                </c:pt>
                <c:pt idx="4">
                  <c:v>78100</c:v>
                </c:pt>
                <c:pt idx="5">
                  <c:v>78100</c:v>
                </c:pt>
              </c:numCache>
            </c:numRef>
          </c:val>
        </c:ser>
        <c:ser>
          <c:idx val="13"/>
          <c:order val="6"/>
          <c:tx>
            <c:v>Planting</c:v>
          </c:tx>
          <c:cat>
            <c:strRef>
              <c:f>TOR!$E$46:$J$46</c:f>
              <c:strCache>
                <c:ptCount val="6"/>
                <c:pt idx="0">
                  <c:v>2013-2014</c:v>
                </c:pt>
                <c:pt idx="1">
                  <c:v>2014-2015</c:v>
                </c:pt>
                <c:pt idx="2">
                  <c:v>2015-2016</c:v>
                </c:pt>
                <c:pt idx="3">
                  <c:v>2016-2017</c:v>
                </c:pt>
                <c:pt idx="4">
                  <c:v>2017-2018</c:v>
                </c:pt>
                <c:pt idx="5">
                  <c:v>2018-2019</c:v>
                </c:pt>
              </c:strCache>
            </c:strRef>
          </c:cat>
          <c:val>
            <c:numRef>
              <c:f>TOR!$E$62:$J$62</c:f>
              <c:numCache>
                <c:formatCode>#,##0</c:formatCode>
                <c:ptCount val="6"/>
                <c:pt idx="0">
                  <c:v>863912</c:v>
                </c:pt>
                <c:pt idx="1">
                  <c:v>525600</c:v>
                </c:pt>
                <c:pt idx="2">
                  <c:v>649900</c:v>
                </c:pt>
                <c:pt idx="3">
                  <c:v>357000</c:v>
                </c:pt>
                <c:pt idx="4">
                  <c:v>192000</c:v>
                </c:pt>
                <c:pt idx="5">
                  <c:v>152000</c:v>
                </c:pt>
              </c:numCache>
            </c:numRef>
          </c:val>
        </c:ser>
        <c:ser>
          <c:idx val="16"/>
          <c:order val="7"/>
          <c:tx>
            <c:v>Overstory removal</c:v>
          </c:tx>
          <c:cat>
            <c:strRef>
              <c:f>TOR!$E$46:$J$46</c:f>
              <c:strCache>
                <c:ptCount val="6"/>
                <c:pt idx="0">
                  <c:v>2013-2014</c:v>
                </c:pt>
                <c:pt idx="1">
                  <c:v>2014-2015</c:v>
                </c:pt>
                <c:pt idx="2">
                  <c:v>2015-2016</c:v>
                </c:pt>
                <c:pt idx="3">
                  <c:v>2016-2017</c:v>
                </c:pt>
                <c:pt idx="4">
                  <c:v>2017-2018</c:v>
                </c:pt>
                <c:pt idx="5">
                  <c:v>2018-2019</c:v>
                </c:pt>
              </c:strCache>
            </c:strRef>
          </c:cat>
          <c:val>
            <c:numRef>
              <c:f>TOR!$E$65:$J$65</c:f>
              <c:numCache>
                <c:formatCode>#,##0</c:formatCode>
                <c:ptCount val="6"/>
                <c:pt idx="0">
                  <c:v>109725</c:v>
                </c:pt>
                <c:pt idx="1">
                  <c:v>45000</c:v>
                </c:pt>
                <c:pt idx="2">
                  <c:v>0</c:v>
                </c:pt>
                <c:pt idx="3">
                  <c:v>0</c:v>
                </c:pt>
                <c:pt idx="4">
                  <c:v>0</c:v>
                </c:pt>
                <c:pt idx="5">
                  <c:v>0</c:v>
                </c:pt>
              </c:numCache>
            </c:numRef>
          </c:val>
        </c:ser>
        <c:ser>
          <c:idx val="19"/>
          <c:order val="8"/>
          <c:tx>
            <c:v>TSM surveys</c:v>
          </c:tx>
          <c:spPr>
            <a:solidFill>
              <a:srgbClr val="FFC000"/>
            </a:solidFill>
          </c:spPr>
          <c:cat>
            <c:strRef>
              <c:f>TOR!$E$46:$J$46</c:f>
              <c:strCache>
                <c:ptCount val="6"/>
                <c:pt idx="0">
                  <c:v>2013-2014</c:v>
                </c:pt>
                <c:pt idx="1">
                  <c:v>2014-2015</c:v>
                </c:pt>
                <c:pt idx="2">
                  <c:v>2015-2016</c:v>
                </c:pt>
                <c:pt idx="3">
                  <c:v>2016-2017</c:v>
                </c:pt>
                <c:pt idx="4">
                  <c:v>2017-2018</c:v>
                </c:pt>
                <c:pt idx="5">
                  <c:v>2018-2019</c:v>
                </c:pt>
              </c:strCache>
            </c:strRef>
          </c:cat>
          <c:val>
            <c:numRef>
              <c:f>TOR!$E$68:$J$68</c:f>
              <c:numCache>
                <c:formatCode>#,##0</c:formatCode>
                <c:ptCount val="6"/>
                <c:pt idx="0">
                  <c:v>0</c:v>
                </c:pt>
                <c:pt idx="1">
                  <c:v>42060</c:v>
                </c:pt>
                <c:pt idx="2">
                  <c:v>19080</c:v>
                </c:pt>
                <c:pt idx="3">
                  <c:v>9000</c:v>
                </c:pt>
                <c:pt idx="4">
                  <c:v>9000</c:v>
                </c:pt>
                <c:pt idx="5">
                  <c:v>9000</c:v>
                </c:pt>
              </c:numCache>
            </c:numRef>
          </c:val>
        </c:ser>
        <c:ser>
          <c:idx val="21"/>
          <c:order val="9"/>
          <c:tx>
            <c:v>Conifer Release</c:v>
          </c:tx>
          <c:cat>
            <c:strRef>
              <c:f>TOR!$E$46:$J$46</c:f>
              <c:strCache>
                <c:ptCount val="6"/>
                <c:pt idx="0">
                  <c:v>2013-2014</c:v>
                </c:pt>
                <c:pt idx="1">
                  <c:v>2014-2015</c:v>
                </c:pt>
                <c:pt idx="2">
                  <c:v>2015-2016</c:v>
                </c:pt>
                <c:pt idx="3">
                  <c:v>2016-2017</c:v>
                </c:pt>
                <c:pt idx="4">
                  <c:v>2017-2018</c:v>
                </c:pt>
                <c:pt idx="5">
                  <c:v>2018-2019</c:v>
                </c:pt>
              </c:strCache>
            </c:strRef>
          </c:cat>
          <c:val>
            <c:numRef>
              <c:f>TOR!$E$70:$J$70</c:f>
              <c:numCache>
                <c:formatCode>#,##0</c:formatCode>
                <c:ptCount val="6"/>
                <c:pt idx="0">
                  <c:v>0</c:v>
                </c:pt>
                <c:pt idx="1">
                  <c:v>21300</c:v>
                </c:pt>
                <c:pt idx="2">
                  <c:v>0</c:v>
                </c:pt>
                <c:pt idx="3">
                  <c:v>0</c:v>
                </c:pt>
                <c:pt idx="4">
                  <c:v>0</c:v>
                </c:pt>
                <c:pt idx="5">
                  <c:v>0</c:v>
                </c:pt>
              </c:numCache>
            </c:numRef>
          </c:val>
        </c:ser>
        <c:ser>
          <c:idx val="23"/>
          <c:order val="10"/>
          <c:tx>
            <c:v>Spacing</c:v>
          </c:tx>
          <c:spPr>
            <a:solidFill>
              <a:schemeClr val="accent3">
                <a:lumMod val="20000"/>
                <a:lumOff val="80000"/>
              </a:schemeClr>
            </a:solidFill>
          </c:spPr>
          <c:cat>
            <c:strRef>
              <c:f>TOR!$E$46:$J$46</c:f>
              <c:strCache>
                <c:ptCount val="6"/>
                <c:pt idx="0">
                  <c:v>2013-2014</c:v>
                </c:pt>
                <c:pt idx="1">
                  <c:v>2014-2015</c:v>
                </c:pt>
                <c:pt idx="2">
                  <c:v>2015-2016</c:v>
                </c:pt>
                <c:pt idx="3">
                  <c:v>2016-2017</c:v>
                </c:pt>
                <c:pt idx="4">
                  <c:v>2017-2018</c:v>
                </c:pt>
                <c:pt idx="5">
                  <c:v>2018-2019</c:v>
                </c:pt>
              </c:strCache>
            </c:strRef>
          </c:cat>
          <c:val>
            <c:numRef>
              <c:f>TOR!$E$72:$J$72</c:f>
              <c:numCache>
                <c:formatCode>#,##0</c:formatCode>
                <c:ptCount val="6"/>
                <c:pt idx="0">
                  <c:v>0</c:v>
                </c:pt>
                <c:pt idx="1">
                  <c:v>316420</c:v>
                </c:pt>
                <c:pt idx="2">
                  <c:v>410000</c:v>
                </c:pt>
                <c:pt idx="3">
                  <c:v>300000</c:v>
                </c:pt>
                <c:pt idx="4">
                  <c:v>300000</c:v>
                </c:pt>
                <c:pt idx="5">
                  <c:v>300000</c:v>
                </c:pt>
              </c:numCache>
            </c:numRef>
          </c:val>
        </c:ser>
        <c:ser>
          <c:idx val="25"/>
          <c:order val="11"/>
          <c:tx>
            <c:v>Fertilization</c:v>
          </c:tx>
          <c:cat>
            <c:strRef>
              <c:f>TOR!$E$46:$J$46</c:f>
              <c:strCache>
                <c:ptCount val="6"/>
                <c:pt idx="0">
                  <c:v>2013-2014</c:v>
                </c:pt>
                <c:pt idx="1">
                  <c:v>2014-2015</c:v>
                </c:pt>
                <c:pt idx="2">
                  <c:v>2015-2016</c:v>
                </c:pt>
                <c:pt idx="3">
                  <c:v>2016-2017</c:v>
                </c:pt>
                <c:pt idx="4">
                  <c:v>2017-2018</c:v>
                </c:pt>
                <c:pt idx="5">
                  <c:v>2018-2019</c:v>
                </c:pt>
              </c:strCache>
            </c:strRef>
          </c:cat>
          <c:val>
            <c:numRef>
              <c:f>TOR!$E$74:$J$74</c:f>
              <c:numCache>
                <c:formatCode>#,##0</c:formatCode>
                <c:ptCount val="6"/>
                <c:pt idx="0">
                  <c:v>0</c:v>
                </c:pt>
                <c:pt idx="1">
                  <c:v>307800</c:v>
                </c:pt>
                <c:pt idx="2">
                  <c:v>256000</c:v>
                </c:pt>
                <c:pt idx="3">
                  <c:v>220000</c:v>
                </c:pt>
                <c:pt idx="4">
                  <c:v>220000</c:v>
                </c:pt>
                <c:pt idx="5">
                  <c:v>220000</c:v>
                </c:pt>
              </c:numCache>
            </c:numRef>
          </c:val>
        </c:ser>
        <c:ser>
          <c:idx val="27"/>
          <c:order val="12"/>
          <c:tx>
            <c:v>Pruning</c:v>
          </c:tx>
          <c:cat>
            <c:strRef>
              <c:f>TOR!$E$46:$J$46</c:f>
              <c:strCache>
                <c:ptCount val="6"/>
                <c:pt idx="0">
                  <c:v>2013-2014</c:v>
                </c:pt>
                <c:pt idx="1">
                  <c:v>2014-2015</c:v>
                </c:pt>
                <c:pt idx="2">
                  <c:v>2015-2016</c:v>
                </c:pt>
                <c:pt idx="3">
                  <c:v>2016-2017</c:v>
                </c:pt>
                <c:pt idx="4">
                  <c:v>2017-2018</c:v>
                </c:pt>
                <c:pt idx="5">
                  <c:v>2018-2019</c:v>
                </c:pt>
              </c:strCache>
            </c:strRef>
          </c:cat>
          <c:val>
            <c:numRef>
              <c:f>TOR!$E$76:$J$76</c:f>
              <c:numCache>
                <c:formatCode>#,##0</c:formatCode>
                <c:ptCount val="6"/>
                <c:pt idx="0">
                  <c:v>0</c:v>
                </c:pt>
                <c:pt idx="1">
                  <c:v>0</c:v>
                </c:pt>
                <c:pt idx="2">
                  <c:v>50000</c:v>
                </c:pt>
                <c:pt idx="3">
                  <c:v>50000</c:v>
                </c:pt>
                <c:pt idx="4">
                  <c:v>50000</c:v>
                </c:pt>
                <c:pt idx="5">
                  <c:v>50000</c:v>
                </c:pt>
              </c:numCache>
            </c:numRef>
          </c:val>
        </c:ser>
        <c:ser>
          <c:idx val="29"/>
          <c:order val="13"/>
          <c:tx>
            <c:v>Access</c:v>
          </c:tx>
          <c:cat>
            <c:strRef>
              <c:f>TOR!$E$46:$J$46</c:f>
              <c:strCache>
                <c:ptCount val="6"/>
                <c:pt idx="0">
                  <c:v>2013-2014</c:v>
                </c:pt>
                <c:pt idx="1">
                  <c:v>2014-2015</c:v>
                </c:pt>
                <c:pt idx="2">
                  <c:v>2015-2016</c:v>
                </c:pt>
                <c:pt idx="3">
                  <c:v>2016-2017</c:v>
                </c:pt>
                <c:pt idx="4">
                  <c:v>2017-2018</c:v>
                </c:pt>
                <c:pt idx="5">
                  <c:v>2018-2019</c:v>
                </c:pt>
              </c:strCache>
            </c:strRef>
          </c:cat>
          <c:val>
            <c:numRef>
              <c:f>TOR!$E$78:$J$78</c:f>
              <c:numCache>
                <c:formatCode>#,##0</c:formatCode>
                <c:ptCount val="6"/>
                <c:pt idx="0">
                  <c:v>10000</c:v>
                </c:pt>
                <c:pt idx="1">
                  <c:v>20000</c:v>
                </c:pt>
                <c:pt idx="2">
                  <c:v>20000</c:v>
                </c:pt>
                <c:pt idx="3">
                  <c:v>20000</c:v>
                </c:pt>
                <c:pt idx="4">
                  <c:v>20000</c:v>
                </c:pt>
                <c:pt idx="5">
                  <c:v>20000</c:v>
                </c:pt>
              </c:numCache>
            </c:numRef>
          </c:val>
        </c:ser>
        <c:ser>
          <c:idx val="30"/>
          <c:order val="14"/>
          <c:tx>
            <c:v>Overview Planning</c:v>
          </c:tx>
          <c:cat>
            <c:strRef>
              <c:f>TOR!$E$46:$J$46</c:f>
              <c:strCache>
                <c:ptCount val="6"/>
                <c:pt idx="0">
                  <c:v>2013-2014</c:v>
                </c:pt>
                <c:pt idx="1">
                  <c:v>2014-2015</c:v>
                </c:pt>
                <c:pt idx="2">
                  <c:v>2015-2016</c:v>
                </c:pt>
                <c:pt idx="3">
                  <c:v>2016-2017</c:v>
                </c:pt>
                <c:pt idx="4">
                  <c:v>2017-2018</c:v>
                </c:pt>
                <c:pt idx="5">
                  <c:v>2018-2019</c:v>
                </c:pt>
              </c:strCache>
            </c:strRef>
          </c:cat>
          <c:val>
            <c:numRef>
              <c:f>TOR!$E$79:$J$79</c:f>
              <c:numCache>
                <c:formatCode>#,##0</c:formatCode>
                <c:ptCount val="6"/>
                <c:pt idx="0">
                  <c:v>13000</c:v>
                </c:pt>
                <c:pt idx="1">
                  <c:v>15000</c:v>
                </c:pt>
                <c:pt idx="2">
                  <c:v>5000</c:v>
                </c:pt>
                <c:pt idx="3">
                  <c:v>5000</c:v>
                </c:pt>
                <c:pt idx="4">
                  <c:v>5000</c:v>
                </c:pt>
                <c:pt idx="5">
                  <c:v>5000</c:v>
                </c:pt>
              </c:numCache>
            </c:numRef>
          </c:val>
        </c:ser>
        <c:ser>
          <c:idx val="31"/>
          <c:order val="15"/>
          <c:tx>
            <c:v>Program Support (Admin)</c:v>
          </c:tx>
          <c:spPr>
            <a:solidFill>
              <a:srgbClr val="FFFF00"/>
            </a:solidFill>
          </c:spPr>
          <c:cat>
            <c:strRef>
              <c:f>TOR!$E$46:$J$46</c:f>
              <c:strCache>
                <c:ptCount val="6"/>
                <c:pt idx="0">
                  <c:v>2013-2014</c:v>
                </c:pt>
                <c:pt idx="1">
                  <c:v>2014-2015</c:v>
                </c:pt>
                <c:pt idx="2">
                  <c:v>2015-2016</c:v>
                </c:pt>
                <c:pt idx="3">
                  <c:v>2016-2017</c:v>
                </c:pt>
                <c:pt idx="4">
                  <c:v>2017-2018</c:v>
                </c:pt>
                <c:pt idx="5">
                  <c:v>2018-2019</c:v>
                </c:pt>
              </c:strCache>
            </c:strRef>
          </c:cat>
          <c:val>
            <c:numRef>
              <c:f>TOR!$E$80:$J$80</c:f>
              <c:numCache>
                <c:formatCode>#,##0</c:formatCode>
                <c:ptCount val="6"/>
                <c:pt idx="0">
                  <c:v>141293.70000000001</c:v>
                </c:pt>
                <c:pt idx="1">
                  <c:v>177971.20000000001</c:v>
                </c:pt>
                <c:pt idx="2">
                  <c:v>180748.3</c:v>
                </c:pt>
                <c:pt idx="3">
                  <c:v>126000</c:v>
                </c:pt>
                <c:pt idx="4">
                  <c:v>100492</c:v>
                </c:pt>
                <c:pt idx="5">
                  <c:v>94560.2</c:v>
                </c:pt>
              </c:numCache>
            </c:numRef>
          </c:val>
        </c:ser>
        <c:ser>
          <c:idx val="0"/>
          <c:order val="16"/>
          <c:tx>
            <c:strRef>
              <c:f>TOR!$C$59</c:f>
              <c:strCache>
                <c:ptCount val="1"/>
                <c:pt idx="0">
                  <c:v>Repression Density Spacing</c:v>
                </c:pt>
              </c:strCache>
            </c:strRef>
          </c:tx>
          <c:cat>
            <c:strRef>
              <c:f>TOR!$E$46:$J$46</c:f>
              <c:strCache>
                <c:ptCount val="6"/>
                <c:pt idx="0">
                  <c:v>2013-2014</c:v>
                </c:pt>
                <c:pt idx="1">
                  <c:v>2014-2015</c:v>
                </c:pt>
                <c:pt idx="2">
                  <c:v>2015-2016</c:v>
                </c:pt>
                <c:pt idx="3">
                  <c:v>2016-2017</c:v>
                </c:pt>
                <c:pt idx="4">
                  <c:v>2017-2018</c:v>
                </c:pt>
                <c:pt idx="5">
                  <c:v>2018-2019</c:v>
                </c:pt>
              </c:strCache>
            </c:strRef>
          </c:cat>
          <c:val>
            <c:numRef>
              <c:f>TOR!$E$60:$J$60</c:f>
              <c:numCache>
                <c:formatCode>#,##0</c:formatCode>
                <c:ptCount val="6"/>
                <c:pt idx="0">
                  <c:v>0</c:v>
                </c:pt>
                <c:pt idx="1">
                  <c:v>35140</c:v>
                </c:pt>
                <c:pt idx="2">
                  <c:v>0</c:v>
                </c:pt>
                <c:pt idx="3">
                  <c:v>27050</c:v>
                </c:pt>
                <c:pt idx="4">
                  <c:v>0</c:v>
                </c:pt>
                <c:pt idx="5">
                  <c:v>0</c:v>
                </c:pt>
              </c:numCache>
            </c:numRef>
          </c:val>
        </c:ser>
        <c:overlap val="100"/>
        <c:axId val="110778240"/>
        <c:axId val="110779776"/>
      </c:barChart>
      <c:catAx>
        <c:axId val="110778240"/>
        <c:scaling>
          <c:orientation val="minMax"/>
        </c:scaling>
        <c:axPos val="b"/>
        <c:tickLblPos val="nextTo"/>
        <c:crossAx val="110779776"/>
        <c:crosses val="autoZero"/>
        <c:auto val="1"/>
        <c:lblAlgn val="ctr"/>
        <c:lblOffset val="100"/>
      </c:catAx>
      <c:valAx>
        <c:axId val="110779776"/>
        <c:scaling>
          <c:orientation val="minMax"/>
        </c:scaling>
        <c:axPos val="l"/>
        <c:majorGridlines/>
        <c:numFmt formatCode="0%" sourceLinked="1"/>
        <c:tickLblPos val="nextTo"/>
        <c:crossAx val="110778240"/>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Cascades</a:t>
            </a:r>
          </a:p>
        </c:rich>
      </c:tx>
    </c:title>
    <c:plotArea>
      <c:layout/>
      <c:barChart>
        <c:barDir val="col"/>
        <c:grouping val="percentStacked"/>
        <c:ser>
          <c:idx val="1"/>
          <c:order val="0"/>
          <c:tx>
            <c:v>Backlog NSR Surveys</c:v>
          </c:tx>
          <c:cat>
            <c:strRef>
              <c:f>TOR!$E$89:$J$89</c:f>
              <c:strCache>
                <c:ptCount val="6"/>
                <c:pt idx="0">
                  <c:v>2013-2014</c:v>
                </c:pt>
                <c:pt idx="1">
                  <c:v>2014-2015</c:v>
                </c:pt>
                <c:pt idx="2">
                  <c:v>2015-2016</c:v>
                </c:pt>
                <c:pt idx="3">
                  <c:v>2016-2017</c:v>
                </c:pt>
                <c:pt idx="4">
                  <c:v>2017-2018</c:v>
                </c:pt>
                <c:pt idx="5">
                  <c:v>2018-2019</c:v>
                </c:pt>
              </c:strCache>
            </c:strRef>
          </c:cat>
          <c:val>
            <c:numRef>
              <c:f>TOR!$E$91:$J$91</c:f>
              <c:numCache>
                <c:formatCode>#,##0</c:formatCode>
                <c:ptCount val="6"/>
                <c:pt idx="0" formatCode="General">
                  <c:v>0</c:v>
                </c:pt>
                <c:pt idx="1">
                  <c:v>18800</c:v>
                </c:pt>
                <c:pt idx="2">
                  <c:v>12500</c:v>
                </c:pt>
                <c:pt idx="3">
                  <c:v>5000</c:v>
                </c:pt>
                <c:pt idx="4">
                  <c:v>5000</c:v>
                </c:pt>
                <c:pt idx="5">
                  <c:v>5000</c:v>
                </c:pt>
              </c:numCache>
            </c:numRef>
          </c:val>
        </c:ser>
        <c:ser>
          <c:idx val="3"/>
          <c:order val="1"/>
          <c:tx>
            <c:v>MPB/Wildfire Surveys</c:v>
          </c:tx>
          <c:spPr>
            <a:solidFill>
              <a:srgbClr val="FF0000"/>
            </a:solidFill>
          </c:spPr>
          <c:cat>
            <c:strRef>
              <c:f>TOR!$E$89:$J$89</c:f>
              <c:strCache>
                <c:ptCount val="6"/>
                <c:pt idx="0">
                  <c:v>2013-2014</c:v>
                </c:pt>
                <c:pt idx="1">
                  <c:v>2014-2015</c:v>
                </c:pt>
                <c:pt idx="2">
                  <c:v>2015-2016</c:v>
                </c:pt>
                <c:pt idx="3">
                  <c:v>2016-2017</c:v>
                </c:pt>
                <c:pt idx="4">
                  <c:v>2017-2018</c:v>
                </c:pt>
                <c:pt idx="5">
                  <c:v>2018-2019</c:v>
                </c:pt>
              </c:strCache>
            </c:strRef>
          </c:cat>
          <c:val>
            <c:numRef>
              <c:f>TOR!$E$93:$J$93</c:f>
              <c:numCache>
                <c:formatCode>#,##0</c:formatCode>
                <c:ptCount val="6"/>
                <c:pt idx="0">
                  <c:v>63000</c:v>
                </c:pt>
                <c:pt idx="1">
                  <c:v>1500</c:v>
                </c:pt>
                <c:pt idx="2">
                  <c:v>1000</c:v>
                </c:pt>
                <c:pt idx="3">
                  <c:v>1000</c:v>
                </c:pt>
                <c:pt idx="4">
                  <c:v>0</c:v>
                </c:pt>
                <c:pt idx="5">
                  <c:v>0</c:v>
                </c:pt>
              </c:numCache>
            </c:numRef>
          </c:val>
        </c:ser>
        <c:ser>
          <c:idx val="5"/>
          <c:order val="2"/>
          <c:tx>
            <c:v>Defaulted Obligations Surveys</c:v>
          </c:tx>
          <c:cat>
            <c:strRef>
              <c:f>TOR!$E$89:$J$89</c:f>
              <c:strCache>
                <c:ptCount val="6"/>
                <c:pt idx="0">
                  <c:v>2013-2014</c:v>
                </c:pt>
                <c:pt idx="1">
                  <c:v>2014-2015</c:v>
                </c:pt>
                <c:pt idx="2">
                  <c:v>2015-2016</c:v>
                </c:pt>
                <c:pt idx="3">
                  <c:v>2016-2017</c:v>
                </c:pt>
                <c:pt idx="4">
                  <c:v>2017-2018</c:v>
                </c:pt>
                <c:pt idx="5">
                  <c:v>2018-2019</c:v>
                </c:pt>
              </c:strCache>
            </c:strRef>
          </c:cat>
          <c:val>
            <c:numRef>
              <c:f>TOR!$E$95:$J$95</c:f>
              <c:numCache>
                <c:formatCode>#,##0</c:formatCode>
                <c:ptCount val="6"/>
                <c:pt idx="0">
                  <c:v>0</c:v>
                </c:pt>
                <c:pt idx="1">
                  <c:v>0</c:v>
                </c:pt>
                <c:pt idx="2">
                  <c:v>0</c:v>
                </c:pt>
                <c:pt idx="3">
                  <c:v>0</c:v>
                </c:pt>
                <c:pt idx="4">
                  <c:v>0</c:v>
                </c:pt>
                <c:pt idx="5">
                  <c:v>0</c:v>
                </c:pt>
              </c:numCache>
            </c:numRef>
          </c:val>
        </c:ser>
        <c:ser>
          <c:idx val="7"/>
          <c:order val="3"/>
          <c:tx>
            <c:v>Brushing Surveys</c:v>
          </c:tx>
          <c:cat>
            <c:strRef>
              <c:f>TOR!$E$89:$J$89</c:f>
              <c:strCache>
                <c:ptCount val="6"/>
                <c:pt idx="0">
                  <c:v>2013-2014</c:v>
                </c:pt>
                <c:pt idx="1">
                  <c:v>2014-2015</c:v>
                </c:pt>
                <c:pt idx="2">
                  <c:v>2015-2016</c:v>
                </c:pt>
                <c:pt idx="3">
                  <c:v>2016-2017</c:v>
                </c:pt>
                <c:pt idx="4">
                  <c:v>2017-2018</c:v>
                </c:pt>
                <c:pt idx="5">
                  <c:v>2018-2019</c:v>
                </c:pt>
              </c:strCache>
            </c:strRef>
          </c:cat>
          <c:val>
            <c:numRef>
              <c:f>TOR!$E$97:$J$97</c:f>
              <c:numCache>
                <c:formatCode>#,##0</c:formatCode>
                <c:ptCount val="6"/>
                <c:pt idx="0">
                  <c:v>55952</c:v>
                </c:pt>
                <c:pt idx="1">
                  <c:v>196460</c:v>
                </c:pt>
                <c:pt idx="2">
                  <c:v>164696</c:v>
                </c:pt>
                <c:pt idx="3">
                  <c:v>72000</c:v>
                </c:pt>
                <c:pt idx="4">
                  <c:v>58900</c:v>
                </c:pt>
                <c:pt idx="5">
                  <c:v>208620</c:v>
                </c:pt>
              </c:numCache>
            </c:numRef>
          </c:val>
        </c:ser>
        <c:ser>
          <c:idx val="9"/>
          <c:order val="4"/>
          <c:tx>
            <c:v>Site Prep</c:v>
          </c:tx>
          <c:cat>
            <c:strRef>
              <c:f>TOR!$E$89:$J$89</c:f>
              <c:strCache>
                <c:ptCount val="6"/>
                <c:pt idx="0">
                  <c:v>2013-2014</c:v>
                </c:pt>
                <c:pt idx="1">
                  <c:v>2014-2015</c:v>
                </c:pt>
                <c:pt idx="2">
                  <c:v>2015-2016</c:v>
                </c:pt>
                <c:pt idx="3">
                  <c:v>2016-2017</c:v>
                </c:pt>
                <c:pt idx="4">
                  <c:v>2017-2018</c:v>
                </c:pt>
                <c:pt idx="5">
                  <c:v>2018-2019</c:v>
                </c:pt>
              </c:strCache>
            </c:strRef>
          </c:cat>
          <c:val>
            <c:numRef>
              <c:f>TOR!$E$99:$J$99</c:f>
              <c:numCache>
                <c:formatCode>#,##0</c:formatCode>
                <c:ptCount val="6"/>
                <c:pt idx="0">
                  <c:v>0</c:v>
                </c:pt>
                <c:pt idx="1">
                  <c:v>0</c:v>
                </c:pt>
                <c:pt idx="2">
                  <c:v>21000</c:v>
                </c:pt>
                <c:pt idx="3">
                  <c:v>42000</c:v>
                </c:pt>
                <c:pt idx="4">
                  <c:v>27500</c:v>
                </c:pt>
                <c:pt idx="5">
                  <c:v>27500</c:v>
                </c:pt>
              </c:numCache>
            </c:numRef>
          </c:val>
        </c:ser>
        <c:ser>
          <c:idx val="11"/>
          <c:order val="5"/>
          <c:tx>
            <c:v>Brushing</c:v>
          </c:tx>
          <c:spPr>
            <a:solidFill>
              <a:srgbClr val="92D050"/>
            </a:solidFill>
          </c:spPr>
          <c:cat>
            <c:strRef>
              <c:f>TOR!$E$89:$J$89</c:f>
              <c:strCache>
                <c:ptCount val="6"/>
                <c:pt idx="0">
                  <c:v>2013-2014</c:v>
                </c:pt>
                <c:pt idx="1">
                  <c:v>2014-2015</c:v>
                </c:pt>
                <c:pt idx="2">
                  <c:v>2015-2016</c:v>
                </c:pt>
                <c:pt idx="3">
                  <c:v>2016-2017</c:v>
                </c:pt>
                <c:pt idx="4">
                  <c:v>2017-2018</c:v>
                </c:pt>
                <c:pt idx="5">
                  <c:v>2018-2019</c:v>
                </c:pt>
              </c:strCache>
            </c:strRef>
          </c:cat>
          <c:val>
            <c:numRef>
              <c:f>TOR!$E$101:$J$101</c:f>
              <c:numCache>
                <c:formatCode>#,##0</c:formatCode>
                <c:ptCount val="6"/>
                <c:pt idx="0">
                  <c:v>0</c:v>
                </c:pt>
                <c:pt idx="1">
                  <c:v>0</c:v>
                </c:pt>
                <c:pt idx="2">
                  <c:v>46100</c:v>
                </c:pt>
                <c:pt idx="3">
                  <c:v>46100</c:v>
                </c:pt>
                <c:pt idx="4">
                  <c:v>46100</c:v>
                </c:pt>
                <c:pt idx="5">
                  <c:v>46100</c:v>
                </c:pt>
              </c:numCache>
            </c:numRef>
          </c:val>
        </c:ser>
        <c:ser>
          <c:idx val="13"/>
          <c:order val="6"/>
          <c:tx>
            <c:v>Planting</c:v>
          </c:tx>
          <c:cat>
            <c:strRef>
              <c:f>TOR!$E$89:$J$89</c:f>
              <c:strCache>
                <c:ptCount val="6"/>
                <c:pt idx="0">
                  <c:v>2013-2014</c:v>
                </c:pt>
                <c:pt idx="1">
                  <c:v>2014-2015</c:v>
                </c:pt>
                <c:pt idx="2">
                  <c:v>2015-2016</c:v>
                </c:pt>
                <c:pt idx="3">
                  <c:v>2016-2017</c:v>
                </c:pt>
                <c:pt idx="4">
                  <c:v>2017-2018</c:v>
                </c:pt>
                <c:pt idx="5">
                  <c:v>2018-2019</c:v>
                </c:pt>
              </c:strCache>
            </c:strRef>
          </c:cat>
          <c:val>
            <c:numRef>
              <c:f>TOR!$E$105:$J$105</c:f>
              <c:numCache>
                <c:formatCode>#,##0</c:formatCode>
                <c:ptCount val="6"/>
                <c:pt idx="0">
                  <c:v>758274</c:v>
                </c:pt>
                <c:pt idx="1">
                  <c:v>542890</c:v>
                </c:pt>
                <c:pt idx="2">
                  <c:v>650000</c:v>
                </c:pt>
                <c:pt idx="3">
                  <c:v>131300</c:v>
                </c:pt>
                <c:pt idx="4">
                  <c:v>171400</c:v>
                </c:pt>
                <c:pt idx="5">
                  <c:v>110000</c:v>
                </c:pt>
              </c:numCache>
            </c:numRef>
          </c:val>
        </c:ser>
        <c:ser>
          <c:idx val="16"/>
          <c:order val="7"/>
          <c:tx>
            <c:v>Overstory removal</c:v>
          </c:tx>
          <c:cat>
            <c:strRef>
              <c:f>TOR!$E$89:$J$89</c:f>
              <c:strCache>
                <c:ptCount val="6"/>
                <c:pt idx="0">
                  <c:v>2013-2014</c:v>
                </c:pt>
                <c:pt idx="1">
                  <c:v>2014-2015</c:v>
                </c:pt>
                <c:pt idx="2">
                  <c:v>2015-2016</c:v>
                </c:pt>
                <c:pt idx="3">
                  <c:v>2016-2017</c:v>
                </c:pt>
                <c:pt idx="4">
                  <c:v>2017-2018</c:v>
                </c:pt>
                <c:pt idx="5">
                  <c:v>2018-2019</c:v>
                </c:pt>
              </c:strCache>
            </c:strRef>
          </c:cat>
          <c:val>
            <c:numRef>
              <c:f>TOR!$E$108:$J$108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TOR!$E$89:$J$89</c:f>
              <c:strCache>
                <c:ptCount val="6"/>
                <c:pt idx="0">
                  <c:v>2013-2014</c:v>
                </c:pt>
                <c:pt idx="1">
                  <c:v>2014-2015</c:v>
                </c:pt>
                <c:pt idx="2">
                  <c:v>2015-2016</c:v>
                </c:pt>
                <c:pt idx="3">
                  <c:v>2016-2017</c:v>
                </c:pt>
                <c:pt idx="4">
                  <c:v>2017-2018</c:v>
                </c:pt>
                <c:pt idx="5">
                  <c:v>2018-2019</c:v>
                </c:pt>
              </c:strCache>
            </c:strRef>
          </c:cat>
          <c:val>
            <c:numRef>
              <c:f>TOR!$E$111:$J$111</c:f>
              <c:numCache>
                <c:formatCode>#,##0</c:formatCode>
                <c:ptCount val="6"/>
                <c:pt idx="0">
                  <c:v>0</c:v>
                </c:pt>
                <c:pt idx="1">
                  <c:v>36000</c:v>
                </c:pt>
                <c:pt idx="2">
                  <c:v>35000</c:v>
                </c:pt>
                <c:pt idx="3">
                  <c:v>35000</c:v>
                </c:pt>
                <c:pt idx="4">
                  <c:v>35000</c:v>
                </c:pt>
                <c:pt idx="5">
                  <c:v>35000</c:v>
                </c:pt>
              </c:numCache>
            </c:numRef>
          </c:val>
        </c:ser>
        <c:ser>
          <c:idx val="21"/>
          <c:order val="9"/>
          <c:tx>
            <c:v>Conifer Release</c:v>
          </c:tx>
          <c:cat>
            <c:strRef>
              <c:f>TOR!$E$89:$J$89</c:f>
              <c:strCache>
                <c:ptCount val="6"/>
                <c:pt idx="0">
                  <c:v>2013-2014</c:v>
                </c:pt>
                <c:pt idx="1">
                  <c:v>2014-2015</c:v>
                </c:pt>
                <c:pt idx="2">
                  <c:v>2015-2016</c:v>
                </c:pt>
                <c:pt idx="3">
                  <c:v>2016-2017</c:v>
                </c:pt>
                <c:pt idx="4">
                  <c:v>2017-2018</c:v>
                </c:pt>
                <c:pt idx="5">
                  <c:v>2018-2019</c:v>
                </c:pt>
              </c:strCache>
            </c:strRef>
          </c:cat>
          <c:val>
            <c:numRef>
              <c:f>TOR!$E$113:$J$113</c:f>
              <c:numCache>
                <c:formatCode>#,##0</c:formatCode>
                <c:ptCount val="6"/>
                <c:pt idx="0">
                  <c:v>0</c:v>
                </c:pt>
                <c:pt idx="1">
                  <c:v>0</c:v>
                </c:pt>
                <c:pt idx="2">
                  <c:v>8000</c:v>
                </c:pt>
                <c:pt idx="3">
                  <c:v>8000</c:v>
                </c:pt>
                <c:pt idx="4">
                  <c:v>8000</c:v>
                </c:pt>
                <c:pt idx="5">
                  <c:v>8000</c:v>
                </c:pt>
              </c:numCache>
            </c:numRef>
          </c:val>
        </c:ser>
        <c:ser>
          <c:idx val="23"/>
          <c:order val="10"/>
          <c:tx>
            <c:v>Spacing</c:v>
          </c:tx>
          <c:spPr>
            <a:solidFill>
              <a:schemeClr val="accent3">
                <a:lumMod val="20000"/>
                <a:lumOff val="80000"/>
              </a:schemeClr>
            </a:solidFill>
          </c:spPr>
          <c:cat>
            <c:strRef>
              <c:f>TOR!$E$89:$J$89</c:f>
              <c:strCache>
                <c:ptCount val="6"/>
                <c:pt idx="0">
                  <c:v>2013-2014</c:v>
                </c:pt>
                <c:pt idx="1">
                  <c:v>2014-2015</c:v>
                </c:pt>
                <c:pt idx="2">
                  <c:v>2015-2016</c:v>
                </c:pt>
                <c:pt idx="3">
                  <c:v>2016-2017</c:v>
                </c:pt>
                <c:pt idx="4">
                  <c:v>2017-2018</c:v>
                </c:pt>
                <c:pt idx="5">
                  <c:v>2018-2019</c:v>
                </c:pt>
              </c:strCache>
            </c:strRef>
          </c:cat>
          <c:val>
            <c:numRef>
              <c:f>TOR!$E$115:$J$115</c:f>
              <c:numCache>
                <c:formatCode>#,##0</c:formatCode>
                <c:ptCount val="6"/>
                <c:pt idx="0">
                  <c:v>0</c:v>
                </c:pt>
                <c:pt idx="1">
                  <c:v>0</c:v>
                </c:pt>
                <c:pt idx="2">
                  <c:v>300000</c:v>
                </c:pt>
                <c:pt idx="3">
                  <c:v>300000</c:v>
                </c:pt>
                <c:pt idx="4">
                  <c:v>300000</c:v>
                </c:pt>
                <c:pt idx="5">
                  <c:v>300000</c:v>
                </c:pt>
              </c:numCache>
            </c:numRef>
          </c:val>
        </c:ser>
        <c:ser>
          <c:idx val="25"/>
          <c:order val="11"/>
          <c:tx>
            <c:v>Fertilization</c:v>
          </c:tx>
          <c:cat>
            <c:strRef>
              <c:f>TOR!$E$89:$J$89</c:f>
              <c:strCache>
                <c:ptCount val="6"/>
                <c:pt idx="0">
                  <c:v>2013-2014</c:v>
                </c:pt>
                <c:pt idx="1">
                  <c:v>2014-2015</c:v>
                </c:pt>
                <c:pt idx="2">
                  <c:v>2015-2016</c:v>
                </c:pt>
                <c:pt idx="3">
                  <c:v>2016-2017</c:v>
                </c:pt>
                <c:pt idx="4">
                  <c:v>2017-2018</c:v>
                </c:pt>
                <c:pt idx="5">
                  <c:v>2018-2019</c:v>
                </c:pt>
              </c:strCache>
            </c:strRef>
          </c:cat>
          <c:val>
            <c:numRef>
              <c:f>TOR!$E$117:$J$117</c:f>
              <c:numCache>
                <c:formatCode>#,##0</c:formatCode>
                <c:ptCount val="6"/>
                <c:pt idx="0">
                  <c:v>0</c:v>
                </c:pt>
                <c:pt idx="1">
                  <c:v>99000</c:v>
                </c:pt>
                <c:pt idx="2">
                  <c:v>139000</c:v>
                </c:pt>
                <c:pt idx="3">
                  <c:v>139000</c:v>
                </c:pt>
                <c:pt idx="4">
                  <c:v>99000</c:v>
                </c:pt>
                <c:pt idx="5">
                  <c:v>99000</c:v>
                </c:pt>
              </c:numCache>
            </c:numRef>
          </c:val>
        </c:ser>
        <c:ser>
          <c:idx val="27"/>
          <c:order val="12"/>
          <c:tx>
            <c:v>Pruning</c:v>
          </c:tx>
          <c:cat>
            <c:strRef>
              <c:f>TOR!$E$89:$J$89</c:f>
              <c:strCache>
                <c:ptCount val="6"/>
                <c:pt idx="0">
                  <c:v>2013-2014</c:v>
                </c:pt>
                <c:pt idx="1">
                  <c:v>2014-2015</c:v>
                </c:pt>
                <c:pt idx="2">
                  <c:v>2015-2016</c:v>
                </c:pt>
                <c:pt idx="3">
                  <c:v>2016-2017</c:v>
                </c:pt>
                <c:pt idx="4">
                  <c:v>2017-2018</c:v>
                </c:pt>
                <c:pt idx="5">
                  <c:v>2018-2019</c:v>
                </c:pt>
              </c:strCache>
            </c:strRef>
          </c:cat>
          <c:val>
            <c:numRef>
              <c:f>TOR!$E$119:$J$119</c:f>
              <c:numCache>
                <c:formatCode>#,##0</c:formatCode>
                <c:ptCount val="6"/>
                <c:pt idx="0">
                  <c:v>0</c:v>
                </c:pt>
                <c:pt idx="1">
                  <c:v>0</c:v>
                </c:pt>
                <c:pt idx="2">
                  <c:v>0</c:v>
                </c:pt>
                <c:pt idx="3">
                  <c:v>0</c:v>
                </c:pt>
                <c:pt idx="4">
                  <c:v>0</c:v>
                </c:pt>
                <c:pt idx="5">
                  <c:v>0</c:v>
                </c:pt>
              </c:numCache>
            </c:numRef>
          </c:val>
        </c:ser>
        <c:ser>
          <c:idx val="29"/>
          <c:order val="13"/>
          <c:tx>
            <c:v>Access</c:v>
          </c:tx>
          <c:cat>
            <c:strRef>
              <c:f>TOR!$E$89:$J$89</c:f>
              <c:strCache>
                <c:ptCount val="6"/>
                <c:pt idx="0">
                  <c:v>2013-2014</c:v>
                </c:pt>
                <c:pt idx="1">
                  <c:v>2014-2015</c:v>
                </c:pt>
                <c:pt idx="2">
                  <c:v>2015-2016</c:v>
                </c:pt>
                <c:pt idx="3">
                  <c:v>2016-2017</c:v>
                </c:pt>
                <c:pt idx="4">
                  <c:v>2017-2018</c:v>
                </c:pt>
                <c:pt idx="5">
                  <c:v>2018-2019</c:v>
                </c:pt>
              </c:strCache>
            </c:strRef>
          </c:cat>
          <c:val>
            <c:numRef>
              <c:f>TOR!$E$121:$J$121</c:f>
              <c:numCache>
                <c:formatCode>#,##0</c:formatCode>
                <c:ptCount val="6"/>
                <c:pt idx="0">
                  <c:v>20000</c:v>
                </c:pt>
                <c:pt idx="1">
                  <c:v>20000</c:v>
                </c:pt>
                <c:pt idx="2">
                  <c:v>10000</c:v>
                </c:pt>
                <c:pt idx="3">
                  <c:v>10000</c:v>
                </c:pt>
                <c:pt idx="4">
                  <c:v>10000</c:v>
                </c:pt>
                <c:pt idx="5">
                  <c:v>10000</c:v>
                </c:pt>
              </c:numCache>
            </c:numRef>
          </c:val>
        </c:ser>
        <c:ser>
          <c:idx val="30"/>
          <c:order val="14"/>
          <c:tx>
            <c:v>Overview Planning</c:v>
          </c:tx>
          <c:cat>
            <c:strRef>
              <c:f>TOR!$E$89:$J$89</c:f>
              <c:strCache>
                <c:ptCount val="6"/>
                <c:pt idx="0">
                  <c:v>2013-2014</c:v>
                </c:pt>
                <c:pt idx="1">
                  <c:v>2014-2015</c:v>
                </c:pt>
                <c:pt idx="2">
                  <c:v>2015-2016</c:v>
                </c:pt>
                <c:pt idx="3">
                  <c:v>2016-2017</c:v>
                </c:pt>
                <c:pt idx="4">
                  <c:v>2017-2018</c:v>
                </c:pt>
                <c:pt idx="5">
                  <c:v>2018-2019</c:v>
                </c:pt>
              </c:strCache>
            </c:strRef>
          </c:cat>
          <c:val>
            <c:numRef>
              <c:f>TOR!$E$122:$J$122</c:f>
              <c:numCache>
                <c:formatCode>#,##0</c:formatCode>
                <c:ptCount val="6"/>
                <c:pt idx="0">
                  <c:v>10000</c:v>
                </c:pt>
                <c:pt idx="1">
                  <c:v>12000</c:v>
                </c:pt>
                <c:pt idx="2">
                  <c:v>10000</c:v>
                </c:pt>
                <c:pt idx="3">
                  <c:v>10000</c:v>
                </c:pt>
                <c:pt idx="4">
                  <c:v>10000</c:v>
                </c:pt>
                <c:pt idx="5">
                  <c:v>10000</c:v>
                </c:pt>
              </c:numCache>
            </c:numRef>
          </c:val>
        </c:ser>
        <c:ser>
          <c:idx val="31"/>
          <c:order val="15"/>
          <c:tx>
            <c:v>Program Support (Admin)</c:v>
          </c:tx>
          <c:spPr>
            <a:solidFill>
              <a:srgbClr val="FFFF00"/>
            </a:solidFill>
          </c:spPr>
          <c:cat>
            <c:strRef>
              <c:f>TOR!$E$89:$J$89</c:f>
              <c:strCache>
                <c:ptCount val="6"/>
                <c:pt idx="0">
                  <c:v>2013-2014</c:v>
                </c:pt>
                <c:pt idx="1">
                  <c:v>2014-2015</c:v>
                </c:pt>
                <c:pt idx="2">
                  <c:v>2015-2016</c:v>
                </c:pt>
                <c:pt idx="3">
                  <c:v>2016-2017</c:v>
                </c:pt>
                <c:pt idx="4">
                  <c:v>2017-2018</c:v>
                </c:pt>
                <c:pt idx="5">
                  <c:v>2018-2019</c:v>
                </c:pt>
              </c:strCache>
            </c:strRef>
          </c:cat>
          <c:val>
            <c:numRef>
              <c:f>TOR!$E$123:$J$123</c:f>
              <c:numCache>
                <c:formatCode>#,##0</c:formatCode>
                <c:ptCount val="6"/>
                <c:pt idx="0">
                  <c:v>89722.6</c:v>
                </c:pt>
                <c:pt idx="1">
                  <c:v>89465</c:v>
                </c:pt>
                <c:pt idx="2">
                  <c:v>137729.60000000001</c:v>
                </c:pt>
                <c:pt idx="3">
                  <c:v>77940</c:v>
                </c:pt>
                <c:pt idx="4">
                  <c:v>75090</c:v>
                </c:pt>
                <c:pt idx="5">
                  <c:v>83922</c:v>
                </c:pt>
              </c:numCache>
            </c:numRef>
          </c:val>
        </c:ser>
        <c:ser>
          <c:idx val="0"/>
          <c:order val="16"/>
          <c:tx>
            <c:strRef>
              <c:f>TOR!$C$102</c:f>
              <c:strCache>
                <c:ptCount val="1"/>
                <c:pt idx="0">
                  <c:v>Repression Density Spacing</c:v>
                </c:pt>
              </c:strCache>
            </c:strRef>
          </c:tx>
          <c:cat>
            <c:strRef>
              <c:f>TOR!$E$89:$J$89</c:f>
              <c:strCache>
                <c:ptCount val="6"/>
                <c:pt idx="0">
                  <c:v>2013-2014</c:v>
                </c:pt>
                <c:pt idx="1">
                  <c:v>2014-2015</c:v>
                </c:pt>
                <c:pt idx="2">
                  <c:v>2015-2016</c:v>
                </c:pt>
                <c:pt idx="3">
                  <c:v>2016-2017</c:v>
                </c:pt>
                <c:pt idx="4">
                  <c:v>2017-2018</c:v>
                </c:pt>
                <c:pt idx="5">
                  <c:v>2018-2019</c:v>
                </c:pt>
              </c:strCache>
            </c:strRef>
          </c:cat>
          <c:val>
            <c:numRef>
              <c:f>TOR!$E$103:$J$103</c:f>
              <c:numCache>
                <c:formatCode>#,##0</c:formatCode>
                <c:ptCount val="6"/>
                <c:pt idx="0">
                  <c:v>0</c:v>
                </c:pt>
                <c:pt idx="1">
                  <c:v>0</c:v>
                </c:pt>
                <c:pt idx="2">
                  <c:v>15000</c:v>
                </c:pt>
                <c:pt idx="3">
                  <c:v>15000</c:v>
                </c:pt>
                <c:pt idx="4">
                  <c:v>15000</c:v>
                </c:pt>
                <c:pt idx="5">
                  <c:v>15000</c:v>
                </c:pt>
              </c:numCache>
            </c:numRef>
          </c:val>
        </c:ser>
        <c:overlap val="100"/>
        <c:axId val="111112576"/>
        <c:axId val="111114112"/>
      </c:barChart>
      <c:catAx>
        <c:axId val="111112576"/>
        <c:scaling>
          <c:orientation val="minMax"/>
        </c:scaling>
        <c:axPos val="b"/>
        <c:tickLblPos val="nextTo"/>
        <c:crossAx val="111114112"/>
        <c:crosses val="autoZero"/>
        <c:auto val="1"/>
        <c:lblAlgn val="ctr"/>
        <c:lblOffset val="100"/>
      </c:catAx>
      <c:valAx>
        <c:axId val="111114112"/>
        <c:scaling>
          <c:orientation val="minMax"/>
        </c:scaling>
        <c:axPos val="l"/>
        <c:majorGridlines/>
        <c:numFmt formatCode="0%" sourceLinked="1"/>
        <c:tickLblPos val="nextTo"/>
        <c:crossAx val="111112576"/>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Okanagan-Shuswap</a:t>
            </a:r>
          </a:p>
        </c:rich>
      </c:tx>
    </c:title>
    <c:plotArea>
      <c:layout/>
      <c:barChart>
        <c:barDir val="col"/>
        <c:grouping val="percentStacked"/>
        <c:ser>
          <c:idx val="1"/>
          <c:order val="0"/>
          <c:tx>
            <c:v>Backlog NSR Surveys</c:v>
          </c:tx>
          <c:cat>
            <c:strRef>
              <c:f>TOR!$E$132:$J$132</c:f>
              <c:strCache>
                <c:ptCount val="6"/>
                <c:pt idx="0">
                  <c:v>2013-2014</c:v>
                </c:pt>
                <c:pt idx="1">
                  <c:v>2014-2015</c:v>
                </c:pt>
                <c:pt idx="2">
                  <c:v>2015-2016</c:v>
                </c:pt>
                <c:pt idx="3">
                  <c:v>2016-2017</c:v>
                </c:pt>
                <c:pt idx="4">
                  <c:v>2017-2018</c:v>
                </c:pt>
                <c:pt idx="5">
                  <c:v>2018-2019</c:v>
                </c:pt>
              </c:strCache>
            </c:strRef>
          </c:cat>
          <c:val>
            <c:numRef>
              <c:f>TOR!$E$134:$J$134</c:f>
              <c:numCache>
                <c:formatCode>#,##0</c:formatCode>
                <c:ptCount val="6"/>
                <c:pt idx="0" formatCode="General">
                  <c:v>3630</c:v>
                </c:pt>
                <c:pt idx="1">
                  <c:v>6000</c:v>
                </c:pt>
                <c:pt idx="2">
                  <c:v>0</c:v>
                </c:pt>
                <c:pt idx="3">
                  <c:v>0</c:v>
                </c:pt>
                <c:pt idx="4">
                  <c:v>0</c:v>
                </c:pt>
                <c:pt idx="5">
                  <c:v>0</c:v>
                </c:pt>
              </c:numCache>
            </c:numRef>
          </c:val>
        </c:ser>
        <c:ser>
          <c:idx val="3"/>
          <c:order val="1"/>
          <c:tx>
            <c:v>MPB/Wildfire Surveys</c:v>
          </c:tx>
          <c:spPr>
            <a:solidFill>
              <a:srgbClr val="FF0000"/>
            </a:solidFill>
          </c:spPr>
          <c:cat>
            <c:strRef>
              <c:f>TOR!$E$132:$J$132</c:f>
              <c:strCache>
                <c:ptCount val="6"/>
                <c:pt idx="0">
                  <c:v>2013-2014</c:v>
                </c:pt>
                <c:pt idx="1">
                  <c:v>2014-2015</c:v>
                </c:pt>
                <c:pt idx="2">
                  <c:v>2015-2016</c:v>
                </c:pt>
                <c:pt idx="3">
                  <c:v>2016-2017</c:v>
                </c:pt>
                <c:pt idx="4">
                  <c:v>2017-2018</c:v>
                </c:pt>
                <c:pt idx="5">
                  <c:v>2018-2019</c:v>
                </c:pt>
              </c:strCache>
            </c:strRef>
          </c:cat>
          <c:val>
            <c:numRef>
              <c:f>TOR!$E$136:$J$136</c:f>
              <c:numCache>
                <c:formatCode>#,##0</c:formatCode>
                <c:ptCount val="6"/>
                <c:pt idx="0">
                  <c:v>97000</c:v>
                </c:pt>
                <c:pt idx="1">
                  <c:v>71500</c:v>
                </c:pt>
                <c:pt idx="2">
                  <c:v>46750</c:v>
                </c:pt>
                <c:pt idx="3">
                  <c:v>40800</c:v>
                </c:pt>
                <c:pt idx="4">
                  <c:v>40800</c:v>
                </c:pt>
                <c:pt idx="5">
                  <c:v>40800</c:v>
                </c:pt>
              </c:numCache>
            </c:numRef>
          </c:val>
        </c:ser>
        <c:ser>
          <c:idx val="5"/>
          <c:order val="2"/>
          <c:tx>
            <c:v>Defaulted Obligations Surveys</c:v>
          </c:tx>
          <c:cat>
            <c:strRef>
              <c:f>TOR!$E$132:$J$132</c:f>
              <c:strCache>
                <c:ptCount val="6"/>
                <c:pt idx="0">
                  <c:v>2013-2014</c:v>
                </c:pt>
                <c:pt idx="1">
                  <c:v>2014-2015</c:v>
                </c:pt>
                <c:pt idx="2">
                  <c:v>2015-2016</c:v>
                </c:pt>
                <c:pt idx="3">
                  <c:v>2016-2017</c:v>
                </c:pt>
                <c:pt idx="4">
                  <c:v>2017-2018</c:v>
                </c:pt>
                <c:pt idx="5">
                  <c:v>2018-2019</c:v>
                </c:pt>
              </c:strCache>
            </c:strRef>
          </c:cat>
          <c:val>
            <c:numRef>
              <c:f>TOR!$E$138:$J$138</c:f>
              <c:numCache>
                <c:formatCode>#,##0</c:formatCode>
                <c:ptCount val="6"/>
                <c:pt idx="0">
                  <c:v>0</c:v>
                </c:pt>
                <c:pt idx="1">
                  <c:v>0</c:v>
                </c:pt>
                <c:pt idx="2">
                  <c:v>0</c:v>
                </c:pt>
                <c:pt idx="3">
                  <c:v>0</c:v>
                </c:pt>
                <c:pt idx="4">
                  <c:v>0</c:v>
                </c:pt>
                <c:pt idx="5">
                  <c:v>0</c:v>
                </c:pt>
              </c:numCache>
            </c:numRef>
          </c:val>
        </c:ser>
        <c:ser>
          <c:idx val="7"/>
          <c:order val="3"/>
          <c:tx>
            <c:v>Brushing Surveys</c:v>
          </c:tx>
          <c:cat>
            <c:strRef>
              <c:f>TOR!$E$132:$J$132</c:f>
              <c:strCache>
                <c:ptCount val="6"/>
                <c:pt idx="0">
                  <c:v>2013-2014</c:v>
                </c:pt>
                <c:pt idx="1">
                  <c:v>2014-2015</c:v>
                </c:pt>
                <c:pt idx="2">
                  <c:v>2015-2016</c:v>
                </c:pt>
                <c:pt idx="3">
                  <c:v>2016-2017</c:v>
                </c:pt>
                <c:pt idx="4">
                  <c:v>2017-2018</c:v>
                </c:pt>
                <c:pt idx="5">
                  <c:v>2018-2019</c:v>
                </c:pt>
              </c:strCache>
            </c:strRef>
          </c:cat>
          <c:val>
            <c:numRef>
              <c:f>TOR!$E$140:$J$140</c:f>
              <c:numCache>
                <c:formatCode>#,##0</c:formatCode>
                <c:ptCount val="6"/>
                <c:pt idx="0">
                  <c:v>55500</c:v>
                </c:pt>
                <c:pt idx="1">
                  <c:v>34440</c:v>
                </c:pt>
                <c:pt idx="2">
                  <c:v>16290</c:v>
                </c:pt>
                <c:pt idx="3">
                  <c:v>49588</c:v>
                </c:pt>
                <c:pt idx="4">
                  <c:v>11960</c:v>
                </c:pt>
                <c:pt idx="5">
                  <c:v>22130</c:v>
                </c:pt>
              </c:numCache>
            </c:numRef>
          </c:val>
        </c:ser>
        <c:ser>
          <c:idx val="9"/>
          <c:order val="4"/>
          <c:tx>
            <c:v>Site Prep</c:v>
          </c:tx>
          <c:cat>
            <c:strRef>
              <c:f>TOR!$E$132:$J$132</c:f>
              <c:strCache>
                <c:ptCount val="6"/>
                <c:pt idx="0">
                  <c:v>2013-2014</c:v>
                </c:pt>
                <c:pt idx="1">
                  <c:v>2014-2015</c:v>
                </c:pt>
                <c:pt idx="2">
                  <c:v>2015-2016</c:v>
                </c:pt>
                <c:pt idx="3">
                  <c:v>2016-2017</c:v>
                </c:pt>
                <c:pt idx="4">
                  <c:v>2017-2018</c:v>
                </c:pt>
                <c:pt idx="5">
                  <c:v>2018-2019</c:v>
                </c:pt>
              </c:strCache>
            </c:strRef>
          </c:cat>
          <c:val>
            <c:numRef>
              <c:f>TOR!$E$142:$J$142</c:f>
              <c:numCache>
                <c:formatCode>#,##0</c:formatCode>
                <c:ptCount val="6"/>
                <c:pt idx="0">
                  <c:v>20200</c:v>
                </c:pt>
                <c:pt idx="1">
                  <c:v>19500</c:v>
                </c:pt>
                <c:pt idx="2">
                  <c:v>3500</c:v>
                </c:pt>
                <c:pt idx="3">
                  <c:v>3500</c:v>
                </c:pt>
                <c:pt idx="4">
                  <c:v>10</c:v>
                </c:pt>
                <c:pt idx="5">
                  <c:v>3500</c:v>
                </c:pt>
              </c:numCache>
            </c:numRef>
          </c:val>
        </c:ser>
        <c:ser>
          <c:idx val="11"/>
          <c:order val="5"/>
          <c:tx>
            <c:v>Brushing</c:v>
          </c:tx>
          <c:spPr>
            <a:solidFill>
              <a:srgbClr val="92D050"/>
            </a:solidFill>
          </c:spPr>
          <c:cat>
            <c:strRef>
              <c:f>TOR!$E$132:$J$132</c:f>
              <c:strCache>
                <c:ptCount val="6"/>
                <c:pt idx="0">
                  <c:v>2013-2014</c:v>
                </c:pt>
                <c:pt idx="1">
                  <c:v>2014-2015</c:v>
                </c:pt>
                <c:pt idx="2">
                  <c:v>2015-2016</c:v>
                </c:pt>
                <c:pt idx="3">
                  <c:v>2016-2017</c:v>
                </c:pt>
                <c:pt idx="4">
                  <c:v>2017-2018</c:v>
                </c:pt>
                <c:pt idx="5">
                  <c:v>2018-2019</c:v>
                </c:pt>
              </c:strCache>
            </c:strRef>
          </c:cat>
          <c:val>
            <c:numRef>
              <c:f>TOR!$E$144:$J$144</c:f>
              <c:numCache>
                <c:formatCode>#,##0</c:formatCode>
                <c:ptCount val="6"/>
                <c:pt idx="0">
                  <c:v>110480</c:v>
                </c:pt>
                <c:pt idx="1">
                  <c:v>127510</c:v>
                </c:pt>
                <c:pt idx="2">
                  <c:v>11430</c:v>
                </c:pt>
                <c:pt idx="3">
                  <c:v>19050</c:v>
                </c:pt>
                <c:pt idx="4">
                  <c:v>19050</c:v>
                </c:pt>
                <c:pt idx="5">
                  <c:v>19050</c:v>
                </c:pt>
              </c:numCache>
            </c:numRef>
          </c:val>
        </c:ser>
        <c:ser>
          <c:idx val="13"/>
          <c:order val="6"/>
          <c:tx>
            <c:v>Planting</c:v>
          </c:tx>
          <c:cat>
            <c:strRef>
              <c:f>TOR!$E$132:$J$132</c:f>
              <c:strCache>
                <c:ptCount val="6"/>
                <c:pt idx="0">
                  <c:v>2013-2014</c:v>
                </c:pt>
                <c:pt idx="1">
                  <c:v>2014-2015</c:v>
                </c:pt>
                <c:pt idx="2">
                  <c:v>2015-2016</c:v>
                </c:pt>
                <c:pt idx="3">
                  <c:v>2016-2017</c:v>
                </c:pt>
                <c:pt idx="4">
                  <c:v>2017-2018</c:v>
                </c:pt>
                <c:pt idx="5">
                  <c:v>2018-2019</c:v>
                </c:pt>
              </c:strCache>
            </c:strRef>
          </c:cat>
          <c:val>
            <c:numRef>
              <c:f>TOR!$E$148:$J$148</c:f>
              <c:numCache>
                <c:formatCode>#,##0</c:formatCode>
                <c:ptCount val="6"/>
                <c:pt idx="0">
                  <c:v>152820</c:v>
                </c:pt>
                <c:pt idx="1">
                  <c:v>281850</c:v>
                </c:pt>
                <c:pt idx="2">
                  <c:v>164740</c:v>
                </c:pt>
                <c:pt idx="3">
                  <c:v>69800</c:v>
                </c:pt>
                <c:pt idx="4">
                  <c:v>69800</c:v>
                </c:pt>
                <c:pt idx="5">
                  <c:v>69800</c:v>
                </c:pt>
              </c:numCache>
            </c:numRef>
          </c:val>
        </c:ser>
        <c:ser>
          <c:idx val="16"/>
          <c:order val="7"/>
          <c:tx>
            <c:v>Overstory removal</c:v>
          </c:tx>
          <c:cat>
            <c:strRef>
              <c:f>TOR!$E$132:$J$132</c:f>
              <c:strCache>
                <c:ptCount val="6"/>
                <c:pt idx="0">
                  <c:v>2013-2014</c:v>
                </c:pt>
                <c:pt idx="1">
                  <c:v>2014-2015</c:v>
                </c:pt>
                <c:pt idx="2">
                  <c:v>2015-2016</c:v>
                </c:pt>
                <c:pt idx="3">
                  <c:v>2016-2017</c:v>
                </c:pt>
                <c:pt idx="4">
                  <c:v>2017-2018</c:v>
                </c:pt>
                <c:pt idx="5">
                  <c:v>2018-2019</c:v>
                </c:pt>
              </c:strCache>
            </c:strRef>
          </c:cat>
          <c:val>
            <c:numRef>
              <c:f>TOR!$E$151:$J$151</c:f>
              <c:numCache>
                <c:formatCode>#,##0</c:formatCode>
                <c:ptCount val="6"/>
                <c:pt idx="0">
                  <c:v>70000</c:v>
                </c:pt>
                <c:pt idx="1">
                  <c:v>0</c:v>
                </c:pt>
                <c:pt idx="2">
                  <c:v>0</c:v>
                </c:pt>
                <c:pt idx="3">
                  <c:v>0</c:v>
                </c:pt>
                <c:pt idx="4">
                  <c:v>0</c:v>
                </c:pt>
                <c:pt idx="5">
                  <c:v>0</c:v>
                </c:pt>
              </c:numCache>
            </c:numRef>
          </c:val>
        </c:ser>
        <c:ser>
          <c:idx val="19"/>
          <c:order val="8"/>
          <c:tx>
            <c:v>TSM surveys</c:v>
          </c:tx>
          <c:spPr>
            <a:solidFill>
              <a:srgbClr val="FFC000"/>
            </a:solidFill>
          </c:spPr>
          <c:cat>
            <c:strRef>
              <c:f>TOR!$E$132:$J$132</c:f>
              <c:strCache>
                <c:ptCount val="6"/>
                <c:pt idx="0">
                  <c:v>2013-2014</c:v>
                </c:pt>
                <c:pt idx="1">
                  <c:v>2014-2015</c:v>
                </c:pt>
                <c:pt idx="2">
                  <c:v>2015-2016</c:v>
                </c:pt>
                <c:pt idx="3">
                  <c:v>2016-2017</c:v>
                </c:pt>
                <c:pt idx="4">
                  <c:v>2017-2018</c:v>
                </c:pt>
                <c:pt idx="5">
                  <c:v>2018-2019</c:v>
                </c:pt>
              </c:strCache>
            </c:strRef>
          </c:cat>
          <c:val>
            <c:numRef>
              <c:f>TOR!$E$154:$J$154</c:f>
              <c:numCache>
                <c:formatCode>#,##0</c:formatCode>
                <c:ptCount val="6"/>
                <c:pt idx="0">
                  <c:v>0</c:v>
                </c:pt>
                <c:pt idx="1">
                  <c:v>71900</c:v>
                </c:pt>
                <c:pt idx="2">
                  <c:v>9000</c:v>
                </c:pt>
                <c:pt idx="3">
                  <c:v>9000</c:v>
                </c:pt>
                <c:pt idx="4">
                  <c:v>9000</c:v>
                </c:pt>
                <c:pt idx="5">
                  <c:v>9000</c:v>
                </c:pt>
              </c:numCache>
            </c:numRef>
          </c:val>
        </c:ser>
        <c:ser>
          <c:idx val="21"/>
          <c:order val="9"/>
          <c:tx>
            <c:v>Conifer Release</c:v>
          </c:tx>
          <c:cat>
            <c:strRef>
              <c:f>TOR!$E$132:$J$132</c:f>
              <c:strCache>
                <c:ptCount val="6"/>
                <c:pt idx="0">
                  <c:v>2013-2014</c:v>
                </c:pt>
                <c:pt idx="1">
                  <c:v>2014-2015</c:v>
                </c:pt>
                <c:pt idx="2">
                  <c:v>2015-2016</c:v>
                </c:pt>
                <c:pt idx="3">
                  <c:v>2016-2017</c:v>
                </c:pt>
                <c:pt idx="4">
                  <c:v>2017-2018</c:v>
                </c:pt>
                <c:pt idx="5">
                  <c:v>2018-2019</c:v>
                </c:pt>
              </c:strCache>
            </c:strRef>
          </c:cat>
          <c:val>
            <c:numRef>
              <c:f>TOR!$E$156:$J$156</c:f>
              <c:numCache>
                <c:formatCode>#,##0</c:formatCode>
                <c:ptCount val="6"/>
                <c:pt idx="0">
                  <c:v>0</c:v>
                </c:pt>
                <c:pt idx="1">
                  <c:v>0</c:v>
                </c:pt>
                <c:pt idx="2">
                  <c:v>36000</c:v>
                </c:pt>
                <c:pt idx="3">
                  <c:v>0</c:v>
                </c:pt>
                <c:pt idx="4">
                  <c:v>0</c:v>
                </c:pt>
                <c:pt idx="5">
                  <c:v>0</c:v>
                </c:pt>
              </c:numCache>
            </c:numRef>
          </c:val>
        </c:ser>
        <c:ser>
          <c:idx val="23"/>
          <c:order val="10"/>
          <c:tx>
            <c:v>Spacing</c:v>
          </c:tx>
          <c:spPr>
            <a:solidFill>
              <a:schemeClr val="accent3">
                <a:lumMod val="20000"/>
                <a:lumOff val="80000"/>
              </a:schemeClr>
            </a:solidFill>
          </c:spPr>
          <c:cat>
            <c:strRef>
              <c:f>TOR!$E$132:$J$132</c:f>
              <c:strCache>
                <c:ptCount val="6"/>
                <c:pt idx="0">
                  <c:v>2013-2014</c:v>
                </c:pt>
                <c:pt idx="1">
                  <c:v>2014-2015</c:v>
                </c:pt>
                <c:pt idx="2">
                  <c:v>2015-2016</c:v>
                </c:pt>
                <c:pt idx="3">
                  <c:v>2016-2017</c:v>
                </c:pt>
                <c:pt idx="4">
                  <c:v>2017-2018</c:v>
                </c:pt>
                <c:pt idx="5">
                  <c:v>2018-2019</c:v>
                </c:pt>
              </c:strCache>
            </c:strRef>
          </c:cat>
          <c:val>
            <c:numRef>
              <c:f>TOR!$E$158:$J$158</c:f>
              <c:numCache>
                <c:formatCode>#,##0</c:formatCode>
                <c:ptCount val="6"/>
                <c:pt idx="0">
                  <c:v>0</c:v>
                </c:pt>
                <c:pt idx="1">
                  <c:v>300000</c:v>
                </c:pt>
                <c:pt idx="2">
                  <c:v>300000</c:v>
                </c:pt>
                <c:pt idx="3">
                  <c:v>300000</c:v>
                </c:pt>
                <c:pt idx="4">
                  <c:v>300000</c:v>
                </c:pt>
                <c:pt idx="5">
                  <c:v>300000</c:v>
                </c:pt>
              </c:numCache>
            </c:numRef>
          </c:val>
        </c:ser>
        <c:ser>
          <c:idx val="25"/>
          <c:order val="11"/>
          <c:tx>
            <c:v>Fertilization</c:v>
          </c:tx>
          <c:cat>
            <c:strRef>
              <c:f>TOR!$E$132:$J$132</c:f>
              <c:strCache>
                <c:ptCount val="6"/>
                <c:pt idx="0">
                  <c:v>2013-2014</c:v>
                </c:pt>
                <c:pt idx="1">
                  <c:v>2014-2015</c:v>
                </c:pt>
                <c:pt idx="2">
                  <c:v>2015-2016</c:v>
                </c:pt>
                <c:pt idx="3">
                  <c:v>2016-2017</c:v>
                </c:pt>
                <c:pt idx="4">
                  <c:v>2017-2018</c:v>
                </c:pt>
                <c:pt idx="5">
                  <c:v>2018-2019</c:v>
                </c:pt>
              </c:strCache>
            </c:strRef>
          </c:cat>
          <c:val>
            <c:numRef>
              <c:f>TOR!$E$160:$J$160</c:f>
              <c:numCache>
                <c:formatCode>#,##0</c:formatCode>
                <c:ptCount val="6"/>
                <c:pt idx="0">
                  <c:v>0</c:v>
                </c:pt>
                <c:pt idx="1">
                  <c:v>156000</c:v>
                </c:pt>
                <c:pt idx="2">
                  <c:v>280000</c:v>
                </c:pt>
                <c:pt idx="3">
                  <c:v>150000</c:v>
                </c:pt>
                <c:pt idx="4">
                  <c:v>150000</c:v>
                </c:pt>
                <c:pt idx="5">
                  <c:v>110000</c:v>
                </c:pt>
              </c:numCache>
            </c:numRef>
          </c:val>
        </c:ser>
        <c:ser>
          <c:idx val="27"/>
          <c:order val="12"/>
          <c:tx>
            <c:v>Pruning</c:v>
          </c:tx>
          <c:cat>
            <c:strRef>
              <c:f>TOR!$E$132:$J$132</c:f>
              <c:strCache>
                <c:ptCount val="6"/>
                <c:pt idx="0">
                  <c:v>2013-2014</c:v>
                </c:pt>
                <c:pt idx="1">
                  <c:v>2014-2015</c:v>
                </c:pt>
                <c:pt idx="2">
                  <c:v>2015-2016</c:v>
                </c:pt>
                <c:pt idx="3">
                  <c:v>2016-2017</c:v>
                </c:pt>
                <c:pt idx="4">
                  <c:v>2017-2018</c:v>
                </c:pt>
                <c:pt idx="5">
                  <c:v>2018-2019</c:v>
                </c:pt>
              </c:strCache>
            </c:strRef>
          </c:cat>
          <c:val>
            <c:numRef>
              <c:f>TOR!$E$162:$J$162</c:f>
              <c:numCache>
                <c:formatCode>#,##0</c:formatCode>
                <c:ptCount val="6"/>
                <c:pt idx="0">
                  <c:v>0</c:v>
                </c:pt>
                <c:pt idx="1">
                  <c:v>0</c:v>
                </c:pt>
                <c:pt idx="2">
                  <c:v>0</c:v>
                </c:pt>
                <c:pt idx="3">
                  <c:v>0</c:v>
                </c:pt>
                <c:pt idx="4">
                  <c:v>0</c:v>
                </c:pt>
                <c:pt idx="5">
                  <c:v>0</c:v>
                </c:pt>
              </c:numCache>
            </c:numRef>
          </c:val>
        </c:ser>
        <c:ser>
          <c:idx val="29"/>
          <c:order val="13"/>
          <c:tx>
            <c:v>Access</c:v>
          </c:tx>
          <c:cat>
            <c:strRef>
              <c:f>TOR!$E$132:$J$132</c:f>
              <c:strCache>
                <c:ptCount val="6"/>
                <c:pt idx="0">
                  <c:v>2013-2014</c:v>
                </c:pt>
                <c:pt idx="1">
                  <c:v>2014-2015</c:v>
                </c:pt>
                <c:pt idx="2">
                  <c:v>2015-2016</c:v>
                </c:pt>
                <c:pt idx="3">
                  <c:v>2016-2017</c:v>
                </c:pt>
                <c:pt idx="4">
                  <c:v>2017-2018</c:v>
                </c:pt>
                <c:pt idx="5">
                  <c:v>2018-2019</c:v>
                </c:pt>
              </c:strCache>
            </c:strRef>
          </c:cat>
          <c:val>
            <c:numRef>
              <c:f>TOR!$E$164:$J$164</c:f>
              <c:numCache>
                <c:formatCode>#,##0</c:formatCode>
                <c:ptCount val="6"/>
                <c:pt idx="0">
                  <c:v>10000</c:v>
                </c:pt>
                <c:pt idx="1">
                  <c:v>20000</c:v>
                </c:pt>
                <c:pt idx="2">
                  <c:v>20000</c:v>
                </c:pt>
                <c:pt idx="3">
                  <c:v>20000</c:v>
                </c:pt>
                <c:pt idx="4">
                  <c:v>20000</c:v>
                </c:pt>
                <c:pt idx="5">
                  <c:v>20000</c:v>
                </c:pt>
              </c:numCache>
            </c:numRef>
          </c:val>
        </c:ser>
        <c:ser>
          <c:idx val="30"/>
          <c:order val="14"/>
          <c:tx>
            <c:v>Overview Planning</c:v>
          </c:tx>
          <c:cat>
            <c:strRef>
              <c:f>TOR!$E$132:$J$132</c:f>
              <c:strCache>
                <c:ptCount val="6"/>
                <c:pt idx="0">
                  <c:v>2013-2014</c:v>
                </c:pt>
                <c:pt idx="1">
                  <c:v>2014-2015</c:v>
                </c:pt>
                <c:pt idx="2">
                  <c:v>2015-2016</c:v>
                </c:pt>
                <c:pt idx="3">
                  <c:v>2016-2017</c:v>
                </c:pt>
                <c:pt idx="4">
                  <c:v>2017-2018</c:v>
                </c:pt>
                <c:pt idx="5">
                  <c:v>2018-2019</c:v>
                </c:pt>
              </c:strCache>
            </c:strRef>
          </c:cat>
          <c:val>
            <c:numRef>
              <c:f>TOR!$E$165:$J$165</c:f>
              <c:numCache>
                <c:formatCode>#,##0</c:formatCode>
                <c:ptCount val="6"/>
                <c:pt idx="0">
                  <c:v>10000</c:v>
                </c:pt>
                <c:pt idx="1">
                  <c:v>10000</c:v>
                </c:pt>
                <c:pt idx="2">
                  <c:v>9000</c:v>
                </c:pt>
                <c:pt idx="3">
                  <c:v>9000</c:v>
                </c:pt>
                <c:pt idx="4">
                  <c:v>9000</c:v>
                </c:pt>
                <c:pt idx="5">
                  <c:v>9000</c:v>
                </c:pt>
              </c:numCache>
            </c:numRef>
          </c:val>
        </c:ser>
        <c:ser>
          <c:idx val="31"/>
          <c:order val="15"/>
          <c:tx>
            <c:v>Program Support (Admin)</c:v>
          </c:tx>
          <c:spPr>
            <a:solidFill>
              <a:srgbClr val="FFFF00"/>
            </a:solidFill>
          </c:spPr>
          <c:cat>
            <c:strRef>
              <c:f>TOR!$E$132:$J$132</c:f>
              <c:strCache>
                <c:ptCount val="6"/>
                <c:pt idx="0">
                  <c:v>2013-2014</c:v>
                </c:pt>
                <c:pt idx="1">
                  <c:v>2014-2015</c:v>
                </c:pt>
                <c:pt idx="2">
                  <c:v>2015-2016</c:v>
                </c:pt>
                <c:pt idx="3">
                  <c:v>2016-2017</c:v>
                </c:pt>
                <c:pt idx="4">
                  <c:v>2017-2018</c:v>
                </c:pt>
                <c:pt idx="5">
                  <c:v>2018-2019</c:v>
                </c:pt>
              </c:strCache>
            </c:strRef>
          </c:cat>
          <c:val>
            <c:numRef>
              <c:f>TOR!$E$166:$J$166</c:f>
              <c:numCache>
                <c:formatCode>#,##0</c:formatCode>
                <c:ptCount val="6"/>
                <c:pt idx="0">
                  <c:v>51963</c:v>
                </c:pt>
                <c:pt idx="1">
                  <c:v>106870</c:v>
                </c:pt>
                <c:pt idx="2">
                  <c:v>86771</c:v>
                </c:pt>
                <c:pt idx="3">
                  <c:v>64173.8</c:v>
                </c:pt>
                <c:pt idx="4">
                  <c:v>60411</c:v>
                </c:pt>
                <c:pt idx="5">
                  <c:v>57428</c:v>
                </c:pt>
              </c:numCache>
            </c:numRef>
          </c:val>
        </c:ser>
        <c:ser>
          <c:idx val="0"/>
          <c:order val="16"/>
          <c:tx>
            <c:strRef>
              <c:f>TOR!$C$145</c:f>
              <c:strCache>
                <c:ptCount val="1"/>
                <c:pt idx="0">
                  <c:v>Repression Density Spacing</c:v>
                </c:pt>
              </c:strCache>
            </c:strRef>
          </c:tx>
          <c:cat>
            <c:strRef>
              <c:f>TOR!$E$132:$J$132</c:f>
              <c:strCache>
                <c:ptCount val="6"/>
                <c:pt idx="0">
                  <c:v>2013-2014</c:v>
                </c:pt>
                <c:pt idx="1">
                  <c:v>2014-2015</c:v>
                </c:pt>
                <c:pt idx="2">
                  <c:v>2015-2016</c:v>
                </c:pt>
                <c:pt idx="3">
                  <c:v>2016-2017</c:v>
                </c:pt>
                <c:pt idx="4">
                  <c:v>2017-2018</c:v>
                </c:pt>
                <c:pt idx="5">
                  <c:v>2018-2019</c:v>
                </c:pt>
              </c:strCache>
            </c:strRef>
          </c:cat>
          <c:val>
            <c:numRef>
              <c:f>TOR!$E$146:$J$146</c:f>
              <c:numCache>
                <c:formatCode>#,##0</c:formatCode>
                <c:ptCount val="6"/>
                <c:pt idx="0">
                  <c:v>0</c:v>
                </c:pt>
                <c:pt idx="1">
                  <c:v>461600</c:v>
                </c:pt>
                <c:pt idx="2">
                  <c:v>15000</c:v>
                </c:pt>
                <c:pt idx="3">
                  <c:v>0</c:v>
                </c:pt>
                <c:pt idx="4">
                  <c:v>0</c:v>
                </c:pt>
                <c:pt idx="5">
                  <c:v>0</c:v>
                </c:pt>
              </c:numCache>
            </c:numRef>
          </c:val>
        </c:ser>
        <c:overlap val="100"/>
        <c:axId val="111180800"/>
        <c:axId val="111186688"/>
      </c:barChart>
      <c:catAx>
        <c:axId val="111180800"/>
        <c:scaling>
          <c:orientation val="minMax"/>
        </c:scaling>
        <c:axPos val="b"/>
        <c:tickLblPos val="nextTo"/>
        <c:crossAx val="111186688"/>
        <c:crosses val="autoZero"/>
        <c:auto val="1"/>
        <c:lblAlgn val="ctr"/>
        <c:lblOffset val="100"/>
      </c:catAx>
      <c:valAx>
        <c:axId val="111186688"/>
        <c:scaling>
          <c:orientation val="minMax"/>
        </c:scaling>
        <c:axPos val="l"/>
        <c:majorGridlines/>
        <c:numFmt formatCode="0%" sourceLinked="1"/>
        <c:tickLblPos val="nextTo"/>
        <c:crossAx val="111180800"/>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KBR Summary</a:t>
            </a:r>
          </a:p>
        </c:rich>
      </c:tx>
    </c:title>
    <c:plotArea>
      <c:layout/>
      <c:barChart>
        <c:barDir val="col"/>
        <c:grouping val="percentStacked"/>
        <c:ser>
          <c:idx val="1"/>
          <c:order val="0"/>
          <c:tx>
            <c:v>Backlog NSR Surveys</c:v>
          </c:tx>
          <c:spPr>
            <a:solidFill>
              <a:prstClr val="black"/>
            </a:solidFill>
          </c:spPr>
          <c:cat>
            <c:strRef>
              <c:f>KBR!$E$3:$J$3</c:f>
              <c:strCache>
                <c:ptCount val="6"/>
                <c:pt idx="0">
                  <c:v>2013-2014</c:v>
                </c:pt>
                <c:pt idx="1">
                  <c:v>2014-2015</c:v>
                </c:pt>
                <c:pt idx="2">
                  <c:v>2015-2016</c:v>
                </c:pt>
                <c:pt idx="3">
                  <c:v>2016-2017</c:v>
                </c:pt>
                <c:pt idx="4">
                  <c:v>2017-2018</c:v>
                </c:pt>
                <c:pt idx="5">
                  <c:v>2018-2019</c:v>
                </c:pt>
              </c:strCache>
            </c:strRef>
          </c:cat>
          <c:val>
            <c:numRef>
              <c:f>KBR!$E$5:$J$5</c:f>
              <c:numCache>
                <c:formatCode>#,##0</c:formatCode>
                <c:ptCount val="6"/>
                <c:pt idx="0" formatCode="General">
                  <c:v>10500</c:v>
                </c:pt>
                <c:pt idx="1">
                  <c:v>0</c:v>
                </c:pt>
                <c:pt idx="2">
                  <c:v>0</c:v>
                </c:pt>
                <c:pt idx="3">
                  <c:v>0</c:v>
                </c:pt>
                <c:pt idx="4">
                  <c:v>0</c:v>
                </c:pt>
                <c:pt idx="5">
                  <c:v>0</c:v>
                </c:pt>
              </c:numCache>
            </c:numRef>
          </c:val>
        </c:ser>
        <c:ser>
          <c:idx val="3"/>
          <c:order val="1"/>
          <c:tx>
            <c:v>MPB/Wildfire Surveys</c:v>
          </c:tx>
          <c:spPr>
            <a:solidFill>
              <a:srgbClr val="FF0000"/>
            </a:solidFill>
          </c:spPr>
          <c:cat>
            <c:strRef>
              <c:f>KBR!$E$3:$J$3</c:f>
              <c:strCache>
                <c:ptCount val="6"/>
                <c:pt idx="0">
                  <c:v>2013-2014</c:v>
                </c:pt>
                <c:pt idx="1">
                  <c:v>2014-2015</c:v>
                </c:pt>
                <c:pt idx="2">
                  <c:v>2015-2016</c:v>
                </c:pt>
                <c:pt idx="3">
                  <c:v>2016-2017</c:v>
                </c:pt>
                <c:pt idx="4">
                  <c:v>2017-2018</c:v>
                </c:pt>
                <c:pt idx="5">
                  <c:v>2018-2019</c:v>
                </c:pt>
              </c:strCache>
            </c:strRef>
          </c:cat>
          <c:val>
            <c:numRef>
              <c:f>KBR!$E$7:$J$7</c:f>
              <c:numCache>
                <c:formatCode>#,##0</c:formatCode>
                <c:ptCount val="6"/>
                <c:pt idx="0">
                  <c:v>146300</c:v>
                </c:pt>
                <c:pt idx="1">
                  <c:v>26250</c:v>
                </c:pt>
                <c:pt idx="2">
                  <c:v>12250</c:v>
                </c:pt>
                <c:pt idx="3">
                  <c:v>12250</c:v>
                </c:pt>
                <c:pt idx="4">
                  <c:v>12250</c:v>
                </c:pt>
                <c:pt idx="5">
                  <c:v>21000</c:v>
                </c:pt>
              </c:numCache>
            </c:numRef>
          </c:val>
        </c:ser>
        <c:ser>
          <c:idx val="5"/>
          <c:order val="2"/>
          <c:tx>
            <c:v>Defaulted Obligations Surveys</c:v>
          </c:tx>
          <c:cat>
            <c:strRef>
              <c:f>KBR!$E$3:$J$3</c:f>
              <c:strCache>
                <c:ptCount val="6"/>
                <c:pt idx="0">
                  <c:v>2013-2014</c:v>
                </c:pt>
                <c:pt idx="1">
                  <c:v>2014-2015</c:v>
                </c:pt>
                <c:pt idx="2">
                  <c:v>2015-2016</c:v>
                </c:pt>
                <c:pt idx="3">
                  <c:v>2016-2017</c:v>
                </c:pt>
                <c:pt idx="4">
                  <c:v>2017-2018</c:v>
                </c:pt>
                <c:pt idx="5">
                  <c:v>2018-2019</c:v>
                </c:pt>
              </c:strCache>
            </c:strRef>
          </c:cat>
          <c:val>
            <c:numRef>
              <c:f>KBR!$E$9:$J$9</c:f>
              <c:numCache>
                <c:formatCode>#,##0</c:formatCode>
                <c:ptCount val="6"/>
                <c:pt idx="0">
                  <c:v>0</c:v>
                </c:pt>
                <c:pt idx="1">
                  <c:v>106332.1</c:v>
                </c:pt>
                <c:pt idx="2">
                  <c:v>86471.16</c:v>
                </c:pt>
                <c:pt idx="3">
                  <c:v>57343.61</c:v>
                </c:pt>
                <c:pt idx="4">
                  <c:v>47404</c:v>
                </c:pt>
                <c:pt idx="5">
                  <c:v>49906</c:v>
                </c:pt>
              </c:numCache>
            </c:numRef>
          </c:val>
        </c:ser>
        <c:ser>
          <c:idx val="7"/>
          <c:order val="3"/>
          <c:tx>
            <c:v>Brushing Surveys</c:v>
          </c:tx>
          <c:cat>
            <c:strRef>
              <c:f>KBR!$E$3:$J$3</c:f>
              <c:strCache>
                <c:ptCount val="6"/>
                <c:pt idx="0">
                  <c:v>2013-2014</c:v>
                </c:pt>
                <c:pt idx="1">
                  <c:v>2014-2015</c:v>
                </c:pt>
                <c:pt idx="2">
                  <c:v>2015-2016</c:v>
                </c:pt>
                <c:pt idx="3">
                  <c:v>2016-2017</c:v>
                </c:pt>
                <c:pt idx="4">
                  <c:v>2017-2018</c:v>
                </c:pt>
                <c:pt idx="5">
                  <c:v>2018-2019</c:v>
                </c:pt>
              </c:strCache>
            </c:strRef>
          </c:cat>
          <c:val>
            <c:numRef>
              <c:f>KBR!$E$11:$J$11</c:f>
              <c:numCache>
                <c:formatCode>#,##0</c:formatCode>
                <c:ptCount val="6"/>
                <c:pt idx="0">
                  <c:v>0</c:v>
                </c:pt>
                <c:pt idx="1">
                  <c:v>208500</c:v>
                </c:pt>
                <c:pt idx="2">
                  <c:v>172500</c:v>
                </c:pt>
                <c:pt idx="3">
                  <c:v>120000</c:v>
                </c:pt>
                <c:pt idx="4">
                  <c:v>121050</c:v>
                </c:pt>
                <c:pt idx="5">
                  <c:v>120000</c:v>
                </c:pt>
              </c:numCache>
            </c:numRef>
          </c:val>
        </c:ser>
        <c:ser>
          <c:idx val="9"/>
          <c:order val="4"/>
          <c:tx>
            <c:v>Site Prep</c:v>
          </c:tx>
          <c:cat>
            <c:strRef>
              <c:f>KBR!$E$3:$J$3</c:f>
              <c:strCache>
                <c:ptCount val="6"/>
                <c:pt idx="0">
                  <c:v>2013-2014</c:v>
                </c:pt>
                <c:pt idx="1">
                  <c:v>2014-2015</c:v>
                </c:pt>
                <c:pt idx="2">
                  <c:v>2015-2016</c:v>
                </c:pt>
                <c:pt idx="3">
                  <c:v>2016-2017</c:v>
                </c:pt>
                <c:pt idx="4">
                  <c:v>2017-2018</c:v>
                </c:pt>
                <c:pt idx="5">
                  <c:v>2018-2019</c:v>
                </c:pt>
              </c:strCache>
            </c:strRef>
          </c:cat>
          <c:val>
            <c:numRef>
              <c:f>KBR!$E$13:$J$13</c:f>
              <c:numCache>
                <c:formatCode>#,##0</c:formatCode>
                <c:ptCount val="6"/>
                <c:pt idx="0">
                  <c:v>5400</c:v>
                </c:pt>
                <c:pt idx="1">
                  <c:v>135760</c:v>
                </c:pt>
                <c:pt idx="2">
                  <c:v>50400</c:v>
                </c:pt>
                <c:pt idx="3">
                  <c:v>0</c:v>
                </c:pt>
                <c:pt idx="4">
                  <c:v>0</c:v>
                </c:pt>
                <c:pt idx="5">
                  <c:v>0</c:v>
                </c:pt>
              </c:numCache>
            </c:numRef>
          </c:val>
        </c:ser>
        <c:ser>
          <c:idx val="11"/>
          <c:order val="5"/>
          <c:tx>
            <c:v>Brushing</c:v>
          </c:tx>
          <c:spPr>
            <a:solidFill>
              <a:srgbClr val="92D050"/>
            </a:solidFill>
          </c:spPr>
          <c:cat>
            <c:strRef>
              <c:f>KBR!$E$3:$J$3</c:f>
              <c:strCache>
                <c:ptCount val="6"/>
                <c:pt idx="0">
                  <c:v>2013-2014</c:v>
                </c:pt>
                <c:pt idx="1">
                  <c:v>2014-2015</c:v>
                </c:pt>
                <c:pt idx="2">
                  <c:v>2015-2016</c:v>
                </c:pt>
                <c:pt idx="3">
                  <c:v>2016-2017</c:v>
                </c:pt>
                <c:pt idx="4">
                  <c:v>2017-2018</c:v>
                </c:pt>
                <c:pt idx="5">
                  <c:v>2018-2019</c:v>
                </c:pt>
              </c:strCache>
            </c:strRef>
          </c:cat>
          <c:val>
            <c:numRef>
              <c:f>KBR!$E$15:$J$15</c:f>
              <c:numCache>
                <c:formatCode>#,##0</c:formatCode>
                <c:ptCount val="6"/>
                <c:pt idx="0">
                  <c:v>45050</c:v>
                </c:pt>
                <c:pt idx="1">
                  <c:v>319565</c:v>
                </c:pt>
                <c:pt idx="2">
                  <c:v>247521</c:v>
                </c:pt>
                <c:pt idx="3">
                  <c:v>74500</c:v>
                </c:pt>
                <c:pt idx="4">
                  <c:v>141498</c:v>
                </c:pt>
                <c:pt idx="5">
                  <c:v>67238</c:v>
                </c:pt>
              </c:numCache>
            </c:numRef>
          </c:val>
        </c:ser>
        <c:ser>
          <c:idx val="13"/>
          <c:order val="6"/>
          <c:tx>
            <c:v>Planting</c:v>
          </c:tx>
          <c:cat>
            <c:strRef>
              <c:f>KBR!$E$3:$J$3</c:f>
              <c:strCache>
                <c:ptCount val="6"/>
                <c:pt idx="0">
                  <c:v>2013-2014</c:v>
                </c:pt>
                <c:pt idx="1">
                  <c:v>2014-2015</c:v>
                </c:pt>
                <c:pt idx="2">
                  <c:v>2015-2016</c:v>
                </c:pt>
                <c:pt idx="3">
                  <c:v>2016-2017</c:v>
                </c:pt>
                <c:pt idx="4">
                  <c:v>2017-2018</c:v>
                </c:pt>
                <c:pt idx="5">
                  <c:v>2018-2019</c:v>
                </c:pt>
              </c:strCache>
            </c:strRef>
          </c:cat>
          <c:val>
            <c:numRef>
              <c:f>KBR!$E$19:$J$19</c:f>
              <c:numCache>
                <c:formatCode>#,##0</c:formatCode>
                <c:ptCount val="6"/>
                <c:pt idx="0">
                  <c:v>22515</c:v>
                </c:pt>
                <c:pt idx="1">
                  <c:v>237458</c:v>
                </c:pt>
                <c:pt idx="2">
                  <c:v>292125</c:v>
                </c:pt>
                <c:pt idx="3">
                  <c:v>123130</c:v>
                </c:pt>
                <c:pt idx="4">
                  <c:v>20300</c:v>
                </c:pt>
                <c:pt idx="5">
                  <c:v>4700</c:v>
                </c:pt>
              </c:numCache>
            </c:numRef>
          </c:val>
        </c:ser>
        <c:ser>
          <c:idx val="16"/>
          <c:order val="7"/>
          <c:tx>
            <c:v>Overstory removal</c:v>
          </c:tx>
          <c:cat>
            <c:strRef>
              <c:f>KBR!$E$3:$J$3</c:f>
              <c:strCache>
                <c:ptCount val="6"/>
                <c:pt idx="0">
                  <c:v>2013-2014</c:v>
                </c:pt>
                <c:pt idx="1">
                  <c:v>2014-2015</c:v>
                </c:pt>
                <c:pt idx="2">
                  <c:v>2015-2016</c:v>
                </c:pt>
                <c:pt idx="3">
                  <c:v>2016-2017</c:v>
                </c:pt>
                <c:pt idx="4">
                  <c:v>2017-2018</c:v>
                </c:pt>
                <c:pt idx="5">
                  <c:v>2018-2019</c:v>
                </c:pt>
              </c:strCache>
            </c:strRef>
          </c:cat>
          <c:val>
            <c:numRef>
              <c:f>KBR!$E$22:$J$22</c:f>
              <c:numCache>
                <c:formatCode>#,##0</c:formatCode>
                <c:ptCount val="6"/>
                <c:pt idx="0">
                  <c:v>0</c:v>
                </c:pt>
                <c:pt idx="1">
                  <c:v>13300</c:v>
                </c:pt>
                <c:pt idx="2">
                  <c:v>0</c:v>
                </c:pt>
                <c:pt idx="3">
                  <c:v>0</c:v>
                </c:pt>
                <c:pt idx="4">
                  <c:v>0</c:v>
                </c:pt>
                <c:pt idx="5">
                  <c:v>0</c:v>
                </c:pt>
              </c:numCache>
            </c:numRef>
          </c:val>
        </c:ser>
        <c:ser>
          <c:idx val="19"/>
          <c:order val="8"/>
          <c:tx>
            <c:v>TSM surveys</c:v>
          </c:tx>
          <c:spPr>
            <a:solidFill>
              <a:srgbClr val="FFC000"/>
            </a:solidFill>
          </c:spPr>
          <c:cat>
            <c:strRef>
              <c:f>KBR!$E$3:$J$3</c:f>
              <c:strCache>
                <c:ptCount val="6"/>
                <c:pt idx="0">
                  <c:v>2013-2014</c:v>
                </c:pt>
                <c:pt idx="1">
                  <c:v>2014-2015</c:v>
                </c:pt>
                <c:pt idx="2">
                  <c:v>2015-2016</c:v>
                </c:pt>
                <c:pt idx="3">
                  <c:v>2016-2017</c:v>
                </c:pt>
                <c:pt idx="4">
                  <c:v>2017-2018</c:v>
                </c:pt>
                <c:pt idx="5">
                  <c:v>2018-2019</c:v>
                </c:pt>
              </c:strCache>
            </c:strRef>
          </c:cat>
          <c:val>
            <c:numRef>
              <c:f>KBR!$E$25:$J$25</c:f>
              <c:numCache>
                <c:formatCode>#,##0</c:formatCode>
                <c:ptCount val="6"/>
                <c:pt idx="0">
                  <c:v>0</c:v>
                </c:pt>
                <c:pt idx="1">
                  <c:v>81550</c:v>
                </c:pt>
                <c:pt idx="2">
                  <c:v>50050</c:v>
                </c:pt>
                <c:pt idx="3">
                  <c:v>34125</c:v>
                </c:pt>
                <c:pt idx="4">
                  <c:v>0</c:v>
                </c:pt>
                <c:pt idx="5">
                  <c:v>17500</c:v>
                </c:pt>
              </c:numCache>
            </c:numRef>
          </c:val>
        </c:ser>
        <c:ser>
          <c:idx val="21"/>
          <c:order val="9"/>
          <c:tx>
            <c:v>Conifer Release</c:v>
          </c:tx>
          <c:cat>
            <c:strRef>
              <c:f>KBR!$E$3:$J$3</c:f>
              <c:strCache>
                <c:ptCount val="6"/>
                <c:pt idx="0">
                  <c:v>2013-2014</c:v>
                </c:pt>
                <c:pt idx="1">
                  <c:v>2014-2015</c:v>
                </c:pt>
                <c:pt idx="2">
                  <c:v>2015-2016</c:v>
                </c:pt>
                <c:pt idx="3">
                  <c:v>2016-2017</c:v>
                </c:pt>
                <c:pt idx="4">
                  <c:v>2017-2018</c:v>
                </c:pt>
                <c:pt idx="5">
                  <c:v>2018-2019</c:v>
                </c:pt>
              </c:strCache>
            </c:strRef>
          </c:cat>
          <c:val>
            <c:numRef>
              <c:f>KBR!$E$27:$J$27</c:f>
              <c:numCache>
                <c:formatCode>#,##0</c:formatCode>
                <c:ptCount val="6"/>
                <c:pt idx="0">
                  <c:v>0</c:v>
                </c:pt>
                <c:pt idx="1">
                  <c:v>50000</c:v>
                </c:pt>
                <c:pt idx="2">
                  <c:v>50000</c:v>
                </c:pt>
                <c:pt idx="3">
                  <c:v>50000</c:v>
                </c:pt>
                <c:pt idx="4">
                  <c:v>50000</c:v>
                </c:pt>
                <c:pt idx="5">
                  <c:v>50000</c:v>
                </c:pt>
              </c:numCache>
            </c:numRef>
          </c:val>
        </c:ser>
        <c:ser>
          <c:idx val="23"/>
          <c:order val="10"/>
          <c:tx>
            <c:v>Spacing</c:v>
          </c:tx>
          <c:spPr>
            <a:solidFill>
              <a:schemeClr val="accent3">
                <a:lumMod val="20000"/>
                <a:lumOff val="80000"/>
              </a:schemeClr>
            </a:solidFill>
          </c:spPr>
          <c:cat>
            <c:strRef>
              <c:f>KBR!$E$3:$J$3</c:f>
              <c:strCache>
                <c:ptCount val="6"/>
                <c:pt idx="0">
                  <c:v>2013-2014</c:v>
                </c:pt>
                <c:pt idx="1">
                  <c:v>2014-2015</c:v>
                </c:pt>
                <c:pt idx="2">
                  <c:v>2015-2016</c:v>
                </c:pt>
                <c:pt idx="3">
                  <c:v>2016-2017</c:v>
                </c:pt>
                <c:pt idx="4">
                  <c:v>2017-2018</c:v>
                </c:pt>
                <c:pt idx="5">
                  <c:v>2018-2019</c:v>
                </c:pt>
              </c:strCache>
            </c:strRef>
          </c:cat>
          <c:val>
            <c:numRef>
              <c:f>KBR!$E$29:$J$29</c:f>
              <c:numCache>
                <c:formatCode>#,##0</c:formatCode>
                <c:ptCount val="6"/>
                <c:pt idx="0">
                  <c:v>0</c:v>
                </c:pt>
                <c:pt idx="1">
                  <c:v>60000</c:v>
                </c:pt>
                <c:pt idx="2">
                  <c:v>60000</c:v>
                </c:pt>
                <c:pt idx="3">
                  <c:v>60000</c:v>
                </c:pt>
                <c:pt idx="4">
                  <c:v>60000</c:v>
                </c:pt>
                <c:pt idx="5">
                  <c:v>60000</c:v>
                </c:pt>
              </c:numCache>
            </c:numRef>
          </c:val>
        </c:ser>
        <c:ser>
          <c:idx val="25"/>
          <c:order val="11"/>
          <c:tx>
            <c:v>Fertilization</c:v>
          </c:tx>
          <c:cat>
            <c:strRef>
              <c:f>KBR!$E$3:$J$3</c:f>
              <c:strCache>
                <c:ptCount val="6"/>
                <c:pt idx="0">
                  <c:v>2013-2014</c:v>
                </c:pt>
                <c:pt idx="1">
                  <c:v>2014-2015</c:v>
                </c:pt>
                <c:pt idx="2">
                  <c:v>2015-2016</c:v>
                </c:pt>
                <c:pt idx="3">
                  <c:v>2016-2017</c:v>
                </c:pt>
                <c:pt idx="4">
                  <c:v>2017-2018</c:v>
                </c:pt>
                <c:pt idx="5">
                  <c:v>2018-2019</c:v>
                </c:pt>
              </c:strCache>
            </c:strRef>
          </c:cat>
          <c:val>
            <c:numRef>
              <c:f>KBR!$E$31:$J$31</c:f>
              <c:numCache>
                <c:formatCode>#,##0</c:formatCode>
                <c:ptCount val="6"/>
                <c:pt idx="0">
                  <c:v>0</c:v>
                </c:pt>
                <c:pt idx="1">
                  <c:v>0</c:v>
                </c:pt>
                <c:pt idx="2">
                  <c:v>0</c:v>
                </c:pt>
                <c:pt idx="3">
                  <c:v>0</c:v>
                </c:pt>
                <c:pt idx="4">
                  <c:v>0</c:v>
                </c:pt>
                <c:pt idx="5">
                  <c:v>0</c:v>
                </c:pt>
              </c:numCache>
            </c:numRef>
          </c:val>
        </c:ser>
        <c:ser>
          <c:idx val="27"/>
          <c:order val="12"/>
          <c:tx>
            <c:v>Pruning</c:v>
          </c:tx>
          <c:cat>
            <c:strRef>
              <c:f>KBR!$E$3:$J$3</c:f>
              <c:strCache>
                <c:ptCount val="6"/>
                <c:pt idx="0">
                  <c:v>2013-2014</c:v>
                </c:pt>
                <c:pt idx="1">
                  <c:v>2014-2015</c:v>
                </c:pt>
                <c:pt idx="2">
                  <c:v>2015-2016</c:v>
                </c:pt>
                <c:pt idx="3">
                  <c:v>2016-2017</c:v>
                </c:pt>
                <c:pt idx="4">
                  <c:v>2017-2018</c:v>
                </c:pt>
                <c:pt idx="5">
                  <c:v>2018-2019</c:v>
                </c:pt>
              </c:strCache>
            </c:strRef>
          </c:cat>
          <c:val>
            <c:numRef>
              <c:f>KBR!$E$33:$J$33</c:f>
              <c:numCache>
                <c:formatCode>#,##0</c:formatCode>
                <c:ptCount val="6"/>
                <c:pt idx="0">
                  <c:v>0</c:v>
                </c:pt>
                <c:pt idx="1">
                  <c:v>0</c:v>
                </c:pt>
                <c:pt idx="2">
                  <c:v>50000</c:v>
                </c:pt>
                <c:pt idx="3">
                  <c:v>0</c:v>
                </c:pt>
                <c:pt idx="4">
                  <c:v>0</c:v>
                </c:pt>
                <c:pt idx="5">
                  <c:v>0</c:v>
                </c:pt>
              </c:numCache>
            </c:numRef>
          </c:val>
        </c:ser>
        <c:ser>
          <c:idx val="29"/>
          <c:order val="13"/>
          <c:tx>
            <c:v>Access</c:v>
          </c:tx>
          <c:cat>
            <c:strRef>
              <c:f>KBR!$E$3:$J$3</c:f>
              <c:strCache>
                <c:ptCount val="6"/>
                <c:pt idx="0">
                  <c:v>2013-2014</c:v>
                </c:pt>
                <c:pt idx="1">
                  <c:v>2014-2015</c:v>
                </c:pt>
                <c:pt idx="2">
                  <c:v>2015-2016</c:v>
                </c:pt>
                <c:pt idx="3">
                  <c:v>2016-2017</c:v>
                </c:pt>
                <c:pt idx="4">
                  <c:v>2017-2018</c:v>
                </c:pt>
                <c:pt idx="5">
                  <c:v>2018-2019</c:v>
                </c:pt>
              </c:strCache>
            </c:strRef>
          </c:cat>
          <c:val>
            <c:numRef>
              <c:f>KBR!$E$35:$J$35</c:f>
              <c:numCache>
                <c:formatCode>#,##0</c:formatCode>
                <c:ptCount val="6"/>
                <c:pt idx="0">
                  <c:v>0</c:v>
                </c:pt>
                <c:pt idx="1">
                  <c:v>0</c:v>
                </c:pt>
                <c:pt idx="2">
                  <c:v>0</c:v>
                </c:pt>
                <c:pt idx="3">
                  <c:v>0</c:v>
                </c:pt>
                <c:pt idx="4">
                  <c:v>0</c:v>
                </c:pt>
                <c:pt idx="5">
                  <c:v>0</c:v>
                </c:pt>
              </c:numCache>
            </c:numRef>
          </c:val>
        </c:ser>
        <c:ser>
          <c:idx val="30"/>
          <c:order val="14"/>
          <c:tx>
            <c:v>Overview Planning</c:v>
          </c:tx>
          <c:cat>
            <c:strRef>
              <c:f>KBR!$E$3:$J$3</c:f>
              <c:strCache>
                <c:ptCount val="6"/>
                <c:pt idx="0">
                  <c:v>2013-2014</c:v>
                </c:pt>
                <c:pt idx="1">
                  <c:v>2014-2015</c:v>
                </c:pt>
                <c:pt idx="2">
                  <c:v>2015-2016</c:v>
                </c:pt>
                <c:pt idx="3">
                  <c:v>2016-2017</c:v>
                </c:pt>
                <c:pt idx="4">
                  <c:v>2017-2018</c:v>
                </c:pt>
                <c:pt idx="5">
                  <c:v>2018-2019</c:v>
                </c:pt>
              </c:strCache>
            </c:strRef>
          </c:cat>
          <c:val>
            <c:numRef>
              <c:f>KBR!$E$36:$J$36</c:f>
              <c:numCache>
                <c:formatCode>#,##0</c:formatCode>
                <c:ptCount val="6"/>
                <c:pt idx="0">
                  <c:v>30000</c:v>
                </c:pt>
                <c:pt idx="1">
                  <c:v>20000</c:v>
                </c:pt>
                <c:pt idx="2">
                  <c:v>20000</c:v>
                </c:pt>
                <c:pt idx="3">
                  <c:v>15000</c:v>
                </c:pt>
                <c:pt idx="4">
                  <c:v>15000</c:v>
                </c:pt>
                <c:pt idx="5">
                  <c:v>15000</c:v>
                </c:pt>
              </c:numCache>
            </c:numRef>
          </c:val>
        </c:ser>
        <c:ser>
          <c:idx val="31"/>
          <c:order val="15"/>
          <c:tx>
            <c:v>Program Support (Admin)</c:v>
          </c:tx>
          <c:spPr>
            <a:solidFill>
              <a:srgbClr val="FFFF00"/>
            </a:solidFill>
          </c:spPr>
          <c:cat>
            <c:strRef>
              <c:f>KBR!$E$3:$J$3</c:f>
              <c:strCache>
                <c:ptCount val="6"/>
                <c:pt idx="0">
                  <c:v>2013-2014</c:v>
                </c:pt>
                <c:pt idx="1">
                  <c:v>2014-2015</c:v>
                </c:pt>
                <c:pt idx="2">
                  <c:v>2015-2016</c:v>
                </c:pt>
                <c:pt idx="3">
                  <c:v>2016-2017</c:v>
                </c:pt>
                <c:pt idx="4">
                  <c:v>2017-2018</c:v>
                </c:pt>
                <c:pt idx="5">
                  <c:v>2018-2019</c:v>
                </c:pt>
              </c:strCache>
            </c:strRef>
          </c:cat>
          <c:val>
            <c:numRef>
              <c:f>KBR!$E$37:$J$37</c:f>
              <c:numCache>
                <c:formatCode>#,##0</c:formatCode>
                <c:ptCount val="6"/>
                <c:pt idx="0">
                  <c:v>52976.5</c:v>
                </c:pt>
                <c:pt idx="1">
                  <c:v>183871.51</c:v>
                </c:pt>
                <c:pt idx="2">
                  <c:v>109411.716</c:v>
                </c:pt>
                <c:pt idx="3">
                  <c:v>53134.861000000004</c:v>
                </c:pt>
                <c:pt idx="4">
                  <c:v>45250.2</c:v>
                </c:pt>
                <c:pt idx="5">
                  <c:v>39034.400000000001</c:v>
                </c:pt>
              </c:numCache>
            </c:numRef>
          </c:val>
        </c:ser>
        <c:ser>
          <c:idx val="0"/>
          <c:order val="16"/>
          <c:tx>
            <c:strRef>
              <c:f>KBR!$C$16</c:f>
              <c:strCache>
                <c:ptCount val="1"/>
                <c:pt idx="0">
                  <c:v>Repression Density Spacing</c:v>
                </c:pt>
              </c:strCache>
            </c:strRef>
          </c:tx>
          <c:cat>
            <c:strRef>
              <c:f>KBR!$E$3:$J$3</c:f>
              <c:strCache>
                <c:ptCount val="6"/>
                <c:pt idx="0">
                  <c:v>2013-2014</c:v>
                </c:pt>
                <c:pt idx="1">
                  <c:v>2014-2015</c:v>
                </c:pt>
                <c:pt idx="2">
                  <c:v>2015-2016</c:v>
                </c:pt>
                <c:pt idx="3">
                  <c:v>2016-2017</c:v>
                </c:pt>
                <c:pt idx="4">
                  <c:v>2017-2018</c:v>
                </c:pt>
                <c:pt idx="5">
                  <c:v>2018-2019</c:v>
                </c:pt>
              </c:strCache>
            </c:strRef>
          </c:cat>
          <c:val>
            <c:numRef>
              <c:f>KBR!$E$17:$J$17</c:f>
              <c:numCache>
                <c:formatCode>#,##0</c:formatCode>
                <c:ptCount val="6"/>
                <c:pt idx="0">
                  <c:v>0</c:v>
                </c:pt>
                <c:pt idx="1">
                  <c:v>0</c:v>
                </c:pt>
                <c:pt idx="2">
                  <c:v>150000</c:v>
                </c:pt>
                <c:pt idx="3">
                  <c:v>0</c:v>
                </c:pt>
                <c:pt idx="4">
                  <c:v>150000</c:v>
                </c:pt>
                <c:pt idx="5">
                  <c:v>150000</c:v>
                </c:pt>
              </c:numCache>
            </c:numRef>
          </c:val>
        </c:ser>
        <c:overlap val="100"/>
        <c:axId val="112542080"/>
        <c:axId val="112543616"/>
      </c:barChart>
      <c:catAx>
        <c:axId val="112542080"/>
        <c:scaling>
          <c:orientation val="minMax"/>
        </c:scaling>
        <c:axPos val="b"/>
        <c:tickLblPos val="nextTo"/>
        <c:crossAx val="112543616"/>
        <c:crosses val="autoZero"/>
        <c:auto val="1"/>
        <c:lblAlgn val="ctr"/>
        <c:lblOffset val="100"/>
      </c:catAx>
      <c:valAx>
        <c:axId val="112543616"/>
        <c:scaling>
          <c:orientation val="minMax"/>
        </c:scaling>
        <c:axPos val="l"/>
        <c:majorGridlines/>
        <c:numFmt formatCode="0%" sourceLinked="1"/>
        <c:tickLblPos val="nextTo"/>
        <c:crossAx val="112542080"/>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Selkirk</a:t>
            </a:r>
          </a:p>
        </c:rich>
      </c:tx>
    </c:title>
    <c:plotArea>
      <c:layout/>
      <c:barChart>
        <c:barDir val="col"/>
        <c:grouping val="percentStacked"/>
        <c:ser>
          <c:idx val="1"/>
          <c:order val="0"/>
          <c:tx>
            <c:v>Backlog NSR Surveys</c:v>
          </c:tx>
          <c:spPr>
            <a:solidFill>
              <a:prstClr val="black"/>
            </a:solidFill>
          </c:spPr>
          <c:cat>
            <c:strRef>
              <c:f>KBR!$E$46:$J$46</c:f>
              <c:strCache>
                <c:ptCount val="6"/>
                <c:pt idx="0">
                  <c:v>2013-2014</c:v>
                </c:pt>
                <c:pt idx="1">
                  <c:v>2014-2015</c:v>
                </c:pt>
                <c:pt idx="2">
                  <c:v>2015-2016</c:v>
                </c:pt>
                <c:pt idx="3">
                  <c:v>2016-2017</c:v>
                </c:pt>
                <c:pt idx="4">
                  <c:v>2017-2018</c:v>
                </c:pt>
                <c:pt idx="5">
                  <c:v>2018-2019</c:v>
                </c:pt>
              </c:strCache>
            </c:strRef>
          </c:cat>
          <c:val>
            <c:numRef>
              <c:f>KBR!$E$48:$J$48</c:f>
              <c:numCache>
                <c:formatCode>#,##0</c:formatCode>
                <c:ptCount val="6"/>
                <c:pt idx="0" formatCode="General">
                  <c:v>1500</c:v>
                </c:pt>
                <c:pt idx="1">
                  <c:v>0</c:v>
                </c:pt>
                <c:pt idx="2">
                  <c:v>0</c:v>
                </c:pt>
                <c:pt idx="3">
                  <c:v>0</c:v>
                </c:pt>
                <c:pt idx="4">
                  <c:v>0</c:v>
                </c:pt>
                <c:pt idx="5">
                  <c:v>0</c:v>
                </c:pt>
              </c:numCache>
            </c:numRef>
          </c:val>
        </c:ser>
        <c:ser>
          <c:idx val="3"/>
          <c:order val="1"/>
          <c:tx>
            <c:v>MPB/Wildfire Surveys</c:v>
          </c:tx>
          <c:spPr>
            <a:solidFill>
              <a:srgbClr val="FF0000"/>
            </a:solidFill>
          </c:spPr>
          <c:cat>
            <c:strRef>
              <c:f>KBR!$E$46:$J$46</c:f>
              <c:strCache>
                <c:ptCount val="6"/>
                <c:pt idx="0">
                  <c:v>2013-2014</c:v>
                </c:pt>
                <c:pt idx="1">
                  <c:v>2014-2015</c:v>
                </c:pt>
                <c:pt idx="2">
                  <c:v>2015-2016</c:v>
                </c:pt>
                <c:pt idx="3">
                  <c:v>2016-2017</c:v>
                </c:pt>
                <c:pt idx="4">
                  <c:v>2017-2018</c:v>
                </c:pt>
                <c:pt idx="5">
                  <c:v>2018-2019</c:v>
                </c:pt>
              </c:strCache>
            </c:strRef>
          </c:cat>
          <c:val>
            <c:numRef>
              <c:f>KBR!$E$50:$J$50</c:f>
              <c:numCache>
                <c:formatCode>#,##0</c:formatCode>
                <c:ptCount val="6"/>
                <c:pt idx="0">
                  <c:v>122500</c:v>
                </c:pt>
                <c:pt idx="1">
                  <c:v>0</c:v>
                </c:pt>
                <c:pt idx="2">
                  <c:v>0</c:v>
                </c:pt>
                <c:pt idx="3">
                  <c:v>0</c:v>
                </c:pt>
                <c:pt idx="4">
                  <c:v>0</c:v>
                </c:pt>
                <c:pt idx="5">
                  <c:v>0</c:v>
                </c:pt>
              </c:numCache>
            </c:numRef>
          </c:val>
        </c:ser>
        <c:ser>
          <c:idx val="5"/>
          <c:order val="2"/>
          <c:tx>
            <c:v>Defaulted Obligations Surveys</c:v>
          </c:tx>
          <c:cat>
            <c:strRef>
              <c:f>KBR!$E$46:$J$46</c:f>
              <c:strCache>
                <c:ptCount val="6"/>
                <c:pt idx="0">
                  <c:v>2013-2014</c:v>
                </c:pt>
                <c:pt idx="1">
                  <c:v>2014-2015</c:v>
                </c:pt>
                <c:pt idx="2">
                  <c:v>2015-2016</c:v>
                </c:pt>
                <c:pt idx="3">
                  <c:v>2016-2017</c:v>
                </c:pt>
                <c:pt idx="4">
                  <c:v>2017-2018</c:v>
                </c:pt>
                <c:pt idx="5">
                  <c:v>2018-2019</c:v>
                </c:pt>
              </c:strCache>
            </c:strRef>
          </c:cat>
          <c:val>
            <c:numRef>
              <c:f>KBR!$E$52:$J$52</c:f>
              <c:numCache>
                <c:formatCode>#,##0</c:formatCode>
                <c:ptCount val="6"/>
                <c:pt idx="0">
                  <c:v>0</c:v>
                </c:pt>
                <c:pt idx="1">
                  <c:v>106332.1</c:v>
                </c:pt>
                <c:pt idx="2">
                  <c:v>86471.16</c:v>
                </c:pt>
                <c:pt idx="3">
                  <c:v>57343.61</c:v>
                </c:pt>
                <c:pt idx="4">
                  <c:v>47404</c:v>
                </c:pt>
                <c:pt idx="5">
                  <c:v>49906</c:v>
                </c:pt>
              </c:numCache>
            </c:numRef>
          </c:val>
        </c:ser>
        <c:ser>
          <c:idx val="7"/>
          <c:order val="3"/>
          <c:tx>
            <c:v>Brushing Surveys</c:v>
          </c:tx>
          <c:cat>
            <c:strRef>
              <c:f>KBR!$E$46:$J$46</c:f>
              <c:strCache>
                <c:ptCount val="6"/>
                <c:pt idx="0">
                  <c:v>2013-2014</c:v>
                </c:pt>
                <c:pt idx="1">
                  <c:v>2014-2015</c:v>
                </c:pt>
                <c:pt idx="2">
                  <c:v>2015-2016</c:v>
                </c:pt>
                <c:pt idx="3">
                  <c:v>2016-2017</c:v>
                </c:pt>
                <c:pt idx="4">
                  <c:v>2017-2018</c:v>
                </c:pt>
                <c:pt idx="5">
                  <c:v>2018-2019</c:v>
                </c:pt>
              </c:strCache>
            </c:strRef>
          </c:cat>
          <c:val>
            <c:numRef>
              <c:f>KBR!$E$54:$J$54</c:f>
              <c:numCache>
                <c:formatCode>#,##0</c:formatCode>
                <c:ptCount val="6"/>
                <c:pt idx="0">
                  <c:v>0</c:v>
                </c:pt>
                <c:pt idx="1">
                  <c:v>208500</c:v>
                </c:pt>
                <c:pt idx="2">
                  <c:v>172500</c:v>
                </c:pt>
                <c:pt idx="3">
                  <c:v>120000</c:v>
                </c:pt>
                <c:pt idx="4">
                  <c:v>120000</c:v>
                </c:pt>
                <c:pt idx="5">
                  <c:v>120000</c:v>
                </c:pt>
              </c:numCache>
            </c:numRef>
          </c:val>
        </c:ser>
        <c:ser>
          <c:idx val="9"/>
          <c:order val="4"/>
          <c:tx>
            <c:v>Site Prep</c:v>
          </c:tx>
          <c:cat>
            <c:strRef>
              <c:f>KBR!$E$46:$J$46</c:f>
              <c:strCache>
                <c:ptCount val="6"/>
                <c:pt idx="0">
                  <c:v>2013-2014</c:v>
                </c:pt>
                <c:pt idx="1">
                  <c:v>2014-2015</c:v>
                </c:pt>
                <c:pt idx="2">
                  <c:v>2015-2016</c:v>
                </c:pt>
                <c:pt idx="3">
                  <c:v>2016-2017</c:v>
                </c:pt>
                <c:pt idx="4">
                  <c:v>2017-2018</c:v>
                </c:pt>
                <c:pt idx="5">
                  <c:v>2018-2019</c:v>
                </c:pt>
              </c:strCache>
            </c:strRef>
          </c:cat>
          <c:val>
            <c:numRef>
              <c:f>KBR!$E$56:$J$56</c:f>
              <c:numCache>
                <c:formatCode>#,##0</c:formatCode>
                <c:ptCount val="6"/>
                <c:pt idx="0">
                  <c:v>0</c:v>
                </c:pt>
                <c:pt idx="1">
                  <c:v>135760</c:v>
                </c:pt>
                <c:pt idx="2">
                  <c:v>50400</c:v>
                </c:pt>
                <c:pt idx="3">
                  <c:v>0</c:v>
                </c:pt>
                <c:pt idx="4">
                  <c:v>0</c:v>
                </c:pt>
                <c:pt idx="5">
                  <c:v>0</c:v>
                </c:pt>
              </c:numCache>
            </c:numRef>
          </c:val>
        </c:ser>
        <c:ser>
          <c:idx val="11"/>
          <c:order val="5"/>
          <c:tx>
            <c:v>Brushing</c:v>
          </c:tx>
          <c:spPr>
            <a:solidFill>
              <a:srgbClr val="92D050"/>
            </a:solidFill>
          </c:spPr>
          <c:cat>
            <c:strRef>
              <c:f>KBR!$E$46:$J$46</c:f>
              <c:strCache>
                <c:ptCount val="6"/>
                <c:pt idx="0">
                  <c:v>2013-2014</c:v>
                </c:pt>
                <c:pt idx="1">
                  <c:v>2014-2015</c:v>
                </c:pt>
                <c:pt idx="2">
                  <c:v>2015-2016</c:v>
                </c:pt>
                <c:pt idx="3">
                  <c:v>2016-2017</c:v>
                </c:pt>
                <c:pt idx="4">
                  <c:v>2017-2018</c:v>
                </c:pt>
                <c:pt idx="5">
                  <c:v>2018-2019</c:v>
                </c:pt>
              </c:strCache>
            </c:strRef>
          </c:cat>
          <c:val>
            <c:numRef>
              <c:f>KBR!$E$58:$J$58</c:f>
              <c:numCache>
                <c:formatCode>#,##0</c:formatCode>
                <c:ptCount val="6"/>
                <c:pt idx="0">
                  <c:v>45050</c:v>
                </c:pt>
                <c:pt idx="1">
                  <c:v>319565</c:v>
                </c:pt>
                <c:pt idx="2">
                  <c:v>247521</c:v>
                </c:pt>
                <c:pt idx="3">
                  <c:v>74500</c:v>
                </c:pt>
                <c:pt idx="4">
                  <c:v>141498</c:v>
                </c:pt>
                <c:pt idx="5">
                  <c:v>67238</c:v>
                </c:pt>
              </c:numCache>
            </c:numRef>
          </c:val>
        </c:ser>
        <c:ser>
          <c:idx val="13"/>
          <c:order val="6"/>
          <c:tx>
            <c:v>Planting</c:v>
          </c:tx>
          <c:cat>
            <c:strRef>
              <c:f>KBR!$E$46:$J$46</c:f>
              <c:strCache>
                <c:ptCount val="6"/>
                <c:pt idx="0">
                  <c:v>2013-2014</c:v>
                </c:pt>
                <c:pt idx="1">
                  <c:v>2014-2015</c:v>
                </c:pt>
                <c:pt idx="2">
                  <c:v>2015-2016</c:v>
                </c:pt>
                <c:pt idx="3">
                  <c:v>2016-2017</c:v>
                </c:pt>
                <c:pt idx="4">
                  <c:v>2017-2018</c:v>
                </c:pt>
                <c:pt idx="5">
                  <c:v>2018-2019</c:v>
                </c:pt>
              </c:strCache>
            </c:strRef>
          </c:cat>
          <c:val>
            <c:numRef>
              <c:f>KBR!$E$62:$J$62</c:f>
              <c:numCache>
                <c:formatCode>#,##0</c:formatCode>
                <c:ptCount val="6"/>
                <c:pt idx="0">
                  <c:v>0</c:v>
                </c:pt>
                <c:pt idx="1">
                  <c:v>237458</c:v>
                </c:pt>
                <c:pt idx="2">
                  <c:v>269325</c:v>
                </c:pt>
                <c:pt idx="3">
                  <c:v>123130</c:v>
                </c:pt>
                <c:pt idx="4">
                  <c:v>20300</c:v>
                </c:pt>
                <c:pt idx="5">
                  <c:v>4700</c:v>
                </c:pt>
              </c:numCache>
            </c:numRef>
          </c:val>
        </c:ser>
        <c:ser>
          <c:idx val="16"/>
          <c:order val="7"/>
          <c:tx>
            <c:v>Overstory removal</c:v>
          </c:tx>
          <c:cat>
            <c:strRef>
              <c:f>KBR!$E$46:$J$46</c:f>
              <c:strCache>
                <c:ptCount val="6"/>
                <c:pt idx="0">
                  <c:v>2013-2014</c:v>
                </c:pt>
                <c:pt idx="1">
                  <c:v>2014-2015</c:v>
                </c:pt>
                <c:pt idx="2">
                  <c:v>2015-2016</c:v>
                </c:pt>
                <c:pt idx="3">
                  <c:v>2016-2017</c:v>
                </c:pt>
                <c:pt idx="4">
                  <c:v>2017-2018</c:v>
                </c:pt>
                <c:pt idx="5">
                  <c:v>2018-2019</c:v>
                </c:pt>
              </c:strCache>
            </c:strRef>
          </c:cat>
          <c:val>
            <c:numRef>
              <c:f>KBR!$E$65:$J$65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KBR!$E$46:$J$46</c:f>
              <c:strCache>
                <c:ptCount val="6"/>
                <c:pt idx="0">
                  <c:v>2013-2014</c:v>
                </c:pt>
                <c:pt idx="1">
                  <c:v>2014-2015</c:v>
                </c:pt>
                <c:pt idx="2">
                  <c:v>2015-2016</c:v>
                </c:pt>
                <c:pt idx="3">
                  <c:v>2016-2017</c:v>
                </c:pt>
                <c:pt idx="4">
                  <c:v>2017-2018</c:v>
                </c:pt>
                <c:pt idx="5">
                  <c:v>2018-2019</c:v>
                </c:pt>
              </c:strCache>
            </c:strRef>
          </c:cat>
          <c:val>
            <c:numRef>
              <c:f>KBR!$E$68:$J$68</c:f>
              <c:numCache>
                <c:formatCode>#,##0</c:formatCode>
                <c:ptCount val="6"/>
                <c:pt idx="0">
                  <c:v>0</c:v>
                </c:pt>
                <c:pt idx="1">
                  <c:v>67550</c:v>
                </c:pt>
                <c:pt idx="2">
                  <c:v>46550</c:v>
                </c:pt>
                <c:pt idx="3">
                  <c:v>17500</c:v>
                </c:pt>
                <c:pt idx="4">
                  <c:v>0</c:v>
                </c:pt>
                <c:pt idx="5">
                  <c:v>17500</c:v>
                </c:pt>
              </c:numCache>
            </c:numRef>
          </c:val>
        </c:ser>
        <c:ser>
          <c:idx val="21"/>
          <c:order val="9"/>
          <c:tx>
            <c:v>Conifer Release</c:v>
          </c:tx>
          <c:cat>
            <c:strRef>
              <c:f>KBR!$E$46:$J$46</c:f>
              <c:strCache>
                <c:ptCount val="6"/>
                <c:pt idx="0">
                  <c:v>2013-2014</c:v>
                </c:pt>
                <c:pt idx="1">
                  <c:v>2014-2015</c:v>
                </c:pt>
                <c:pt idx="2">
                  <c:v>2015-2016</c:v>
                </c:pt>
                <c:pt idx="3">
                  <c:v>2016-2017</c:v>
                </c:pt>
                <c:pt idx="4">
                  <c:v>2017-2018</c:v>
                </c:pt>
                <c:pt idx="5">
                  <c:v>2018-2019</c:v>
                </c:pt>
              </c:strCache>
            </c:strRef>
          </c:cat>
          <c:val>
            <c:numRef>
              <c:f>KBR!$E$70:$J$70</c:f>
              <c:numCache>
                <c:formatCode>#,##0</c:formatCode>
                <c:ptCount val="6"/>
                <c:pt idx="0">
                  <c:v>0</c:v>
                </c:pt>
                <c:pt idx="1">
                  <c:v>50000</c:v>
                </c:pt>
                <c:pt idx="2">
                  <c:v>50000</c:v>
                </c:pt>
                <c:pt idx="3">
                  <c:v>50000</c:v>
                </c:pt>
                <c:pt idx="4">
                  <c:v>50000</c:v>
                </c:pt>
                <c:pt idx="5">
                  <c:v>50000</c:v>
                </c:pt>
              </c:numCache>
            </c:numRef>
          </c:val>
        </c:ser>
        <c:ser>
          <c:idx val="23"/>
          <c:order val="10"/>
          <c:tx>
            <c:v>Spacing</c:v>
          </c:tx>
          <c:spPr>
            <a:solidFill>
              <a:schemeClr val="accent3">
                <a:lumMod val="20000"/>
                <a:lumOff val="80000"/>
              </a:schemeClr>
            </a:solidFill>
          </c:spPr>
          <c:cat>
            <c:strRef>
              <c:f>KBR!$E$46:$J$46</c:f>
              <c:strCache>
                <c:ptCount val="6"/>
                <c:pt idx="0">
                  <c:v>2013-2014</c:v>
                </c:pt>
                <c:pt idx="1">
                  <c:v>2014-2015</c:v>
                </c:pt>
                <c:pt idx="2">
                  <c:v>2015-2016</c:v>
                </c:pt>
                <c:pt idx="3">
                  <c:v>2016-2017</c:v>
                </c:pt>
                <c:pt idx="4">
                  <c:v>2017-2018</c:v>
                </c:pt>
                <c:pt idx="5">
                  <c:v>2018-2019</c:v>
                </c:pt>
              </c:strCache>
            </c:strRef>
          </c:cat>
          <c:val>
            <c:numRef>
              <c:f>KBR!$E$72:$J$72</c:f>
              <c:numCache>
                <c:formatCode>#,##0</c:formatCode>
                <c:ptCount val="6"/>
                <c:pt idx="0">
                  <c:v>0</c:v>
                </c:pt>
                <c:pt idx="1">
                  <c:v>60000</c:v>
                </c:pt>
                <c:pt idx="2">
                  <c:v>60000</c:v>
                </c:pt>
                <c:pt idx="3">
                  <c:v>60000</c:v>
                </c:pt>
                <c:pt idx="4">
                  <c:v>60000</c:v>
                </c:pt>
                <c:pt idx="5">
                  <c:v>60000</c:v>
                </c:pt>
              </c:numCache>
            </c:numRef>
          </c:val>
        </c:ser>
        <c:ser>
          <c:idx val="25"/>
          <c:order val="11"/>
          <c:tx>
            <c:v>Fertilization</c:v>
          </c:tx>
          <c:cat>
            <c:strRef>
              <c:f>KBR!$E$46:$J$46</c:f>
              <c:strCache>
                <c:ptCount val="6"/>
                <c:pt idx="0">
                  <c:v>2013-2014</c:v>
                </c:pt>
                <c:pt idx="1">
                  <c:v>2014-2015</c:v>
                </c:pt>
                <c:pt idx="2">
                  <c:v>2015-2016</c:v>
                </c:pt>
                <c:pt idx="3">
                  <c:v>2016-2017</c:v>
                </c:pt>
                <c:pt idx="4">
                  <c:v>2017-2018</c:v>
                </c:pt>
                <c:pt idx="5">
                  <c:v>2018-2019</c:v>
                </c:pt>
              </c:strCache>
            </c:strRef>
          </c:cat>
          <c:val>
            <c:numRef>
              <c:f>KBR!$E$74:$J$74</c:f>
              <c:numCache>
                <c:formatCode>#,##0</c:formatCode>
                <c:ptCount val="6"/>
                <c:pt idx="0">
                  <c:v>0</c:v>
                </c:pt>
                <c:pt idx="1">
                  <c:v>0</c:v>
                </c:pt>
                <c:pt idx="2">
                  <c:v>0</c:v>
                </c:pt>
                <c:pt idx="3">
                  <c:v>0</c:v>
                </c:pt>
                <c:pt idx="4">
                  <c:v>0</c:v>
                </c:pt>
                <c:pt idx="5">
                  <c:v>0</c:v>
                </c:pt>
              </c:numCache>
            </c:numRef>
          </c:val>
        </c:ser>
        <c:ser>
          <c:idx val="27"/>
          <c:order val="12"/>
          <c:tx>
            <c:v>Pruning</c:v>
          </c:tx>
          <c:cat>
            <c:strRef>
              <c:f>KBR!$E$46:$J$46</c:f>
              <c:strCache>
                <c:ptCount val="6"/>
                <c:pt idx="0">
                  <c:v>2013-2014</c:v>
                </c:pt>
                <c:pt idx="1">
                  <c:v>2014-2015</c:v>
                </c:pt>
                <c:pt idx="2">
                  <c:v>2015-2016</c:v>
                </c:pt>
                <c:pt idx="3">
                  <c:v>2016-2017</c:v>
                </c:pt>
                <c:pt idx="4">
                  <c:v>2017-2018</c:v>
                </c:pt>
                <c:pt idx="5">
                  <c:v>2018-2019</c:v>
                </c:pt>
              </c:strCache>
            </c:strRef>
          </c:cat>
          <c:val>
            <c:numRef>
              <c:f>KBR!$E$76:$J$76</c:f>
              <c:numCache>
                <c:formatCode>#,##0</c:formatCode>
                <c:ptCount val="6"/>
                <c:pt idx="0">
                  <c:v>0</c:v>
                </c:pt>
                <c:pt idx="1">
                  <c:v>0</c:v>
                </c:pt>
                <c:pt idx="2">
                  <c:v>50000</c:v>
                </c:pt>
                <c:pt idx="3">
                  <c:v>0</c:v>
                </c:pt>
                <c:pt idx="4">
                  <c:v>0</c:v>
                </c:pt>
                <c:pt idx="5">
                  <c:v>0</c:v>
                </c:pt>
              </c:numCache>
            </c:numRef>
          </c:val>
        </c:ser>
        <c:ser>
          <c:idx val="29"/>
          <c:order val="13"/>
          <c:tx>
            <c:v>Access</c:v>
          </c:tx>
          <c:cat>
            <c:strRef>
              <c:f>KBR!$E$46:$J$46</c:f>
              <c:strCache>
                <c:ptCount val="6"/>
                <c:pt idx="0">
                  <c:v>2013-2014</c:v>
                </c:pt>
                <c:pt idx="1">
                  <c:v>2014-2015</c:v>
                </c:pt>
                <c:pt idx="2">
                  <c:v>2015-2016</c:v>
                </c:pt>
                <c:pt idx="3">
                  <c:v>2016-2017</c:v>
                </c:pt>
                <c:pt idx="4">
                  <c:v>2017-2018</c:v>
                </c:pt>
                <c:pt idx="5">
                  <c:v>2018-2019</c:v>
                </c:pt>
              </c:strCache>
            </c:strRef>
          </c:cat>
          <c:val>
            <c:numRef>
              <c:f>KBR!$E$78:$J$78</c:f>
              <c:numCache>
                <c:formatCode>#,##0</c:formatCode>
                <c:ptCount val="6"/>
                <c:pt idx="0">
                  <c:v>0</c:v>
                </c:pt>
                <c:pt idx="1">
                  <c:v>0</c:v>
                </c:pt>
                <c:pt idx="2">
                  <c:v>0</c:v>
                </c:pt>
                <c:pt idx="3">
                  <c:v>0</c:v>
                </c:pt>
                <c:pt idx="4">
                  <c:v>0</c:v>
                </c:pt>
                <c:pt idx="5">
                  <c:v>0</c:v>
                </c:pt>
              </c:numCache>
            </c:numRef>
          </c:val>
        </c:ser>
        <c:ser>
          <c:idx val="30"/>
          <c:order val="14"/>
          <c:tx>
            <c:v>Overview Planning</c:v>
          </c:tx>
          <c:cat>
            <c:strRef>
              <c:f>KBR!$E$46:$J$46</c:f>
              <c:strCache>
                <c:ptCount val="6"/>
                <c:pt idx="0">
                  <c:v>2013-2014</c:v>
                </c:pt>
                <c:pt idx="1">
                  <c:v>2014-2015</c:v>
                </c:pt>
                <c:pt idx="2">
                  <c:v>2015-2016</c:v>
                </c:pt>
                <c:pt idx="3">
                  <c:v>2016-2017</c:v>
                </c:pt>
                <c:pt idx="4">
                  <c:v>2017-2018</c:v>
                </c:pt>
                <c:pt idx="5">
                  <c:v>2018-2019</c:v>
                </c:pt>
              </c:strCache>
            </c:strRef>
          </c:cat>
          <c:val>
            <c:numRef>
              <c:f>KBR!$E$79:$J$79</c:f>
              <c:numCache>
                <c:formatCode>#,##0</c:formatCode>
                <c:ptCount val="6"/>
                <c:pt idx="0">
                  <c:v>20000</c:v>
                </c:pt>
                <c:pt idx="1">
                  <c:v>20000</c:v>
                </c:pt>
                <c:pt idx="2">
                  <c:v>20000</c:v>
                </c:pt>
                <c:pt idx="3">
                  <c:v>15000</c:v>
                </c:pt>
                <c:pt idx="4">
                  <c:v>15000</c:v>
                </c:pt>
                <c:pt idx="5">
                  <c:v>15000</c:v>
                </c:pt>
              </c:numCache>
            </c:numRef>
          </c:val>
        </c:ser>
        <c:ser>
          <c:idx val="31"/>
          <c:order val="15"/>
          <c:tx>
            <c:v>Program Support (Admin)</c:v>
          </c:tx>
          <c:spPr>
            <a:solidFill>
              <a:srgbClr val="FFFF00"/>
            </a:solidFill>
          </c:spPr>
          <c:cat>
            <c:strRef>
              <c:f>KBR!$E$46:$J$46</c:f>
              <c:strCache>
                <c:ptCount val="6"/>
                <c:pt idx="0">
                  <c:v>2013-2014</c:v>
                </c:pt>
                <c:pt idx="1">
                  <c:v>2014-2015</c:v>
                </c:pt>
                <c:pt idx="2">
                  <c:v>2015-2016</c:v>
                </c:pt>
                <c:pt idx="3">
                  <c:v>2016-2017</c:v>
                </c:pt>
                <c:pt idx="4">
                  <c:v>2017-2018</c:v>
                </c:pt>
                <c:pt idx="5">
                  <c:v>2018-2019</c:v>
                </c:pt>
              </c:strCache>
            </c:strRef>
          </c:cat>
          <c:val>
            <c:numRef>
              <c:f>KBR!$E$80:$J$80</c:f>
              <c:numCache>
                <c:formatCode>#,##0</c:formatCode>
                <c:ptCount val="6"/>
                <c:pt idx="0">
                  <c:v>16905</c:v>
                </c:pt>
                <c:pt idx="1">
                  <c:v>118516.51000000001</c:v>
                </c:pt>
                <c:pt idx="2">
                  <c:v>103276.716</c:v>
                </c:pt>
                <c:pt idx="3">
                  <c:v>50247.361000000004</c:v>
                </c:pt>
                <c:pt idx="4">
                  <c:v>43920.2</c:v>
                </c:pt>
                <c:pt idx="5">
                  <c:v>36934.400000000001</c:v>
                </c:pt>
              </c:numCache>
            </c:numRef>
          </c:val>
        </c:ser>
        <c:ser>
          <c:idx val="0"/>
          <c:order val="16"/>
          <c:tx>
            <c:strRef>
              <c:f>KBR!$C$59</c:f>
              <c:strCache>
                <c:ptCount val="1"/>
                <c:pt idx="0">
                  <c:v>Repression Density Spacing</c:v>
                </c:pt>
              </c:strCache>
            </c:strRef>
          </c:tx>
          <c:cat>
            <c:strRef>
              <c:f>KBR!$E$46:$J$46</c:f>
              <c:strCache>
                <c:ptCount val="6"/>
                <c:pt idx="0">
                  <c:v>2013-2014</c:v>
                </c:pt>
                <c:pt idx="1">
                  <c:v>2014-2015</c:v>
                </c:pt>
                <c:pt idx="2">
                  <c:v>2015-2016</c:v>
                </c:pt>
                <c:pt idx="3">
                  <c:v>2016-2017</c:v>
                </c:pt>
                <c:pt idx="4">
                  <c:v>2017-2018</c:v>
                </c:pt>
                <c:pt idx="5">
                  <c:v>2018-2019</c:v>
                </c:pt>
              </c:strCache>
            </c:strRef>
          </c:cat>
          <c:val>
            <c:numRef>
              <c:f>KBR!$E$60:$J$60</c:f>
              <c:numCache>
                <c:formatCode>#,##0</c:formatCode>
                <c:ptCount val="6"/>
                <c:pt idx="0">
                  <c:v>0</c:v>
                </c:pt>
                <c:pt idx="1">
                  <c:v>0</c:v>
                </c:pt>
                <c:pt idx="2">
                  <c:v>150000</c:v>
                </c:pt>
                <c:pt idx="3">
                  <c:v>0</c:v>
                </c:pt>
                <c:pt idx="4">
                  <c:v>0</c:v>
                </c:pt>
                <c:pt idx="5">
                  <c:v>0</c:v>
                </c:pt>
              </c:numCache>
            </c:numRef>
          </c:val>
        </c:ser>
        <c:overlap val="100"/>
        <c:axId val="112757376"/>
        <c:axId val="112779648"/>
      </c:barChart>
      <c:catAx>
        <c:axId val="112757376"/>
        <c:scaling>
          <c:orientation val="minMax"/>
        </c:scaling>
        <c:axPos val="b"/>
        <c:tickLblPos val="nextTo"/>
        <c:crossAx val="112779648"/>
        <c:crosses val="autoZero"/>
        <c:auto val="1"/>
        <c:lblAlgn val="ctr"/>
        <c:lblOffset val="100"/>
      </c:catAx>
      <c:valAx>
        <c:axId val="112779648"/>
        <c:scaling>
          <c:orientation val="minMax"/>
        </c:scaling>
        <c:axPos val="l"/>
        <c:majorGridlines/>
        <c:numFmt formatCode="0%" sourceLinked="1"/>
        <c:tickLblPos val="nextTo"/>
        <c:crossAx val="112757376"/>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Rocky Mtn.</a:t>
            </a:r>
          </a:p>
        </c:rich>
      </c:tx>
    </c:title>
    <c:plotArea>
      <c:layout/>
      <c:barChart>
        <c:barDir val="col"/>
        <c:grouping val="percentStacked"/>
        <c:ser>
          <c:idx val="1"/>
          <c:order val="0"/>
          <c:tx>
            <c:v>Backlog NSR Surveys</c:v>
          </c:tx>
          <c:spPr>
            <a:solidFill>
              <a:prstClr val="black"/>
            </a:solidFill>
          </c:spPr>
          <c:cat>
            <c:strRef>
              <c:f>KBR!$E$89:$J$89</c:f>
              <c:strCache>
                <c:ptCount val="6"/>
                <c:pt idx="0">
                  <c:v>2013-2014</c:v>
                </c:pt>
                <c:pt idx="1">
                  <c:v>2014-2015</c:v>
                </c:pt>
                <c:pt idx="2">
                  <c:v>2015-2016</c:v>
                </c:pt>
                <c:pt idx="3">
                  <c:v>2016-2017</c:v>
                </c:pt>
                <c:pt idx="4">
                  <c:v>2017-2018</c:v>
                </c:pt>
                <c:pt idx="5">
                  <c:v>2018-2019</c:v>
                </c:pt>
              </c:strCache>
            </c:strRef>
          </c:cat>
          <c:val>
            <c:numRef>
              <c:f>KBR!$E$91:$J$91</c:f>
              <c:numCache>
                <c:formatCode>#,##0</c:formatCode>
                <c:ptCount val="6"/>
                <c:pt idx="0" formatCode="General">
                  <c:v>9000</c:v>
                </c:pt>
                <c:pt idx="1">
                  <c:v>0</c:v>
                </c:pt>
                <c:pt idx="2">
                  <c:v>0</c:v>
                </c:pt>
                <c:pt idx="3">
                  <c:v>0</c:v>
                </c:pt>
                <c:pt idx="4">
                  <c:v>0</c:v>
                </c:pt>
                <c:pt idx="5">
                  <c:v>0</c:v>
                </c:pt>
              </c:numCache>
            </c:numRef>
          </c:val>
        </c:ser>
        <c:ser>
          <c:idx val="3"/>
          <c:order val="1"/>
          <c:tx>
            <c:v>MPB/Wildfire Surveys</c:v>
          </c:tx>
          <c:spPr>
            <a:solidFill>
              <a:srgbClr val="FF0000"/>
            </a:solidFill>
          </c:spPr>
          <c:cat>
            <c:strRef>
              <c:f>KBR!$E$89:$J$89</c:f>
              <c:strCache>
                <c:ptCount val="6"/>
                <c:pt idx="0">
                  <c:v>2013-2014</c:v>
                </c:pt>
                <c:pt idx="1">
                  <c:v>2014-2015</c:v>
                </c:pt>
                <c:pt idx="2">
                  <c:v>2015-2016</c:v>
                </c:pt>
                <c:pt idx="3">
                  <c:v>2016-2017</c:v>
                </c:pt>
                <c:pt idx="4">
                  <c:v>2017-2018</c:v>
                </c:pt>
                <c:pt idx="5">
                  <c:v>2018-2019</c:v>
                </c:pt>
              </c:strCache>
            </c:strRef>
          </c:cat>
          <c:val>
            <c:numRef>
              <c:f>KBR!$E$93:$J$93</c:f>
              <c:numCache>
                <c:formatCode>#,##0</c:formatCode>
                <c:ptCount val="6"/>
                <c:pt idx="0">
                  <c:v>23800</c:v>
                </c:pt>
                <c:pt idx="1">
                  <c:v>26250</c:v>
                </c:pt>
                <c:pt idx="2">
                  <c:v>12250</c:v>
                </c:pt>
                <c:pt idx="3">
                  <c:v>12250</c:v>
                </c:pt>
                <c:pt idx="4">
                  <c:v>12250</c:v>
                </c:pt>
                <c:pt idx="5">
                  <c:v>21000</c:v>
                </c:pt>
              </c:numCache>
            </c:numRef>
          </c:val>
        </c:ser>
        <c:ser>
          <c:idx val="5"/>
          <c:order val="2"/>
          <c:tx>
            <c:v>Defaulted Obligations Surveys</c:v>
          </c:tx>
          <c:cat>
            <c:strRef>
              <c:f>KBR!$E$89:$J$89</c:f>
              <c:strCache>
                <c:ptCount val="6"/>
                <c:pt idx="0">
                  <c:v>2013-2014</c:v>
                </c:pt>
                <c:pt idx="1">
                  <c:v>2014-2015</c:v>
                </c:pt>
                <c:pt idx="2">
                  <c:v>2015-2016</c:v>
                </c:pt>
                <c:pt idx="3">
                  <c:v>2016-2017</c:v>
                </c:pt>
                <c:pt idx="4">
                  <c:v>2017-2018</c:v>
                </c:pt>
                <c:pt idx="5">
                  <c:v>2018-2019</c:v>
                </c:pt>
              </c:strCache>
            </c:strRef>
          </c:cat>
          <c:val>
            <c:numRef>
              <c:f>KBR!$E$95:$J$95</c:f>
              <c:numCache>
                <c:formatCode>#,##0</c:formatCode>
                <c:ptCount val="6"/>
                <c:pt idx="0">
                  <c:v>0</c:v>
                </c:pt>
                <c:pt idx="1">
                  <c:v>0</c:v>
                </c:pt>
                <c:pt idx="2">
                  <c:v>0</c:v>
                </c:pt>
                <c:pt idx="3">
                  <c:v>0</c:v>
                </c:pt>
                <c:pt idx="4">
                  <c:v>0</c:v>
                </c:pt>
                <c:pt idx="5">
                  <c:v>0</c:v>
                </c:pt>
              </c:numCache>
            </c:numRef>
          </c:val>
        </c:ser>
        <c:ser>
          <c:idx val="7"/>
          <c:order val="3"/>
          <c:tx>
            <c:v>Brushing Surveys</c:v>
          </c:tx>
          <c:cat>
            <c:strRef>
              <c:f>KBR!$E$89:$J$89</c:f>
              <c:strCache>
                <c:ptCount val="6"/>
                <c:pt idx="0">
                  <c:v>2013-2014</c:v>
                </c:pt>
                <c:pt idx="1">
                  <c:v>2014-2015</c:v>
                </c:pt>
                <c:pt idx="2">
                  <c:v>2015-2016</c:v>
                </c:pt>
                <c:pt idx="3">
                  <c:v>2016-2017</c:v>
                </c:pt>
                <c:pt idx="4">
                  <c:v>2017-2018</c:v>
                </c:pt>
                <c:pt idx="5">
                  <c:v>2018-2019</c:v>
                </c:pt>
              </c:strCache>
            </c:strRef>
          </c:cat>
          <c:val>
            <c:numRef>
              <c:f>KBR!$E$97:$J$97</c:f>
              <c:numCache>
                <c:formatCode>#,##0</c:formatCode>
                <c:ptCount val="6"/>
                <c:pt idx="0">
                  <c:v>0</c:v>
                </c:pt>
                <c:pt idx="1">
                  <c:v>0</c:v>
                </c:pt>
                <c:pt idx="2">
                  <c:v>0</c:v>
                </c:pt>
                <c:pt idx="3">
                  <c:v>0</c:v>
                </c:pt>
                <c:pt idx="4">
                  <c:v>1050</c:v>
                </c:pt>
                <c:pt idx="5">
                  <c:v>0</c:v>
                </c:pt>
              </c:numCache>
            </c:numRef>
          </c:val>
        </c:ser>
        <c:ser>
          <c:idx val="9"/>
          <c:order val="4"/>
          <c:tx>
            <c:v>Site Prep</c:v>
          </c:tx>
          <c:cat>
            <c:strRef>
              <c:f>KBR!$E$89:$J$89</c:f>
              <c:strCache>
                <c:ptCount val="6"/>
                <c:pt idx="0">
                  <c:v>2013-2014</c:v>
                </c:pt>
                <c:pt idx="1">
                  <c:v>2014-2015</c:v>
                </c:pt>
                <c:pt idx="2">
                  <c:v>2015-2016</c:v>
                </c:pt>
                <c:pt idx="3">
                  <c:v>2016-2017</c:v>
                </c:pt>
                <c:pt idx="4">
                  <c:v>2017-2018</c:v>
                </c:pt>
                <c:pt idx="5">
                  <c:v>2018-2019</c:v>
                </c:pt>
              </c:strCache>
            </c:strRef>
          </c:cat>
          <c:val>
            <c:numRef>
              <c:f>KBR!$E$99:$J$99</c:f>
              <c:numCache>
                <c:formatCode>#,##0</c:formatCode>
                <c:ptCount val="6"/>
                <c:pt idx="0">
                  <c:v>5400</c:v>
                </c:pt>
                <c:pt idx="1">
                  <c:v>0</c:v>
                </c:pt>
                <c:pt idx="2">
                  <c:v>0</c:v>
                </c:pt>
                <c:pt idx="3">
                  <c:v>0</c:v>
                </c:pt>
                <c:pt idx="4">
                  <c:v>0</c:v>
                </c:pt>
                <c:pt idx="5">
                  <c:v>0</c:v>
                </c:pt>
              </c:numCache>
            </c:numRef>
          </c:val>
        </c:ser>
        <c:ser>
          <c:idx val="11"/>
          <c:order val="5"/>
          <c:tx>
            <c:v>Brushing</c:v>
          </c:tx>
          <c:spPr>
            <a:solidFill>
              <a:srgbClr val="92D050"/>
            </a:solidFill>
          </c:spPr>
          <c:cat>
            <c:strRef>
              <c:f>KBR!$E$89:$J$89</c:f>
              <c:strCache>
                <c:ptCount val="6"/>
                <c:pt idx="0">
                  <c:v>2013-2014</c:v>
                </c:pt>
                <c:pt idx="1">
                  <c:v>2014-2015</c:v>
                </c:pt>
                <c:pt idx="2">
                  <c:v>2015-2016</c:v>
                </c:pt>
                <c:pt idx="3">
                  <c:v>2016-2017</c:v>
                </c:pt>
                <c:pt idx="4">
                  <c:v>2017-2018</c:v>
                </c:pt>
                <c:pt idx="5">
                  <c:v>2018-2019</c:v>
                </c:pt>
              </c:strCache>
            </c:strRef>
          </c:cat>
          <c:val>
            <c:numRef>
              <c:f>KBR!$E$101:$J$101</c:f>
              <c:numCache>
                <c:formatCode>#,##0</c:formatCode>
                <c:ptCount val="6"/>
                <c:pt idx="0">
                  <c:v>0</c:v>
                </c:pt>
                <c:pt idx="1">
                  <c:v>0</c:v>
                </c:pt>
                <c:pt idx="2">
                  <c:v>0</c:v>
                </c:pt>
                <c:pt idx="3">
                  <c:v>0</c:v>
                </c:pt>
                <c:pt idx="4">
                  <c:v>0</c:v>
                </c:pt>
                <c:pt idx="5">
                  <c:v>0</c:v>
                </c:pt>
              </c:numCache>
            </c:numRef>
          </c:val>
        </c:ser>
        <c:ser>
          <c:idx val="13"/>
          <c:order val="6"/>
          <c:tx>
            <c:v>Planting</c:v>
          </c:tx>
          <c:cat>
            <c:strRef>
              <c:f>KBR!$E$89:$J$89</c:f>
              <c:strCache>
                <c:ptCount val="6"/>
                <c:pt idx="0">
                  <c:v>2013-2014</c:v>
                </c:pt>
                <c:pt idx="1">
                  <c:v>2014-2015</c:v>
                </c:pt>
                <c:pt idx="2">
                  <c:v>2015-2016</c:v>
                </c:pt>
                <c:pt idx="3">
                  <c:v>2016-2017</c:v>
                </c:pt>
                <c:pt idx="4">
                  <c:v>2017-2018</c:v>
                </c:pt>
                <c:pt idx="5">
                  <c:v>2018-2019</c:v>
                </c:pt>
              </c:strCache>
            </c:strRef>
          </c:cat>
          <c:val>
            <c:numRef>
              <c:f>KBR!$E$105:$J$105</c:f>
              <c:numCache>
                <c:formatCode>#,##0</c:formatCode>
                <c:ptCount val="6"/>
                <c:pt idx="0">
                  <c:v>22515</c:v>
                </c:pt>
                <c:pt idx="1">
                  <c:v>0</c:v>
                </c:pt>
                <c:pt idx="2">
                  <c:v>22800</c:v>
                </c:pt>
                <c:pt idx="3">
                  <c:v>0</c:v>
                </c:pt>
                <c:pt idx="4">
                  <c:v>0</c:v>
                </c:pt>
                <c:pt idx="5">
                  <c:v>0</c:v>
                </c:pt>
              </c:numCache>
            </c:numRef>
          </c:val>
        </c:ser>
        <c:ser>
          <c:idx val="16"/>
          <c:order val="7"/>
          <c:tx>
            <c:v>Overstory removal</c:v>
          </c:tx>
          <c:cat>
            <c:strRef>
              <c:f>KBR!$E$89:$J$89</c:f>
              <c:strCache>
                <c:ptCount val="6"/>
                <c:pt idx="0">
                  <c:v>2013-2014</c:v>
                </c:pt>
                <c:pt idx="1">
                  <c:v>2014-2015</c:v>
                </c:pt>
                <c:pt idx="2">
                  <c:v>2015-2016</c:v>
                </c:pt>
                <c:pt idx="3">
                  <c:v>2016-2017</c:v>
                </c:pt>
                <c:pt idx="4">
                  <c:v>2017-2018</c:v>
                </c:pt>
                <c:pt idx="5">
                  <c:v>2018-2019</c:v>
                </c:pt>
              </c:strCache>
            </c:strRef>
          </c:cat>
          <c:val>
            <c:numRef>
              <c:f>KBR!$E$108:$J$108</c:f>
              <c:numCache>
                <c:formatCode>#,##0</c:formatCode>
                <c:ptCount val="6"/>
                <c:pt idx="0">
                  <c:v>0</c:v>
                </c:pt>
                <c:pt idx="1">
                  <c:v>13300</c:v>
                </c:pt>
                <c:pt idx="2">
                  <c:v>0</c:v>
                </c:pt>
                <c:pt idx="3">
                  <c:v>0</c:v>
                </c:pt>
                <c:pt idx="4">
                  <c:v>0</c:v>
                </c:pt>
                <c:pt idx="5">
                  <c:v>0</c:v>
                </c:pt>
              </c:numCache>
            </c:numRef>
          </c:val>
        </c:ser>
        <c:ser>
          <c:idx val="19"/>
          <c:order val="8"/>
          <c:tx>
            <c:v>TSM surveys</c:v>
          </c:tx>
          <c:spPr>
            <a:solidFill>
              <a:srgbClr val="FFC000"/>
            </a:solidFill>
          </c:spPr>
          <c:cat>
            <c:strRef>
              <c:f>KBR!$E$89:$J$89</c:f>
              <c:strCache>
                <c:ptCount val="6"/>
                <c:pt idx="0">
                  <c:v>2013-2014</c:v>
                </c:pt>
                <c:pt idx="1">
                  <c:v>2014-2015</c:v>
                </c:pt>
                <c:pt idx="2">
                  <c:v>2015-2016</c:v>
                </c:pt>
                <c:pt idx="3">
                  <c:v>2016-2017</c:v>
                </c:pt>
                <c:pt idx="4">
                  <c:v>2017-2018</c:v>
                </c:pt>
                <c:pt idx="5">
                  <c:v>2018-2019</c:v>
                </c:pt>
              </c:strCache>
            </c:strRef>
          </c:cat>
          <c:val>
            <c:numRef>
              <c:f>KBR!$E$111:$J$111</c:f>
              <c:numCache>
                <c:formatCode>#,##0</c:formatCode>
                <c:ptCount val="6"/>
                <c:pt idx="0">
                  <c:v>0</c:v>
                </c:pt>
                <c:pt idx="1">
                  <c:v>14000</c:v>
                </c:pt>
                <c:pt idx="2">
                  <c:v>3500</c:v>
                </c:pt>
                <c:pt idx="3">
                  <c:v>16625</c:v>
                </c:pt>
                <c:pt idx="4">
                  <c:v>0</c:v>
                </c:pt>
                <c:pt idx="5">
                  <c:v>0</c:v>
                </c:pt>
              </c:numCache>
            </c:numRef>
          </c:val>
        </c:ser>
        <c:ser>
          <c:idx val="21"/>
          <c:order val="9"/>
          <c:tx>
            <c:v>Conifer Release</c:v>
          </c:tx>
          <c:cat>
            <c:strRef>
              <c:f>KBR!$E$89:$J$89</c:f>
              <c:strCache>
                <c:ptCount val="6"/>
                <c:pt idx="0">
                  <c:v>2013-2014</c:v>
                </c:pt>
                <c:pt idx="1">
                  <c:v>2014-2015</c:v>
                </c:pt>
                <c:pt idx="2">
                  <c:v>2015-2016</c:v>
                </c:pt>
                <c:pt idx="3">
                  <c:v>2016-2017</c:v>
                </c:pt>
                <c:pt idx="4">
                  <c:v>2017-2018</c:v>
                </c:pt>
                <c:pt idx="5">
                  <c:v>2018-2019</c:v>
                </c:pt>
              </c:strCache>
            </c:strRef>
          </c:cat>
          <c:val>
            <c:numRef>
              <c:f>KBR!$E$113:$J$113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KBR!$E$89:$J$89</c:f>
              <c:strCache>
                <c:ptCount val="6"/>
                <c:pt idx="0">
                  <c:v>2013-2014</c:v>
                </c:pt>
                <c:pt idx="1">
                  <c:v>2014-2015</c:v>
                </c:pt>
                <c:pt idx="2">
                  <c:v>2015-2016</c:v>
                </c:pt>
                <c:pt idx="3">
                  <c:v>2016-2017</c:v>
                </c:pt>
                <c:pt idx="4">
                  <c:v>2017-2018</c:v>
                </c:pt>
                <c:pt idx="5">
                  <c:v>2018-2019</c:v>
                </c:pt>
              </c:strCache>
            </c:strRef>
          </c:cat>
          <c:val>
            <c:numRef>
              <c:f>KBR!$E$115:$J$115</c:f>
              <c:numCache>
                <c:formatCode>#,##0</c:formatCode>
                <c:ptCount val="6"/>
                <c:pt idx="0">
                  <c:v>0</c:v>
                </c:pt>
                <c:pt idx="1">
                  <c:v>0</c:v>
                </c:pt>
                <c:pt idx="2">
                  <c:v>0</c:v>
                </c:pt>
                <c:pt idx="3">
                  <c:v>0</c:v>
                </c:pt>
                <c:pt idx="4">
                  <c:v>0</c:v>
                </c:pt>
                <c:pt idx="5">
                  <c:v>0</c:v>
                </c:pt>
              </c:numCache>
            </c:numRef>
          </c:val>
        </c:ser>
        <c:ser>
          <c:idx val="25"/>
          <c:order val="11"/>
          <c:tx>
            <c:v>Fertilization</c:v>
          </c:tx>
          <c:cat>
            <c:strRef>
              <c:f>KBR!$E$89:$J$89</c:f>
              <c:strCache>
                <c:ptCount val="6"/>
                <c:pt idx="0">
                  <c:v>2013-2014</c:v>
                </c:pt>
                <c:pt idx="1">
                  <c:v>2014-2015</c:v>
                </c:pt>
                <c:pt idx="2">
                  <c:v>2015-2016</c:v>
                </c:pt>
                <c:pt idx="3">
                  <c:v>2016-2017</c:v>
                </c:pt>
                <c:pt idx="4">
                  <c:v>2017-2018</c:v>
                </c:pt>
                <c:pt idx="5">
                  <c:v>2018-2019</c:v>
                </c:pt>
              </c:strCache>
            </c:strRef>
          </c:cat>
          <c:val>
            <c:numRef>
              <c:f>KBR!$E$117:$J$117</c:f>
              <c:numCache>
                <c:formatCode>#,##0</c:formatCode>
                <c:ptCount val="6"/>
                <c:pt idx="0">
                  <c:v>0</c:v>
                </c:pt>
                <c:pt idx="1">
                  <c:v>0</c:v>
                </c:pt>
                <c:pt idx="2">
                  <c:v>0</c:v>
                </c:pt>
                <c:pt idx="3">
                  <c:v>0</c:v>
                </c:pt>
                <c:pt idx="4">
                  <c:v>0</c:v>
                </c:pt>
                <c:pt idx="5">
                  <c:v>0</c:v>
                </c:pt>
              </c:numCache>
            </c:numRef>
          </c:val>
        </c:ser>
        <c:ser>
          <c:idx val="27"/>
          <c:order val="12"/>
          <c:tx>
            <c:v>Pruning</c:v>
          </c:tx>
          <c:cat>
            <c:strRef>
              <c:f>KBR!$E$89:$J$89</c:f>
              <c:strCache>
                <c:ptCount val="6"/>
                <c:pt idx="0">
                  <c:v>2013-2014</c:v>
                </c:pt>
                <c:pt idx="1">
                  <c:v>2014-2015</c:v>
                </c:pt>
                <c:pt idx="2">
                  <c:v>2015-2016</c:v>
                </c:pt>
                <c:pt idx="3">
                  <c:v>2016-2017</c:v>
                </c:pt>
                <c:pt idx="4">
                  <c:v>2017-2018</c:v>
                </c:pt>
                <c:pt idx="5">
                  <c:v>2018-2019</c:v>
                </c:pt>
              </c:strCache>
            </c:strRef>
          </c:cat>
          <c:val>
            <c:numRef>
              <c:f>KBR!$E$119:$J$119</c:f>
              <c:numCache>
                <c:formatCode>#,##0</c:formatCode>
                <c:ptCount val="6"/>
                <c:pt idx="0">
                  <c:v>0</c:v>
                </c:pt>
                <c:pt idx="1">
                  <c:v>0</c:v>
                </c:pt>
                <c:pt idx="2">
                  <c:v>0</c:v>
                </c:pt>
                <c:pt idx="3">
                  <c:v>0</c:v>
                </c:pt>
                <c:pt idx="4">
                  <c:v>0</c:v>
                </c:pt>
                <c:pt idx="5">
                  <c:v>0</c:v>
                </c:pt>
              </c:numCache>
            </c:numRef>
          </c:val>
        </c:ser>
        <c:ser>
          <c:idx val="29"/>
          <c:order val="13"/>
          <c:tx>
            <c:v>Access</c:v>
          </c:tx>
          <c:cat>
            <c:strRef>
              <c:f>KBR!$E$89:$J$89</c:f>
              <c:strCache>
                <c:ptCount val="6"/>
                <c:pt idx="0">
                  <c:v>2013-2014</c:v>
                </c:pt>
                <c:pt idx="1">
                  <c:v>2014-2015</c:v>
                </c:pt>
                <c:pt idx="2">
                  <c:v>2015-2016</c:v>
                </c:pt>
                <c:pt idx="3">
                  <c:v>2016-2017</c:v>
                </c:pt>
                <c:pt idx="4">
                  <c:v>2017-2018</c:v>
                </c:pt>
                <c:pt idx="5">
                  <c:v>2018-2019</c:v>
                </c:pt>
              </c:strCache>
            </c:strRef>
          </c:cat>
          <c:val>
            <c:numRef>
              <c:f>KBR!$E$121:$J$121</c:f>
              <c:numCache>
                <c:formatCode>#,##0</c:formatCode>
                <c:ptCount val="6"/>
                <c:pt idx="0">
                  <c:v>0</c:v>
                </c:pt>
                <c:pt idx="1">
                  <c:v>0</c:v>
                </c:pt>
                <c:pt idx="2">
                  <c:v>0</c:v>
                </c:pt>
                <c:pt idx="3">
                  <c:v>0</c:v>
                </c:pt>
                <c:pt idx="4">
                  <c:v>0</c:v>
                </c:pt>
                <c:pt idx="5">
                  <c:v>0</c:v>
                </c:pt>
              </c:numCache>
            </c:numRef>
          </c:val>
        </c:ser>
        <c:ser>
          <c:idx val="30"/>
          <c:order val="14"/>
          <c:tx>
            <c:v>Overview Planning</c:v>
          </c:tx>
          <c:cat>
            <c:strRef>
              <c:f>KBR!$E$89:$J$89</c:f>
              <c:strCache>
                <c:ptCount val="6"/>
                <c:pt idx="0">
                  <c:v>2013-2014</c:v>
                </c:pt>
                <c:pt idx="1">
                  <c:v>2014-2015</c:v>
                </c:pt>
                <c:pt idx="2">
                  <c:v>2015-2016</c:v>
                </c:pt>
                <c:pt idx="3">
                  <c:v>2016-2017</c:v>
                </c:pt>
                <c:pt idx="4">
                  <c:v>2017-2018</c:v>
                </c:pt>
                <c:pt idx="5">
                  <c:v>2018-2019</c:v>
                </c:pt>
              </c:strCache>
            </c:strRef>
          </c:cat>
          <c:val>
            <c:numRef>
              <c:f>KBR!$E$122:$J$122</c:f>
              <c:numCache>
                <c:formatCode>#,##0</c:formatCode>
                <c:ptCount val="6"/>
                <c:pt idx="0">
                  <c:v>10000</c:v>
                </c:pt>
                <c:pt idx="1">
                  <c:v>0</c:v>
                </c:pt>
                <c:pt idx="2">
                  <c:v>0</c:v>
                </c:pt>
                <c:pt idx="3">
                  <c:v>0</c:v>
                </c:pt>
                <c:pt idx="4">
                  <c:v>0</c:v>
                </c:pt>
                <c:pt idx="5">
                  <c:v>0</c:v>
                </c:pt>
              </c:numCache>
            </c:numRef>
          </c:val>
        </c:ser>
        <c:ser>
          <c:idx val="31"/>
          <c:order val="15"/>
          <c:tx>
            <c:v>Program Support (Admin)</c:v>
          </c:tx>
          <c:spPr>
            <a:solidFill>
              <a:srgbClr val="FFFF00"/>
            </a:solidFill>
          </c:spPr>
          <c:cat>
            <c:strRef>
              <c:f>KBR!$E$89:$J$89</c:f>
              <c:strCache>
                <c:ptCount val="6"/>
                <c:pt idx="0">
                  <c:v>2013-2014</c:v>
                </c:pt>
                <c:pt idx="1">
                  <c:v>2014-2015</c:v>
                </c:pt>
                <c:pt idx="2">
                  <c:v>2015-2016</c:v>
                </c:pt>
                <c:pt idx="3">
                  <c:v>2016-2017</c:v>
                </c:pt>
                <c:pt idx="4">
                  <c:v>2017-2018</c:v>
                </c:pt>
                <c:pt idx="5">
                  <c:v>2018-2019</c:v>
                </c:pt>
              </c:strCache>
            </c:strRef>
          </c:cat>
          <c:val>
            <c:numRef>
              <c:f>KBR!$E$123:$J$123</c:f>
              <c:numCache>
                <c:formatCode>#,##0</c:formatCode>
                <c:ptCount val="6"/>
                <c:pt idx="0">
                  <c:v>6071.5</c:v>
                </c:pt>
                <c:pt idx="1">
                  <c:v>5355</c:v>
                </c:pt>
                <c:pt idx="2">
                  <c:v>6135</c:v>
                </c:pt>
                <c:pt idx="3">
                  <c:v>2887.5</c:v>
                </c:pt>
                <c:pt idx="4">
                  <c:v>1330</c:v>
                </c:pt>
                <c:pt idx="5">
                  <c:v>2100</c:v>
                </c:pt>
              </c:numCache>
            </c:numRef>
          </c:val>
        </c:ser>
        <c:ser>
          <c:idx val="0"/>
          <c:order val="16"/>
          <c:tx>
            <c:strRef>
              <c:f>KBR!$C$102</c:f>
              <c:strCache>
                <c:ptCount val="1"/>
                <c:pt idx="0">
                  <c:v>Repression Density Spacing</c:v>
                </c:pt>
              </c:strCache>
            </c:strRef>
          </c:tx>
          <c:cat>
            <c:strRef>
              <c:f>KBR!$E$89:$J$89</c:f>
              <c:strCache>
                <c:ptCount val="6"/>
                <c:pt idx="0">
                  <c:v>2013-2014</c:v>
                </c:pt>
                <c:pt idx="1">
                  <c:v>2014-2015</c:v>
                </c:pt>
                <c:pt idx="2">
                  <c:v>2015-2016</c:v>
                </c:pt>
                <c:pt idx="3">
                  <c:v>2016-2017</c:v>
                </c:pt>
                <c:pt idx="4">
                  <c:v>2017-2018</c:v>
                </c:pt>
                <c:pt idx="5">
                  <c:v>2018-2019</c:v>
                </c:pt>
              </c:strCache>
            </c:strRef>
          </c:cat>
          <c:val>
            <c:numRef>
              <c:f>KBR!$E$103:$J$103</c:f>
              <c:numCache>
                <c:formatCode>#,##0</c:formatCode>
                <c:ptCount val="6"/>
                <c:pt idx="0">
                  <c:v>0</c:v>
                </c:pt>
                <c:pt idx="1">
                  <c:v>0</c:v>
                </c:pt>
                <c:pt idx="2">
                  <c:v>0</c:v>
                </c:pt>
                <c:pt idx="3">
                  <c:v>0</c:v>
                </c:pt>
                <c:pt idx="4">
                  <c:v>150000</c:v>
                </c:pt>
                <c:pt idx="5">
                  <c:v>150000</c:v>
                </c:pt>
              </c:numCache>
            </c:numRef>
          </c:val>
        </c:ser>
        <c:overlap val="100"/>
        <c:axId val="112948352"/>
        <c:axId val="112949888"/>
      </c:barChart>
      <c:catAx>
        <c:axId val="112948352"/>
        <c:scaling>
          <c:orientation val="minMax"/>
        </c:scaling>
        <c:axPos val="b"/>
        <c:tickLblPos val="nextTo"/>
        <c:crossAx val="112949888"/>
        <c:crosses val="autoZero"/>
        <c:auto val="1"/>
        <c:lblAlgn val="ctr"/>
        <c:lblOffset val="100"/>
      </c:catAx>
      <c:valAx>
        <c:axId val="112949888"/>
        <c:scaling>
          <c:orientation val="minMax"/>
        </c:scaling>
        <c:axPos val="l"/>
        <c:majorGridlines/>
        <c:numFmt formatCode="0%" sourceLinked="1"/>
        <c:tickLblPos val="nextTo"/>
        <c:crossAx val="112948352"/>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OR Summary</a:t>
            </a:r>
          </a:p>
        </c:rich>
      </c:tx>
    </c:title>
    <c:plotArea>
      <c:layout/>
      <c:barChart>
        <c:barDir val="col"/>
        <c:grouping val="percentStacked"/>
        <c:ser>
          <c:idx val="1"/>
          <c:order val="0"/>
          <c:tx>
            <c:v>Backlog NSR Surveys</c:v>
          </c:tx>
          <c:spPr>
            <a:solidFill>
              <a:prstClr val="black"/>
            </a:solidFill>
          </c:spPr>
          <c:cat>
            <c:strRef>
              <c:f>OR!$E$3:$J$3</c:f>
              <c:strCache>
                <c:ptCount val="6"/>
                <c:pt idx="0">
                  <c:v>2013-2014</c:v>
                </c:pt>
                <c:pt idx="1">
                  <c:v>2014-2015</c:v>
                </c:pt>
                <c:pt idx="2">
                  <c:v>2015-2016</c:v>
                </c:pt>
                <c:pt idx="3">
                  <c:v>2016-2017</c:v>
                </c:pt>
                <c:pt idx="4">
                  <c:v>2017-2018</c:v>
                </c:pt>
                <c:pt idx="5">
                  <c:v>2018-2019</c:v>
                </c:pt>
              </c:strCache>
            </c:strRef>
          </c:cat>
          <c:val>
            <c:numRef>
              <c:f>OR!$E$5:$J$5</c:f>
              <c:numCache>
                <c:formatCode>#,##0</c:formatCode>
                <c:ptCount val="6"/>
                <c:pt idx="0" formatCode="General">
                  <c:v>3000</c:v>
                </c:pt>
                <c:pt idx="1">
                  <c:v>35000</c:v>
                </c:pt>
                <c:pt idx="2">
                  <c:v>5000</c:v>
                </c:pt>
                <c:pt idx="3">
                  <c:v>0</c:v>
                </c:pt>
                <c:pt idx="4">
                  <c:v>0</c:v>
                </c:pt>
                <c:pt idx="5">
                  <c:v>0</c:v>
                </c:pt>
              </c:numCache>
            </c:numRef>
          </c:val>
        </c:ser>
        <c:ser>
          <c:idx val="3"/>
          <c:order val="1"/>
          <c:tx>
            <c:v>MPB/Wildfire Surveys</c:v>
          </c:tx>
          <c:spPr>
            <a:solidFill>
              <a:srgbClr val="FF0000"/>
            </a:solidFill>
          </c:spPr>
          <c:cat>
            <c:strRef>
              <c:f>OR!$E$3:$J$3</c:f>
              <c:strCache>
                <c:ptCount val="6"/>
                <c:pt idx="0">
                  <c:v>2013-2014</c:v>
                </c:pt>
                <c:pt idx="1">
                  <c:v>2014-2015</c:v>
                </c:pt>
                <c:pt idx="2">
                  <c:v>2015-2016</c:v>
                </c:pt>
                <c:pt idx="3">
                  <c:v>2016-2017</c:v>
                </c:pt>
                <c:pt idx="4">
                  <c:v>2017-2018</c:v>
                </c:pt>
                <c:pt idx="5">
                  <c:v>2018-2019</c:v>
                </c:pt>
              </c:strCache>
            </c:strRef>
          </c:cat>
          <c:val>
            <c:numRef>
              <c:f>OR!$E$7:$J$7</c:f>
              <c:numCache>
                <c:formatCode>#,##0</c:formatCode>
                <c:ptCount val="6"/>
                <c:pt idx="0">
                  <c:v>554414</c:v>
                </c:pt>
                <c:pt idx="1">
                  <c:v>560985</c:v>
                </c:pt>
                <c:pt idx="2">
                  <c:v>528471</c:v>
                </c:pt>
                <c:pt idx="3">
                  <c:v>479911</c:v>
                </c:pt>
                <c:pt idx="4">
                  <c:v>771262</c:v>
                </c:pt>
                <c:pt idx="5">
                  <c:v>730186</c:v>
                </c:pt>
              </c:numCache>
            </c:numRef>
          </c:val>
        </c:ser>
        <c:ser>
          <c:idx val="5"/>
          <c:order val="2"/>
          <c:tx>
            <c:v>Defaulted Obligations Surveys</c:v>
          </c:tx>
          <c:cat>
            <c:strRef>
              <c:f>OR!$E$3:$J$3</c:f>
              <c:strCache>
                <c:ptCount val="6"/>
                <c:pt idx="0">
                  <c:v>2013-2014</c:v>
                </c:pt>
                <c:pt idx="1">
                  <c:v>2014-2015</c:v>
                </c:pt>
                <c:pt idx="2">
                  <c:v>2015-2016</c:v>
                </c:pt>
                <c:pt idx="3">
                  <c:v>2016-2017</c:v>
                </c:pt>
                <c:pt idx="4">
                  <c:v>2017-2018</c:v>
                </c:pt>
                <c:pt idx="5">
                  <c:v>2018-2019</c:v>
                </c:pt>
              </c:strCache>
            </c:strRef>
          </c:cat>
          <c:val>
            <c:numRef>
              <c:f>OR!$E$9:$J$9</c:f>
              <c:numCache>
                <c:formatCode>#,##0</c:formatCode>
                <c:ptCount val="6"/>
                <c:pt idx="0">
                  <c:v>12000</c:v>
                </c:pt>
                <c:pt idx="1">
                  <c:v>0</c:v>
                </c:pt>
                <c:pt idx="2">
                  <c:v>0</c:v>
                </c:pt>
                <c:pt idx="3">
                  <c:v>0</c:v>
                </c:pt>
                <c:pt idx="4">
                  <c:v>0</c:v>
                </c:pt>
                <c:pt idx="5">
                  <c:v>0</c:v>
                </c:pt>
              </c:numCache>
            </c:numRef>
          </c:val>
        </c:ser>
        <c:ser>
          <c:idx val="7"/>
          <c:order val="3"/>
          <c:tx>
            <c:v>Brushing Surveys</c:v>
          </c:tx>
          <c:cat>
            <c:strRef>
              <c:f>OR!$E$3:$J$3</c:f>
              <c:strCache>
                <c:ptCount val="6"/>
                <c:pt idx="0">
                  <c:v>2013-2014</c:v>
                </c:pt>
                <c:pt idx="1">
                  <c:v>2014-2015</c:v>
                </c:pt>
                <c:pt idx="2">
                  <c:v>2015-2016</c:v>
                </c:pt>
                <c:pt idx="3">
                  <c:v>2016-2017</c:v>
                </c:pt>
                <c:pt idx="4">
                  <c:v>2017-2018</c:v>
                </c:pt>
                <c:pt idx="5">
                  <c:v>2018-2019</c:v>
                </c:pt>
              </c:strCache>
            </c:strRef>
          </c:cat>
          <c:val>
            <c:numRef>
              <c:f>OR!$E$11:$J$11</c:f>
              <c:numCache>
                <c:formatCode>#,##0</c:formatCode>
                <c:ptCount val="6"/>
                <c:pt idx="0">
                  <c:v>34500</c:v>
                </c:pt>
                <c:pt idx="1">
                  <c:v>87652</c:v>
                </c:pt>
                <c:pt idx="2">
                  <c:v>109497</c:v>
                </c:pt>
                <c:pt idx="3">
                  <c:v>268742</c:v>
                </c:pt>
                <c:pt idx="4">
                  <c:v>178946</c:v>
                </c:pt>
                <c:pt idx="5">
                  <c:v>201450</c:v>
                </c:pt>
              </c:numCache>
            </c:numRef>
          </c:val>
        </c:ser>
        <c:ser>
          <c:idx val="9"/>
          <c:order val="4"/>
          <c:tx>
            <c:v>Site Prep</c:v>
          </c:tx>
          <c:cat>
            <c:strRef>
              <c:f>OR!$E$3:$J$3</c:f>
              <c:strCache>
                <c:ptCount val="6"/>
                <c:pt idx="0">
                  <c:v>2013-2014</c:v>
                </c:pt>
                <c:pt idx="1">
                  <c:v>2014-2015</c:v>
                </c:pt>
                <c:pt idx="2">
                  <c:v>2015-2016</c:v>
                </c:pt>
                <c:pt idx="3">
                  <c:v>2016-2017</c:v>
                </c:pt>
                <c:pt idx="4">
                  <c:v>2017-2018</c:v>
                </c:pt>
                <c:pt idx="5">
                  <c:v>2018-2019</c:v>
                </c:pt>
              </c:strCache>
            </c:strRef>
          </c:cat>
          <c:val>
            <c:numRef>
              <c:f>OR!$E$13:$J$13</c:f>
              <c:numCache>
                <c:formatCode>#,##0</c:formatCode>
                <c:ptCount val="6"/>
                <c:pt idx="0">
                  <c:v>1569154</c:v>
                </c:pt>
                <c:pt idx="1">
                  <c:v>1612000</c:v>
                </c:pt>
                <c:pt idx="2">
                  <c:v>1698750</c:v>
                </c:pt>
                <c:pt idx="3">
                  <c:v>1361250</c:v>
                </c:pt>
                <c:pt idx="4">
                  <c:v>3300000</c:v>
                </c:pt>
                <c:pt idx="5">
                  <c:v>3300000</c:v>
                </c:pt>
              </c:numCache>
            </c:numRef>
          </c:val>
        </c:ser>
        <c:ser>
          <c:idx val="11"/>
          <c:order val="5"/>
          <c:tx>
            <c:v>Brushing</c:v>
          </c:tx>
          <c:spPr>
            <a:solidFill>
              <a:srgbClr val="92D050"/>
            </a:solidFill>
          </c:spPr>
          <c:cat>
            <c:strRef>
              <c:f>OR!$E$3:$J$3</c:f>
              <c:strCache>
                <c:ptCount val="6"/>
                <c:pt idx="0">
                  <c:v>2013-2014</c:v>
                </c:pt>
                <c:pt idx="1">
                  <c:v>2014-2015</c:v>
                </c:pt>
                <c:pt idx="2">
                  <c:v>2015-2016</c:v>
                </c:pt>
                <c:pt idx="3">
                  <c:v>2016-2017</c:v>
                </c:pt>
                <c:pt idx="4">
                  <c:v>2017-2018</c:v>
                </c:pt>
                <c:pt idx="5">
                  <c:v>2018-2019</c:v>
                </c:pt>
              </c:strCache>
            </c:strRef>
          </c:cat>
          <c:val>
            <c:numRef>
              <c:f>OR!$E$15:$J$15</c:f>
              <c:numCache>
                <c:formatCode>#,##0</c:formatCode>
                <c:ptCount val="6"/>
                <c:pt idx="0">
                  <c:v>365851</c:v>
                </c:pt>
                <c:pt idx="1">
                  <c:v>541903</c:v>
                </c:pt>
                <c:pt idx="2">
                  <c:v>864315</c:v>
                </c:pt>
                <c:pt idx="3">
                  <c:v>749663</c:v>
                </c:pt>
                <c:pt idx="4">
                  <c:v>756944</c:v>
                </c:pt>
                <c:pt idx="5">
                  <c:v>963034</c:v>
                </c:pt>
              </c:numCache>
            </c:numRef>
          </c:val>
        </c:ser>
        <c:ser>
          <c:idx val="13"/>
          <c:order val="6"/>
          <c:tx>
            <c:v>Planting</c:v>
          </c:tx>
          <c:cat>
            <c:strRef>
              <c:f>OR!$E$3:$J$3</c:f>
              <c:strCache>
                <c:ptCount val="6"/>
                <c:pt idx="0">
                  <c:v>2013-2014</c:v>
                </c:pt>
                <c:pt idx="1">
                  <c:v>2014-2015</c:v>
                </c:pt>
                <c:pt idx="2">
                  <c:v>2015-2016</c:v>
                </c:pt>
                <c:pt idx="3">
                  <c:v>2016-2017</c:v>
                </c:pt>
                <c:pt idx="4">
                  <c:v>2017-2018</c:v>
                </c:pt>
                <c:pt idx="5">
                  <c:v>2018-2019</c:v>
                </c:pt>
              </c:strCache>
            </c:strRef>
          </c:cat>
          <c:val>
            <c:numRef>
              <c:f>OR!$E$19:$J$19</c:f>
              <c:numCache>
                <c:formatCode>#,##0</c:formatCode>
                <c:ptCount val="6"/>
                <c:pt idx="0">
                  <c:v>2858790</c:v>
                </c:pt>
                <c:pt idx="1">
                  <c:v>3955693</c:v>
                </c:pt>
                <c:pt idx="2">
                  <c:v>3280637</c:v>
                </c:pt>
                <c:pt idx="3">
                  <c:v>3332942</c:v>
                </c:pt>
                <c:pt idx="4">
                  <c:v>3307154</c:v>
                </c:pt>
                <c:pt idx="5">
                  <c:v>3272642</c:v>
                </c:pt>
              </c:numCache>
            </c:numRef>
          </c:val>
        </c:ser>
        <c:ser>
          <c:idx val="16"/>
          <c:order val="7"/>
          <c:tx>
            <c:v>Overstory removal</c:v>
          </c:tx>
          <c:cat>
            <c:strRef>
              <c:f>OR!$E$3:$J$3</c:f>
              <c:strCache>
                <c:ptCount val="6"/>
                <c:pt idx="0">
                  <c:v>2013-2014</c:v>
                </c:pt>
                <c:pt idx="1">
                  <c:v>2014-2015</c:v>
                </c:pt>
                <c:pt idx="2">
                  <c:v>2015-2016</c:v>
                </c:pt>
                <c:pt idx="3">
                  <c:v>2016-2017</c:v>
                </c:pt>
                <c:pt idx="4">
                  <c:v>2017-2018</c:v>
                </c:pt>
                <c:pt idx="5">
                  <c:v>2018-2019</c:v>
                </c:pt>
              </c:strCache>
            </c:strRef>
          </c:cat>
          <c:val>
            <c:numRef>
              <c:f>OR!$E$22:$J$22</c:f>
              <c:numCache>
                <c:formatCode>#,##0</c:formatCode>
                <c:ptCount val="6"/>
                <c:pt idx="0">
                  <c:v>805000</c:v>
                </c:pt>
                <c:pt idx="1">
                  <c:v>464625</c:v>
                </c:pt>
                <c:pt idx="2">
                  <c:v>345000</c:v>
                </c:pt>
                <c:pt idx="3">
                  <c:v>280000</c:v>
                </c:pt>
                <c:pt idx="4">
                  <c:v>225000</c:v>
                </c:pt>
                <c:pt idx="5">
                  <c:v>225000</c:v>
                </c:pt>
              </c:numCache>
            </c:numRef>
          </c:val>
        </c:ser>
        <c:ser>
          <c:idx val="19"/>
          <c:order val="8"/>
          <c:tx>
            <c:v>TSM surveys</c:v>
          </c:tx>
          <c:spPr>
            <a:solidFill>
              <a:srgbClr val="FFC000"/>
            </a:solidFill>
          </c:spPr>
          <c:cat>
            <c:strRef>
              <c:f>OR!$E$3:$J$3</c:f>
              <c:strCache>
                <c:ptCount val="6"/>
                <c:pt idx="0">
                  <c:v>2013-2014</c:v>
                </c:pt>
                <c:pt idx="1">
                  <c:v>2014-2015</c:v>
                </c:pt>
                <c:pt idx="2">
                  <c:v>2015-2016</c:v>
                </c:pt>
                <c:pt idx="3">
                  <c:v>2016-2017</c:v>
                </c:pt>
                <c:pt idx="4">
                  <c:v>2017-2018</c:v>
                </c:pt>
                <c:pt idx="5">
                  <c:v>2018-2019</c:v>
                </c:pt>
              </c:strCache>
            </c:strRef>
          </c:cat>
          <c:val>
            <c:numRef>
              <c:f>OR!$E$25:$J$25</c:f>
              <c:numCache>
                <c:formatCode>#,##0</c:formatCode>
                <c:ptCount val="6"/>
                <c:pt idx="0">
                  <c:v>0</c:v>
                </c:pt>
                <c:pt idx="1">
                  <c:v>30000</c:v>
                </c:pt>
                <c:pt idx="2">
                  <c:v>300000</c:v>
                </c:pt>
                <c:pt idx="3">
                  <c:v>450000</c:v>
                </c:pt>
                <c:pt idx="4">
                  <c:v>450000</c:v>
                </c:pt>
                <c:pt idx="5">
                  <c:v>360000</c:v>
                </c:pt>
              </c:numCache>
            </c:numRef>
          </c:val>
        </c:ser>
        <c:ser>
          <c:idx val="21"/>
          <c:order val="9"/>
          <c:tx>
            <c:v>Conifer Release</c:v>
          </c:tx>
          <c:cat>
            <c:strRef>
              <c:f>OR!$E$3:$J$3</c:f>
              <c:strCache>
                <c:ptCount val="6"/>
                <c:pt idx="0">
                  <c:v>2013-2014</c:v>
                </c:pt>
                <c:pt idx="1">
                  <c:v>2014-2015</c:v>
                </c:pt>
                <c:pt idx="2">
                  <c:v>2015-2016</c:v>
                </c:pt>
                <c:pt idx="3">
                  <c:v>2016-2017</c:v>
                </c:pt>
                <c:pt idx="4">
                  <c:v>2017-2018</c:v>
                </c:pt>
                <c:pt idx="5">
                  <c:v>2018-2019</c:v>
                </c:pt>
              </c:strCache>
            </c:strRef>
          </c:cat>
          <c:val>
            <c:numRef>
              <c:f>OR!$E$27:$J$27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OR!$E$3:$J$3</c:f>
              <c:strCache>
                <c:ptCount val="6"/>
                <c:pt idx="0">
                  <c:v>2013-2014</c:v>
                </c:pt>
                <c:pt idx="1">
                  <c:v>2014-2015</c:v>
                </c:pt>
                <c:pt idx="2">
                  <c:v>2015-2016</c:v>
                </c:pt>
                <c:pt idx="3">
                  <c:v>2016-2017</c:v>
                </c:pt>
                <c:pt idx="4">
                  <c:v>2017-2018</c:v>
                </c:pt>
                <c:pt idx="5">
                  <c:v>2018-2019</c:v>
                </c:pt>
              </c:strCache>
            </c:strRef>
          </c:cat>
          <c:val>
            <c:numRef>
              <c:f>OR!$E$29:$J$29</c:f>
              <c:numCache>
                <c:formatCode>#,##0</c:formatCode>
                <c:ptCount val="6"/>
                <c:pt idx="0">
                  <c:v>0</c:v>
                </c:pt>
                <c:pt idx="1">
                  <c:v>0</c:v>
                </c:pt>
                <c:pt idx="2">
                  <c:v>0</c:v>
                </c:pt>
                <c:pt idx="3">
                  <c:v>0</c:v>
                </c:pt>
                <c:pt idx="4">
                  <c:v>0</c:v>
                </c:pt>
                <c:pt idx="5">
                  <c:v>0</c:v>
                </c:pt>
              </c:numCache>
            </c:numRef>
          </c:val>
        </c:ser>
        <c:ser>
          <c:idx val="25"/>
          <c:order val="11"/>
          <c:tx>
            <c:v>Fertilization</c:v>
          </c:tx>
          <c:cat>
            <c:strRef>
              <c:f>OR!$E$3:$J$3</c:f>
              <c:strCache>
                <c:ptCount val="6"/>
                <c:pt idx="0">
                  <c:v>2013-2014</c:v>
                </c:pt>
                <c:pt idx="1">
                  <c:v>2014-2015</c:v>
                </c:pt>
                <c:pt idx="2">
                  <c:v>2015-2016</c:v>
                </c:pt>
                <c:pt idx="3">
                  <c:v>2016-2017</c:v>
                </c:pt>
                <c:pt idx="4">
                  <c:v>2017-2018</c:v>
                </c:pt>
                <c:pt idx="5">
                  <c:v>2018-2019</c:v>
                </c:pt>
              </c:strCache>
            </c:strRef>
          </c:cat>
          <c:val>
            <c:numRef>
              <c:f>OR!$E$31:$J$31</c:f>
              <c:numCache>
                <c:formatCode>#,##0</c:formatCode>
                <c:ptCount val="6"/>
                <c:pt idx="0">
                  <c:v>0</c:v>
                </c:pt>
                <c:pt idx="1">
                  <c:v>1936000</c:v>
                </c:pt>
                <c:pt idx="2">
                  <c:v>1936000</c:v>
                </c:pt>
                <c:pt idx="3">
                  <c:v>1936000</c:v>
                </c:pt>
                <c:pt idx="4">
                  <c:v>2046000</c:v>
                </c:pt>
                <c:pt idx="5">
                  <c:v>2046000</c:v>
                </c:pt>
              </c:numCache>
            </c:numRef>
          </c:val>
        </c:ser>
        <c:ser>
          <c:idx val="27"/>
          <c:order val="12"/>
          <c:tx>
            <c:v>Pruning</c:v>
          </c:tx>
          <c:cat>
            <c:strRef>
              <c:f>OR!$E$3:$J$3</c:f>
              <c:strCache>
                <c:ptCount val="6"/>
                <c:pt idx="0">
                  <c:v>2013-2014</c:v>
                </c:pt>
                <c:pt idx="1">
                  <c:v>2014-2015</c:v>
                </c:pt>
                <c:pt idx="2">
                  <c:v>2015-2016</c:v>
                </c:pt>
                <c:pt idx="3">
                  <c:v>2016-2017</c:v>
                </c:pt>
                <c:pt idx="4">
                  <c:v>2017-2018</c:v>
                </c:pt>
                <c:pt idx="5">
                  <c:v>2018-2019</c:v>
                </c:pt>
              </c:strCache>
            </c:strRef>
          </c:cat>
          <c:val>
            <c:numRef>
              <c:f>OR!$E$33:$J$33</c:f>
              <c:numCache>
                <c:formatCode>#,##0</c:formatCode>
                <c:ptCount val="6"/>
                <c:pt idx="0">
                  <c:v>0</c:v>
                </c:pt>
                <c:pt idx="1">
                  <c:v>0</c:v>
                </c:pt>
                <c:pt idx="2">
                  <c:v>0</c:v>
                </c:pt>
                <c:pt idx="3">
                  <c:v>0</c:v>
                </c:pt>
                <c:pt idx="4">
                  <c:v>0</c:v>
                </c:pt>
                <c:pt idx="5">
                  <c:v>0</c:v>
                </c:pt>
              </c:numCache>
            </c:numRef>
          </c:val>
        </c:ser>
        <c:ser>
          <c:idx val="29"/>
          <c:order val="13"/>
          <c:tx>
            <c:v>Access</c:v>
          </c:tx>
          <c:cat>
            <c:strRef>
              <c:f>OR!$E$3:$J$3</c:f>
              <c:strCache>
                <c:ptCount val="6"/>
                <c:pt idx="0">
                  <c:v>2013-2014</c:v>
                </c:pt>
                <c:pt idx="1">
                  <c:v>2014-2015</c:v>
                </c:pt>
                <c:pt idx="2">
                  <c:v>2015-2016</c:v>
                </c:pt>
                <c:pt idx="3">
                  <c:v>2016-2017</c:v>
                </c:pt>
                <c:pt idx="4">
                  <c:v>2017-2018</c:v>
                </c:pt>
                <c:pt idx="5">
                  <c:v>2018-2019</c:v>
                </c:pt>
              </c:strCache>
            </c:strRef>
          </c:cat>
          <c:val>
            <c:numRef>
              <c:f>OR!$E$35:$J$35</c:f>
              <c:numCache>
                <c:formatCode>#,##0</c:formatCode>
                <c:ptCount val="6"/>
                <c:pt idx="0">
                  <c:v>276500</c:v>
                </c:pt>
                <c:pt idx="1">
                  <c:v>135000</c:v>
                </c:pt>
                <c:pt idx="2">
                  <c:v>160000</c:v>
                </c:pt>
                <c:pt idx="3">
                  <c:v>160000</c:v>
                </c:pt>
                <c:pt idx="4">
                  <c:v>250000</c:v>
                </c:pt>
                <c:pt idx="5">
                  <c:v>250000</c:v>
                </c:pt>
              </c:numCache>
            </c:numRef>
          </c:val>
        </c:ser>
        <c:ser>
          <c:idx val="30"/>
          <c:order val="14"/>
          <c:tx>
            <c:v>Overview Planning</c:v>
          </c:tx>
          <c:cat>
            <c:strRef>
              <c:f>OR!$E$3:$J$3</c:f>
              <c:strCache>
                <c:ptCount val="6"/>
                <c:pt idx="0">
                  <c:v>2013-2014</c:v>
                </c:pt>
                <c:pt idx="1">
                  <c:v>2014-2015</c:v>
                </c:pt>
                <c:pt idx="2">
                  <c:v>2015-2016</c:v>
                </c:pt>
                <c:pt idx="3">
                  <c:v>2016-2017</c:v>
                </c:pt>
                <c:pt idx="4">
                  <c:v>2017-2018</c:v>
                </c:pt>
                <c:pt idx="5">
                  <c:v>2018-2019</c:v>
                </c:pt>
              </c:strCache>
            </c:strRef>
          </c:cat>
          <c:val>
            <c:numRef>
              <c:f>OR!$E$36:$J$36</c:f>
              <c:numCache>
                <c:formatCode>#,##0</c:formatCode>
                <c:ptCount val="6"/>
                <c:pt idx="0">
                  <c:v>50940</c:v>
                </c:pt>
                <c:pt idx="1">
                  <c:v>30000</c:v>
                </c:pt>
                <c:pt idx="2">
                  <c:v>30000</c:v>
                </c:pt>
                <c:pt idx="3">
                  <c:v>30000</c:v>
                </c:pt>
                <c:pt idx="4">
                  <c:v>20000</c:v>
                </c:pt>
                <c:pt idx="5">
                  <c:v>20000</c:v>
                </c:pt>
              </c:numCache>
            </c:numRef>
          </c:val>
        </c:ser>
        <c:ser>
          <c:idx val="31"/>
          <c:order val="15"/>
          <c:tx>
            <c:v>Program Support (Admin)</c:v>
          </c:tx>
          <c:spPr>
            <a:solidFill>
              <a:srgbClr val="FFFF00"/>
            </a:solidFill>
          </c:spPr>
          <c:cat>
            <c:strRef>
              <c:f>OR!$E$3:$J$3</c:f>
              <c:strCache>
                <c:ptCount val="6"/>
                <c:pt idx="0">
                  <c:v>2013-2014</c:v>
                </c:pt>
                <c:pt idx="1">
                  <c:v>2014-2015</c:v>
                </c:pt>
                <c:pt idx="2">
                  <c:v>2015-2016</c:v>
                </c:pt>
                <c:pt idx="3">
                  <c:v>2016-2017</c:v>
                </c:pt>
                <c:pt idx="4">
                  <c:v>2017-2018</c:v>
                </c:pt>
                <c:pt idx="5">
                  <c:v>2018-2019</c:v>
                </c:pt>
              </c:strCache>
            </c:strRef>
          </c:cat>
          <c:val>
            <c:numRef>
              <c:f>OR!$E$37:$J$37</c:f>
              <c:numCache>
                <c:formatCode>#,##0</c:formatCode>
                <c:ptCount val="6"/>
                <c:pt idx="0">
                  <c:v>747920.9</c:v>
                </c:pt>
                <c:pt idx="1">
                  <c:v>924885.8</c:v>
                </c:pt>
                <c:pt idx="2">
                  <c:v>906767</c:v>
                </c:pt>
                <c:pt idx="3">
                  <c:v>885850.79999999993</c:v>
                </c:pt>
                <c:pt idx="4">
                  <c:v>1103530.5999999999</c:v>
                </c:pt>
                <c:pt idx="5">
                  <c:v>1109831.2000000002</c:v>
                </c:pt>
              </c:numCache>
            </c:numRef>
          </c:val>
        </c:ser>
        <c:ser>
          <c:idx val="0"/>
          <c:order val="16"/>
          <c:tx>
            <c:strRef>
              <c:f>OR!$C$16</c:f>
              <c:strCache>
                <c:ptCount val="1"/>
                <c:pt idx="0">
                  <c:v>Repression Density Spacing</c:v>
                </c:pt>
              </c:strCache>
            </c:strRef>
          </c:tx>
          <c:cat>
            <c:strRef>
              <c:f>OR!$E$3:$J$3</c:f>
              <c:strCache>
                <c:ptCount val="6"/>
                <c:pt idx="0">
                  <c:v>2013-2014</c:v>
                </c:pt>
                <c:pt idx="1">
                  <c:v>2014-2015</c:v>
                </c:pt>
                <c:pt idx="2">
                  <c:v>2015-2016</c:v>
                </c:pt>
                <c:pt idx="3">
                  <c:v>2016-2017</c:v>
                </c:pt>
                <c:pt idx="4">
                  <c:v>2017-2018</c:v>
                </c:pt>
                <c:pt idx="5">
                  <c:v>2018-2019</c:v>
                </c:pt>
              </c:strCache>
            </c:strRef>
          </c:cat>
          <c:val>
            <c:numRef>
              <c:f>OR!$E$17:$J$17</c:f>
              <c:numCache>
                <c:formatCode>#,##0</c:formatCode>
                <c:ptCount val="6"/>
                <c:pt idx="0">
                  <c:v>0</c:v>
                </c:pt>
                <c:pt idx="1">
                  <c:v>0</c:v>
                </c:pt>
                <c:pt idx="2">
                  <c:v>0</c:v>
                </c:pt>
                <c:pt idx="3">
                  <c:v>0</c:v>
                </c:pt>
                <c:pt idx="4">
                  <c:v>0</c:v>
                </c:pt>
                <c:pt idx="5">
                  <c:v>0</c:v>
                </c:pt>
              </c:numCache>
            </c:numRef>
          </c:val>
        </c:ser>
        <c:overlap val="100"/>
        <c:axId val="113774976"/>
        <c:axId val="113776512"/>
      </c:barChart>
      <c:catAx>
        <c:axId val="113774976"/>
        <c:scaling>
          <c:orientation val="minMax"/>
        </c:scaling>
        <c:axPos val="b"/>
        <c:tickLblPos val="nextTo"/>
        <c:crossAx val="113776512"/>
        <c:crosses val="autoZero"/>
        <c:auto val="1"/>
        <c:lblAlgn val="ctr"/>
        <c:lblOffset val="100"/>
      </c:catAx>
      <c:valAx>
        <c:axId val="113776512"/>
        <c:scaling>
          <c:orientation val="minMax"/>
        </c:scaling>
        <c:axPos val="l"/>
        <c:majorGridlines/>
        <c:numFmt formatCode="0%" sourceLinked="1"/>
        <c:tickLblPos val="nextTo"/>
        <c:crossAx val="113774976"/>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Prince</a:t>
            </a:r>
            <a:r>
              <a:rPr lang="en-US" baseline="0"/>
              <a:t> George</a:t>
            </a:r>
            <a:endParaRPr lang="en-US"/>
          </a:p>
        </c:rich>
      </c:tx>
    </c:title>
    <c:plotArea>
      <c:layout/>
      <c:barChart>
        <c:barDir val="col"/>
        <c:grouping val="percentStacked"/>
        <c:ser>
          <c:idx val="1"/>
          <c:order val="0"/>
          <c:tx>
            <c:v>Backlog NSR Surveys</c:v>
          </c:tx>
          <c:cat>
            <c:strRef>
              <c:f>OR!$E$46:$J$46</c:f>
              <c:strCache>
                <c:ptCount val="6"/>
                <c:pt idx="0">
                  <c:v>2013-2014</c:v>
                </c:pt>
                <c:pt idx="1">
                  <c:v>2014-2015</c:v>
                </c:pt>
                <c:pt idx="2">
                  <c:v>2015-2016</c:v>
                </c:pt>
                <c:pt idx="3">
                  <c:v>2016-2017</c:v>
                </c:pt>
                <c:pt idx="4">
                  <c:v>2017-2018</c:v>
                </c:pt>
                <c:pt idx="5">
                  <c:v>2018-2019</c:v>
                </c:pt>
              </c:strCache>
            </c:strRef>
          </c:cat>
          <c:val>
            <c:numRef>
              <c:f>OR!$E$48:$J$48</c:f>
              <c:numCache>
                <c:formatCode>#,##0</c:formatCode>
                <c:ptCount val="6"/>
                <c:pt idx="0" formatCode="General">
                  <c:v>0</c:v>
                </c:pt>
                <c:pt idx="1">
                  <c:v>0</c:v>
                </c:pt>
                <c:pt idx="2">
                  <c:v>5000</c:v>
                </c:pt>
                <c:pt idx="3">
                  <c:v>0</c:v>
                </c:pt>
                <c:pt idx="4">
                  <c:v>0</c:v>
                </c:pt>
                <c:pt idx="5">
                  <c:v>0</c:v>
                </c:pt>
              </c:numCache>
            </c:numRef>
          </c:val>
        </c:ser>
        <c:ser>
          <c:idx val="3"/>
          <c:order val="1"/>
          <c:tx>
            <c:v>MPB/Wildfire Surveys</c:v>
          </c:tx>
          <c:spPr>
            <a:solidFill>
              <a:srgbClr val="FF0000"/>
            </a:solidFill>
          </c:spPr>
          <c:cat>
            <c:strRef>
              <c:f>OR!$E$46:$J$46</c:f>
              <c:strCache>
                <c:ptCount val="6"/>
                <c:pt idx="0">
                  <c:v>2013-2014</c:v>
                </c:pt>
                <c:pt idx="1">
                  <c:v>2014-2015</c:v>
                </c:pt>
                <c:pt idx="2">
                  <c:v>2015-2016</c:v>
                </c:pt>
                <c:pt idx="3">
                  <c:v>2016-2017</c:v>
                </c:pt>
                <c:pt idx="4">
                  <c:v>2017-2018</c:v>
                </c:pt>
                <c:pt idx="5">
                  <c:v>2018-2019</c:v>
                </c:pt>
              </c:strCache>
            </c:strRef>
          </c:cat>
          <c:val>
            <c:numRef>
              <c:f>OR!$E$50:$J$50</c:f>
              <c:numCache>
                <c:formatCode>#,##0</c:formatCode>
                <c:ptCount val="6"/>
                <c:pt idx="0">
                  <c:v>110134</c:v>
                </c:pt>
                <c:pt idx="1">
                  <c:v>128295</c:v>
                </c:pt>
                <c:pt idx="2">
                  <c:v>248135</c:v>
                </c:pt>
                <c:pt idx="3">
                  <c:v>226871</c:v>
                </c:pt>
                <c:pt idx="4">
                  <c:v>204782</c:v>
                </c:pt>
                <c:pt idx="5">
                  <c:v>215066</c:v>
                </c:pt>
              </c:numCache>
            </c:numRef>
          </c:val>
        </c:ser>
        <c:ser>
          <c:idx val="5"/>
          <c:order val="2"/>
          <c:tx>
            <c:v>Defaulted Obligations Surveys</c:v>
          </c:tx>
          <c:cat>
            <c:strRef>
              <c:f>OR!$E$46:$J$46</c:f>
              <c:strCache>
                <c:ptCount val="6"/>
                <c:pt idx="0">
                  <c:v>2013-2014</c:v>
                </c:pt>
                <c:pt idx="1">
                  <c:v>2014-2015</c:v>
                </c:pt>
                <c:pt idx="2">
                  <c:v>2015-2016</c:v>
                </c:pt>
                <c:pt idx="3">
                  <c:v>2016-2017</c:v>
                </c:pt>
                <c:pt idx="4">
                  <c:v>2017-2018</c:v>
                </c:pt>
                <c:pt idx="5">
                  <c:v>2018-2019</c:v>
                </c:pt>
              </c:strCache>
            </c:strRef>
          </c:cat>
          <c:val>
            <c:numRef>
              <c:f>OR!$E$52:$J$52</c:f>
              <c:numCache>
                <c:formatCode>#,##0</c:formatCode>
                <c:ptCount val="6"/>
                <c:pt idx="0">
                  <c:v>0</c:v>
                </c:pt>
                <c:pt idx="1">
                  <c:v>0</c:v>
                </c:pt>
                <c:pt idx="2">
                  <c:v>0</c:v>
                </c:pt>
                <c:pt idx="3">
                  <c:v>0</c:v>
                </c:pt>
                <c:pt idx="4">
                  <c:v>0</c:v>
                </c:pt>
                <c:pt idx="5">
                  <c:v>0</c:v>
                </c:pt>
              </c:numCache>
            </c:numRef>
          </c:val>
        </c:ser>
        <c:ser>
          <c:idx val="7"/>
          <c:order val="3"/>
          <c:tx>
            <c:v>Brushing Surveys</c:v>
          </c:tx>
          <c:cat>
            <c:strRef>
              <c:f>OR!$E$46:$J$46</c:f>
              <c:strCache>
                <c:ptCount val="6"/>
                <c:pt idx="0">
                  <c:v>2013-2014</c:v>
                </c:pt>
                <c:pt idx="1">
                  <c:v>2014-2015</c:v>
                </c:pt>
                <c:pt idx="2">
                  <c:v>2015-2016</c:v>
                </c:pt>
                <c:pt idx="3">
                  <c:v>2016-2017</c:v>
                </c:pt>
                <c:pt idx="4">
                  <c:v>2017-2018</c:v>
                </c:pt>
                <c:pt idx="5">
                  <c:v>2018-2019</c:v>
                </c:pt>
              </c:strCache>
            </c:strRef>
          </c:cat>
          <c:val>
            <c:numRef>
              <c:f>OR!$E$54:$J$54</c:f>
              <c:numCache>
                <c:formatCode>#,##0</c:formatCode>
                <c:ptCount val="6"/>
                <c:pt idx="0">
                  <c:v>28500</c:v>
                </c:pt>
                <c:pt idx="1">
                  <c:v>30000</c:v>
                </c:pt>
                <c:pt idx="2">
                  <c:v>39000</c:v>
                </c:pt>
                <c:pt idx="3">
                  <c:v>45000</c:v>
                </c:pt>
                <c:pt idx="4">
                  <c:v>45000</c:v>
                </c:pt>
                <c:pt idx="5">
                  <c:v>45000</c:v>
                </c:pt>
              </c:numCache>
            </c:numRef>
          </c:val>
        </c:ser>
        <c:ser>
          <c:idx val="9"/>
          <c:order val="4"/>
          <c:tx>
            <c:v>Site Prep</c:v>
          </c:tx>
          <c:cat>
            <c:strRef>
              <c:f>OR!$E$46:$J$46</c:f>
              <c:strCache>
                <c:ptCount val="6"/>
                <c:pt idx="0">
                  <c:v>2013-2014</c:v>
                </c:pt>
                <c:pt idx="1">
                  <c:v>2014-2015</c:v>
                </c:pt>
                <c:pt idx="2">
                  <c:v>2015-2016</c:v>
                </c:pt>
                <c:pt idx="3">
                  <c:v>2016-2017</c:v>
                </c:pt>
                <c:pt idx="4">
                  <c:v>2017-2018</c:v>
                </c:pt>
                <c:pt idx="5">
                  <c:v>2018-2019</c:v>
                </c:pt>
              </c:strCache>
            </c:strRef>
          </c:cat>
          <c:val>
            <c:numRef>
              <c:f>OR!$E$56:$J$56</c:f>
              <c:numCache>
                <c:formatCode>#,##0</c:formatCode>
                <c:ptCount val="6"/>
                <c:pt idx="0">
                  <c:v>609900</c:v>
                </c:pt>
                <c:pt idx="1">
                  <c:v>1100000</c:v>
                </c:pt>
                <c:pt idx="2">
                  <c:v>880000</c:v>
                </c:pt>
                <c:pt idx="3">
                  <c:v>550000</c:v>
                </c:pt>
                <c:pt idx="4">
                  <c:v>550000</c:v>
                </c:pt>
                <c:pt idx="5">
                  <c:v>550000</c:v>
                </c:pt>
              </c:numCache>
            </c:numRef>
          </c:val>
        </c:ser>
        <c:ser>
          <c:idx val="11"/>
          <c:order val="5"/>
          <c:tx>
            <c:v>Brushing</c:v>
          </c:tx>
          <c:spPr>
            <a:solidFill>
              <a:srgbClr val="92D050"/>
            </a:solidFill>
          </c:spPr>
          <c:cat>
            <c:strRef>
              <c:f>OR!$E$46:$J$46</c:f>
              <c:strCache>
                <c:ptCount val="6"/>
                <c:pt idx="0">
                  <c:v>2013-2014</c:v>
                </c:pt>
                <c:pt idx="1">
                  <c:v>2014-2015</c:v>
                </c:pt>
                <c:pt idx="2">
                  <c:v>2015-2016</c:v>
                </c:pt>
                <c:pt idx="3">
                  <c:v>2016-2017</c:v>
                </c:pt>
                <c:pt idx="4">
                  <c:v>2017-2018</c:v>
                </c:pt>
                <c:pt idx="5">
                  <c:v>2018-2019</c:v>
                </c:pt>
              </c:strCache>
            </c:strRef>
          </c:cat>
          <c:val>
            <c:numRef>
              <c:f>OR!$E$58:$J$58</c:f>
              <c:numCache>
                <c:formatCode>#,##0</c:formatCode>
                <c:ptCount val="6"/>
                <c:pt idx="0">
                  <c:v>152101</c:v>
                </c:pt>
                <c:pt idx="1">
                  <c:v>348153</c:v>
                </c:pt>
                <c:pt idx="2">
                  <c:v>301815</c:v>
                </c:pt>
                <c:pt idx="3">
                  <c:v>512163</c:v>
                </c:pt>
                <c:pt idx="4">
                  <c:v>512163</c:v>
                </c:pt>
                <c:pt idx="5">
                  <c:v>512163</c:v>
                </c:pt>
              </c:numCache>
            </c:numRef>
          </c:val>
        </c:ser>
        <c:ser>
          <c:idx val="13"/>
          <c:order val="6"/>
          <c:tx>
            <c:v>Planting</c:v>
          </c:tx>
          <c:cat>
            <c:strRef>
              <c:f>OR!$E$46:$J$46</c:f>
              <c:strCache>
                <c:ptCount val="6"/>
                <c:pt idx="0">
                  <c:v>2013-2014</c:v>
                </c:pt>
                <c:pt idx="1">
                  <c:v>2014-2015</c:v>
                </c:pt>
                <c:pt idx="2">
                  <c:v>2015-2016</c:v>
                </c:pt>
                <c:pt idx="3">
                  <c:v>2016-2017</c:v>
                </c:pt>
                <c:pt idx="4">
                  <c:v>2017-2018</c:v>
                </c:pt>
                <c:pt idx="5">
                  <c:v>2018-2019</c:v>
                </c:pt>
              </c:strCache>
            </c:strRef>
          </c:cat>
          <c:val>
            <c:numRef>
              <c:f>OR!$E$62:$J$62</c:f>
              <c:numCache>
                <c:formatCode>#,##0</c:formatCode>
                <c:ptCount val="6"/>
                <c:pt idx="0">
                  <c:v>1109370</c:v>
                </c:pt>
                <c:pt idx="1">
                  <c:v>1384196</c:v>
                </c:pt>
                <c:pt idx="2">
                  <c:v>1186805</c:v>
                </c:pt>
                <c:pt idx="3">
                  <c:v>892142</c:v>
                </c:pt>
                <c:pt idx="4">
                  <c:v>892142</c:v>
                </c:pt>
                <c:pt idx="5">
                  <c:v>892142</c:v>
                </c:pt>
              </c:numCache>
            </c:numRef>
          </c:val>
        </c:ser>
        <c:ser>
          <c:idx val="16"/>
          <c:order val="7"/>
          <c:tx>
            <c:v>Overstory removal</c:v>
          </c:tx>
          <c:cat>
            <c:strRef>
              <c:f>OR!$E$46:$J$46</c:f>
              <c:strCache>
                <c:ptCount val="6"/>
                <c:pt idx="0">
                  <c:v>2013-2014</c:v>
                </c:pt>
                <c:pt idx="1">
                  <c:v>2014-2015</c:v>
                </c:pt>
                <c:pt idx="2">
                  <c:v>2015-2016</c:v>
                </c:pt>
                <c:pt idx="3">
                  <c:v>2016-2017</c:v>
                </c:pt>
                <c:pt idx="4">
                  <c:v>2017-2018</c:v>
                </c:pt>
                <c:pt idx="5">
                  <c:v>2018-2019</c:v>
                </c:pt>
              </c:strCache>
            </c:strRef>
          </c:cat>
          <c:val>
            <c:numRef>
              <c:f>OR!$E$65:$J$65</c:f>
              <c:numCache>
                <c:formatCode>#,##0</c:formatCode>
                <c:ptCount val="6"/>
                <c:pt idx="0">
                  <c:v>805000</c:v>
                </c:pt>
                <c:pt idx="1">
                  <c:v>0</c:v>
                </c:pt>
                <c:pt idx="2">
                  <c:v>0</c:v>
                </c:pt>
                <c:pt idx="3">
                  <c:v>0</c:v>
                </c:pt>
                <c:pt idx="4">
                  <c:v>0</c:v>
                </c:pt>
                <c:pt idx="5">
                  <c:v>0</c:v>
                </c:pt>
              </c:numCache>
            </c:numRef>
          </c:val>
        </c:ser>
        <c:ser>
          <c:idx val="19"/>
          <c:order val="8"/>
          <c:tx>
            <c:v>TSM surveys</c:v>
          </c:tx>
          <c:spPr>
            <a:solidFill>
              <a:srgbClr val="FFC000"/>
            </a:solidFill>
          </c:spPr>
          <c:cat>
            <c:strRef>
              <c:f>OR!$E$46:$J$46</c:f>
              <c:strCache>
                <c:ptCount val="6"/>
                <c:pt idx="0">
                  <c:v>2013-2014</c:v>
                </c:pt>
                <c:pt idx="1">
                  <c:v>2014-2015</c:v>
                </c:pt>
                <c:pt idx="2">
                  <c:v>2015-2016</c:v>
                </c:pt>
                <c:pt idx="3">
                  <c:v>2016-2017</c:v>
                </c:pt>
                <c:pt idx="4">
                  <c:v>2017-2018</c:v>
                </c:pt>
                <c:pt idx="5">
                  <c:v>2018-2019</c:v>
                </c:pt>
              </c:strCache>
            </c:strRef>
          </c:cat>
          <c:val>
            <c:numRef>
              <c:f>OR!$E$68:$J$68</c:f>
              <c:numCache>
                <c:formatCode>#,##0</c:formatCode>
                <c:ptCount val="6"/>
                <c:pt idx="0">
                  <c:v>0</c:v>
                </c:pt>
                <c:pt idx="1">
                  <c:v>30000</c:v>
                </c:pt>
                <c:pt idx="2">
                  <c:v>300000</c:v>
                </c:pt>
                <c:pt idx="3">
                  <c:v>300000</c:v>
                </c:pt>
                <c:pt idx="4">
                  <c:v>300000</c:v>
                </c:pt>
                <c:pt idx="5">
                  <c:v>300000</c:v>
                </c:pt>
              </c:numCache>
            </c:numRef>
          </c:val>
        </c:ser>
        <c:ser>
          <c:idx val="21"/>
          <c:order val="9"/>
          <c:tx>
            <c:v>Conifer Release</c:v>
          </c:tx>
          <c:cat>
            <c:strRef>
              <c:f>OR!$E$46:$J$46</c:f>
              <c:strCache>
                <c:ptCount val="6"/>
                <c:pt idx="0">
                  <c:v>2013-2014</c:v>
                </c:pt>
                <c:pt idx="1">
                  <c:v>2014-2015</c:v>
                </c:pt>
                <c:pt idx="2">
                  <c:v>2015-2016</c:v>
                </c:pt>
                <c:pt idx="3">
                  <c:v>2016-2017</c:v>
                </c:pt>
                <c:pt idx="4">
                  <c:v>2017-2018</c:v>
                </c:pt>
                <c:pt idx="5">
                  <c:v>2018-2019</c:v>
                </c:pt>
              </c:strCache>
            </c:strRef>
          </c:cat>
          <c:val>
            <c:numRef>
              <c:f>OR!$E$70:$J$70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OR!$E$46:$J$46</c:f>
              <c:strCache>
                <c:ptCount val="6"/>
                <c:pt idx="0">
                  <c:v>2013-2014</c:v>
                </c:pt>
                <c:pt idx="1">
                  <c:v>2014-2015</c:v>
                </c:pt>
                <c:pt idx="2">
                  <c:v>2015-2016</c:v>
                </c:pt>
                <c:pt idx="3">
                  <c:v>2016-2017</c:v>
                </c:pt>
                <c:pt idx="4">
                  <c:v>2017-2018</c:v>
                </c:pt>
                <c:pt idx="5">
                  <c:v>2018-2019</c:v>
                </c:pt>
              </c:strCache>
            </c:strRef>
          </c:cat>
          <c:val>
            <c:numRef>
              <c:f>OR!$E$72:$J$72</c:f>
              <c:numCache>
                <c:formatCode>#,##0</c:formatCode>
                <c:ptCount val="6"/>
                <c:pt idx="0">
                  <c:v>0</c:v>
                </c:pt>
                <c:pt idx="1">
                  <c:v>0</c:v>
                </c:pt>
                <c:pt idx="2">
                  <c:v>0</c:v>
                </c:pt>
                <c:pt idx="3">
                  <c:v>0</c:v>
                </c:pt>
                <c:pt idx="4">
                  <c:v>0</c:v>
                </c:pt>
                <c:pt idx="5">
                  <c:v>0</c:v>
                </c:pt>
              </c:numCache>
            </c:numRef>
          </c:val>
        </c:ser>
        <c:ser>
          <c:idx val="25"/>
          <c:order val="11"/>
          <c:tx>
            <c:v>Fertilization</c:v>
          </c:tx>
          <c:cat>
            <c:strRef>
              <c:f>OR!$E$46:$J$46</c:f>
              <c:strCache>
                <c:ptCount val="6"/>
                <c:pt idx="0">
                  <c:v>2013-2014</c:v>
                </c:pt>
                <c:pt idx="1">
                  <c:v>2014-2015</c:v>
                </c:pt>
                <c:pt idx="2">
                  <c:v>2015-2016</c:v>
                </c:pt>
                <c:pt idx="3">
                  <c:v>2016-2017</c:v>
                </c:pt>
                <c:pt idx="4">
                  <c:v>2017-2018</c:v>
                </c:pt>
                <c:pt idx="5">
                  <c:v>2018-2019</c:v>
                </c:pt>
              </c:strCache>
            </c:strRef>
          </c:cat>
          <c:val>
            <c:numRef>
              <c:f>OR!$E$74:$J$74</c:f>
              <c:numCache>
                <c:formatCode>#,##0</c:formatCode>
                <c:ptCount val="6"/>
                <c:pt idx="0">
                  <c:v>0</c:v>
                </c:pt>
                <c:pt idx="1">
                  <c:v>1826000</c:v>
                </c:pt>
                <c:pt idx="2">
                  <c:v>1826000</c:v>
                </c:pt>
                <c:pt idx="3">
                  <c:v>1826000</c:v>
                </c:pt>
                <c:pt idx="4">
                  <c:v>1826000</c:v>
                </c:pt>
                <c:pt idx="5">
                  <c:v>1826000</c:v>
                </c:pt>
              </c:numCache>
            </c:numRef>
          </c:val>
        </c:ser>
        <c:ser>
          <c:idx val="27"/>
          <c:order val="12"/>
          <c:tx>
            <c:v>Pruning</c:v>
          </c:tx>
          <c:cat>
            <c:strRef>
              <c:f>OR!$E$46:$J$46</c:f>
              <c:strCache>
                <c:ptCount val="6"/>
                <c:pt idx="0">
                  <c:v>2013-2014</c:v>
                </c:pt>
                <c:pt idx="1">
                  <c:v>2014-2015</c:v>
                </c:pt>
                <c:pt idx="2">
                  <c:v>2015-2016</c:v>
                </c:pt>
                <c:pt idx="3">
                  <c:v>2016-2017</c:v>
                </c:pt>
                <c:pt idx="4">
                  <c:v>2017-2018</c:v>
                </c:pt>
                <c:pt idx="5">
                  <c:v>2018-2019</c:v>
                </c:pt>
              </c:strCache>
            </c:strRef>
          </c:cat>
          <c:val>
            <c:numRef>
              <c:f>OR!$E$76:$J$76</c:f>
              <c:numCache>
                <c:formatCode>#,##0</c:formatCode>
                <c:ptCount val="6"/>
                <c:pt idx="0">
                  <c:v>0</c:v>
                </c:pt>
                <c:pt idx="1">
                  <c:v>0</c:v>
                </c:pt>
                <c:pt idx="2">
                  <c:v>0</c:v>
                </c:pt>
                <c:pt idx="3">
                  <c:v>0</c:v>
                </c:pt>
                <c:pt idx="4">
                  <c:v>0</c:v>
                </c:pt>
                <c:pt idx="5">
                  <c:v>0</c:v>
                </c:pt>
              </c:numCache>
            </c:numRef>
          </c:val>
        </c:ser>
        <c:ser>
          <c:idx val="29"/>
          <c:order val="13"/>
          <c:tx>
            <c:v>Access</c:v>
          </c:tx>
          <c:cat>
            <c:strRef>
              <c:f>OR!$E$46:$J$46</c:f>
              <c:strCache>
                <c:ptCount val="6"/>
                <c:pt idx="0">
                  <c:v>2013-2014</c:v>
                </c:pt>
                <c:pt idx="1">
                  <c:v>2014-2015</c:v>
                </c:pt>
                <c:pt idx="2">
                  <c:v>2015-2016</c:v>
                </c:pt>
                <c:pt idx="3">
                  <c:v>2016-2017</c:v>
                </c:pt>
                <c:pt idx="4">
                  <c:v>2017-2018</c:v>
                </c:pt>
                <c:pt idx="5">
                  <c:v>2018-2019</c:v>
                </c:pt>
              </c:strCache>
            </c:strRef>
          </c:cat>
          <c:val>
            <c:numRef>
              <c:f>OR!$E$78:$J$78</c:f>
              <c:numCache>
                <c:formatCode>#,##0</c:formatCode>
                <c:ptCount val="6"/>
                <c:pt idx="0">
                  <c:v>144000</c:v>
                </c:pt>
                <c:pt idx="1">
                  <c:v>100000</c:v>
                </c:pt>
                <c:pt idx="2">
                  <c:v>100000</c:v>
                </c:pt>
                <c:pt idx="3">
                  <c:v>100000</c:v>
                </c:pt>
                <c:pt idx="4">
                  <c:v>100000</c:v>
                </c:pt>
                <c:pt idx="5">
                  <c:v>100000</c:v>
                </c:pt>
              </c:numCache>
            </c:numRef>
          </c:val>
        </c:ser>
        <c:ser>
          <c:idx val="30"/>
          <c:order val="14"/>
          <c:tx>
            <c:v>Overview Planning</c:v>
          </c:tx>
          <c:cat>
            <c:strRef>
              <c:f>OR!$E$46:$J$46</c:f>
              <c:strCache>
                <c:ptCount val="6"/>
                <c:pt idx="0">
                  <c:v>2013-2014</c:v>
                </c:pt>
                <c:pt idx="1">
                  <c:v>2014-2015</c:v>
                </c:pt>
                <c:pt idx="2">
                  <c:v>2015-2016</c:v>
                </c:pt>
                <c:pt idx="3">
                  <c:v>2016-2017</c:v>
                </c:pt>
                <c:pt idx="4">
                  <c:v>2017-2018</c:v>
                </c:pt>
                <c:pt idx="5">
                  <c:v>2018-2019</c:v>
                </c:pt>
              </c:strCache>
            </c:strRef>
          </c:cat>
          <c:val>
            <c:numRef>
              <c:f>OR!$E$79:$J$79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OR!$E$46:$J$46</c:f>
              <c:strCache>
                <c:ptCount val="6"/>
                <c:pt idx="0">
                  <c:v>2013-2014</c:v>
                </c:pt>
                <c:pt idx="1">
                  <c:v>2014-2015</c:v>
                </c:pt>
                <c:pt idx="2">
                  <c:v>2015-2016</c:v>
                </c:pt>
                <c:pt idx="3">
                  <c:v>2016-2017</c:v>
                </c:pt>
                <c:pt idx="4">
                  <c:v>2017-2018</c:v>
                </c:pt>
                <c:pt idx="5">
                  <c:v>2018-2019</c:v>
                </c:pt>
              </c:strCache>
            </c:strRef>
          </c:cat>
          <c:val>
            <c:numRef>
              <c:f>OR!$E$80:$J$80</c:f>
              <c:numCache>
                <c:formatCode>#,##0</c:formatCode>
                <c:ptCount val="6"/>
                <c:pt idx="0">
                  <c:v>295900.5</c:v>
                </c:pt>
                <c:pt idx="1">
                  <c:v>484664.4</c:v>
                </c:pt>
                <c:pt idx="2">
                  <c:v>478675.5</c:v>
                </c:pt>
                <c:pt idx="3">
                  <c:v>435217.6</c:v>
                </c:pt>
                <c:pt idx="4">
                  <c:v>433008.7</c:v>
                </c:pt>
                <c:pt idx="5">
                  <c:v>434037.1</c:v>
                </c:pt>
              </c:numCache>
            </c:numRef>
          </c:val>
        </c:ser>
        <c:ser>
          <c:idx val="0"/>
          <c:order val="16"/>
          <c:tx>
            <c:strRef>
              <c:f>OR!$C$59</c:f>
              <c:strCache>
                <c:ptCount val="1"/>
                <c:pt idx="0">
                  <c:v>Repression Density Spacing</c:v>
                </c:pt>
              </c:strCache>
            </c:strRef>
          </c:tx>
          <c:cat>
            <c:strRef>
              <c:f>OR!$E$46:$J$46</c:f>
              <c:strCache>
                <c:ptCount val="6"/>
                <c:pt idx="0">
                  <c:v>2013-2014</c:v>
                </c:pt>
                <c:pt idx="1">
                  <c:v>2014-2015</c:v>
                </c:pt>
                <c:pt idx="2">
                  <c:v>2015-2016</c:v>
                </c:pt>
                <c:pt idx="3">
                  <c:v>2016-2017</c:v>
                </c:pt>
                <c:pt idx="4">
                  <c:v>2017-2018</c:v>
                </c:pt>
                <c:pt idx="5">
                  <c:v>2018-2019</c:v>
                </c:pt>
              </c:strCache>
            </c:strRef>
          </c:cat>
          <c:val>
            <c:numRef>
              <c:f>OR!$E$60:$J$60</c:f>
              <c:numCache>
                <c:formatCode>#,##0</c:formatCode>
                <c:ptCount val="6"/>
                <c:pt idx="0">
                  <c:v>0</c:v>
                </c:pt>
                <c:pt idx="1">
                  <c:v>0</c:v>
                </c:pt>
                <c:pt idx="2">
                  <c:v>0</c:v>
                </c:pt>
                <c:pt idx="3">
                  <c:v>0</c:v>
                </c:pt>
                <c:pt idx="4">
                  <c:v>0</c:v>
                </c:pt>
                <c:pt idx="5">
                  <c:v>0</c:v>
                </c:pt>
              </c:numCache>
            </c:numRef>
          </c:val>
        </c:ser>
        <c:overlap val="100"/>
        <c:axId val="113990272"/>
        <c:axId val="113996160"/>
      </c:barChart>
      <c:catAx>
        <c:axId val="113990272"/>
        <c:scaling>
          <c:orientation val="minMax"/>
        </c:scaling>
        <c:axPos val="b"/>
        <c:tickLblPos val="nextTo"/>
        <c:crossAx val="113996160"/>
        <c:crosses val="autoZero"/>
        <c:auto val="1"/>
        <c:lblAlgn val="ctr"/>
        <c:lblOffset val="100"/>
      </c:catAx>
      <c:valAx>
        <c:axId val="113996160"/>
        <c:scaling>
          <c:orientation val="minMax"/>
        </c:scaling>
        <c:axPos val="l"/>
        <c:majorGridlines/>
        <c:numFmt formatCode="0%" sourceLinked="1"/>
        <c:tickLblPos val="nextTo"/>
        <c:crossAx val="113990272"/>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Fort St. James</a:t>
            </a:r>
          </a:p>
        </c:rich>
      </c:tx>
    </c:title>
    <c:plotArea>
      <c:layout/>
      <c:barChart>
        <c:barDir val="col"/>
        <c:grouping val="percentStacked"/>
        <c:ser>
          <c:idx val="1"/>
          <c:order val="0"/>
          <c:tx>
            <c:v>Backlog NSR Surveys</c:v>
          </c:tx>
          <c:spPr>
            <a:solidFill>
              <a:prstClr val="black"/>
            </a:solidFill>
          </c:spPr>
          <c:cat>
            <c:strRef>
              <c:f>OR!$E$89:$J$89</c:f>
              <c:strCache>
                <c:ptCount val="6"/>
                <c:pt idx="0">
                  <c:v>2013-2014</c:v>
                </c:pt>
                <c:pt idx="1">
                  <c:v>2014-2015</c:v>
                </c:pt>
                <c:pt idx="2">
                  <c:v>2015-2016</c:v>
                </c:pt>
                <c:pt idx="3">
                  <c:v>2016-2017</c:v>
                </c:pt>
                <c:pt idx="4">
                  <c:v>2017-2018</c:v>
                </c:pt>
                <c:pt idx="5">
                  <c:v>2018-2019</c:v>
                </c:pt>
              </c:strCache>
            </c:strRef>
          </c:cat>
          <c:val>
            <c:numRef>
              <c:f>OR!$E$91:$J$91</c:f>
              <c:numCache>
                <c:formatCode>#,##0</c:formatCode>
                <c:ptCount val="6"/>
                <c:pt idx="0" formatCode="General">
                  <c:v>0</c:v>
                </c:pt>
                <c:pt idx="1">
                  <c:v>35000</c:v>
                </c:pt>
                <c:pt idx="2">
                  <c:v>0</c:v>
                </c:pt>
                <c:pt idx="3">
                  <c:v>0</c:v>
                </c:pt>
                <c:pt idx="4">
                  <c:v>0</c:v>
                </c:pt>
                <c:pt idx="5">
                  <c:v>0</c:v>
                </c:pt>
              </c:numCache>
            </c:numRef>
          </c:val>
        </c:ser>
        <c:ser>
          <c:idx val="3"/>
          <c:order val="1"/>
          <c:tx>
            <c:v>MPB/Wildfire Surveys</c:v>
          </c:tx>
          <c:spPr>
            <a:solidFill>
              <a:srgbClr val="FF0000"/>
            </a:solidFill>
          </c:spPr>
          <c:cat>
            <c:strRef>
              <c:f>OR!$E$89:$J$89</c:f>
              <c:strCache>
                <c:ptCount val="6"/>
                <c:pt idx="0">
                  <c:v>2013-2014</c:v>
                </c:pt>
                <c:pt idx="1">
                  <c:v>2014-2015</c:v>
                </c:pt>
                <c:pt idx="2">
                  <c:v>2015-2016</c:v>
                </c:pt>
                <c:pt idx="3">
                  <c:v>2016-2017</c:v>
                </c:pt>
                <c:pt idx="4">
                  <c:v>2017-2018</c:v>
                </c:pt>
                <c:pt idx="5">
                  <c:v>2018-2019</c:v>
                </c:pt>
              </c:strCache>
            </c:strRef>
          </c:cat>
          <c:val>
            <c:numRef>
              <c:f>OR!$E$93:$J$93</c:f>
              <c:numCache>
                <c:formatCode>#,##0</c:formatCode>
                <c:ptCount val="6"/>
                <c:pt idx="0">
                  <c:v>35000</c:v>
                </c:pt>
                <c:pt idx="1">
                  <c:v>70000</c:v>
                </c:pt>
                <c:pt idx="2">
                  <c:v>60000</c:v>
                </c:pt>
                <c:pt idx="3">
                  <c:v>70000</c:v>
                </c:pt>
                <c:pt idx="4">
                  <c:v>175000</c:v>
                </c:pt>
                <c:pt idx="5">
                  <c:v>125000</c:v>
                </c:pt>
              </c:numCache>
            </c:numRef>
          </c:val>
        </c:ser>
        <c:ser>
          <c:idx val="5"/>
          <c:order val="2"/>
          <c:tx>
            <c:v>Defaulted Obligations Surveys</c:v>
          </c:tx>
          <c:cat>
            <c:strRef>
              <c:f>OR!$E$89:$J$89</c:f>
              <c:strCache>
                <c:ptCount val="6"/>
                <c:pt idx="0">
                  <c:v>2013-2014</c:v>
                </c:pt>
                <c:pt idx="1">
                  <c:v>2014-2015</c:v>
                </c:pt>
                <c:pt idx="2">
                  <c:v>2015-2016</c:v>
                </c:pt>
                <c:pt idx="3">
                  <c:v>2016-2017</c:v>
                </c:pt>
                <c:pt idx="4">
                  <c:v>2017-2018</c:v>
                </c:pt>
                <c:pt idx="5">
                  <c:v>2018-2019</c:v>
                </c:pt>
              </c:strCache>
            </c:strRef>
          </c:cat>
          <c:val>
            <c:numRef>
              <c:f>OR!$E$95:$J$95</c:f>
              <c:numCache>
                <c:formatCode>#,##0</c:formatCode>
                <c:ptCount val="6"/>
                <c:pt idx="0">
                  <c:v>12000</c:v>
                </c:pt>
                <c:pt idx="1">
                  <c:v>0</c:v>
                </c:pt>
                <c:pt idx="2">
                  <c:v>0</c:v>
                </c:pt>
                <c:pt idx="3">
                  <c:v>0</c:v>
                </c:pt>
                <c:pt idx="4">
                  <c:v>0</c:v>
                </c:pt>
                <c:pt idx="5">
                  <c:v>0</c:v>
                </c:pt>
              </c:numCache>
            </c:numRef>
          </c:val>
        </c:ser>
        <c:ser>
          <c:idx val="7"/>
          <c:order val="3"/>
          <c:tx>
            <c:v>Brushing Surveys</c:v>
          </c:tx>
          <c:cat>
            <c:strRef>
              <c:f>OR!$E$89:$J$89</c:f>
              <c:strCache>
                <c:ptCount val="6"/>
                <c:pt idx="0">
                  <c:v>2013-2014</c:v>
                </c:pt>
                <c:pt idx="1">
                  <c:v>2014-2015</c:v>
                </c:pt>
                <c:pt idx="2">
                  <c:v>2015-2016</c:v>
                </c:pt>
                <c:pt idx="3">
                  <c:v>2016-2017</c:v>
                </c:pt>
                <c:pt idx="4">
                  <c:v>2017-2018</c:v>
                </c:pt>
                <c:pt idx="5">
                  <c:v>2018-2019</c:v>
                </c:pt>
              </c:strCache>
            </c:strRef>
          </c:cat>
          <c:val>
            <c:numRef>
              <c:f>OR!$E$97:$J$97</c:f>
              <c:numCache>
                <c:formatCode>#,##0</c:formatCode>
                <c:ptCount val="6"/>
                <c:pt idx="0">
                  <c:v>0</c:v>
                </c:pt>
                <c:pt idx="1">
                  <c:v>17500</c:v>
                </c:pt>
                <c:pt idx="2">
                  <c:v>14000</c:v>
                </c:pt>
                <c:pt idx="3">
                  <c:v>24500</c:v>
                </c:pt>
                <c:pt idx="4">
                  <c:v>20000</c:v>
                </c:pt>
                <c:pt idx="5">
                  <c:v>20000</c:v>
                </c:pt>
              </c:numCache>
            </c:numRef>
          </c:val>
        </c:ser>
        <c:ser>
          <c:idx val="9"/>
          <c:order val="4"/>
          <c:tx>
            <c:v>Site Prep</c:v>
          </c:tx>
          <c:cat>
            <c:strRef>
              <c:f>OR!$E$89:$J$89</c:f>
              <c:strCache>
                <c:ptCount val="6"/>
                <c:pt idx="0">
                  <c:v>2013-2014</c:v>
                </c:pt>
                <c:pt idx="1">
                  <c:v>2014-2015</c:v>
                </c:pt>
                <c:pt idx="2">
                  <c:v>2015-2016</c:v>
                </c:pt>
                <c:pt idx="3">
                  <c:v>2016-2017</c:v>
                </c:pt>
                <c:pt idx="4">
                  <c:v>2017-2018</c:v>
                </c:pt>
                <c:pt idx="5">
                  <c:v>2018-2019</c:v>
                </c:pt>
              </c:strCache>
            </c:strRef>
          </c:cat>
          <c:val>
            <c:numRef>
              <c:f>OR!$E$99:$J$99</c:f>
              <c:numCache>
                <c:formatCode>#,##0</c:formatCode>
                <c:ptCount val="6"/>
                <c:pt idx="0">
                  <c:v>0</c:v>
                </c:pt>
                <c:pt idx="1">
                  <c:v>220000</c:v>
                </c:pt>
                <c:pt idx="2">
                  <c:v>550000</c:v>
                </c:pt>
                <c:pt idx="3">
                  <c:v>550000</c:v>
                </c:pt>
                <c:pt idx="4">
                  <c:v>550000</c:v>
                </c:pt>
                <c:pt idx="5">
                  <c:v>550000</c:v>
                </c:pt>
              </c:numCache>
            </c:numRef>
          </c:val>
        </c:ser>
        <c:ser>
          <c:idx val="11"/>
          <c:order val="5"/>
          <c:tx>
            <c:v>Brushing</c:v>
          </c:tx>
          <c:spPr>
            <a:solidFill>
              <a:srgbClr val="92D050"/>
            </a:solidFill>
          </c:spPr>
          <c:cat>
            <c:strRef>
              <c:f>OR!$E$89:$J$89</c:f>
              <c:strCache>
                <c:ptCount val="6"/>
                <c:pt idx="0">
                  <c:v>2013-2014</c:v>
                </c:pt>
                <c:pt idx="1">
                  <c:v>2014-2015</c:v>
                </c:pt>
                <c:pt idx="2">
                  <c:v>2015-2016</c:v>
                </c:pt>
                <c:pt idx="3">
                  <c:v>2016-2017</c:v>
                </c:pt>
                <c:pt idx="4">
                  <c:v>2017-2018</c:v>
                </c:pt>
                <c:pt idx="5">
                  <c:v>2018-2019</c:v>
                </c:pt>
              </c:strCache>
            </c:strRef>
          </c:cat>
          <c:val>
            <c:numRef>
              <c:f>OR!$E$101:$J$101</c:f>
              <c:numCache>
                <c:formatCode>#,##0</c:formatCode>
                <c:ptCount val="6"/>
                <c:pt idx="0">
                  <c:v>22500</c:v>
                </c:pt>
                <c:pt idx="1">
                  <c:v>93750</c:v>
                </c:pt>
                <c:pt idx="2">
                  <c:v>187500</c:v>
                </c:pt>
                <c:pt idx="3">
                  <c:v>187500</c:v>
                </c:pt>
                <c:pt idx="4">
                  <c:v>187500</c:v>
                </c:pt>
                <c:pt idx="5">
                  <c:v>187500</c:v>
                </c:pt>
              </c:numCache>
            </c:numRef>
          </c:val>
        </c:ser>
        <c:ser>
          <c:idx val="13"/>
          <c:order val="6"/>
          <c:tx>
            <c:v>Planting</c:v>
          </c:tx>
          <c:cat>
            <c:strRef>
              <c:f>OR!$E$89:$J$89</c:f>
              <c:strCache>
                <c:ptCount val="6"/>
                <c:pt idx="0">
                  <c:v>2013-2014</c:v>
                </c:pt>
                <c:pt idx="1">
                  <c:v>2014-2015</c:v>
                </c:pt>
                <c:pt idx="2">
                  <c:v>2015-2016</c:v>
                </c:pt>
                <c:pt idx="3">
                  <c:v>2016-2017</c:v>
                </c:pt>
                <c:pt idx="4">
                  <c:v>2017-2018</c:v>
                </c:pt>
                <c:pt idx="5">
                  <c:v>2018-2019</c:v>
                </c:pt>
              </c:strCache>
            </c:strRef>
          </c:cat>
          <c:val>
            <c:numRef>
              <c:f>OR!$E$105:$J$105</c:f>
              <c:numCache>
                <c:formatCode>#,##0</c:formatCode>
                <c:ptCount val="6"/>
                <c:pt idx="0">
                  <c:v>50000</c:v>
                </c:pt>
                <c:pt idx="1">
                  <c:v>0</c:v>
                </c:pt>
                <c:pt idx="2">
                  <c:v>320000</c:v>
                </c:pt>
                <c:pt idx="3">
                  <c:v>541800</c:v>
                </c:pt>
                <c:pt idx="4">
                  <c:v>580500</c:v>
                </c:pt>
                <c:pt idx="5">
                  <c:v>580500</c:v>
                </c:pt>
              </c:numCache>
            </c:numRef>
          </c:val>
        </c:ser>
        <c:ser>
          <c:idx val="16"/>
          <c:order val="7"/>
          <c:tx>
            <c:v>Overstory removal</c:v>
          </c:tx>
          <c:cat>
            <c:strRef>
              <c:f>OR!$E$89:$J$89</c:f>
              <c:strCache>
                <c:ptCount val="6"/>
                <c:pt idx="0">
                  <c:v>2013-2014</c:v>
                </c:pt>
                <c:pt idx="1">
                  <c:v>2014-2015</c:v>
                </c:pt>
                <c:pt idx="2">
                  <c:v>2015-2016</c:v>
                </c:pt>
                <c:pt idx="3">
                  <c:v>2016-2017</c:v>
                </c:pt>
                <c:pt idx="4">
                  <c:v>2017-2018</c:v>
                </c:pt>
                <c:pt idx="5">
                  <c:v>2018-2019</c:v>
                </c:pt>
              </c:strCache>
            </c:strRef>
          </c:cat>
          <c:val>
            <c:numRef>
              <c:f>OR!$E$108:$J$108</c:f>
              <c:numCache>
                <c:formatCode>#,##0</c:formatCode>
                <c:ptCount val="6"/>
                <c:pt idx="0">
                  <c:v>0</c:v>
                </c:pt>
                <c:pt idx="1">
                  <c:v>180000</c:v>
                </c:pt>
                <c:pt idx="2">
                  <c:v>180000</c:v>
                </c:pt>
                <c:pt idx="3">
                  <c:v>225000</c:v>
                </c:pt>
                <c:pt idx="4">
                  <c:v>225000</c:v>
                </c:pt>
                <c:pt idx="5">
                  <c:v>225000</c:v>
                </c:pt>
              </c:numCache>
            </c:numRef>
          </c:val>
        </c:ser>
        <c:ser>
          <c:idx val="19"/>
          <c:order val="8"/>
          <c:tx>
            <c:v>TSM surveys</c:v>
          </c:tx>
          <c:spPr>
            <a:solidFill>
              <a:srgbClr val="FFC000"/>
            </a:solidFill>
          </c:spPr>
          <c:cat>
            <c:strRef>
              <c:f>OR!$E$89:$J$89</c:f>
              <c:strCache>
                <c:ptCount val="6"/>
                <c:pt idx="0">
                  <c:v>2013-2014</c:v>
                </c:pt>
                <c:pt idx="1">
                  <c:v>2014-2015</c:v>
                </c:pt>
                <c:pt idx="2">
                  <c:v>2015-2016</c:v>
                </c:pt>
                <c:pt idx="3">
                  <c:v>2016-2017</c:v>
                </c:pt>
                <c:pt idx="4">
                  <c:v>2017-2018</c:v>
                </c:pt>
                <c:pt idx="5">
                  <c:v>2018-2019</c:v>
                </c:pt>
              </c:strCache>
            </c:strRef>
          </c:cat>
          <c:val>
            <c:numRef>
              <c:f>OR!$E$111:$J$111</c:f>
              <c:numCache>
                <c:formatCode>#,##0</c:formatCode>
                <c:ptCount val="6"/>
                <c:pt idx="0">
                  <c:v>0</c:v>
                </c:pt>
                <c:pt idx="1">
                  <c:v>0</c:v>
                </c:pt>
                <c:pt idx="2">
                  <c:v>0</c:v>
                </c:pt>
                <c:pt idx="3">
                  <c:v>150000</c:v>
                </c:pt>
                <c:pt idx="4">
                  <c:v>150000</c:v>
                </c:pt>
                <c:pt idx="5">
                  <c:v>60000</c:v>
                </c:pt>
              </c:numCache>
            </c:numRef>
          </c:val>
        </c:ser>
        <c:ser>
          <c:idx val="21"/>
          <c:order val="9"/>
          <c:tx>
            <c:v>Conifer Release</c:v>
          </c:tx>
          <c:cat>
            <c:strRef>
              <c:f>OR!$E$89:$J$89</c:f>
              <c:strCache>
                <c:ptCount val="6"/>
                <c:pt idx="0">
                  <c:v>2013-2014</c:v>
                </c:pt>
                <c:pt idx="1">
                  <c:v>2014-2015</c:v>
                </c:pt>
                <c:pt idx="2">
                  <c:v>2015-2016</c:v>
                </c:pt>
                <c:pt idx="3">
                  <c:v>2016-2017</c:v>
                </c:pt>
                <c:pt idx="4">
                  <c:v>2017-2018</c:v>
                </c:pt>
                <c:pt idx="5">
                  <c:v>2018-2019</c:v>
                </c:pt>
              </c:strCache>
            </c:strRef>
          </c:cat>
          <c:val>
            <c:numRef>
              <c:f>OR!$E$113:$J$113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OR!$E$89:$J$89</c:f>
              <c:strCache>
                <c:ptCount val="6"/>
                <c:pt idx="0">
                  <c:v>2013-2014</c:v>
                </c:pt>
                <c:pt idx="1">
                  <c:v>2014-2015</c:v>
                </c:pt>
                <c:pt idx="2">
                  <c:v>2015-2016</c:v>
                </c:pt>
                <c:pt idx="3">
                  <c:v>2016-2017</c:v>
                </c:pt>
                <c:pt idx="4">
                  <c:v>2017-2018</c:v>
                </c:pt>
                <c:pt idx="5">
                  <c:v>2018-2019</c:v>
                </c:pt>
              </c:strCache>
            </c:strRef>
          </c:cat>
          <c:val>
            <c:numRef>
              <c:f>OR!$E$115:$J$115</c:f>
              <c:numCache>
                <c:formatCode>#,##0</c:formatCode>
                <c:ptCount val="6"/>
                <c:pt idx="0">
                  <c:v>0</c:v>
                </c:pt>
                <c:pt idx="1">
                  <c:v>0</c:v>
                </c:pt>
                <c:pt idx="2">
                  <c:v>0</c:v>
                </c:pt>
                <c:pt idx="3">
                  <c:v>0</c:v>
                </c:pt>
                <c:pt idx="4">
                  <c:v>0</c:v>
                </c:pt>
                <c:pt idx="5">
                  <c:v>0</c:v>
                </c:pt>
              </c:numCache>
            </c:numRef>
          </c:val>
        </c:ser>
        <c:ser>
          <c:idx val="25"/>
          <c:order val="11"/>
          <c:tx>
            <c:v>Fertilization</c:v>
          </c:tx>
          <c:cat>
            <c:strRef>
              <c:f>OR!$E$89:$J$89</c:f>
              <c:strCache>
                <c:ptCount val="6"/>
                <c:pt idx="0">
                  <c:v>2013-2014</c:v>
                </c:pt>
                <c:pt idx="1">
                  <c:v>2014-2015</c:v>
                </c:pt>
                <c:pt idx="2">
                  <c:v>2015-2016</c:v>
                </c:pt>
                <c:pt idx="3">
                  <c:v>2016-2017</c:v>
                </c:pt>
                <c:pt idx="4">
                  <c:v>2017-2018</c:v>
                </c:pt>
                <c:pt idx="5">
                  <c:v>2018-2019</c:v>
                </c:pt>
              </c:strCache>
            </c:strRef>
          </c:cat>
          <c:val>
            <c:numRef>
              <c:f>OR!$E$117:$J$117</c:f>
              <c:numCache>
                <c:formatCode>#,##0</c:formatCode>
                <c:ptCount val="6"/>
                <c:pt idx="0">
                  <c:v>0</c:v>
                </c:pt>
                <c:pt idx="1">
                  <c:v>110000</c:v>
                </c:pt>
                <c:pt idx="2">
                  <c:v>110000</c:v>
                </c:pt>
                <c:pt idx="3">
                  <c:v>110000</c:v>
                </c:pt>
                <c:pt idx="4">
                  <c:v>220000</c:v>
                </c:pt>
                <c:pt idx="5">
                  <c:v>220000</c:v>
                </c:pt>
              </c:numCache>
            </c:numRef>
          </c:val>
        </c:ser>
        <c:ser>
          <c:idx val="27"/>
          <c:order val="12"/>
          <c:tx>
            <c:v>Pruning</c:v>
          </c:tx>
          <c:cat>
            <c:strRef>
              <c:f>OR!$E$89:$J$89</c:f>
              <c:strCache>
                <c:ptCount val="6"/>
                <c:pt idx="0">
                  <c:v>2013-2014</c:v>
                </c:pt>
                <c:pt idx="1">
                  <c:v>2014-2015</c:v>
                </c:pt>
                <c:pt idx="2">
                  <c:v>2015-2016</c:v>
                </c:pt>
                <c:pt idx="3">
                  <c:v>2016-2017</c:v>
                </c:pt>
                <c:pt idx="4">
                  <c:v>2017-2018</c:v>
                </c:pt>
                <c:pt idx="5">
                  <c:v>2018-2019</c:v>
                </c:pt>
              </c:strCache>
            </c:strRef>
          </c:cat>
          <c:val>
            <c:numRef>
              <c:f>OR!$E$119:$J$119</c:f>
              <c:numCache>
                <c:formatCode>#,##0</c:formatCode>
                <c:ptCount val="6"/>
                <c:pt idx="0">
                  <c:v>0</c:v>
                </c:pt>
                <c:pt idx="1">
                  <c:v>0</c:v>
                </c:pt>
                <c:pt idx="2">
                  <c:v>0</c:v>
                </c:pt>
                <c:pt idx="3">
                  <c:v>0</c:v>
                </c:pt>
                <c:pt idx="4">
                  <c:v>0</c:v>
                </c:pt>
                <c:pt idx="5">
                  <c:v>0</c:v>
                </c:pt>
              </c:numCache>
            </c:numRef>
          </c:val>
        </c:ser>
        <c:ser>
          <c:idx val="29"/>
          <c:order val="13"/>
          <c:tx>
            <c:v>Access</c:v>
          </c:tx>
          <c:cat>
            <c:strRef>
              <c:f>OR!$E$89:$J$89</c:f>
              <c:strCache>
                <c:ptCount val="6"/>
                <c:pt idx="0">
                  <c:v>2013-2014</c:v>
                </c:pt>
                <c:pt idx="1">
                  <c:v>2014-2015</c:v>
                </c:pt>
                <c:pt idx="2">
                  <c:v>2015-2016</c:v>
                </c:pt>
                <c:pt idx="3">
                  <c:v>2016-2017</c:v>
                </c:pt>
                <c:pt idx="4">
                  <c:v>2017-2018</c:v>
                </c:pt>
                <c:pt idx="5">
                  <c:v>2018-2019</c:v>
                </c:pt>
              </c:strCache>
            </c:strRef>
          </c:cat>
          <c:val>
            <c:numRef>
              <c:f>OR!$E$121:$J$121</c:f>
              <c:numCache>
                <c:formatCode>#,##0</c:formatCode>
                <c:ptCount val="6"/>
                <c:pt idx="0">
                  <c:v>25000</c:v>
                </c:pt>
                <c:pt idx="1">
                  <c:v>25000</c:v>
                </c:pt>
                <c:pt idx="2">
                  <c:v>50000</c:v>
                </c:pt>
                <c:pt idx="3">
                  <c:v>50000</c:v>
                </c:pt>
                <c:pt idx="4">
                  <c:v>50000</c:v>
                </c:pt>
                <c:pt idx="5">
                  <c:v>50000</c:v>
                </c:pt>
              </c:numCache>
            </c:numRef>
          </c:val>
        </c:ser>
        <c:ser>
          <c:idx val="30"/>
          <c:order val="14"/>
          <c:tx>
            <c:v>Overview Planning</c:v>
          </c:tx>
          <c:cat>
            <c:strRef>
              <c:f>OR!$E$89:$J$89</c:f>
              <c:strCache>
                <c:ptCount val="6"/>
                <c:pt idx="0">
                  <c:v>2013-2014</c:v>
                </c:pt>
                <c:pt idx="1">
                  <c:v>2014-2015</c:v>
                </c:pt>
                <c:pt idx="2">
                  <c:v>2015-2016</c:v>
                </c:pt>
                <c:pt idx="3">
                  <c:v>2016-2017</c:v>
                </c:pt>
                <c:pt idx="4">
                  <c:v>2017-2018</c:v>
                </c:pt>
                <c:pt idx="5">
                  <c:v>2018-2019</c:v>
                </c:pt>
              </c:strCache>
            </c:strRef>
          </c:cat>
          <c:val>
            <c:numRef>
              <c:f>OR!$E$122:$J$122</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OR!$E$89:$J$89</c:f>
              <c:strCache>
                <c:ptCount val="6"/>
                <c:pt idx="0">
                  <c:v>2013-2014</c:v>
                </c:pt>
                <c:pt idx="1">
                  <c:v>2014-2015</c:v>
                </c:pt>
                <c:pt idx="2">
                  <c:v>2015-2016</c:v>
                </c:pt>
                <c:pt idx="3">
                  <c:v>2016-2017</c:v>
                </c:pt>
                <c:pt idx="4">
                  <c:v>2017-2018</c:v>
                </c:pt>
                <c:pt idx="5">
                  <c:v>2018-2019</c:v>
                </c:pt>
              </c:strCache>
            </c:strRef>
          </c:cat>
          <c:val>
            <c:numRef>
              <c:f>OR!$E$123:$J$123</c:f>
              <c:numCache>
                <c:formatCode>#,##0</c:formatCode>
                <c:ptCount val="6"/>
                <c:pt idx="0">
                  <c:v>14450</c:v>
                </c:pt>
                <c:pt idx="1">
                  <c:v>72625</c:v>
                </c:pt>
                <c:pt idx="2">
                  <c:v>142150</c:v>
                </c:pt>
                <c:pt idx="3">
                  <c:v>185880</c:v>
                </c:pt>
                <c:pt idx="4">
                  <c:v>210800</c:v>
                </c:pt>
                <c:pt idx="5">
                  <c:v>196800</c:v>
                </c:pt>
              </c:numCache>
            </c:numRef>
          </c:val>
        </c:ser>
        <c:ser>
          <c:idx val="0"/>
          <c:order val="16"/>
          <c:tx>
            <c:strRef>
              <c:f>OR!$C$102</c:f>
              <c:strCache>
                <c:ptCount val="1"/>
                <c:pt idx="0">
                  <c:v>Repression Density Spacing</c:v>
                </c:pt>
              </c:strCache>
            </c:strRef>
          </c:tx>
          <c:cat>
            <c:strRef>
              <c:f>OR!$E$89:$J$89</c:f>
              <c:strCache>
                <c:ptCount val="6"/>
                <c:pt idx="0">
                  <c:v>2013-2014</c:v>
                </c:pt>
                <c:pt idx="1">
                  <c:v>2014-2015</c:v>
                </c:pt>
                <c:pt idx="2">
                  <c:v>2015-2016</c:v>
                </c:pt>
                <c:pt idx="3">
                  <c:v>2016-2017</c:v>
                </c:pt>
                <c:pt idx="4">
                  <c:v>2017-2018</c:v>
                </c:pt>
                <c:pt idx="5">
                  <c:v>2018-2019</c:v>
                </c:pt>
              </c:strCache>
            </c:strRef>
          </c:cat>
          <c:val>
            <c:numRef>
              <c:f>OR!$E$103:$J$103</c:f>
              <c:numCache>
                <c:formatCode>#,##0</c:formatCode>
                <c:ptCount val="6"/>
                <c:pt idx="0">
                  <c:v>0</c:v>
                </c:pt>
                <c:pt idx="1">
                  <c:v>0</c:v>
                </c:pt>
                <c:pt idx="2">
                  <c:v>0</c:v>
                </c:pt>
                <c:pt idx="3">
                  <c:v>0</c:v>
                </c:pt>
                <c:pt idx="4">
                  <c:v>0</c:v>
                </c:pt>
                <c:pt idx="5">
                  <c:v>0</c:v>
                </c:pt>
              </c:numCache>
            </c:numRef>
          </c:val>
        </c:ser>
        <c:overlap val="100"/>
        <c:axId val="114484352"/>
        <c:axId val="114485888"/>
      </c:barChart>
      <c:catAx>
        <c:axId val="114484352"/>
        <c:scaling>
          <c:orientation val="minMax"/>
        </c:scaling>
        <c:axPos val="b"/>
        <c:tickLblPos val="nextTo"/>
        <c:crossAx val="114485888"/>
        <c:crosses val="autoZero"/>
        <c:auto val="1"/>
        <c:lblAlgn val="ctr"/>
        <c:lblOffset val="100"/>
      </c:catAx>
      <c:valAx>
        <c:axId val="114485888"/>
        <c:scaling>
          <c:orientation val="minMax"/>
        </c:scaling>
        <c:axPos val="l"/>
        <c:majorGridlines/>
        <c:numFmt formatCode="0%" sourceLinked="1"/>
        <c:tickLblPos val="nextTo"/>
        <c:crossAx val="114484352"/>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Vanderhoof</a:t>
            </a:r>
          </a:p>
        </c:rich>
      </c:tx>
    </c:title>
    <c:plotArea>
      <c:layout/>
      <c:barChart>
        <c:barDir val="col"/>
        <c:grouping val="percentStacked"/>
        <c:ser>
          <c:idx val="1"/>
          <c:order val="0"/>
          <c:tx>
            <c:v>Backlog NSR Surveys</c:v>
          </c:tx>
          <c:cat>
            <c:strRef>
              <c:f>OR!$E$132:$J$132</c:f>
              <c:strCache>
                <c:ptCount val="6"/>
                <c:pt idx="0">
                  <c:v>2013-2014</c:v>
                </c:pt>
                <c:pt idx="1">
                  <c:v>2014-2015</c:v>
                </c:pt>
                <c:pt idx="2">
                  <c:v>2015-2016</c:v>
                </c:pt>
                <c:pt idx="3">
                  <c:v>2016-2017</c:v>
                </c:pt>
                <c:pt idx="4">
                  <c:v>2017-2018</c:v>
                </c:pt>
                <c:pt idx="5">
                  <c:v>2018-2019</c:v>
                </c:pt>
              </c:strCache>
            </c:strRef>
          </c:cat>
          <c:val>
            <c:numRef>
              <c:f>OR!$E$134:$J$134</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OR!$E$132:$J$132</c:f>
              <c:strCache>
                <c:ptCount val="6"/>
                <c:pt idx="0">
                  <c:v>2013-2014</c:v>
                </c:pt>
                <c:pt idx="1">
                  <c:v>2014-2015</c:v>
                </c:pt>
                <c:pt idx="2">
                  <c:v>2015-2016</c:v>
                </c:pt>
                <c:pt idx="3">
                  <c:v>2016-2017</c:v>
                </c:pt>
                <c:pt idx="4">
                  <c:v>2017-2018</c:v>
                </c:pt>
                <c:pt idx="5">
                  <c:v>2018-2019</c:v>
                </c:pt>
              </c:strCache>
            </c:strRef>
          </c:cat>
          <c:val>
            <c:numRef>
              <c:f>OR!$E$136:$J$136</c:f>
              <c:numCache>
                <c:formatCode>#,##0</c:formatCode>
                <c:ptCount val="6"/>
                <c:pt idx="0">
                  <c:v>160000</c:v>
                </c:pt>
                <c:pt idx="1">
                  <c:v>160000</c:v>
                </c:pt>
                <c:pt idx="2">
                  <c:v>160000</c:v>
                </c:pt>
                <c:pt idx="3">
                  <c:v>160000</c:v>
                </c:pt>
                <c:pt idx="4">
                  <c:v>390000</c:v>
                </c:pt>
                <c:pt idx="5">
                  <c:v>390000</c:v>
                </c:pt>
              </c:numCache>
            </c:numRef>
          </c:val>
        </c:ser>
        <c:ser>
          <c:idx val="5"/>
          <c:order val="2"/>
          <c:tx>
            <c:v>Defaulted Obligations Surveys</c:v>
          </c:tx>
          <c:cat>
            <c:strRef>
              <c:f>OR!$E$132:$J$132</c:f>
              <c:strCache>
                <c:ptCount val="6"/>
                <c:pt idx="0">
                  <c:v>2013-2014</c:v>
                </c:pt>
                <c:pt idx="1">
                  <c:v>2014-2015</c:v>
                </c:pt>
                <c:pt idx="2">
                  <c:v>2015-2016</c:v>
                </c:pt>
                <c:pt idx="3">
                  <c:v>2016-2017</c:v>
                </c:pt>
                <c:pt idx="4">
                  <c:v>2017-2018</c:v>
                </c:pt>
                <c:pt idx="5">
                  <c:v>2018-2019</c:v>
                </c:pt>
              </c:strCache>
            </c:strRef>
          </c:cat>
          <c:val>
            <c:numRef>
              <c:f>OR!$E$138:$J$138</c:f>
              <c:numCache>
                <c:formatCode>#,##0</c:formatCode>
                <c:ptCount val="6"/>
                <c:pt idx="0">
                  <c:v>0</c:v>
                </c:pt>
                <c:pt idx="1">
                  <c:v>0</c:v>
                </c:pt>
                <c:pt idx="2">
                  <c:v>0</c:v>
                </c:pt>
                <c:pt idx="3">
                  <c:v>0</c:v>
                </c:pt>
                <c:pt idx="4">
                  <c:v>0</c:v>
                </c:pt>
                <c:pt idx="5">
                  <c:v>0</c:v>
                </c:pt>
              </c:numCache>
            </c:numRef>
          </c:val>
        </c:ser>
        <c:ser>
          <c:idx val="7"/>
          <c:order val="3"/>
          <c:tx>
            <c:v>Brushing Surveys</c:v>
          </c:tx>
          <c:cat>
            <c:strRef>
              <c:f>OR!$E$132:$J$132</c:f>
              <c:strCache>
                <c:ptCount val="6"/>
                <c:pt idx="0">
                  <c:v>2013-2014</c:v>
                </c:pt>
                <c:pt idx="1">
                  <c:v>2014-2015</c:v>
                </c:pt>
                <c:pt idx="2">
                  <c:v>2015-2016</c:v>
                </c:pt>
                <c:pt idx="3">
                  <c:v>2016-2017</c:v>
                </c:pt>
                <c:pt idx="4">
                  <c:v>2017-2018</c:v>
                </c:pt>
                <c:pt idx="5">
                  <c:v>2018-2019</c:v>
                </c:pt>
              </c:strCache>
            </c:strRef>
          </c:cat>
          <c:val>
            <c:numRef>
              <c:f>OR!$E$140:$J$140</c:f>
              <c:numCache>
                <c:formatCode>#,##0</c:formatCode>
                <c:ptCount val="6"/>
                <c:pt idx="0">
                  <c:v>6000</c:v>
                </c:pt>
                <c:pt idx="1">
                  <c:v>38750</c:v>
                </c:pt>
                <c:pt idx="2">
                  <c:v>35000</c:v>
                </c:pt>
                <c:pt idx="3">
                  <c:v>94500</c:v>
                </c:pt>
                <c:pt idx="4">
                  <c:v>94500</c:v>
                </c:pt>
                <c:pt idx="5">
                  <c:v>94500</c:v>
                </c:pt>
              </c:numCache>
            </c:numRef>
          </c:val>
        </c:ser>
        <c:ser>
          <c:idx val="9"/>
          <c:order val="4"/>
          <c:tx>
            <c:v>Site Prep</c:v>
          </c:tx>
          <c:cat>
            <c:strRef>
              <c:f>OR!$E$132:$J$132</c:f>
              <c:strCache>
                <c:ptCount val="6"/>
                <c:pt idx="0">
                  <c:v>2013-2014</c:v>
                </c:pt>
                <c:pt idx="1">
                  <c:v>2014-2015</c:v>
                </c:pt>
                <c:pt idx="2">
                  <c:v>2015-2016</c:v>
                </c:pt>
                <c:pt idx="3">
                  <c:v>2016-2017</c:v>
                </c:pt>
                <c:pt idx="4">
                  <c:v>2017-2018</c:v>
                </c:pt>
                <c:pt idx="5">
                  <c:v>2018-2019</c:v>
                </c:pt>
              </c:strCache>
            </c:strRef>
          </c:cat>
          <c:val>
            <c:numRef>
              <c:f>OR!$E$142:$J$142</c:f>
              <c:numCache>
                <c:formatCode>#,##0</c:formatCode>
                <c:ptCount val="6"/>
                <c:pt idx="0">
                  <c:v>250000</c:v>
                </c:pt>
                <c:pt idx="1">
                  <c:v>250000</c:v>
                </c:pt>
                <c:pt idx="2">
                  <c:v>250000</c:v>
                </c:pt>
                <c:pt idx="3">
                  <c:v>250000</c:v>
                </c:pt>
                <c:pt idx="4">
                  <c:v>2200000</c:v>
                </c:pt>
                <c:pt idx="5">
                  <c:v>2200000</c:v>
                </c:pt>
              </c:numCache>
            </c:numRef>
          </c:val>
        </c:ser>
        <c:ser>
          <c:idx val="11"/>
          <c:order val="5"/>
          <c:tx>
            <c:v>Brushing</c:v>
          </c:tx>
          <c:spPr>
            <a:solidFill>
              <a:srgbClr val="92D050"/>
            </a:solidFill>
          </c:spPr>
          <c:cat>
            <c:strRef>
              <c:f>OR!$E$132:$J$132</c:f>
              <c:strCache>
                <c:ptCount val="6"/>
                <c:pt idx="0">
                  <c:v>2013-2014</c:v>
                </c:pt>
                <c:pt idx="1">
                  <c:v>2014-2015</c:v>
                </c:pt>
                <c:pt idx="2">
                  <c:v>2015-2016</c:v>
                </c:pt>
                <c:pt idx="3">
                  <c:v>2016-2017</c:v>
                </c:pt>
                <c:pt idx="4">
                  <c:v>2017-2018</c:v>
                </c:pt>
                <c:pt idx="5">
                  <c:v>2018-2019</c:v>
                </c:pt>
              </c:strCache>
            </c:strRef>
          </c:cat>
          <c:val>
            <c:numRef>
              <c:f>OR!$E$144:$J$144</c:f>
              <c:numCache>
                <c:formatCode>#,##0</c:formatCode>
                <c:ptCount val="6"/>
                <c:pt idx="0">
                  <c:v>191250</c:v>
                </c:pt>
                <c:pt idx="1">
                  <c:v>100000</c:v>
                </c:pt>
                <c:pt idx="2">
                  <c:v>375000</c:v>
                </c:pt>
                <c:pt idx="3">
                  <c:v>50000</c:v>
                </c:pt>
                <c:pt idx="4">
                  <c:v>0</c:v>
                </c:pt>
                <c:pt idx="5">
                  <c:v>0</c:v>
                </c:pt>
              </c:numCache>
            </c:numRef>
          </c:val>
        </c:ser>
        <c:ser>
          <c:idx val="13"/>
          <c:order val="6"/>
          <c:tx>
            <c:v>Planting</c:v>
          </c:tx>
          <c:cat>
            <c:strRef>
              <c:f>OR!$E$132:$J$132</c:f>
              <c:strCache>
                <c:ptCount val="6"/>
                <c:pt idx="0">
                  <c:v>2013-2014</c:v>
                </c:pt>
                <c:pt idx="1">
                  <c:v>2014-2015</c:v>
                </c:pt>
                <c:pt idx="2">
                  <c:v>2015-2016</c:v>
                </c:pt>
                <c:pt idx="3">
                  <c:v>2016-2017</c:v>
                </c:pt>
                <c:pt idx="4">
                  <c:v>2017-2018</c:v>
                </c:pt>
                <c:pt idx="5">
                  <c:v>2018-2019</c:v>
                </c:pt>
              </c:strCache>
            </c:strRef>
          </c:cat>
          <c:val>
            <c:numRef>
              <c:f>OR!$E$148:$J$148</c:f>
              <c:numCache>
                <c:formatCode>#,##0</c:formatCode>
                <c:ptCount val="6"/>
                <c:pt idx="0">
                  <c:v>1200000</c:v>
                </c:pt>
                <c:pt idx="1">
                  <c:v>1500000</c:v>
                </c:pt>
                <c:pt idx="2">
                  <c:v>1500000</c:v>
                </c:pt>
                <c:pt idx="3">
                  <c:v>1500000</c:v>
                </c:pt>
                <c:pt idx="4">
                  <c:v>1500000</c:v>
                </c:pt>
                <c:pt idx="5">
                  <c:v>1500000</c:v>
                </c:pt>
              </c:numCache>
            </c:numRef>
          </c:val>
        </c:ser>
        <c:ser>
          <c:idx val="16"/>
          <c:order val="7"/>
          <c:tx>
            <c:v>Overstory removal</c:v>
          </c:tx>
          <c:cat>
            <c:strRef>
              <c:f>OR!$E$132:$J$132</c:f>
              <c:strCache>
                <c:ptCount val="6"/>
                <c:pt idx="0">
                  <c:v>2013-2014</c:v>
                </c:pt>
                <c:pt idx="1">
                  <c:v>2014-2015</c:v>
                </c:pt>
                <c:pt idx="2">
                  <c:v>2015-2016</c:v>
                </c:pt>
                <c:pt idx="3">
                  <c:v>2016-2017</c:v>
                </c:pt>
                <c:pt idx="4">
                  <c:v>2017-2018</c:v>
                </c:pt>
                <c:pt idx="5">
                  <c:v>2018-2019</c:v>
                </c:pt>
              </c:strCache>
            </c:strRef>
          </c:cat>
          <c:val>
            <c:numRef>
              <c:f>OR!$E$151:$J$151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OR!$E$132:$J$132</c:f>
              <c:strCache>
                <c:ptCount val="6"/>
                <c:pt idx="0">
                  <c:v>2013-2014</c:v>
                </c:pt>
                <c:pt idx="1">
                  <c:v>2014-2015</c:v>
                </c:pt>
                <c:pt idx="2">
                  <c:v>2015-2016</c:v>
                </c:pt>
                <c:pt idx="3">
                  <c:v>2016-2017</c:v>
                </c:pt>
                <c:pt idx="4">
                  <c:v>2017-2018</c:v>
                </c:pt>
                <c:pt idx="5">
                  <c:v>2018-2019</c:v>
                </c:pt>
              </c:strCache>
            </c:strRef>
          </c:cat>
          <c:val>
            <c:numRef>
              <c:f>OR!$E$154:$J$154</c:f>
              <c:numCache>
                <c:formatCode>#,##0</c:formatCode>
                <c:ptCount val="6"/>
                <c:pt idx="0">
                  <c:v>0</c:v>
                </c:pt>
                <c:pt idx="1">
                  <c:v>0</c:v>
                </c:pt>
                <c:pt idx="2">
                  <c:v>0</c:v>
                </c:pt>
                <c:pt idx="3">
                  <c:v>0</c:v>
                </c:pt>
                <c:pt idx="4">
                  <c:v>0</c:v>
                </c:pt>
                <c:pt idx="5">
                  <c:v>0</c:v>
                </c:pt>
              </c:numCache>
            </c:numRef>
          </c:val>
        </c:ser>
        <c:ser>
          <c:idx val="21"/>
          <c:order val="9"/>
          <c:tx>
            <c:v>Conifer Release</c:v>
          </c:tx>
          <c:cat>
            <c:strRef>
              <c:f>OR!$E$132:$J$132</c:f>
              <c:strCache>
                <c:ptCount val="6"/>
                <c:pt idx="0">
                  <c:v>2013-2014</c:v>
                </c:pt>
                <c:pt idx="1">
                  <c:v>2014-2015</c:v>
                </c:pt>
                <c:pt idx="2">
                  <c:v>2015-2016</c:v>
                </c:pt>
                <c:pt idx="3">
                  <c:v>2016-2017</c:v>
                </c:pt>
                <c:pt idx="4">
                  <c:v>2017-2018</c:v>
                </c:pt>
                <c:pt idx="5">
                  <c:v>2018-2019</c:v>
                </c:pt>
              </c:strCache>
            </c:strRef>
          </c:cat>
          <c:val>
            <c:numRef>
              <c:f>OR!$E$156:$J$156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OR!$E$132:$J$132</c:f>
              <c:strCache>
                <c:ptCount val="6"/>
                <c:pt idx="0">
                  <c:v>2013-2014</c:v>
                </c:pt>
                <c:pt idx="1">
                  <c:v>2014-2015</c:v>
                </c:pt>
                <c:pt idx="2">
                  <c:v>2015-2016</c:v>
                </c:pt>
                <c:pt idx="3">
                  <c:v>2016-2017</c:v>
                </c:pt>
                <c:pt idx="4">
                  <c:v>2017-2018</c:v>
                </c:pt>
                <c:pt idx="5">
                  <c:v>2018-2019</c:v>
                </c:pt>
              </c:strCache>
            </c:strRef>
          </c:cat>
          <c:val>
            <c:numRef>
              <c:f>OR!$E$158:$J$158</c:f>
              <c:numCache>
                <c:formatCode>#,##0</c:formatCode>
                <c:ptCount val="6"/>
                <c:pt idx="0">
                  <c:v>0</c:v>
                </c:pt>
                <c:pt idx="1">
                  <c:v>0</c:v>
                </c:pt>
                <c:pt idx="2">
                  <c:v>0</c:v>
                </c:pt>
                <c:pt idx="3">
                  <c:v>0</c:v>
                </c:pt>
                <c:pt idx="4">
                  <c:v>0</c:v>
                </c:pt>
                <c:pt idx="5">
                  <c:v>0</c:v>
                </c:pt>
              </c:numCache>
            </c:numRef>
          </c:val>
        </c:ser>
        <c:ser>
          <c:idx val="25"/>
          <c:order val="11"/>
          <c:tx>
            <c:v>Fertilization</c:v>
          </c:tx>
          <c:cat>
            <c:strRef>
              <c:f>OR!$E$132:$J$132</c:f>
              <c:strCache>
                <c:ptCount val="6"/>
                <c:pt idx="0">
                  <c:v>2013-2014</c:v>
                </c:pt>
                <c:pt idx="1">
                  <c:v>2014-2015</c:v>
                </c:pt>
                <c:pt idx="2">
                  <c:v>2015-2016</c:v>
                </c:pt>
                <c:pt idx="3">
                  <c:v>2016-2017</c:v>
                </c:pt>
                <c:pt idx="4">
                  <c:v>2017-2018</c:v>
                </c:pt>
                <c:pt idx="5">
                  <c:v>2018-2019</c:v>
                </c:pt>
              </c:strCache>
            </c:strRef>
          </c:cat>
          <c:val>
            <c:numRef>
              <c:f>OR!$E$160:$J$160</c:f>
              <c:numCache>
                <c:formatCode>#,##0</c:formatCode>
                <c:ptCount val="6"/>
                <c:pt idx="0">
                  <c:v>0</c:v>
                </c:pt>
                <c:pt idx="1">
                  <c:v>0</c:v>
                </c:pt>
                <c:pt idx="2">
                  <c:v>0</c:v>
                </c:pt>
                <c:pt idx="3">
                  <c:v>0</c:v>
                </c:pt>
                <c:pt idx="4">
                  <c:v>0</c:v>
                </c:pt>
                <c:pt idx="5">
                  <c:v>0</c:v>
                </c:pt>
              </c:numCache>
            </c:numRef>
          </c:val>
        </c:ser>
        <c:ser>
          <c:idx val="27"/>
          <c:order val="12"/>
          <c:tx>
            <c:v>Pruning</c:v>
          </c:tx>
          <c:cat>
            <c:strRef>
              <c:f>OR!$E$132:$J$132</c:f>
              <c:strCache>
                <c:ptCount val="6"/>
                <c:pt idx="0">
                  <c:v>2013-2014</c:v>
                </c:pt>
                <c:pt idx="1">
                  <c:v>2014-2015</c:v>
                </c:pt>
                <c:pt idx="2">
                  <c:v>2015-2016</c:v>
                </c:pt>
                <c:pt idx="3">
                  <c:v>2016-2017</c:v>
                </c:pt>
                <c:pt idx="4">
                  <c:v>2017-2018</c:v>
                </c:pt>
                <c:pt idx="5">
                  <c:v>2018-2019</c:v>
                </c:pt>
              </c:strCache>
            </c:strRef>
          </c:cat>
          <c:val>
            <c:numRef>
              <c:f>OR!$E$162:$J$162</c:f>
              <c:numCache>
                <c:formatCode>#,##0</c:formatCode>
                <c:ptCount val="6"/>
                <c:pt idx="0">
                  <c:v>0</c:v>
                </c:pt>
                <c:pt idx="1">
                  <c:v>0</c:v>
                </c:pt>
                <c:pt idx="2">
                  <c:v>0</c:v>
                </c:pt>
                <c:pt idx="3">
                  <c:v>0</c:v>
                </c:pt>
                <c:pt idx="4">
                  <c:v>0</c:v>
                </c:pt>
                <c:pt idx="5">
                  <c:v>0</c:v>
                </c:pt>
              </c:numCache>
            </c:numRef>
          </c:val>
        </c:ser>
        <c:ser>
          <c:idx val="29"/>
          <c:order val="13"/>
          <c:tx>
            <c:v>Access</c:v>
          </c:tx>
          <c:cat>
            <c:strRef>
              <c:f>OR!$E$132:$J$132</c:f>
              <c:strCache>
                <c:ptCount val="6"/>
                <c:pt idx="0">
                  <c:v>2013-2014</c:v>
                </c:pt>
                <c:pt idx="1">
                  <c:v>2014-2015</c:v>
                </c:pt>
                <c:pt idx="2">
                  <c:v>2015-2016</c:v>
                </c:pt>
                <c:pt idx="3">
                  <c:v>2016-2017</c:v>
                </c:pt>
                <c:pt idx="4">
                  <c:v>2017-2018</c:v>
                </c:pt>
                <c:pt idx="5">
                  <c:v>2018-2019</c:v>
                </c:pt>
              </c:strCache>
            </c:strRef>
          </c:cat>
          <c:val>
            <c:numRef>
              <c:f>OR!$E$164:$J$164</c:f>
              <c:numCache>
                <c:formatCode>#,##0</c:formatCode>
                <c:ptCount val="6"/>
                <c:pt idx="0">
                  <c:v>100000</c:v>
                </c:pt>
                <c:pt idx="1">
                  <c:v>10000</c:v>
                </c:pt>
                <c:pt idx="2">
                  <c:v>10000</c:v>
                </c:pt>
                <c:pt idx="3">
                  <c:v>10000</c:v>
                </c:pt>
                <c:pt idx="4">
                  <c:v>100000</c:v>
                </c:pt>
                <c:pt idx="5">
                  <c:v>100000</c:v>
                </c:pt>
              </c:numCache>
            </c:numRef>
          </c:val>
        </c:ser>
        <c:ser>
          <c:idx val="30"/>
          <c:order val="14"/>
          <c:tx>
            <c:v>Overview Planning</c:v>
          </c:tx>
          <c:cat>
            <c:strRef>
              <c:f>OR!$E$132:$J$132</c:f>
              <c:strCache>
                <c:ptCount val="6"/>
                <c:pt idx="0">
                  <c:v>2013-2014</c:v>
                </c:pt>
                <c:pt idx="1">
                  <c:v>2014-2015</c:v>
                </c:pt>
                <c:pt idx="2">
                  <c:v>2015-2016</c:v>
                </c:pt>
                <c:pt idx="3">
                  <c:v>2016-2017</c:v>
                </c:pt>
                <c:pt idx="4">
                  <c:v>2017-2018</c:v>
                </c:pt>
                <c:pt idx="5">
                  <c:v>2018-2019</c:v>
                </c:pt>
              </c:strCache>
            </c:strRef>
          </c:cat>
          <c:val>
            <c:numRef>
              <c:f>OR!$E$165:$J$165</c:f>
              <c:numCache>
                <c:formatCode>#,##0</c:formatCode>
                <c:ptCount val="6"/>
                <c:pt idx="0">
                  <c:v>15000</c:v>
                </c:pt>
                <c:pt idx="1">
                  <c:v>15000</c:v>
                </c:pt>
                <c:pt idx="2">
                  <c:v>15000</c:v>
                </c:pt>
                <c:pt idx="3">
                  <c:v>15000</c:v>
                </c:pt>
                <c:pt idx="4">
                  <c:v>5000</c:v>
                </c:pt>
                <c:pt idx="5">
                  <c:v>5000</c:v>
                </c:pt>
              </c:numCache>
            </c:numRef>
          </c:val>
        </c:ser>
        <c:ser>
          <c:idx val="31"/>
          <c:order val="15"/>
          <c:tx>
            <c:v>Program Support (Admin)</c:v>
          </c:tx>
          <c:spPr>
            <a:solidFill>
              <a:srgbClr val="FFFF00"/>
            </a:solidFill>
          </c:spPr>
          <c:cat>
            <c:strRef>
              <c:f>OR!$E$132:$J$132</c:f>
              <c:strCache>
                <c:ptCount val="6"/>
                <c:pt idx="0">
                  <c:v>2013-2014</c:v>
                </c:pt>
                <c:pt idx="1">
                  <c:v>2014-2015</c:v>
                </c:pt>
                <c:pt idx="2">
                  <c:v>2015-2016</c:v>
                </c:pt>
                <c:pt idx="3">
                  <c:v>2016-2017</c:v>
                </c:pt>
                <c:pt idx="4">
                  <c:v>2017-2018</c:v>
                </c:pt>
                <c:pt idx="5">
                  <c:v>2018-2019</c:v>
                </c:pt>
              </c:strCache>
            </c:strRef>
          </c:cat>
          <c:val>
            <c:numRef>
              <c:f>OR!$E$166:$J$166</c:f>
              <c:numCache>
                <c:formatCode>#,##0</c:formatCode>
                <c:ptCount val="6"/>
                <c:pt idx="0">
                  <c:v>190725</c:v>
                </c:pt>
                <c:pt idx="1">
                  <c:v>207375</c:v>
                </c:pt>
                <c:pt idx="2">
                  <c:v>232000</c:v>
                </c:pt>
                <c:pt idx="3">
                  <c:v>205450</c:v>
                </c:pt>
                <c:pt idx="4">
                  <c:v>418450</c:v>
                </c:pt>
                <c:pt idx="5">
                  <c:v>418450</c:v>
                </c:pt>
              </c:numCache>
            </c:numRef>
          </c:val>
        </c:ser>
        <c:ser>
          <c:idx val="0"/>
          <c:order val="16"/>
          <c:tx>
            <c:strRef>
              <c:f>OR!$C$145</c:f>
              <c:strCache>
                <c:ptCount val="1"/>
                <c:pt idx="0">
                  <c:v>Repression Density Spacing</c:v>
                </c:pt>
              </c:strCache>
            </c:strRef>
          </c:tx>
          <c:cat>
            <c:strRef>
              <c:f>OR!$E$132:$J$132</c:f>
              <c:strCache>
                <c:ptCount val="6"/>
                <c:pt idx="0">
                  <c:v>2013-2014</c:v>
                </c:pt>
                <c:pt idx="1">
                  <c:v>2014-2015</c:v>
                </c:pt>
                <c:pt idx="2">
                  <c:v>2015-2016</c:v>
                </c:pt>
                <c:pt idx="3">
                  <c:v>2016-2017</c:v>
                </c:pt>
                <c:pt idx="4">
                  <c:v>2017-2018</c:v>
                </c:pt>
                <c:pt idx="5">
                  <c:v>2018-2019</c:v>
                </c:pt>
              </c:strCache>
            </c:strRef>
          </c:cat>
          <c:val>
            <c:numRef>
              <c:f>OR!$E$146:$J$146</c:f>
              <c:numCache>
                <c:formatCode>#,##0</c:formatCode>
                <c:ptCount val="6"/>
                <c:pt idx="0">
                  <c:v>0</c:v>
                </c:pt>
                <c:pt idx="1">
                  <c:v>0</c:v>
                </c:pt>
                <c:pt idx="2">
                  <c:v>0</c:v>
                </c:pt>
                <c:pt idx="3">
                  <c:v>0</c:v>
                </c:pt>
                <c:pt idx="4">
                  <c:v>0</c:v>
                </c:pt>
                <c:pt idx="5">
                  <c:v>0</c:v>
                </c:pt>
              </c:numCache>
            </c:numRef>
          </c:val>
        </c:ser>
        <c:overlap val="100"/>
        <c:axId val="115113984"/>
        <c:axId val="115115520"/>
      </c:barChart>
      <c:catAx>
        <c:axId val="115113984"/>
        <c:scaling>
          <c:orientation val="minMax"/>
        </c:scaling>
        <c:axPos val="b"/>
        <c:tickLblPos val="nextTo"/>
        <c:crossAx val="115115520"/>
        <c:crosses val="autoZero"/>
        <c:auto val="1"/>
        <c:lblAlgn val="ctr"/>
        <c:lblOffset val="100"/>
      </c:catAx>
      <c:valAx>
        <c:axId val="115115520"/>
        <c:scaling>
          <c:orientation val="minMax"/>
        </c:scaling>
        <c:axPos val="l"/>
        <c:majorGridlines/>
        <c:numFmt formatCode="0%" sourceLinked="1"/>
        <c:tickLblPos val="nextTo"/>
        <c:crossAx val="115113984"/>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Mackenzie</a:t>
            </a:r>
          </a:p>
        </c:rich>
      </c:tx>
    </c:title>
    <c:plotArea>
      <c:layout/>
      <c:barChart>
        <c:barDir val="col"/>
        <c:grouping val="percentStacked"/>
        <c:ser>
          <c:idx val="1"/>
          <c:order val="0"/>
          <c:tx>
            <c:v>Backlog NSR Surveys</c:v>
          </c:tx>
          <c:spPr>
            <a:solidFill>
              <a:prstClr val="black"/>
            </a:solidFill>
          </c:spPr>
          <c:cat>
            <c:strRef>
              <c:f>OR!$E$175:$J$175</c:f>
              <c:strCache>
                <c:ptCount val="6"/>
                <c:pt idx="0">
                  <c:v>2013-2014</c:v>
                </c:pt>
                <c:pt idx="1">
                  <c:v>2014-2015</c:v>
                </c:pt>
                <c:pt idx="2">
                  <c:v>2015-2016</c:v>
                </c:pt>
                <c:pt idx="3">
                  <c:v>2016-2017</c:v>
                </c:pt>
                <c:pt idx="4">
                  <c:v>2017-2018</c:v>
                </c:pt>
                <c:pt idx="5">
                  <c:v>2018-2019</c:v>
                </c:pt>
              </c:strCache>
            </c:strRef>
          </c:cat>
          <c:val>
            <c:numRef>
              <c:f>OR!$E$177:$J$177</c:f>
              <c:numCache>
                <c:formatCode>#,##0</c:formatCode>
                <c:ptCount val="6"/>
                <c:pt idx="0" formatCode="General">
                  <c:v>3000</c:v>
                </c:pt>
                <c:pt idx="1">
                  <c:v>0</c:v>
                </c:pt>
                <c:pt idx="2">
                  <c:v>0</c:v>
                </c:pt>
                <c:pt idx="3">
                  <c:v>0</c:v>
                </c:pt>
                <c:pt idx="4">
                  <c:v>0</c:v>
                </c:pt>
                <c:pt idx="5">
                  <c:v>0</c:v>
                </c:pt>
              </c:numCache>
            </c:numRef>
          </c:val>
        </c:ser>
        <c:ser>
          <c:idx val="3"/>
          <c:order val="1"/>
          <c:tx>
            <c:v>MPB/Wildfire Surveys</c:v>
          </c:tx>
          <c:spPr>
            <a:solidFill>
              <a:srgbClr val="FF0000"/>
            </a:solidFill>
          </c:spPr>
          <c:cat>
            <c:strRef>
              <c:f>OR!$E$175:$J$175</c:f>
              <c:strCache>
                <c:ptCount val="6"/>
                <c:pt idx="0">
                  <c:v>2013-2014</c:v>
                </c:pt>
                <c:pt idx="1">
                  <c:v>2014-2015</c:v>
                </c:pt>
                <c:pt idx="2">
                  <c:v>2015-2016</c:v>
                </c:pt>
                <c:pt idx="3">
                  <c:v>2016-2017</c:v>
                </c:pt>
                <c:pt idx="4">
                  <c:v>2017-2018</c:v>
                </c:pt>
                <c:pt idx="5">
                  <c:v>2018-2019</c:v>
                </c:pt>
              </c:strCache>
            </c:strRef>
          </c:cat>
          <c:val>
            <c:numRef>
              <c:f>OR!$E$179:$J$179</c:f>
              <c:numCache>
                <c:formatCode>#,##0</c:formatCode>
                <c:ptCount val="6"/>
                <c:pt idx="0">
                  <c:v>249280</c:v>
                </c:pt>
                <c:pt idx="1">
                  <c:v>202690</c:v>
                </c:pt>
                <c:pt idx="2">
                  <c:v>60336</c:v>
                </c:pt>
                <c:pt idx="3">
                  <c:v>23040</c:v>
                </c:pt>
                <c:pt idx="4">
                  <c:v>1480</c:v>
                </c:pt>
                <c:pt idx="5">
                  <c:v>120</c:v>
                </c:pt>
              </c:numCache>
            </c:numRef>
          </c:val>
        </c:ser>
        <c:ser>
          <c:idx val="5"/>
          <c:order val="2"/>
          <c:tx>
            <c:v>Defaulted Obligations Surveys</c:v>
          </c:tx>
          <c:cat>
            <c:strRef>
              <c:f>OR!$E$175:$J$175</c:f>
              <c:strCache>
                <c:ptCount val="6"/>
                <c:pt idx="0">
                  <c:v>2013-2014</c:v>
                </c:pt>
                <c:pt idx="1">
                  <c:v>2014-2015</c:v>
                </c:pt>
                <c:pt idx="2">
                  <c:v>2015-2016</c:v>
                </c:pt>
                <c:pt idx="3">
                  <c:v>2016-2017</c:v>
                </c:pt>
                <c:pt idx="4">
                  <c:v>2017-2018</c:v>
                </c:pt>
                <c:pt idx="5">
                  <c:v>2018-2019</c:v>
                </c:pt>
              </c:strCache>
            </c:strRef>
          </c:cat>
          <c:val>
            <c:numRef>
              <c:f>OR!$E$181:$J$181</c:f>
              <c:numCache>
                <c:formatCode>#,##0</c:formatCode>
                <c:ptCount val="6"/>
                <c:pt idx="0">
                  <c:v>0</c:v>
                </c:pt>
                <c:pt idx="1">
                  <c:v>0</c:v>
                </c:pt>
                <c:pt idx="2">
                  <c:v>0</c:v>
                </c:pt>
                <c:pt idx="3">
                  <c:v>0</c:v>
                </c:pt>
                <c:pt idx="4">
                  <c:v>0</c:v>
                </c:pt>
                <c:pt idx="5">
                  <c:v>0</c:v>
                </c:pt>
              </c:numCache>
            </c:numRef>
          </c:val>
        </c:ser>
        <c:ser>
          <c:idx val="7"/>
          <c:order val="3"/>
          <c:tx>
            <c:v>Brushing Surveys</c:v>
          </c:tx>
          <c:cat>
            <c:strRef>
              <c:f>OR!$E$175:$J$175</c:f>
              <c:strCache>
                <c:ptCount val="6"/>
                <c:pt idx="0">
                  <c:v>2013-2014</c:v>
                </c:pt>
                <c:pt idx="1">
                  <c:v>2014-2015</c:v>
                </c:pt>
                <c:pt idx="2">
                  <c:v>2015-2016</c:v>
                </c:pt>
                <c:pt idx="3">
                  <c:v>2016-2017</c:v>
                </c:pt>
                <c:pt idx="4">
                  <c:v>2017-2018</c:v>
                </c:pt>
                <c:pt idx="5">
                  <c:v>2018-2019</c:v>
                </c:pt>
              </c:strCache>
            </c:strRef>
          </c:cat>
          <c:val>
            <c:numRef>
              <c:f>OR!$E$183:$J$183</c:f>
              <c:numCache>
                <c:formatCode>#,##0</c:formatCode>
                <c:ptCount val="6"/>
                <c:pt idx="0">
                  <c:v>0</c:v>
                </c:pt>
                <c:pt idx="1">
                  <c:v>1402</c:v>
                </c:pt>
                <c:pt idx="2">
                  <c:v>21497</c:v>
                </c:pt>
                <c:pt idx="3">
                  <c:v>104742</c:v>
                </c:pt>
                <c:pt idx="4">
                  <c:v>19446</c:v>
                </c:pt>
                <c:pt idx="5">
                  <c:v>41950</c:v>
                </c:pt>
              </c:numCache>
            </c:numRef>
          </c:val>
        </c:ser>
        <c:ser>
          <c:idx val="9"/>
          <c:order val="4"/>
          <c:tx>
            <c:v>Site Prep</c:v>
          </c:tx>
          <c:cat>
            <c:strRef>
              <c:f>OR!$E$175:$J$175</c:f>
              <c:strCache>
                <c:ptCount val="6"/>
                <c:pt idx="0">
                  <c:v>2013-2014</c:v>
                </c:pt>
                <c:pt idx="1">
                  <c:v>2014-2015</c:v>
                </c:pt>
                <c:pt idx="2">
                  <c:v>2015-2016</c:v>
                </c:pt>
                <c:pt idx="3">
                  <c:v>2016-2017</c:v>
                </c:pt>
                <c:pt idx="4">
                  <c:v>2017-2018</c:v>
                </c:pt>
                <c:pt idx="5">
                  <c:v>2018-2019</c:v>
                </c:pt>
              </c:strCache>
            </c:strRef>
          </c:cat>
          <c:val>
            <c:numRef>
              <c:f>OR!$E$185:$J$185</c:f>
              <c:numCache>
                <c:formatCode>#,##0</c:formatCode>
                <c:ptCount val="6"/>
                <c:pt idx="0">
                  <c:v>709254</c:v>
                </c:pt>
                <c:pt idx="1">
                  <c:v>42000</c:v>
                </c:pt>
                <c:pt idx="2">
                  <c:v>18750</c:v>
                </c:pt>
                <c:pt idx="3">
                  <c:v>11250</c:v>
                </c:pt>
                <c:pt idx="4">
                  <c:v>0</c:v>
                </c:pt>
                <c:pt idx="5">
                  <c:v>0</c:v>
                </c:pt>
              </c:numCache>
            </c:numRef>
          </c:val>
        </c:ser>
        <c:ser>
          <c:idx val="11"/>
          <c:order val="5"/>
          <c:tx>
            <c:v>Brushing</c:v>
          </c:tx>
          <c:spPr>
            <a:solidFill>
              <a:srgbClr val="92D050"/>
            </a:solidFill>
          </c:spPr>
          <c:cat>
            <c:strRef>
              <c:f>OR!$E$175:$J$175</c:f>
              <c:strCache>
                <c:ptCount val="6"/>
                <c:pt idx="0">
                  <c:v>2013-2014</c:v>
                </c:pt>
                <c:pt idx="1">
                  <c:v>2014-2015</c:v>
                </c:pt>
                <c:pt idx="2">
                  <c:v>2015-2016</c:v>
                </c:pt>
                <c:pt idx="3">
                  <c:v>2016-2017</c:v>
                </c:pt>
                <c:pt idx="4">
                  <c:v>2017-2018</c:v>
                </c:pt>
                <c:pt idx="5">
                  <c:v>2018-2019</c:v>
                </c:pt>
              </c:strCache>
            </c:strRef>
          </c:cat>
          <c:val>
            <c:numRef>
              <c:f>OR!$E$187:$J$187</c:f>
              <c:numCache>
                <c:formatCode>#,##0</c:formatCode>
                <c:ptCount val="6"/>
                <c:pt idx="0">
                  <c:v>0</c:v>
                </c:pt>
                <c:pt idx="1">
                  <c:v>0</c:v>
                </c:pt>
                <c:pt idx="2">
                  <c:v>0</c:v>
                </c:pt>
                <c:pt idx="3">
                  <c:v>0</c:v>
                </c:pt>
                <c:pt idx="4">
                  <c:v>57281</c:v>
                </c:pt>
                <c:pt idx="5">
                  <c:v>263371</c:v>
                </c:pt>
              </c:numCache>
            </c:numRef>
          </c:val>
        </c:ser>
        <c:ser>
          <c:idx val="13"/>
          <c:order val="6"/>
          <c:tx>
            <c:v>Planting</c:v>
          </c:tx>
          <c:cat>
            <c:strRef>
              <c:f>OR!$E$175:$J$175</c:f>
              <c:strCache>
                <c:ptCount val="6"/>
                <c:pt idx="0">
                  <c:v>2013-2014</c:v>
                </c:pt>
                <c:pt idx="1">
                  <c:v>2014-2015</c:v>
                </c:pt>
                <c:pt idx="2">
                  <c:v>2015-2016</c:v>
                </c:pt>
                <c:pt idx="3">
                  <c:v>2016-2017</c:v>
                </c:pt>
                <c:pt idx="4">
                  <c:v>2017-2018</c:v>
                </c:pt>
                <c:pt idx="5">
                  <c:v>2018-2019</c:v>
                </c:pt>
              </c:strCache>
            </c:strRef>
          </c:cat>
          <c:val>
            <c:numRef>
              <c:f>OR!$E$191:$J$191</c:f>
              <c:numCache>
                <c:formatCode>#,##0</c:formatCode>
                <c:ptCount val="6"/>
                <c:pt idx="0">
                  <c:v>499420</c:v>
                </c:pt>
                <c:pt idx="1">
                  <c:v>1071497</c:v>
                </c:pt>
                <c:pt idx="2">
                  <c:v>273832</c:v>
                </c:pt>
                <c:pt idx="3">
                  <c:v>399000</c:v>
                </c:pt>
                <c:pt idx="4">
                  <c:v>334512</c:v>
                </c:pt>
                <c:pt idx="5">
                  <c:v>300000</c:v>
                </c:pt>
              </c:numCache>
            </c:numRef>
          </c:val>
        </c:ser>
        <c:ser>
          <c:idx val="16"/>
          <c:order val="7"/>
          <c:tx>
            <c:v>Overstory removal</c:v>
          </c:tx>
          <c:cat>
            <c:strRef>
              <c:f>OR!$E$175:$J$175</c:f>
              <c:strCache>
                <c:ptCount val="6"/>
                <c:pt idx="0">
                  <c:v>2013-2014</c:v>
                </c:pt>
                <c:pt idx="1">
                  <c:v>2014-2015</c:v>
                </c:pt>
                <c:pt idx="2">
                  <c:v>2015-2016</c:v>
                </c:pt>
                <c:pt idx="3">
                  <c:v>2016-2017</c:v>
                </c:pt>
                <c:pt idx="4">
                  <c:v>2017-2018</c:v>
                </c:pt>
                <c:pt idx="5">
                  <c:v>2018-2019</c:v>
                </c:pt>
              </c:strCache>
            </c:strRef>
          </c:cat>
          <c:val>
            <c:numRef>
              <c:f>OR!$E$194:$J$194</c:f>
              <c:numCache>
                <c:formatCode>#,##0</c:formatCode>
                <c:ptCount val="6"/>
                <c:pt idx="0">
                  <c:v>0</c:v>
                </c:pt>
                <c:pt idx="1">
                  <c:v>284625</c:v>
                </c:pt>
                <c:pt idx="2">
                  <c:v>165000</c:v>
                </c:pt>
                <c:pt idx="3">
                  <c:v>55000</c:v>
                </c:pt>
                <c:pt idx="4">
                  <c:v>0</c:v>
                </c:pt>
                <c:pt idx="5">
                  <c:v>0</c:v>
                </c:pt>
              </c:numCache>
            </c:numRef>
          </c:val>
        </c:ser>
        <c:ser>
          <c:idx val="19"/>
          <c:order val="8"/>
          <c:tx>
            <c:v>TSM surveys</c:v>
          </c:tx>
          <c:spPr>
            <a:solidFill>
              <a:srgbClr val="FFC000"/>
            </a:solidFill>
          </c:spPr>
          <c:cat>
            <c:strRef>
              <c:f>OR!$E$175:$J$175</c:f>
              <c:strCache>
                <c:ptCount val="6"/>
                <c:pt idx="0">
                  <c:v>2013-2014</c:v>
                </c:pt>
                <c:pt idx="1">
                  <c:v>2014-2015</c:v>
                </c:pt>
                <c:pt idx="2">
                  <c:v>2015-2016</c:v>
                </c:pt>
                <c:pt idx="3">
                  <c:v>2016-2017</c:v>
                </c:pt>
                <c:pt idx="4">
                  <c:v>2017-2018</c:v>
                </c:pt>
                <c:pt idx="5">
                  <c:v>2018-2019</c:v>
                </c:pt>
              </c:strCache>
            </c:strRef>
          </c:cat>
          <c:val>
            <c:numRef>
              <c:f>OR!$E$197:$J$197</c:f>
              <c:numCache>
                <c:formatCode>#,##0</c:formatCode>
                <c:ptCount val="6"/>
                <c:pt idx="0">
                  <c:v>0</c:v>
                </c:pt>
                <c:pt idx="1">
                  <c:v>0</c:v>
                </c:pt>
                <c:pt idx="2">
                  <c:v>0</c:v>
                </c:pt>
                <c:pt idx="3">
                  <c:v>0</c:v>
                </c:pt>
                <c:pt idx="4">
                  <c:v>0</c:v>
                </c:pt>
                <c:pt idx="5">
                  <c:v>0</c:v>
                </c:pt>
              </c:numCache>
            </c:numRef>
          </c:val>
        </c:ser>
        <c:ser>
          <c:idx val="21"/>
          <c:order val="9"/>
          <c:tx>
            <c:v>Conifer Release</c:v>
          </c:tx>
          <c:cat>
            <c:strRef>
              <c:f>OR!$E$175:$J$175</c:f>
              <c:strCache>
                <c:ptCount val="6"/>
                <c:pt idx="0">
                  <c:v>2013-2014</c:v>
                </c:pt>
                <c:pt idx="1">
                  <c:v>2014-2015</c:v>
                </c:pt>
                <c:pt idx="2">
                  <c:v>2015-2016</c:v>
                </c:pt>
                <c:pt idx="3">
                  <c:v>2016-2017</c:v>
                </c:pt>
                <c:pt idx="4">
                  <c:v>2017-2018</c:v>
                </c:pt>
                <c:pt idx="5">
                  <c:v>2018-2019</c:v>
                </c:pt>
              </c:strCache>
            </c:strRef>
          </c:cat>
          <c:val>
            <c:numRef>
              <c:f>OR!$E$199:$J$199</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OR!$E$175:$J$175</c:f>
              <c:strCache>
                <c:ptCount val="6"/>
                <c:pt idx="0">
                  <c:v>2013-2014</c:v>
                </c:pt>
                <c:pt idx="1">
                  <c:v>2014-2015</c:v>
                </c:pt>
                <c:pt idx="2">
                  <c:v>2015-2016</c:v>
                </c:pt>
                <c:pt idx="3">
                  <c:v>2016-2017</c:v>
                </c:pt>
                <c:pt idx="4">
                  <c:v>2017-2018</c:v>
                </c:pt>
                <c:pt idx="5">
                  <c:v>2018-2019</c:v>
                </c:pt>
              </c:strCache>
            </c:strRef>
          </c:cat>
          <c:val>
            <c:numRef>
              <c:f>OR!$E$201:$J$201</c:f>
              <c:numCache>
                <c:formatCode>#,##0</c:formatCode>
                <c:ptCount val="6"/>
                <c:pt idx="0">
                  <c:v>0</c:v>
                </c:pt>
                <c:pt idx="1">
                  <c:v>0</c:v>
                </c:pt>
                <c:pt idx="2">
                  <c:v>0</c:v>
                </c:pt>
                <c:pt idx="3">
                  <c:v>0</c:v>
                </c:pt>
                <c:pt idx="4">
                  <c:v>0</c:v>
                </c:pt>
                <c:pt idx="5">
                  <c:v>0</c:v>
                </c:pt>
              </c:numCache>
            </c:numRef>
          </c:val>
        </c:ser>
        <c:ser>
          <c:idx val="25"/>
          <c:order val="11"/>
          <c:tx>
            <c:v>Fertilization</c:v>
          </c:tx>
          <c:cat>
            <c:strRef>
              <c:f>OR!$E$175:$J$175</c:f>
              <c:strCache>
                <c:ptCount val="6"/>
                <c:pt idx="0">
                  <c:v>2013-2014</c:v>
                </c:pt>
                <c:pt idx="1">
                  <c:v>2014-2015</c:v>
                </c:pt>
                <c:pt idx="2">
                  <c:v>2015-2016</c:v>
                </c:pt>
                <c:pt idx="3">
                  <c:v>2016-2017</c:v>
                </c:pt>
                <c:pt idx="4">
                  <c:v>2017-2018</c:v>
                </c:pt>
                <c:pt idx="5">
                  <c:v>2018-2019</c:v>
                </c:pt>
              </c:strCache>
            </c:strRef>
          </c:cat>
          <c:val>
            <c:numRef>
              <c:f>OR!$E$203:$J$203</c:f>
              <c:numCache>
                <c:formatCode>#,##0</c:formatCode>
                <c:ptCount val="6"/>
                <c:pt idx="0">
                  <c:v>0</c:v>
                </c:pt>
                <c:pt idx="1">
                  <c:v>0</c:v>
                </c:pt>
                <c:pt idx="2">
                  <c:v>0</c:v>
                </c:pt>
                <c:pt idx="3">
                  <c:v>0</c:v>
                </c:pt>
                <c:pt idx="4">
                  <c:v>0</c:v>
                </c:pt>
                <c:pt idx="5">
                  <c:v>0</c:v>
                </c:pt>
              </c:numCache>
            </c:numRef>
          </c:val>
        </c:ser>
        <c:ser>
          <c:idx val="27"/>
          <c:order val="12"/>
          <c:tx>
            <c:v>Pruning</c:v>
          </c:tx>
          <c:cat>
            <c:strRef>
              <c:f>OR!$E$175:$J$175</c:f>
              <c:strCache>
                <c:ptCount val="6"/>
                <c:pt idx="0">
                  <c:v>2013-2014</c:v>
                </c:pt>
                <c:pt idx="1">
                  <c:v>2014-2015</c:v>
                </c:pt>
                <c:pt idx="2">
                  <c:v>2015-2016</c:v>
                </c:pt>
                <c:pt idx="3">
                  <c:v>2016-2017</c:v>
                </c:pt>
                <c:pt idx="4">
                  <c:v>2017-2018</c:v>
                </c:pt>
                <c:pt idx="5">
                  <c:v>2018-2019</c:v>
                </c:pt>
              </c:strCache>
            </c:strRef>
          </c:cat>
          <c:val>
            <c:numRef>
              <c:f>OR!$E$205:$J$205</c:f>
              <c:numCache>
                <c:formatCode>#,##0</c:formatCode>
                <c:ptCount val="6"/>
                <c:pt idx="0">
                  <c:v>0</c:v>
                </c:pt>
                <c:pt idx="1">
                  <c:v>0</c:v>
                </c:pt>
                <c:pt idx="2">
                  <c:v>0</c:v>
                </c:pt>
                <c:pt idx="3">
                  <c:v>0</c:v>
                </c:pt>
                <c:pt idx="4">
                  <c:v>0</c:v>
                </c:pt>
                <c:pt idx="5">
                  <c:v>0</c:v>
                </c:pt>
              </c:numCache>
            </c:numRef>
          </c:val>
        </c:ser>
        <c:ser>
          <c:idx val="29"/>
          <c:order val="13"/>
          <c:tx>
            <c:v>Access</c:v>
          </c:tx>
          <c:cat>
            <c:strRef>
              <c:f>OR!$E$175:$J$175</c:f>
              <c:strCache>
                <c:ptCount val="6"/>
                <c:pt idx="0">
                  <c:v>2013-2014</c:v>
                </c:pt>
                <c:pt idx="1">
                  <c:v>2014-2015</c:v>
                </c:pt>
                <c:pt idx="2">
                  <c:v>2015-2016</c:v>
                </c:pt>
                <c:pt idx="3">
                  <c:v>2016-2017</c:v>
                </c:pt>
                <c:pt idx="4">
                  <c:v>2017-2018</c:v>
                </c:pt>
                <c:pt idx="5">
                  <c:v>2018-2019</c:v>
                </c:pt>
              </c:strCache>
            </c:strRef>
          </c:cat>
          <c:val>
            <c:numRef>
              <c:f>OR!$E$207:$J$207</c:f>
              <c:numCache>
                <c:formatCode>#,##0</c:formatCode>
                <c:ptCount val="6"/>
                <c:pt idx="0">
                  <c:v>7500</c:v>
                </c:pt>
                <c:pt idx="1">
                  <c:v>0</c:v>
                </c:pt>
                <c:pt idx="2">
                  <c:v>0</c:v>
                </c:pt>
                <c:pt idx="3">
                  <c:v>0</c:v>
                </c:pt>
                <c:pt idx="4">
                  <c:v>0</c:v>
                </c:pt>
                <c:pt idx="5">
                  <c:v>0</c:v>
                </c:pt>
              </c:numCache>
            </c:numRef>
          </c:val>
        </c:ser>
        <c:ser>
          <c:idx val="30"/>
          <c:order val="14"/>
          <c:tx>
            <c:v>Overview Planning</c:v>
          </c:tx>
          <c:cat>
            <c:strRef>
              <c:f>OR!$E$175:$J$175</c:f>
              <c:strCache>
                <c:ptCount val="6"/>
                <c:pt idx="0">
                  <c:v>2013-2014</c:v>
                </c:pt>
                <c:pt idx="1">
                  <c:v>2014-2015</c:v>
                </c:pt>
                <c:pt idx="2">
                  <c:v>2015-2016</c:v>
                </c:pt>
                <c:pt idx="3">
                  <c:v>2016-2017</c:v>
                </c:pt>
                <c:pt idx="4">
                  <c:v>2017-2018</c:v>
                </c:pt>
                <c:pt idx="5">
                  <c:v>2018-2019</c:v>
                </c:pt>
              </c:strCache>
            </c:strRef>
          </c:cat>
          <c:val>
            <c:numRef>
              <c:f>OR!$E$208:$J$208</c:f>
              <c:numCache>
                <c:formatCode>#,##0</c:formatCode>
                <c:ptCount val="6"/>
                <c:pt idx="0">
                  <c:v>25940</c:v>
                </c:pt>
                <c:pt idx="1">
                  <c:v>5000</c:v>
                </c:pt>
                <c:pt idx="2">
                  <c:v>5000</c:v>
                </c:pt>
                <c:pt idx="3">
                  <c:v>5000</c:v>
                </c:pt>
                <c:pt idx="4">
                  <c:v>5000</c:v>
                </c:pt>
                <c:pt idx="5">
                  <c:v>5000</c:v>
                </c:pt>
              </c:numCache>
            </c:numRef>
          </c:val>
        </c:ser>
        <c:ser>
          <c:idx val="31"/>
          <c:order val="15"/>
          <c:tx>
            <c:v>Program Support (Admin)</c:v>
          </c:tx>
          <c:spPr>
            <a:solidFill>
              <a:srgbClr val="FFFF00"/>
            </a:solidFill>
          </c:spPr>
          <c:cat>
            <c:strRef>
              <c:f>OR!$E$175:$J$175</c:f>
              <c:strCache>
                <c:ptCount val="6"/>
                <c:pt idx="0">
                  <c:v>2013-2014</c:v>
                </c:pt>
                <c:pt idx="1">
                  <c:v>2014-2015</c:v>
                </c:pt>
                <c:pt idx="2">
                  <c:v>2015-2016</c:v>
                </c:pt>
                <c:pt idx="3">
                  <c:v>2016-2017</c:v>
                </c:pt>
                <c:pt idx="4">
                  <c:v>2017-2018</c:v>
                </c:pt>
                <c:pt idx="5">
                  <c:v>2018-2019</c:v>
                </c:pt>
              </c:strCache>
            </c:strRef>
          </c:cat>
          <c:val>
            <c:numRef>
              <c:f>OR!$E$209:$J$209</c:f>
              <c:numCache>
                <c:formatCode>#,##0</c:formatCode>
                <c:ptCount val="6"/>
                <c:pt idx="0">
                  <c:v>146845.4</c:v>
                </c:pt>
                <c:pt idx="1">
                  <c:v>160221.40000000002</c:v>
                </c:pt>
                <c:pt idx="2">
                  <c:v>53941.5</c:v>
                </c:pt>
                <c:pt idx="3">
                  <c:v>59303.199999999997</c:v>
                </c:pt>
                <c:pt idx="4">
                  <c:v>41271.900000000009</c:v>
                </c:pt>
                <c:pt idx="5">
                  <c:v>60544.100000000006</c:v>
                </c:pt>
              </c:numCache>
            </c:numRef>
          </c:val>
        </c:ser>
        <c:ser>
          <c:idx val="0"/>
          <c:order val="16"/>
          <c:tx>
            <c:strRef>
              <c:f>OR!$C$188</c:f>
              <c:strCache>
                <c:ptCount val="1"/>
                <c:pt idx="0">
                  <c:v>Repression Density Spacing</c:v>
                </c:pt>
              </c:strCache>
            </c:strRef>
          </c:tx>
          <c:cat>
            <c:strRef>
              <c:f>OR!$E$175:$J$175</c:f>
              <c:strCache>
                <c:ptCount val="6"/>
                <c:pt idx="0">
                  <c:v>2013-2014</c:v>
                </c:pt>
                <c:pt idx="1">
                  <c:v>2014-2015</c:v>
                </c:pt>
                <c:pt idx="2">
                  <c:v>2015-2016</c:v>
                </c:pt>
                <c:pt idx="3">
                  <c:v>2016-2017</c:v>
                </c:pt>
                <c:pt idx="4">
                  <c:v>2017-2018</c:v>
                </c:pt>
                <c:pt idx="5">
                  <c:v>2018-2019</c:v>
                </c:pt>
              </c:strCache>
            </c:strRef>
          </c:cat>
          <c:val>
            <c:numRef>
              <c:f>OR!$E$189:$J$189</c:f>
              <c:numCache>
                <c:formatCode>#,##0</c:formatCode>
                <c:ptCount val="6"/>
                <c:pt idx="0">
                  <c:v>0</c:v>
                </c:pt>
                <c:pt idx="1">
                  <c:v>0</c:v>
                </c:pt>
                <c:pt idx="2">
                  <c:v>0</c:v>
                </c:pt>
                <c:pt idx="3">
                  <c:v>0</c:v>
                </c:pt>
                <c:pt idx="4">
                  <c:v>0</c:v>
                </c:pt>
                <c:pt idx="5">
                  <c:v>0</c:v>
                </c:pt>
              </c:numCache>
            </c:numRef>
          </c:val>
        </c:ser>
        <c:overlap val="100"/>
        <c:axId val="115528448"/>
        <c:axId val="115529984"/>
      </c:barChart>
      <c:catAx>
        <c:axId val="115528448"/>
        <c:scaling>
          <c:orientation val="minMax"/>
        </c:scaling>
        <c:axPos val="b"/>
        <c:tickLblPos val="nextTo"/>
        <c:crossAx val="115529984"/>
        <c:crosses val="autoZero"/>
        <c:auto val="1"/>
        <c:lblAlgn val="ctr"/>
        <c:lblOffset val="100"/>
      </c:catAx>
      <c:valAx>
        <c:axId val="115529984"/>
        <c:scaling>
          <c:orientation val="minMax"/>
        </c:scaling>
        <c:axPos val="l"/>
        <c:majorGridlines/>
        <c:numFmt formatCode="0%" sourceLinked="1"/>
        <c:tickLblPos val="nextTo"/>
        <c:crossAx val="115528448"/>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SR Summary</a:t>
            </a:r>
          </a:p>
        </c:rich>
      </c:tx>
    </c:title>
    <c:plotArea>
      <c:layout/>
      <c:barChart>
        <c:barDir val="col"/>
        <c:grouping val="percentStacked"/>
        <c:ser>
          <c:idx val="1"/>
          <c:order val="0"/>
          <c:tx>
            <c:v>Backlog NSR Surveys</c:v>
          </c:tx>
          <c:spPr>
            <a:solidFill>
              <a:prstClr val="black"/>
            </a:solidFill>
          </c:spPr>
          <c:cat>
            <c:strRef>
              <c:f>SR!$E$3:$J$3</c:f>
              <c:strCache>
                <c:ptCount val="6"/>
                <c:pt idx="0">
                  <c:v>2013-2014</c:v>
                </c:pt>
                <c:pt idx="1">
                  <c:v>2014-2015</c:v>
                </c:pt>
                <c:pt idx="2">
                  <c:v>2015-2016</c:v>
                </c:pt>
                <c:pt idx="3">
                  <c:v>2016-2017</c:v>
                </c:pt>
                <c:pt idx="4">
                  <c:v>2017-2018</c:v>
                </c:pt>
                <c:pt idx="5">
                  <c:v>2018-2019</c:v>
                </c:pt>
              </c:strCache>
            </c:strRef>
          </c:cat>
          <c:val>
            <c:numRef>
              <c:f>SR!$E$5:$J$5</c:f>
              <c:numCache>
                <c:formatCode>#,##0</c:formatCode>
                <c:ptCount val="6"/>
                <c:pt idx="0" formatCode="General">
                  <c:v>13662</c:v>
                </c:pt>
                <c:pt idx="1">
                  <c:v>13078</c:v>
                </c:pt>
                <c:pt idx="2">
                  <c:v>106</c:v>
                </c:pt>
                <c:pt idx="3">
                  <c:v>0</c:v>
                </c:pt>
                <c:pt idx="4">
                  <c:v>0</c:v>
                </c:pt>
                <c:pt idx="5">
                  <c:v>0</c:v>
                </c:pt>
              </c:numCache>
            </c:numRef>
          </c:val>
        </c:ser>
        <c:ser>
          <c:idx val="3"/>
          <c:order val="1"/>
          <c:tx>
            <c:v>MPB/Wildfire Surveys</c:v>
          </c:tx>
          <c:spPr>
            <a:solidFill>
              <a:srgbClr val="FF0000"/>
            </a:solidFill>
          </c:spPr>
          <c:cat>
            <c:strRef>
              <c:f>SR!$E$3:$J$3</c:f>
              <c:strCache>
                <c:ptCount val="6"/>
                <c:pt idx="0">
                  <c:v>2013-2014</c:v>
                </c:pt>
                <c:pt idx="1">
                  <c:v>2014-2015</c:v>
                </c:pt>
                <c:pt idx="2">
                  <c:v>2015-2016</c:v>
                </c:pt>
                <c:pt idx="3">
                  <c:v>2016-2017</c:v>
                </c:pt>
                <c:pt idx="4">
                  <c:v>2017-2018</c:v>
                </c:pt>
                <c:pt idx="5">
                  <c:v>2018-2019</c:v>
                </c:pt>
              </c:strCache>
            </c:strRef>
          </c:cat>
          <c:val>
            <c:numRef>
              <c:f>SR!$E$7:$J$7</c:f>
              <c:numCache>
                <c:formatCode>#,##0</c:formatCode>
                <c:ptCount val="6"/>
                <c:pt idx="0">
                  <c:v>485168</c:v>
                </c:pt>
                <c:pt idx="1">
                  <c:v>301069</c:v>
                </c:pt>
                <c:pt idx="2">
                  <c:v>250270</c:v>
                </c:pt>
                <c:pt idx="3">
                  <c:v>251827</c:v>
                </c:pt>
                <c:pt idx="4">
                  <c:v>204420</c:v>
                </c:pt>
                <c:pt idx="5">
                  <c:v>204420</c:v>
                </c:pt>
              </c:numCache>
            </c:numRef>
          </c:val>
        </c:ser>
        <c:ser>
          <c:idx val="5"/>
          <c:order val="2"/>
          <c:tx>
            <c:v>Defaulted Obligations Surveys</c:v>
          </c:tx>
          <c:cat>
            <c:strRef>
              <c:f>SR!$E$3:$J$3</c:f>
              <c:strCache>
                <c:ptCount val="6"/>
                <c:pt idx="0">
                  <c:v>2013-2014</c:v>
                </c:pt>
                <c:pt idx="1">
                  <c:v>2014-2015</c:v>
                </c:pt>
                <c:pt idx="2">
                  <c:v>2015-2016</c:v>
                </c:pt>
                <c:pt idx="3">
                  <c:v>2016-2017</c:v>
                </c:pt>
                <c:pt idx="4">
                  <c:v>2017-2018</c:v>
                </c:pt>
                <c:pt idx="5">
                  <c:v>2018-2019</c:v>
                </c:pt>
              </c:strCache>
            </c:strRef>
          </c:cat>
          <c:val>
            <c:numRef>
              <c:f>SR!$E$9:$J$9</c:f>
              <c:numCache>
                <c:formatCode>#,##0</c:formatCode>
                <c:ptCount val="6"/>
                <c:pt idx="0">
                  <c:v>12721</c:v>
                </c:pt>
                <c:pt idx="1">
                  <c:v>6906</c:v>
                </c:pt>
                <c:pt idx="2">
                  <c:v>19224</c:v>
                </c:pt>
                <c:pt idx="3">
                  <c:v>10828</c:v>
                </c:pt>
                <c:pt idx="4">
                  <c:v>6440</c:v>
                </c:pt>
                <c:pt idx="5">
                  <c:v>6440</c:v>
                </c:pt>
              </c:numCache>
            </c:numRef>
          </c:val>
        </c:ser>
        <c:ser>
          <c:idx val="7"/>
          <c:order val="3"/>
          <c:tx>
            <c:v>Brushing Surveys</c:v>
          </c:tx>
          <c:cat>
            <c:strRef>
              <c:f>SR!$E$3:$J$3</c:f>
              <c:strCache>
                <c:ptCount val="6"/>
                <c:pt idx="0">
                  <c:v>2013-2014</c:v>
                </c:pt>
                <c:pt idx="1">
                  <c:v>2014-2015</c:v>
                </c:pt>
                <c:pt idx="2">
                  <c:v>2015-2016</c:v>
                </c:pt>
                <c:pt idx="3">
                  <c:v>2016-2017</c:v>
                </c:pt>
                <c:pt idx="4">
                  <c:v>2017-2018</c:v>
                </c:pt>
                <c:pt idx="5">
                  <c:v>2018-2019</c:v>
                </c:pt>
              </c:strCache>
            </c:strRef>
          </c:cat>
          <c:val>
            <c:numRef>
              <c:f>SR!$E$11:$J$11</c:f>
              <c:numCache>
                <c:formatCode>#,##0</c:formatCode>
                <c:ptCount val="6"/>
                <c:pt idx="0">
                  <c:v>0</c:v>
                </c:pt>
                <c:pt idx="1">
                  <c:v>9000</c:v>
                </c:pt>
                <c:pt idx="2">
                  <c:v>0</c:v>
                </c:pt>
                <c:pt idx="3">
                  <c:v>13260</c:v>
                </c:pt>
                <c:pt idx="4">
                  <c:v>13260</c:v>
                </c:pt>
                <c:pt idx="5">
                  <c:v>13260</c:v>
                </c:pt>
              </c:numCache>
            </c:numRef>
          </c:val>
        </c:ser>
        <c:ser>
          <c:idx val="9"/>
          <c:order val="4"/>
          <c:tx>
            <c:v>Site Prep</c:v>
          </c:tx>
          <c:cat>
            <c:strRef>
              <c:f>SR!$E$3:$J$3</c:f>
              <c:strCache>
                <c:ptCount val="6"/>
                <c:pt idx="0">
                  <c:v>2013-2014</c:v>
                </c:pt>
                <c:pt idx="1">
                  <c:v>2014-2015</c:v>
                </c:pt>
                <c:pt idx="2">
                  <c:v>2015-2016</c:v>
                </c:pt>
                <c:pt idx="3">
                  <c:v>2016-2017</c:v>
                </c:pt>
                <c:pt idx="4">
                  <c:v>2017-2018</c:v>
                </c:pt>
                <c:pt idx="5">
                  <c:v>2018-2019</c:v>
                </c:pt>
              </c:strCache>
            </c:strRef>
          </c:cat>
          <c:val>
            <c:numRef>
              <c:f>SR!$E$13:$J$13</c:f>
              <c:numCache>
                <c:formatCode>#,##0</c:formatCode>
                <c:ptCount val="6"/>
                <c:pt idx="0">
                  <c:v>625550</c:v>
                </c:pt>
                <c:pt idx="1">
                  <c:v>1025000</c:v>
                </c:pt>
                <c:pt idx="2">
                  <c:v>927000</c:v>
                </c:pt>
                <c:pt idx="3">
                  <c:v>927400</c:v>
                </c:pt>
                <c:pt idx="4">
                  <c:v>927400</c:v>
                </c:pt>
                <c:pt idx="5">
                  <c:v>927400</c:v>
                </c:pt>
              </c:numCache>
            </c:numRef>
          </c:val>
        </c:ser>
        <c:ser>
          <c:idx val="11"/>
          <c:order val="5"/>
          <c:tx>
            <c:v>Brushing</c:v>
          </c:tx>
          <c:spPr>
            <a:solidFill>
              <a:srgbClr val="92D050"/>
            </a:solidFill>
          </c:spPr>
          <c:cat>
            <c:strRef>
              <c:f>SR!$E$3:$J$3</c:f>
              <c:strCache>
                <c:ptCount val="6"/>
                <c:pt idx="0">
                  <c:v>2013-2014</c:v>
                </c:pt>
                <c:pt idx="1">
                  <c:v>2014-2015</c:v>
                </c:pt>
                <c:pt idx="2">
                  <c:v>2015-2016</c:v>
                </c:pt>
                <c:pt idx="3">
                  <c:v>2016-2017</c:v>
                </c:pt>
                <c:pt idx="4">
                  <c:v>2017-2018</c:v>
                </c:pt>
                <c:pt idx="5">
                  <c:v>2018-2019</c:v>
                </c:pt>
              </c:strCache>
            </c:strRef>
          </c:cat>
          <c:val>
            <c:numRef>
              <c:f>SR!$E$15:$J$15</c:f>
              <c:numCache>
                <c:formatCode>#,##0</c:formatCode>
                <c:ptCount val="6"/>
                <c:pt idx="0">
                  <c:v>371900</c:v>
                </c:pt>
                <c:pt idx="1">
                  <c:v>503855.6</c:v>
                </c:pt>
                <c:pt idx="2">
                  <c:v>477660</c:v>
                </c:pt>
                <c:pt idx="3">
                  <c:v>366555</c:v>
                </c:pt>
                <c:pt idx="4">
                  <c:v>239828</c:v>
                </c:pt>
                <c:pt idx="5">
                  <c:v>239828</c:v>
                </c:pt>
              </c:numCache>
            </c:numRef>
          </c:val>
        </c:ser>
        <c:ser>
          <c:idx val="13"/>
          <c:order val="6"/>
          <c:tx>
            <c:v>Planting</c:v>
          </c:tx>
          <c:cat>
            <c:strRef>
              <c:f>SR!$E$3:$J$3</c:f>
              <c:strCache>
                <c:ptCount val="6"/>
                <c:pt idx="0">
                  <c:v>2013-2014</c:v>
                </c:pt>
                <c:pt idx="1">
                  <c:v>2014-2015</c:v>
                </c:pt>
                <c:pt idx="2">
                  <c:v>2015-2016</c:v>
                </c:pt>
                <c:pt idx="3">
                  <c:v>2016-2017</c:v>
                </c:pt>
                <c:pt idx="4">
                  <c:v>2017-2018</c:v>
                </c:pt>
                <c:pt idx="5">
                  <c:v>2018-2019</c:v>
                </c:pt>
              </c:strCache>
            </c:strRef>
          </c:cat>
          <c:val>
            <c:numRef>
              <c:f>SR!$E$19:$J$19</c:f>
              <c:numCache>
                <c:formatCode>#,##0</c:formatCode>
                <c:ptCount val="6"/>
                <c:pt idx="0">
                  <c:v>1172748</c:v>
                </c:pt>
                <c:pt idx="1">
                  <c:v>1708435</c:v>
                </c:pt>
                <c:pt idx="2">
                  <c:v>1441241</c:v>
                </c:pt>
                <c:pt idx="3">
                  <c:v>1501500</c:v>
                </c:pt>
                <c:pt idx="4">
                  <c:v>1425000</c:v>
                </c:pt>
                <c:pt idx="5">
                  <c:v>1425000</c:v>
                </c:pt>
              </c:numCache>
            </c:numRef>
          </c:val>
        </c:ser>
        <c:ser>
          <c:idx val="16"/>
          <c:order val="7"/>
          <c:tx>
            <c:v>Overstory removal</c:v>
          </c:tx>
          <c:cat>
            <c:strRef>
              <c:f>SR!$E$3:$J$3</c:f>
              <c:strCache>
                <c:ptCount val="6"/>
                <c:pt idx="0">
                  <c:v>2013-2014</c:v>
                </c:pt>
                <c:pt idx="1">
                  <c:v>2014-2015</c:v>
                </c:pt>
                <c:pt idx="2">
                  <c:v>2015-2016</c:v>
                </c:pt>
                <c:pt idx="3">
                  <c:v>2016-2017</c:v>
                </c:pt>
                <c:pt idx="4">
                  <c:v>2017-2018</c:v>
                </c:pt>
                <c:pt idx="5">
                  <c:v>2018-2019</c:v>
                </c:pt>
              </c:strCache>
            </c:strRef>
          </c:cat>
          <c:val>
            <c:numRef>
              <c:f>SR!$E$22:$J$22</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SR!$E$3:$J$3</c:f>
              <c:strCache>
                <c:ptCount val="6"/>
                <c:pt idx="0">
                  <c:v>2013-2014</c:v>
                </c:pt>
                <c:pt idx="1">
                  <c:v>2014-2015</c:v>
                </c:pt>
                <c:pt idx="2">
                  <c:v>2015-2016</c:v>
                </c:pt>
                <c:pt idx="3">
                  <c:v>2016-2017</c:v>
                </c:pt>
                <c:pt idx="4">
                  <c:v>2017-2018</c:v>
                </c:pt>
                <c:pt idx="5">
                  <c:v>2018-2019</c:v>
                </c:pt>
              </c:strCache>
            </c:strRef>
          </c:cat>
          <c:val>
            <c:numRef>
              <c:f>SR!$E$25:$J$25</c:f>
              <c:numCache>
                <c:formatCode>#,##0</c:formatCode>
                <c:ptCount val="6"/>
                <c:pt idx="0">
                  <c:v>0</c:v>
                </c:pt>
                <c:pt idx="1">
                  <c:v>282800</c:v>
                </c:pt>
                <c:pt idx="2">
                  <c:v>257500</c:v>
                </c:pt>
                <c:pt idx="3">
                  <c:v>257500</c:v>
                </c:pt>
                <c:pt idx="4">
                  <c:v>257500</c:v>
                </c:pt>
                <c:pt idx="5">
                  <c:v>257500</c:v>
                </c:pt>
              </c:numCache>
            </c:numRef>
          </c:val>
        </c:ser>
        <c:ser>
          <c:idx val="21"/>
          <c:order val="9"/>
          <c:tx>
            <c:v>Conifer Release</c:v>
          </c:tx>
          <c:cat>
            <c:strRef>
              <c:f>SR!$E$3:$J$3</c:f>
              <c:strCache>
                <c:ptCount val="6"/>
                <c:pt idx="0">
                  <c:v>2013-2014</c:v>
                </c:pt>
                <c:pt idx="1">
                  <c:v>2014-2015</c:v>
                </c:pt>
                <c:pt idx="2">
                  <c:v>2015-2016</c:v>
                </c:pt>
                <c:pt idx="3">
                  <c:v>2016-2017</c:v>
                </c:pt>
                <c:pt idx="4">
                  <c:v>2017-2018</c:v>
                </c:pt>
                <c:pt idx="5">
                  <c:v>2018-2019</c:v>
                </c:pt>
              </c:strCache>
            </c:strRef>
          </c:cat>
          <c:val>
            <c:numRef>
              <c:f>SR!$E$27:$J$27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SR!$E$3:$J$3</c:f>
              <c:strCache>
                <c:ptCount val="6"/>
                <c:pt idx="0">
                  <c:v>2013-2014</c:v>
                </c:pt>
                <c:pt idx="1">
                  <c:v>2014-2015</c:v>
                </c:pt>
                <c:pt idx="2">
                  <c:v>2015-2016</c:v>
                </c:pt>
                <c:pt idx="3">
                  <c:v>2016-2017</c:v>
                </c:pt>
                <c:pt idx="4">
                  <c:v>2017-2018</c:v>
                </c:pt>
                <c:pt idx="5">
                  <c:v>2018-2019</c:v>
                </c:pt>
              </c:strCache>
            </c:strRef>
          </c:cat>
          <c:val>
            <c:numRef>
              <c:f>SR!$E$29:$J$29</c:f>
              <c:numCache>
                <c:formatCode>#,##0</c:formatCode>
                <c:ptCount val="6"/>
                <c:pt idx="0">
                  <c:v>0</c:v>
                </c:pt>
                <c:pt idx="1">
                  <c:v>2538500</c:v>
                </c:pt>
                <c:pt idx="2">
                  <c:v>2206000</c:v>
                </c:pt>
                <c:pt idx="3">
                  <c:v>2080000</c:v>
                </c:pt>
                <c:pt idx="4">
                  <c:v>2080000</c:v>
                </c:pt>
                <c:pt idx="5">
                  <c:v>2080000</c:v>
                </c:pt>
              </c:numCache>
            </c:numRef>
          </c:val>
        </c:ser>
        <c:ser>
          <c:idx val="25"/>
          <c:order val="11"/>
          <c:tx>
            <c:v>Fertilization</c:v>
          </c:tx>
          <c:cat>
            <c:strRef>
              <c:f>SR!$E$3:$J$3</c:f>
              <c:strCache>
                <c:ptCount val="6"/>
                <c:pt idx="0">
                  <c:v>2013-2014</c:v>
                </c:pt>
                <c:pt idx="1">
                  <c:v>2014-2015</c:v>
                </c:pt>
                <c:pt idx="2">
                  <c:v>2015-2016</c:v>
                </c:pt>
                <c:pt idx="3">
                  <c:v>2016-2017</c:v>
                </c:pt>
                <c:pt idx="4">
                  <c:v>2017-2018</c:v>
                </c:pt>
                <c:pt idx="5">
                  <c:v>2018-2019</c:v>
                </c:pt>
              </c:strCache>
            </c:strRef>
          </c:cat>
          <c:val>
            <c:numRef>
              <c:f>SR!$E$31:$J$31</c:f>
              <c:numCache>
                <c:formatCode>#,##0</c:formatCode>
                <c:ptCount val="6"/>
                <c:pt idx="0">
                  <c:v>0</c:v>
                </c:pt>
                <c:pt idx="1">
                  <c:v>1494750</c:v>
                </c:pt>
                <c:pt idx="2">
                  <c:v>1430000</c:v>
                </c:pt>
                <c:pt idx="3">
                  <c:v>1430000</c:v>
                </c:pt>
                <c:pt idx="4">
                  <c:v>1430000</c:v>
                </c:pt>
                <c:pt idx="5">
                  <c:v>1430000</c:v>
                </c:pt>
              </c:numCache>
            </c:numRef>
          </c:val>
        </c:ser>
        <c:ser>
          <c:idx val="27"/>
          <c:order val="12"/>
          <c:tx>
            <c:v>Pruning</c:v>
          </c:tx>
          <c:cat>
            <c:strRef>
              <c:f>SR!$E$3:$J$3</c:f>
              <c:strCache>
                <c:ptCount val="6"/>
                <c:pt idx="0">
                  <c:v>2013-2014</c:v>
                </c:pt>
                <c:pt idx="1">
                  <c:v>2014-2015</c:v>
                </c:pt>
                <c:pt idx="2">
                  <c:v>2015-2016</c:v>
                </c:pt>
                <c:pt idx="3">
                  <c:v>2016-2017</c:v>
                </c:pt>
                <c:pt idx="4">
                  <c:v>2017-2018</c:v>
                </c:pt>
                <c:pt idx="5">
                  <c:v>2018-2019</c:v>
                </c:pt>
              </c:strCache>
            </c:strRef>
          </c:cat>
          <c:val>
            <c:numRef>
              <c:f>SR!$E$33:$J$33</c:f>
              <c:numCache>
                <c:formatCode>#,##0</c:formatCode>
                <c:ptCount val="6"/>
                <c:pt idx="0">
                  <c:v>0</c:v>
                </c:pt>
                <c:pt idx="1">
                  <c:v>0</c:v>
                </c:pt>
                <c:pt idx="2">
                  <c:v>0</c:v>
                </c:pt>
                <c:pt idx="3">
                  <c:v>0</c:v>
                </c:pt>
                <c:pt idx="4">
                  <c:v>0</c:v>
                </c:pt>
                <c:pt idx="5">
                  <c:v>0</c:v>
                </c:pt>
              </c:numCache>
            </c:numRef>
          </c:val>
        </c:ser>
        <c:ser>
          <c:idx val="29"/>
          <c:order val="13"/>
          <c:tx>
            <c:v>Access</c:v>
          </c:tx>
          <c:cat>
            <c:strRef>
              <c:f>SR!$E$3:$J$3</c:f>
              <c:strCache>
                <c:ptCount val="6"/>
                <c:pt idx="0">
                  <c:v>2013-2014</c:v>
                </c:pt>
                <c:pt idx="1">
                  <c:v>2014-2015</c:v>
                </c:pt>
                <c:pt idx="2">
                  <c:v>2015-2016</c:v>
                </c:pt>
                <c:pt idx="3">
                  <c:v>2016-2017</c:v>
                </c:pt>
                <c:pt idx="4">
                  <c:v>2017-2018</c:v>
                </c:pt>
                <c:pt idx="5">
                  <c:v>2018-2019</c:v>
                </c:pt>
              </c:strCache>
            </c:strRef>
          </c:cat>
          <c:val>
            <c:numRef>
              <c:f>SR!$E$35:$J$35</c:f>
              <c:numCache>
                <c:formatCode>#,##0</c:formatCode>
                <c:ptCount val="6"/>
                <c:pt idx="0">
                  <c:v>74212</c:v>
                </c:pt>
                <c:pt idx="1">
                  <c:v>69212</c:v>
                </c:pt>
                <c:pt idx="2">
                  <c:v>19212</c:v>
                </c:pt>
                <c:pt idx="3">
                  <c:v>19212</c:v>
                </c:pt>
                <c:pt idx="4">
                  <c:v>19212</c:v>
                </c:pt>
                <c:pt idx="5">
                  <c:v>19212</c:v>
                </c:pt>
              </c:numCache>
            </c:numRef>
          </c:val>
        </c:ser>
        <c:ser>
          <c:idx val="30"/>
          <c:order val="14"/>
          <c:tx>
            <c:v>Overview Planning</c:v>
          </c:tx>
          <c:cat>
            <c:strRef>
              <c:f>SR!$E$3:$J$3</c:f>
              <c:strCache>
                <c:ptCount val="6"/>
                <c:pt idx="0">
                  <c:v>2013-2014</c:v>
                </c:pt>
                <c:pt idx="1">
                  <c:v>2014-2015</c:v>
                </c:pt>
                <c:pt idx="2">
                  <c:v>2015-2016</c:v>
                </c:pt>
                <c:pt idx="3">
                  <c:v>2016-2017</c:v>
                </c:pt>
                <c:pt idx="4">
                  <c:v>2017-2018</c:v>
                </c:pt>
                <c:pt idx="5">
                  <c:v>2018-2019</c:v>
                </c:pt>
              </c:strCache>
            </c:strRef>
          </c:cat>
          <c:val>
            <c:numRef>
              <c:f>SR!$E$36:$J$36</c:f>
              <c:numCache>
                <c:formatCode>#,##0</c:formatCode>
                <c:ptCount val="6"/>
                <c:pt idx="0">
                  <c:v>15000</c:v>
                </c:pt>
                <c:pt idx="1">
                  <c:v>15000</c:v>
                </c:pt>
                <c:pt idx="2">
                  <c:v>15000</c:v>
                </c:pt>
                <c:pt idx="3">
                  <c:v>15000</c:v>
                </c:pt>
                <c:pt idx="4">
                  <c:v>15000</c:v>
                </c:pt>
                <c:pt idx="5">
                  <c:v>15000</c:v>
                </c:pt>
              </c:numCache>
            </c:numRef>
          </c:val>
        </c:ser>
        <c:ser>
          <c:idx val="31"/>
          <c:order val="15"/>
          <c:tx>
            <c:v>Program Support (Admin)</c:v>
          </c:tx>
          <c:spPr>
            <a:solidFill>
              <a:srgbClr val="FFFF00"/>
            </a:solidFill>
          </c:spPr>
          <c:cat>
            <c:strRef>
              <c:f>SR!$E$3:$J$3</c:f>
              <c:strCache>
                <c:ptCount val="6"/>
                <c:pt idx="0">
                  <c:v>2013-2014</c:v>
                </c:pt>
                <c:pt idx="1">
                  <c:v>2014-2015</c:v>
                </c:pt>
                <c:pt idx="2">
                  <c:v>2015-2016</c:v>
                </c:pt>
                <c:pt idx="3">
                  <c:v>2016-2017</c:v>
                </c:pt>
                <c:pt idx="4">
                  <c:v>2017-2018</c:v>
                </c:pt>
                <c:pt idx="5">
                  <c:v>2018-2019</c:v>
                </c:pt>
              </c:strCache>
            </c:strRef>
          </c:cat>
          <c:val>
            <c:numRef>
              <c:f>SR!$E$37:$J$37</c:f>
              <c:numCache>
                <c:formatCode>#,##0</c:formatCode>
                <c:ptCount val="6"/>
                <c:pt idx="0">
                  <c:v>275596.10000000003</c:v>
                </c:pt>
                <c:pt idx="1">
                  <c:v>788338.96</c:v>
                </c:pt>
                <c:pt idx="2">
                  <c:v>700900.1</c:v>
                </c:pt>
                <c:pt idx="3">
                  <c:v>683887</c:v>
                </c:pt>
                <c:pt idx="4">
                  <c:v>658384.80000000005</c:v>
                </c:pt>
                <c:pt idx="5">
                  <c:v>658384.80000000005</c:v>
                </c:pt>
              </c:numCache>
            </c:numRef>
          </c:val>
        </c:ser>
        <c:ser>
          <c:idx val="0"/>
          <c:order val="16"/>
          <c:tx>
            <c:strRef>
              <c:f>SR!$C$16</c:f>
              <c:strCache>
                <c:ptCount val="1"/>
                <c:pt idx="0">
                  <c:v>Repression Density Spacing</c:v>
                </c:pt>
              </c:strCache>
            </c:strRef>
          </c:tx>
          <c:cat>
            <c:strRef>
              <c:f>SR!$E$3:$J$3</c:f>
              <c:strCache>
                <c:ptCount val="6"/>
                <c:pt idx="0">
                  <c:v>2013-2014</c:v>
                </c:pt>
                <c:pt idx="1">
                  <c:v>2014-2015</c:v>
                </c:pt>
                <c:pt idx="2">
                  <c:v>2015-2016</c:v>
                </c:pt>
                <c:pt idx="3">
                  <c:v>2016-2017</c:v>
                </c:pt>
                <c:pt idx="4">
                  <c:v>2017-2018</c:v>
                </c:pt>
                <c:pt idx="5">
                  <c:v>2018-2019</c:v>
                </c:pt>
              </c:strCache>
            </c:strRef>
          </c:cat>
          <c:val>
            <c:numRef>
              <c:f>SR!$E$17:$J$17</c:f>
              <c:numCache>
                <c:formatCode>#,##0</c:formatCode>
                <c:ptCount val="6"/>
                <c:pt idx="0">
                  <c:v>0</c:v>
                </c:pt>
                <c:pt idx="1">
                  <c:v>0</c:v>
                </c:pt>
                <c:pt idx="2">
                  <c:v>0</c:v>
                </c:pt>
                <c:pt idx="3">
                  <c:v>0</c:v>
                </c:pt>
                <c:pt idx="4">
                  <c:v>0</c:v>
                </c:pt>
                <c:pt idx="5">
                  <c:v>0</c:v>
                </c:pt>
              </c:numCache>
            </c:numRef>
          </c:val>
        </c:ser>
        <c:overlap val="100"/>
        <c:axId val="118774784"/>
        <c:axId val="118784768"/>
      </c:barChart>
      <c:catAx>
        <c:axId val="118774784"/>
        <c:scaling>
          <c:orientation val="minMax"/>
        </c:scaling>
        <c:axPos val="b"/>
        <c:tickLblPos val="nextTo"/>
        <c:crossAx val="118784768"/>
        <c:crosses val="autoZero"/>
        <c:auto val="1"/>
        <c:lblAlgn val="ctr"/>
        <c:lblOffset val="100"/>
      </c:catAx>
      <c:valAx>
        <c:axId val="118784768"/>
        <c:scaling>
          <c:orientation val="minMax"/>
        </c:scaling>
        <c:axPos val="l"/>
        <c:majorGridlines/>
        <c:numFmt formatCode="0%" sourceLinked="1"/>
        <c:tickLblPos val="nextTo"/>
        <c:crossAx val="118774784"/>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Nadina</a:t>
            </a:r>
          </a:p>
        </c:rich>
      </c:tx>
    </c:title>
    <c:plotArea>
      <c:layout/>
      <c:barChart>
        <c:barDir val="col"/>
        <c:grouping val="percentStacked"/>
        <c:ser>
          <c:idx val="1"/>
          <c:order val="0"/>
          <c:tx>
            <c:v>Backlog NSR Surveys</c:v>
          </c:tx>
          <c:cat>
            <c:strRef>
              <c:f>SR!$E$46:$J$46</c:f>
              <c:strCache>
                <c:ptCount val="6"/>
                <c:pt idx="0">
                  <c:v>2013-2014</c:v>
                </c:pt>
                <c:pt idx="1">
                  <c:v>2014-2015</c:v>
                </c:pt>
                <c:pt idx="2">
                  <c:v>2015-2016</c:v>
                </c:pt>
                <c:pt idx="3">
                  <c:v>2016-2017</c:v>
                </c:pt>
                <c:pt idx="4">
                  <c:v>2017-2018</c:v>
                </c:pt>
                <c:pt idx="5">
                  <c:v>2018-2019</c:v>
                </c:pt>
              </c:strCache>
            </c:strRef>
          </c:cat>
          <c:val>
            <c:numRef>
              <c:f>SR!$E$48:$J$48</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SR!$E$46:$J$46</c:f>
              <c:strCache>
                <c:ptCount val="6"/>
                <c:pt idx="0">
                  <c:v>2013-2014</c:v>
                </c:pt>
                <c:pt idx="1">
                  <c:v>2014-2015</c:v>
                </c:pt>
                <c:pt idx="2">
                  <c:v>2015-2016</c:v>
                </c:pt>
                <c:pt idx="3">
                  <c:v>2016-2017</c:v>
                </c:pt>
                <c:pt idx="4">
                  <c:v>2017-2018</c:v>
                </c:pt>
                <c:pt idx="5">
                  <c:v>2018-2019</c:v>
                </c:pt>
              </c:strCache>
            </c:strRef>
          </c:cat>
          <c:val>
            <c:numRef>
              <c:f>SR!$E$50:$J$50</c:f>
              <c:numCache>
                <c:formatCode>#,##0</c:formatCode>
                <c:ptCount val="6"/>
                <c:pt idx="0">
                  <c:v>412500</c:v>
                </c:pt>
                <c:pt idx="1">
                  <c:v>250525</c:v>
                </c:pt>
                <c:pt idx="2">
                  <c:v>192500</c:v>
                </c:pt>
                <c:pt idx="3">
                  <c:v>192500</c:v>
                </c:pt>
                <c:pt idx="4">
                  <c:v>192500</c:v>
                </c:pt>
                <c:pt idx="5">
                  <c:v>192500</c:v>
                </c:pt>
              </c:numCache>
            </c:numRef>
          </c:val>
        </c:ser>
        <c:ser>
          <c:idx val="5"/>
          <c:order val="2"/>
          <c:tx>
            <c:v>Defaulted Obligations Surveys</c:v>
          </c:tx>
          <c:cat>
            <c:strRef>
              <c:f>SR!$E$46:$J$46</c:f>
              <c:strCache>
                <c:ptCount val="6"/>
                <c:pt idx="0">
                  <c:v>2013-2014</c:v>
                </c:pt>
                <c:pt idx="1">
                  <c:v>2014-2015</c:v>
                </c:pt>
                <c:pt idx="2">
                  <c:v>2015-2016</c:v>
                </c:pt>
                <c:pt idx="3">
                  <c:v>2016-2017</c:v>
                </c:pt>
                <c:pt idx="4">
                  <c:v>2017-2018</c:v>
                </c:pt>
                <c:pt idx="5">
                  <c:v>2018-2019</c:v>
                </c:pt>
              </c:strCache>
            </c:strRef>
          </c:cat>
          <c:val>
            <c:numRef>
              <c:f>SR!$E$52:$J$52</c:f>
              <c:numCache>
                <c:formatCode>#,##0</c:formatCode>
                <c:ptCount val="6"/>
                <c:pt idx="0">
                  <c:v>0</c:v>
                </c:pt>
                <c:pt idx="1">
                  <c:v>0</c:v>
                </c:pt>
                <c:pt idx="2">
                  <c:v>0</c:v>
                </c:pt>
                <c:pt idx="3">
                  <c:v>0</c:v>
                </c:pt>
                <c:pt idx="4">
                  <c:v>0</c:v>
                </c:pt>
                <c:pt idx="5">
                  <c:v>0</c:v>
                </c:pt>
              </c:numCache>
            </c:numRef>
          </c:val>
        </c:ser>
        <c:ser>
          <c:idx val="7"/>
          <c:order val="3"/>
          <c:tx>
            <c:v>Brushing Surveys</c:v>
          </c:tx>
          <c:cat>
            <c:strRef>
              <c:f>SR!$E$46:$J$46</c:f>
              <c:strCache>
                <c:ptCount val="6"/>
                <c:pt idx="0">
                  <c:v>2013-2014</c:v>
                </c:pt>
                <c:pt idx="1">
                  <c:v>2014-2015</c:v>
                </c:pt>
                <c:pt idx="2">
                  <c:v>2015-2016</c:v>
                </c:pt>
                <c:pt idx="3">
                  <c:v>2016-2017</c:v>
                </c:pt>
                <c:pt idx="4">
                  <c:v>2017-2018</c:v>
                </c:pt>
                <c:pt idx="5">
                  <c:v>2018-2019</c:v>
                </c:pt>
              </c:strCache>
            </c:strRef>
          </c:cat>
          <c:val>
            <c:numRef>
              <c:f>SR!$E$54:$J$54</c:f>
              <c:numCache>
                <c:formatCode>#,##0</c:formatCode>
                <c:ptCount val="6"/>
                <c:pt idx="0">
                  <c:v>0</c:v>
                </c:pt>
                <c:pt idx="1">
                  <c:v>0</c:v>
                </c:pt>
                <c:pt idx="2">
                  <c:v>0</c:v>
                </c:pt>
                <c:pt idx="3">
                  <c:v>0</c:v>
                </c:pt>
                <c:pt idx="4">
                  <c:v>0</c:v>
                </c:pt>
                <c:pt idx="5">
                  <c:v>0</c:v>
                </c:pt>
              </c:numCache>
            </c:numRef>
          </c:val>
        </c:ser>
        <c:ser>
          <c:idx val="9"/>
          <c:order val="4"/>
          <c:tx>
            <c:v>Site Prep</c:v>
          </c:tx>
          <c:cat>
            <c:strRef>
              <c:f>SR!$E$46:$J$46</c:f>
              <c:strCache>
                <c:ptCount val="6"/>
                <c:pt idx="0">
                  <c:v>2013-2014</c:v>
                </c:pt>
                <c:pt idx="1">
                  <c:v>2014-2015</c:v>
                </c:pt>
                <c:pt idx="2">
                  <c:v>2015-2016</c:v>
                </c:pt>
                <c:pt idx="3">
                  <c:v>2016-2017</c:v>
                </c:pt>
                <c:pt idx="4">
                  <c:v>2017-2018</c:v>
                </c:pt>
                <c:pt idx="5">
                  <c:v>2018-2019</c:v>
                </c:pt>
              </c:strCache>
            </c:strRef>
          </c:cat>
          <c:val>
            <c:numRef>
              <c:f>SR!$E$56:$J$56</c:f>
              <c:numCache>
                <c:formatCode>#,##0</c:formatCode>
                <c:ptCount val="6"/>
                <c:pt idx="0">
                  <c:v>602550</c:v>
                </c:pt>
                <c:pt idx="1">
                  <c:v>900000</c:v>
                </c:pt>
                <c:pt idx="2">
                  <c:v>927000</c:v>
                </c:pt>
                <c:pt idx="3">
                  <c:v>927400</c:v>
                </c:pt>
                <c:pt idx="4">
                  <c:v>927400</c:v>
                </c:pt>
                <c:pt idx="5">
                  <c:v>927400</c:v>
                </c:pt>
              </c:numCache>
            </c:numRef>
          </c:val>
        </c:ser>
        <c:ser>
          <c:idx val="11"/>
          <c:order val="5"/>
          <c:tx>
            <c:v>Brushing</c:v>
          </c:tx>
          <c:spPr>
            <a:solidFill>
              <a:srgbClr val="92D050"/>
            </a:solidFill>
          </c:spPr>
          <c:cat>
            <c:strRef>
              <c:f>SR!$E$46:$J$46</c:f>
              <c:strCache>
                <c:ptCount val="6"/>
                <c:pt idx="0">
                  <c:v>2013-2014</c:v>
                </c:pt>
                <c:pt idx="1">
                  <c:v>2014-2015</c:v>
                </c:pt>
                <c:pt idx="2">
                  <c:v>2015-2016</c:v>
                </c:pt>
                <c:pt idx="3">
                  <c:v>2016-2017</c:v>
                </c:pt>
                <c:pt idx="4">
                  <c:v>2017-2018</c:v>
                </c:pt>
                <c:pt idx="5">
                  <c:v>2018-2019</c:v>
                </c:pt>
              </c:strCache>
            </c:strRef>
          </c:cat>
          <c:val>
            <c:numRef>
              <c:f>SR!$E$58:$J$58</c:f>
              <c:numCache>
                <c:formatCode>#,##0</c:formatCode>
                <c:ptCount val="6"/>
                <c:pt idx="0">
                  <c:v>0</c:v>
                </c:pt>
                <c:pt idx="1">
                  <c:v>76200</c:v>
                </c:pt>
                <c:pt idx="2">
                  <c:v>152400</c:v>
                </c:pt>
                <c:pt idx="3">
                  <c:v>152400</c:v>
                </c:pt>
                <c:pt idx="4">
                  <c:v>152400</c:v>
                </c:pt>
                <c:pt idx="5">
                  <c:v>152400</c:v>
                </c:pt>
              </c:numCache>
            </c:numRef>
          </c:val>
        </c:ser>
        <c:ser>
          <c:idx val="13"/>
          <c:order val="6"/>
          <c:tx>
            <c:v>Planting</c:v>
          </c:tx>
          <c:cat>
            <c:strRef>
              <c:f>SR!$E$46:$J$46</c:f>
              <c:strCache>
                <c:ptCount val="6"/>
                <c:pt idx="0">
                  <c:v>2013-2014</c:v>
                </c:pt>
                <c:pt idx="1">
                  <c:v>2014-2015</c:v>
                </c:pt>
                <c:pt idx="2">
                  <c:v>2015-2016</c:v>
                </c:pt>
                <c:pt idx="3">
                  <c:v>2016-2017</c:v>
                </c:pt>
                <c:pt idx="4">
                  <c:v>2017-2018</c:v>
                </c:pt>
                <c:pt idx="5">
                  <c:v>2018-2019</c:v>
                </c:pt>
              </c:strCache>
            </c:strRef>
          </c:cat>
          <c:val>
            <c:numRef>
              <c:f>SR!$E$62:$J$62</c:f>
              <c:numCache>
                <c:formatCode>#,##0</c:formatCode>
                <c:ptCount val="6"/>
                <c:pt idx="0">
                  <c:v>1070688</c:v>
                </c:pt>
                <c:pt idx="1">
                  <c:v>1638750</c:v>
                </c:pt>
                <c:pt idx="2">
                  <c:v>1197000</c:v>
                </c:pt>
                <c:pt idx="3">
                  <c:v>1425000</c:v>
                </c:pt>
                <c:pt idx="4">
                  <c:v>1425000</c:v>
                </c:pt>
                <c:pt idx="5">
                  <c:v>1425000</c:v>
                </c:pt>
              </c:numCache>
            </c:numRef>
          </c:val>
        </c:ser>
        <c:ser>
          <c:idx val="16"/>
          <c:order val="7"/>
          <c:tx>
            <c:v>Overstory removal</c:v>
          </c:tx>
          <c:cat>
            <c:strRef>
              <c:f>SR!$E$46:$J$46</c:f>
              <c:strCache>
                <c:ptCount val="6"/>
                <c:pt idx="0">
                  <c:v>2013-2014</c:v>
                </c:pt>
                <c:pt idx="1">
                  <c:v>2014-2015</c:v>
                </c:pt>
                <c:pt idx="2">
                  <c:v>2015-2016</c:v>
                </c:pt>
                <c:pt idx="3">
                  <c:v>2016-2017</c:v>
                </c:pt>
                <c:pt idx="4">
                  <c:v>2017-2018</c:v>
                </c:pt>
                <c:pt idx="5">
                  <c:v>2018-2019</c:v>
                </c:pt>
              </c:strCache>
            </c:strRef>
          </c:cat>
          <c:val>
            <c:numRef>
              <c:f>SR!$E$65:$J$65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SR!$E$46:$J$46</c:f>
              <c:strCache>
                <c:ptCount val="6"/>
                <c:pt idx="0">
                  <c:v>2013-2014</c:v>
                </c:pt>
                <c:pt idx="1">
                  <c:v>2014-2015</c:v>
                </c:pt>
                <c:pt idx="2">
                  <c:v>2015-2016</c:v>
                </c:pt>
                <c:pt idx="3">
                  <c:v>2016-2017</c:v>
                </c:pt>
                <c:pt idx="4">
                  <c:v>2017-2018</c:v>
                </c:pt>
                <c:pt idx="5">
                  <c:v>2018-2019</c:v>
                </c:pt>
              </c:strCache>
            </c:strRef>
          </c:cat>
          <c:val>
            <c:numRef>
              <c:f>SR!$E$68:$J$68</c:f>
              <c:numCache>
                <c:formatCode>#,##0</c:formatCode>
                <c:ptCount val="6"/>
                <c:pt idx="0">
                  <c:v>0</c:v>
                </c:pt>
                <c:pt idx="1">
                  <c:v>205300</c:v>
                </c:pt>
                <c:pt idx="2">
                  <c:v>180000</c:v>
                </c:pt>
                <c:pt idx="3">
                  <c:v>180000</c:v>
                </c:pt>
                <c:pt idx="4">
                  <c:v>180000</c:v>
                </c:pt>
                <c:pt idx="5">
                  <c:v>180000</c:v>
                </c:pt>
              </c:numCache>
            </c:numRef>
          </c:val>
        </c:ser>
        <c:ser>
          <c:idx val="21"/>
          <c:order val="9"/>
          <c:tx>
            <c:v>Conifer Release</c:v>
          </c:tx>
          <c:cat>
            <c:strRef>
              <c:f>SR!$E$46:$J$46</c:f>
              <c:strCache>
                <c:ptCount val="6"/>
                <c:pt idx="0">
                  <c:v>2013-2014</c:v>
                </c:pt>
                <c:pt idx="1">
                  <c:v>2014-2015</c:v>
                </c:pt>
                <c:pt idx="2">
                  <c:v>2015-2016</c:v>
                </c:pt>
                <c:pt idx="3">
                  <c:v>2016-2017</c:v>
                </c:pt>
                <c:pt idx="4">
                  <c:v>2017-2018</c:v>
                </c:pt>
                <c:pt idx="5">
                  <c:v>2018-2019</c:v>
                </c:pt>
              </c:strCache>
            </c:strRef>
          </c:cat>
          <c:val>
            <c:numRef>
              <c:f>SR!$E$70:$J$70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SR!$E$46:$J$46</c:f>
              <c:strCache>
                <c:ptCount val="6"/>
                <c:pt idx="0">
                  <c:v>2013-2014</c:v>
                </c:pt>
                <c:pt idx="1">
                  <c:v>2014-2015</c:v>
                </c:pt>
                <c:pt idx="2">
                  <c:v>2015-2016</c:v>
                </c:pt>
                <c:pt idx="3">
                  <c:v>2016-2017</c:v>
                </c:pt>
                <c:pt idx="4">
                  <c:v>2017-2018</c:v>
                </c:pt>
                <c:pt idx="5">
                  <c:v>2018-2019</c:v>
                </c:pt>
              </c:strCache>
            </c:strRef>
          </c:cat>
          <c:val>
            <c:numRef>
              <c:f>SR!$E$72:$J$72</c:f>
              <c:numCache>
                <c:formatCode>#,##0</c:formatCode>
                <c:ptCount val="6"/>
                <c:pt idx="0">
                  <c:v>0</c:v>
                </c:pt>
                <c:pt idx="1">
                  <c:v>1200000</c:v>
                </c:pt>
                <c:pt idx="2">
                  <c:v>1200000</c:v>
                </c:pt>
                <c:pt idx="3">
                  <c:v>1200000</c:v>
                </c:pt>
                <c:pt idx="4">
                  <c:v>1200000</c:v>
                </c:pt>
                <c:pt idx="5">
                  <c:v>1200000</c:v>
                </c:pt>
              </c:numCache>
            </c:numRef>
          </c:val>
        </c:ser>
        <c:ser>
          <c:idx val="25"/>
          <c:order val="11"/>
          <c:tx>
            <c:v>Fertilization</c:v>
          </c:tx>
          <c:cat>
            <c:strRef>
              <c:f>SR!$E$46:$J$46</c:f>
              <c:strCache>
                <c:ptCount val="6"/>
                <c:pt idx="0">
                  <c:v>2013-2014</c:v>
                </c:pt>
                <c:pt idx="1">
                  <c:v>2014-2015</c:v>
                </c:pt>
                <c:pt idx="2">
                  <c:v>2015-2016</c:v>
                </c:pt>
                <c:pt idx="3">
                  <c:v>2016-2017</c:v>
                </c:pt>
                <c:pt idx="4">
                  <c:v>2017-2018</c:v>
                </c:pt>
                <c:pt idx="5">
                  <c:v>2018-2019</c:v>
                </c:pt>
              </c:strCache>
            </c:strRef>
          </c:cat>
          <c:val>
            <c:numRef>
              <c:f>SR!$E$74:$J$74</c:f>
              <c:numCache>
                <c:formatCode>#,##0</c:formatCode>
                <c:ptCount val="6"/>
                <c:pt idx="0">
                  <c:v>0</c:v>
                </c:pt>
                <c:pt idx="1">
                  <c:v>1494750</c:v>
                </c:pt>
                <c:pt idx="2">
                  <c:v>1430000</c:v>
                </c:pt>
                <c:pt idx="3">
                  <c:v>1430000</c:v>
                </c:pt>
                <c:pt idx="4">
                  <c:v>1430000</c:v>
                </c:pt>
                <c:pt idx="5">
                  <c:v>1430000</c:v>
                </c:pt>
              </c:numCache>
            </c:numRef>
          </c:val>
        </c:ser>
        <c:ser>
          <c:idx val="27"/>
          <c:order val="12"/>
          <c:tx>
            <c:v>Pruning</c:v>
          </c:tx>
          <c:cat>
            <c:strRef>
              <c:f>SR!$E$46:$J$46</c:f>
              <c:strCache>
                <c:ptCount val="6"/>
                <c:pt idx="0">
                  <c:v>2013-2014</c:v>
                </c:pt>
                <c:pt idx="1">
                  <c:v>2014-2015</c:v>
                </c:pt>
                <c:pt idx="2">
                  <c:v>2015-2016</c:v>
                </c:pt>
                <c:pt idx="3">
                  <c:v>2016-2017</c:v>
                </c:pt>
                <c:pt idx="4">
                  <c:v>2017-2018</c:v>
                </c:pt>
                <c:pt idx="5">
                  <c:v>2018-2019</c:v>
                </c:pt>
              </c:strCache>
            </c:strRef>
          </c:cat>
          <c:val>
            <c:numRef>
              <c:f>SR!$E$76:$J$76</c:f>
              <c:numCache>
                <c:formatCode>#,##0</c:formatCode>
                <c:ptCount val="6"/>
                <c:pt idx="0">
                  <c:v>0</c:v>
                </c:pt>
                <c:pt idx="1">
                  <c:v>0</c:v>
                </c:pt>
                <c:pt idx="2">
                  <c:v>0</c:v>
                </c:pt>
                <c:pt idx="3">
                  <c:v>0</c:v>
                </c:pt>
                <c:pt idx="4">
                  <c:v>0</c:v>
                </c:pt>
                <c:pt idx="5">
                  <c:v>0</c:v>
                </c:pt>
              </c:numCache>
            </c:numRef>
          </c:val>
        </c:ser>
        <c:ser>
          <c:idx val="29"/>
          <c:order val="13"/>
          <c:tx>
            <c:v>Access</c:v>
          </c:tx>
          <c:cat>
            <c:strRef>
              <c:f>SR!$E$46:$J$46</c:f>
              <c:strCache>
                <c:ptCount val="6"/>
                <c:pt idx="0">
                  <c:v>2013-2014</c:v>
                </c:pt>
                <c:pt idx="1">
                  <c:v>2014-2015</c:v>
                </c:pt>
                <c:pt idx="2">
                  <c:v>2015-2016</c:v>
                </c:pt>
                <c:pt idx="3">
                  <c:v>2016-2017</c:v>
                </c:pt>
                <c:pt idx="4">
                  <c:v>2017-2018</c:v>
                </c:pt>
                <c:pt idx="5">
                  <c:v>2018-2019</c:v>
                </c:pt>
              </c:strCache>
            </c:strRef>
          </c:cat>
          <c:val>
            <c:numRef>
              <c:f>SR!$E$78:$J$78</c:f>
              <c:numCache>
                <c:formatCode>#,##0</c:formatCode>
                <c:ptCount val="6"/>
                <c:pt idx="0">
                  <c:v>50000</c:v>
                </c:pt>
                <c:pt idx="1">
                  <c:v>50000</c:v>
                </c:pt>
                <c:pt idx="2">
                  <c:v>0</c:v>
                </c:pt>
                <c:pt idx="3">
                  <c:v>0</c:v>
                </c:pt>
                <c:pt idx="4">
                  <c:v>0</c:v>
                </c:pt>
                <c:pt idx="5">
                  <c:v>0</c:v>
                </c:pt>
              </c:numCache>
            </c:numRef>
          </c:val>
        </c:ser>
        <c:ser>
          <c:idx val="30"/>
          <c:order val="14"/>
          <c:tx>
            <c:v>Overview Planning</c:v>
          </c:tx>
          <c:cat>
            <c:strRef>
              <c:f>SR!$E$46:$J$46</c:f>
              <c:strCache>
                <c:ptCount val="6"/>
                <c:pt idx="0">
                  <c:v>2013-2014</c:v>
                </c:pt>
                <c:pt idx="1">
                  <c:v>2014-2015</c:v>
                </c:pt>
                <c:pt idx="2">
                  <c:v>2015-2016</c:v>
                </c:pt>
                <c:pt idx="3">
                  <c:v>2016-2017</c:v>
                </c:pt>
                <c:pt idx="4">
                  <c:v>2017-2018</c:v>
                </c:pt>
                <c:pt idx="5">
                  <c:v>2018-2019</c:v>
                </c:pt>
              </c:strCache>
            </c:strRef>
          </c:cat>
          <c:val>
            <c:numRef>
              <c:f>SR!$E$79:$J$79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SR!$E$46:$J$46</c:f>
              <c:strCache>
                <c:ptCount val="6"/>
                <c:pt idx="0">
                  <c:v>2013-2014</c:v>
                </c:pt>
                <c:pt idx="1">
                  <c:v>2014-2015</c:v>
                </c:pt>
                <c:pt idx="2">
                  <c:v>2015-2016</c:v>
                </c:pt>
                <c:pt idx="3">
                  <c:v>2016-2017</c:v>
                </c:pt>
                <c:pt idx="4">
                  <c:v>2017-2018</c:v>
                </c:pt>
                <c:pt idx="5">
                  <c:v>2018-2019</c:v>
                </c:pt>
              </c:strCache>
            </c:strRef>
          </c:cat>
          <c:val>
            <c:numRef>
              <c:f>SR!$E$80:$J$80</c:f>
              <c:numCache>
                <c:formatCode>#,##0</c:formatCode>
                <c:ptCount val="6"/>
                <c:pt idx="0">
                  <c:v>213573.80000000002</c:v>
                </c:pt>
                <c:pt idx="1">
                  <c:v>576552.5</c:v>
                </c:pt>
                <c:pt idx="2">
                  <c:v>527890</c:v>
                </c:pt>
                <c:pt idx="3">
                  <c:v>550730</c:v>
                </c:pt>
                <c:pt idx="4">
                  <c:v>550730</c:v>
                </c:pt>
                <c:pt idx="5">
                  <c:v>550730</c:v>
                </c:pt>
              </c:numCache>
            </c:numRef>
          </c:val>
        </c:ser>
        <c:ser>
          <c:idx val="0"/>
          <c:order val="16"/>
          <c:tx>
            <c:strRef>
              <c:f>SR!$C$59</c:f>
              <c:strCache>
                <c:ptCount val="1"/>
                <c:pt idx="0">
                  <c:v>Repression Density Spacing</c:v>
                </c:pt>
              </c:strCache>
            </c:strRef>
          </c:tx>
          <c:cat>
            <c:strRef>
              <c:f>SR!$E$46:$J$46</c:f>
              <c:strCache>
                <c:ptCount val="6"/>
                <c:pt idx="0">
                  <c:v>2013-2014</c:v>
                </c:pt>
                <c:pt idx="1">
                  <c:v>2014-2015</c:v>
                </c:pt>
                <c:pt idx="2">
                  <c:v>2015-2016</c:v>
                </c:pt>
                <c:pt idx="3">
                  <c:v>2016-2017</c:v>
                </c:pt>
                <c:pt idx="4">
                  <c:v>2017-2018</c:v>
                </c:pt>
                <c:pt idx="5">
                  <c:v>2018-2019</c:v>
                </c:pt>
              </c:strCache>
            </c:strRef>
          </c:cat>
          <c:val>
            <c:numRef>
              <c:f>SR!$E$60:$J$60</c:f>
              <c:numCache>
                <c:formatCode>#,##0</c:formatCode>
                <c:ptCount val="6"/>
                <c:pt idx="0">
                  <c:v>0</c:v>
                </c:pt>
                <c:pt idx="1">
                  <c:v>0</c:v>
                </c:pt>
                <c:pt idx="2">
                  <c:v>0</c:v>
                </c:pt>
                <c:pt idx="3">
                  <c:v>0</c:v>
                </c:pt>
                <c:pt idx="4">
                  <c:v>0</c:v>
                </c:pt>
                <c:pt idx="5">
                  <c:v>0</c:v>
                </c:pt>
              </c:numCache>
            </c:numRef>
          </c:val>
        </c:ser>
        <c:overlap val="100"/>
        <c:axId val="118846976"/>
        <c:axId val="118848512"/>
      </c:barChart>
      <c:catAx>
        <c:axId val="118846976"/>
        <c:scaling>
          <c:orientation val="minMax"/>
        </c:scaling>
        <c:axPos val="b"/>
        <c:tickLblPos val="nextTo"/>
        <c:crossAx val="118848512"/>
        <c:crosses val="autoZero"/>
        <c:auto val="1"/>
        <c:lblAlgn val="ctr"/>
        <c:lblOffset val="100"/>
      </c:catAx>
      <c:valAx>
        <c:axId val="118848512"/>
        <c:scaling>
          <c:orientation val="minMax"/>
        </c:scaling>
        <c:axPos val="l"/>
        <c:majorGridlines/>
        <c:numFmt formatCode="0%" sourceLinked="1"/>
        <c:tickLblPos val="nextTo"/>
        <c:crossAx val="118846976"/>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Skeena</a:t>
            </a:r>
            <a:r>
              <a:rPr lang="en-US" baseline="0"/>
              <a:t> Stikine</a:t>
            </a:r>
            <a:endParaRPr lang="en-US"/>
          </a:p>
        </c:rich>
      </c:tx>
    </c:title>
    <c:plotArea>
      <c:layout/>
      <c:barChart>
        <c:barDir val="col"/>
        <c:grouping val="percentStacked"/>
        <c:ser>
          <c:idx val="1"/>
          <c:order val="0"/>
          <c:tx>
            <c:v>Backlog NSR Surveys</c:v>
          </c:tx>
          <c:spPr>
            <a:solidFill>
              <a:prstClr val="black"/>
            </a:solidFill>
          </c:spPr>
          <c:cat>
            <c:strRef>
              <c:f>SR!$E$89:$J$89</c:f>
              <c:strCache>
                <c:ptCount val="6"/>
                <c:pt idx="0">
                  <c:v>2013-2014</c:v>
                </c:pt>
                <c:pt idx="1">
                  <c:v>2014-2015</c:v>
                </c:pt>
                <c:pt idx="2">
                  <c:v>2015-2016</c:v>
                </c:pt>
                <c:pt idx="3">
                  <c:v>2016-2017</c:v>
                </c:pt>
                <c:pt idx="4">
                  <c:v>2017-2018</c:v>
                </c:pt>
                <c:pt idx="5">
                  <c:v>2018-2019</c:v>
                </c:pt>
              </c:strCache>
            </c:strRef>
          </c:cat>
          <c:val>
            <c:numRef>
              <c:f>SR!$E$91:$J$91</c:f>
              <c:numCache>
                <c:formatCode>#,##0</c:formatCode>
                <c:ptCount val="6"/>
                <c:pt idx="0" formatCode="General">
                  <c:v>7599</c:v>
                </c:pt>
                <c:pt idx="1">
                  <c:v>13078</c:v>
                </c:pt>
                <c:pt idx="2">
                  <c:v>106</c:v>
                </c:pt>
                <c:pt idx="3">
                  <c:v>0</c:v>
                </c:pt>
                <c:pt idx="4">
                  <c:v>0</c:v>
                </c:pt>
                <c:pt idx="5">
                  <c:v>0</c:v>
                </c:pt>
              </c:numCache>
            </c:numRef>
          </c:val>
        </c:ser>
        <c:ser>
          <c:idx val="3"/>
          <c:order val="1"/>
          <c:tx>
            <c:v>MPB/Wildfire Surveys</c:v>
          </c:tx>
          <c:spPr>
            <a:solidFill>
              <a:srgbClr val="FF0000"/>
            </a:solidFill>
          </c:spPr>
          <c:cat>
            <c:strRef>
              <c:f>SR!$E$89:$J$89</c:f>
              <c:strCache>
                <c:ptCount val="6"/>
                <c:pt idx="0">
                  <c:v>2013-2014</c:v>
                </c:pt>
                <c:pt idx="1">
                  <c:v>2014-2015</c:v>
                </c:pt>
                <c:pt idx="2">
                  <c:v>2015-2016</c:v>
                </c:pt>
                <c:pt idx="3">
                  <c:v>2016-2017</c:v>
                </c:pt>
                <c:pt idx="4">
                  <c:v>2017-2018</c:v>
                </c:pt>
                <c:pt idx="5">
                  <c:v>2018-2019</c:v>
                </c:pt>
              </c:strCache>
            </c:strRef>
          </c:cat>
          <c:val>
            <c:numRef>
              <c:f>SR!$E$93:$J$93</c:f>
              <c:numCache>
                <c:formatCode>#,##0</c:formatCode>
                <c:ptCount val="6"/>
                <c:pt idx="0">
                  <c:v>66061</c:v>
                </c:pt>
                <c:pt idx="1">
                  <c:v>50544</c:v>
                </c:pt>
                <c:pt idx="2">
                  <c:v>57770</c:v>
                </c:pt>
                <c:pt idx="3">
                  <c:v>59327</c:v>
                </c:pt>
                <c:pt idx="4">
                  <c:v>11920</c:v>
                </c:pt>
                <c:pt idx="5">
                  <c:v>11920</c:v>
                </c:pt>
              </c:numCache>
            </c:numRef>
          </c:val>
        </c:ser>
        <c:ser>
          <c:idx val="5"/>
          <c:order val="2"/>
          <c:tx>
            <c:v>Defaulted Obligations Surveys</c:v>
          </c:tx>
          <c:cat>
            <c:strRef>
              <c:f>SR!$E$89:$J$89</c:f>
              <c:strCache>
                <c:ptCount val="6"/>
                <c:pt idx="0">
                  <c:v>2013-2014</c:v>
                </c:pt>
                <c:pt idx="1">
                  <c:v>2014-2015</c:v>
                </c:pt>
                <c:pt idx="2">
                  <c:v>2015-2016</c:v>
                </c:pt>
                <c:pt idx="3">
                  <c:v>2016-2017</c:v>
                </c:pt>
                <c:pt idx="4">
                  <c:v>2017-2018</c:v>
                </c:pt>
                <c:pt idx="5">
                  <c:v>2018-2019</c:v>
                </c:pt>
              </c:strCache>
            </c:strRef>
          </c:cat>
          <c:val>
            <c:numRef>
              <c:f>SR!$E$95:$J$95</c:f>
              <c:numCache>
                <c:formatCode>#,##0</c:formatCode>
                <c:ptCount val="6"/>
                <c:pt idx="0">
                  <c:v>12721</c:v>
                </c:pt>
                <c:pt idx="1">
                  <c:v>6906</c:v>
                </c:pt>
                <c:pt idx="2">
                  <c:v>19224</c:v>
                </c:pt>
                <c:pt idx="3">
                  <c:v>10828</c:v>
                </c:pt>
                <c:pt idx="4">
                  <c:v>6440</c:v>
                </c:pt>
                <c:pt idx="5">
                  <c:v>6440</c:v>
                </c:pt>
              </c:numCache>
            </c:numRef>
          </c:val>
        </c:ser>
        <c:ser>
          <c:idx val="7"/>
          <c:order val="3"/>
          <c:tx>
            <c:v>Brushing Surveys</c:v>
          </c:tx>
          <c:cat>
            <c:strRef>
              <c:f>SR!$E$89:$J$89</c:f>
              <c:strCache>
                <c:ptCount val="6"/>
                <c:pt idx="0">
                  <c:v>2013-2014</c:v>
                </c:pt>
                <c:pt idx="1">
                  <c:v>2014-2015</c:v>
                </c:pt>
                <c:pt idx="2">
                  <c:v>2015-2016</c:v>
                </c:pt>
                <c:pt idx="3">
                  <c:v>2016-2017</c:v>
                </c:pt>
                <c:pt idx="4">
                  <c:v>2017-2018</c:v>
                </c:pt>
                <c:pt idx="5">
                  <c:v>2018-2019</c:v>
                </c:pt>
              </c:strCache>
            </c:strRef>
          </c:cat>
          <c:val>
            <c:numRef>
              <c:f>SR!$E$97:$J$97</c:f>
              <c:numCache>
                <c:formatCode>#,##0</c:formatCode>
                <c:ptCount val="6"/>
                <c:pt idx="0">
                  <c:v>0</c:v>
                </c:pt>
                <c:pt idx="1">
                  <c:v>9000</c:v>
                </c:pt>
                <c:pt idx="2">
                  <c:v>0</c:v>
                </c:pt>
                <c:pt idx="3">
                  <c:v>0</c:v>
                </c:pt>
                <c:pt idx="4">
                  <c:v>0</c:v>
                </c:pt>
                <c:pt idx="5">
                  <c:v>0</c:v>
                </c:pt>
              </c:numCache>
            </c:numRef>
          </c:val>
        </c:ser>
        <c:ser>
          <c:idx val="9"/>
          <c:order val="4"/>
          <c:tx>
            <c:v>Site Prep</c:v>
          </c:tx>
          <c:cat>
            <c:strRef>
              <c:f>SR!$E$89:$J$89</c:f>
              <c:strCache>
                <c:ptCount val="6"/>
                <c:pt idx="0">
                  <c:v>2013-2014</c:v>
                </c:pt>
                <c:pt idx="1">
                  <c:v>2014-2015</c:v>
                </c:pt>
                <c:pt idx="2">
                  <c:v>2015-2016</c:v>
                </c:pt>
                <c:pt idx="3">
                  <c:v>2016-2017</c:v>
                </c:pt>
                <c:pt idx="4">
                  <c:v>2017-2018</c:v>
                </c:pt>
                <c:pt idx="5">
                  <c:v>2018-2019</c:v>
                </c:pt>
              </c:strCache>
            </c:strRef>
          </c:cat>
          <c:val>
            <c:numRef>
              <c:f>SR!$E$99:$J$99</c:f>
              <c:numCache>
                <c:formatCode>#,##0</c:formatCode>
                <c:ptCount val="6"/>
                <c:pt idx="0">
                  <c:v>23000</c:v>
                </c:pt>
                <c:pt idx="1">
                  <c:v>125000</c:v>
                </c:pt>
                <c:pt idx="2">
                  <c:v>0</c:v>
                </c:pt>
                <c:pt idx="3">
                  <c:v>0</c:v>
                </c:pt>
                <c:pt idx="4">
                  <c:v>0</c:v>
                </c:pt>
                <c:pt idx="5">
                  <c:v>0</c:v>
                </c:pt>
              </c:numCache>
            </c:numRef>
          </c:val>
        </c:ser>
        <c:ser>
          <c:idx val="11"/>
          <c:order val="5"/>
          <c:tx>
            <c:v>Brushing</c:v>
          </c:tx>
          <c:spPr>
            <a:solidFill>
              <a:srgbClr val="92D050"/>
            </a:solidFill>
          </c:spPr>
          <c:cat>
            <c:strRef>
              <c:f>SR!$E$89:$J$89</c:f>
              <c:strCache>
                <c:ptCount val="6"/>
                <c:pt idx="0">
                  <c:v>2013-2014</c:v>
                </c:pt>
                <c:pt idx="1">
                  <c:v>2014-2015</c:v>
                </c:pt>
                <c:pt idx="2">
                  <c:v>2015-2016</c:v>
                </c:pt>
                <c:pt idx="3">
                  <c:v>2016-2017</c:v>
                </c:pt>
                <c:pt idx="4">
                  <c:v>2017-2018</c:v>
                </c:pt>
                <c:pt idx="5">
                  <c:v>2018-2019</c:v>
                </c:pt>
              </c:strCache>
            </c:strRef>
          </c:cat>
          <c:val>
            <c:numRef>
              <c:f>SR!$E$101:$J$101</c:f>
              <c:numCache>
                <c:formatCode>#,##0</c:formatCode>
                <c:ptCount val="6"/>
                <c:pt idx="0">
                  <c:v>371900</c:v>
                </c:pt>
                <c:pt idx="1">
                  <c:v>241118</c:v>
                </c:pt>
                <c:pt idx="2">
                  <c:v>325260</c:v>
                </c:pt>
                <c:pt idx="3">
                  <c:v>214155</c:v>
                </c:pt>
                <c:pt idx="4">
                  <c:v>87428</c:v>
                </c:pt>
                <c:pt idx="5">
                  <c:v>87428</c:v>
                </c:pt>
              </c:numCache>
            </c:numRef>
          </c:val>
        </c:ser>
        <c:ser>
          <c:idx val="13"/>
          <c:order val="6"/>
          <c:tx>
            <c:v>Planting</c:v>
          </c:tx>
          <c:cat>
            <c:strRef>
              <c:f>SR!$E$89:$J$89</c:f>
              <c:strCache>
                <c:ptCount val="6"/>
                <c:pt idx="0">
                  <c:v>2013-2014</c:v>
                </c:pt>
                <c:pt idx="1">
                  <c:v>2014-2015</c:v>
                </c:pt>
                <c:pt idx="2">
                  <c:v>2015-2016</c:v>
                </c:pt>
                <c:pt idx="3">
                  <c:v>2016-2017</c:v>
                </c:pt>
                <c:pt idx="4">
                  <c:v>2017-2018</c:v>
                </c:pt>
                <c:pt idx="5">
                  <c:v>2018-2019</c:v>
                </c:pt>
              </c:strCache>
            </c:strRef>
          </c:cat>
          <c:val>
            <c:numRef>
              <c:f>SR!$E$105:$J$105</c:f>
              <c:numCache>
                <c:formatCode>#,##0</c:formatCode>
                <c:ptCount val="6"/>
                <c:pt idx="0">
                  <c:v>102060</c:v>
                </c:pt>
                <c:pt idx="1">
                  <c:v>69685</c:v>
                </c:pt>
                <c:pt idx="2">
                  <c:v>244241</c:v>
                </c:pt>
                <c:pt idx="3">
                  <c:v>76500</c:v>
                </c:pt>
                <c:pt idx="4">
                  <c:v>0</c:v>
                </c:pt>
                <c:pt idx="5">
                  <c:v>0</c:v>
                </c:pt>
              </c:numCache>
            </c:numRef>
          </c:val>
        </c:ser>
        <c:ser>
          <c:idx val="16"/>
          <c:order val="7"/>
          <c:tx>
            <c:v>Overstory removal</c:v>
          </c:tx>
          <c:cat>
            <c:strRef>
              <c:f>SR!$E$89:$J$89</c:f>
              <c:strCache>
                <c:ptCount val="6"/>
                <c:pt idx="0">
                  <c:v>2013-2014</c:v>
                </c:pt>
                <c:pt idx="1">
                  <c:v>2014-2015</c:v>
                </c:pt>
                <c:pt idx="2">
                  <c:v>2015-2016</c:v>
                </c:pt>
                <c:pt idx="3">
                  <c:v>2016-2017</c:v>
                </c:pt>
                <c:pt idx="4">
                  <c:v>2017-2018</c:v>
                </c:pt>
                <c:pt idx="5">
                  <c:v>2018-2019</c:v>
                </c:pt>
              </c:strCache>
            </c:strRef>
          </c:cat>
          <c:val>
            <c:numRef>
              <c:f>SR!$E$108:$J$108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SR!$E$89:$J$89</c:f>
              <c:strCache>
                <c:ptCount val="6"/>
                <c:pt idx="0">
                  <c:v>2013-2014</c:v>
                </c:pt>
                <c:pt idx="1">
                  <c:v>2014-2015</c:v>
                </c:pt>
                <c:pt idx="2">
                  <c:v>2015-2016</c:v>
                </c:pt>
                <c:pt idx="3">
                  <c:v>2016-2017</c:v>
                </c:pt>
                <c:pt idx="4">
                  <c:v>2017-2018</c:v>
                </c:pt>
                <c:pt idx="5">
                  <c:v>2018-2019</c:v>
                </c:pt>
              </c:strCache>
            </c:strRef>
          </c:cat>
          <c:val>
            <c:numRef>
              <c:f>SR!$E$111:$J$111</c:f>
              <c:numCache>
                <c:formatCode>#,##0</c:formatCode>
                <c:ptCount val="6"/>
                <c:pt idx="0">
                  <c:v>0</c:v>
                </c:pt>
                <c:pt idx="1">
                  <c:v>0</c:v>
                </c:pt>
                <c:pt idx="2">
                  <c:v>0</c:v>
                </c:pt>
                <c:pt idx="3">
                  <c:v>0</c:v>
                </c:pt>
                <c:pt idx="4">
                  <c:v>0</c:v>
                </c:pt>
                <c:pt idx="5">
                  <c:v>0</c:v>
                </c:pt>
              </c:numCache>
            </c:numRef>
          </c:val>
        </c:ser>
        <c:ser>
          <c:idx val="21"/>
          <c:order val="9"/>
          <c:tx>
            <c:v>Conifer Release</c:v>
          </c:tx>
          <c:cat>
            <c:strRef>
              <c:f>SR!$E$89:$J$89</c:f>
              <c:strCache>
                <c:ptCount val="6"/>
                <c:pt idx="0">
                  <c:v>2013-2014</c:v>
                </c:pt>
                <c:pt idx="1">
                  <c:v>2014-2015</c:v>
                </c:pt>
                <c:pt idx="2">
                  <c:v>2015-2016</c:v>
                </c:pt>
                <c:pt idx="3">
                  <c:v>2016-2017</c:v>
                </c:pt>
                <c:pt idx="4">
                  <c:v>2017-2018</c:v>
                </c:pt>
                <c:pt idx="5">
                  <c:v>2018-2019</c:v>
                </c:pt>
              </c:strCache>
            </c:strRef>
          </c:cat>
          <c:val>
            <c:numRef>
              <c:f>SR!$E$113:$J$113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SR!$E$89:$J$89</c:f>
              <c:strCache>
                <c:ptCount val="6"/>
                <c:pt idx="0">
                  <c:v>2013-2014</c:v>
                </c:pt>
                <c:pt idx="1">
                  <c:v>2014-2015</c:v>
                </c:pt>
                <c:pt idx="2">
                  <c:v>2015-2016</c:v>
                </c:pt>
                <c:pt idx="3">
                  <c:v>2016-2017</c:v>
                </c:pt>
                <c:pt idx="4">
                  <c:v>2017-2018</c:v>
                </c:pt>
                <c:pt idx="5">
                  <c:v>2018-2019</c:v>
                </c:pt>
              </c:strCache>
            </c:strRef>
          </c:cat>
          <c:val>
            <c:numRef>
              <c:f>SR!$E$115:$J$115</c:f>
              <c:numCache>
                <c:formatCode>#,##0</c:formatCode>
                <c:ptCount val="6"/>
                <c:pt idx="0">
                  <c:v>0</c:v>
                </c:pt>
                <c:pt idx="1">
                  <c:v>458500</c:v>
                </c:pt>
                <c:pt idx="2">
                  <c:v>126000</c:v>
                </c:pt>
                <c:pt idx="3">
                  <c:v>0</c:v>
                </c:pt>
                <c:pt idx="4">
                  <c:v>0</c:v>
                </c:pt>
                <c:pt idx="5">
                  <c:v>0</c:v>
                </c:pt>
              </c:numCache>
            </c:numRef>
          </c:val>
        </c:ser>
        <c:ser>
          <c:idx val="25"/>
          <c:order val="11"/>
          <c:tx>
            <c:v>Fertilization</c:v>
          </c:tx>
          <c:cat>
            <c:strRef>
              <c:f>SR!$E$89:$J$89</c:f>
              <c:strCache>
                <c:ptCount val="6"/>
                <c:pt idx="0">
                  <c:v>2013-2014</c:v>
                </c:pt>
                <c:pt idx="1">
                  <c:v>2014-2015</c:v>
                </c:pt>
                <c:pt idx="2">
                  <c:v>2015-2016</c:v>
                </c:pt>
                <c:pt idx="3">
                  <c:v>2016-2017</c:v>
                </c:pt>
                <c:pt idx="4">
                  <c:v>2017-2018</c:v>
                </c:pt>
                <c:pt idx="5">
                  <c:v>2018-2019</c:v>
                </c:pt>
              </c:strCache>
            </c:strRef>
          </c:cat>
          <c:val>
            <c:numRef>
              <c:f>SR!$E$117:$J$117</c:f>
              <c:numCache>
                <c:formatCode>#,##0</c:formatCode>
                <c:ptCount val="6"/>
                <c:pt idx="0">
                  <c:v>0</c:v>
                </c:pt>
                <c:pt idx="1">
                  <c:v>0</c:v>
                </c:pt>
                <c:pt idx="2">
                  <c:v>0</c:v>
                </c:pt>
                <c:pt idx="3">
                  <c:v>0</c:v>
                </c:pt>
                <c:pt idx="4">
                  <c:v>0</c:v>
                </c:pt>
                <c:pt idx="5">
                  <c:v>0</c:v>
                </c:pt>
              </c:numCache>
            </c:numRef>
          </c:val>
        </c:ser>
        <c:ser>
          <c:idx val="27"/>
          <c:order val="12"/>
          <c:tx>
            <c:v>Pruning</c:v>
          </c:tx>
          <c:cat>
            <c:strRef>
              <c:f>SR!$E$89:$J$89</c:f>
              <c:strCache>
                <c:ptCount val="6"/>
                <c:pt idx="0">
                  <c:v>2013-2014</c:v>
                </c:pt>
                <c:pt idx="1">
                  <c:v>2014-2015</c:v>
                </c:pt>
                <c:pt idx="2">
                  <c:v>2015-2016</c:v>
                </c:pt>
                <c:pt idx="3">
                  <c:v>2016-2017</c:v>
                </c:pt>
                <c:pt idx="4">
                  <c:v>2017-2018</c:v>
                </c:pt>
                <c:pt idx="5">
                  <c:v>2018-2019</c:v>
                </c:pt>
              </c:strCache>
            </c:strRef>
          </c:cat>
          <c:val>
            <c:numRef>
              <c:f>SR!$E$119:$J$119</c:f>
              <c:numCache>
                <c:formatCode>#,##0</c:formatCode>
                <c:ptCount val="6"/>
                <c:pt idx="0">
                  <c:v>0</c:v>
                </c:pt>
                <c:pt idx="1">
                  <c:v>0</c:v>
                </c:pt>
                <c:pt idx="2">
                  <c:v>0</c:v>
                </c:pt>
                <c:pt idx="3">
                  <c:v>0</c:v>
                </c:pt>
                <c:pt idx="4">
                  <c:v>0</c:v>
                </c:pt>
                <c:pt idx="5">
                  <c:v>0</c:v>
                </c:pt>
              </c:numCache>
            </c:numRef>
          </c:val>
        </c:ser>
        <c:ser>
          <c:idx val="29"/>
          <c:order val="13"/>
          <c:tx>
            <c:v>Access</c:v>
          </c:tx>
          <c:cat>
            <c:strRef>
              <c:f>SR!$E$89:$J$89</c:f>
              <c:strCache>
                <c:ptCount val="6"/>
                <c:pt idx="0">
                  <c:v>2013-2014</c:v>
                </c:pt>
                <c:pt idx="1">
                  <c:v>2014-2015</c:v>
                </c:pt>
                <c:pt idx="2">
                  <c:v>2015-2016</c:v>
                </c:pt>
                <c:pt idx="3">
                  <c:v>2016-2017</c:v>
                </c:pt>
                <c:pt idx="4">
                  <c:v>2017-2018</c:v>
                </c:pt>
                <c:pt idx="5">
                  <c:v>2018-2019</c:v>
                </c:pt>
              </c:strCache>
            </c:strRef>
          </c:cat>
          <c:val>
            <c:numRef>
              <c:f>SR!$E$121:$J$121</c:f>
              <c:numCache>
                <c:formatCode>#,##0</c:formatCode>
                <c:ptCount val="6"/>
                <c:pt idx="0">
                  <c:v>5000</c:v>
                </c:pt>
                <c:pt idx="1">
                  <c:v>0</c:v>
                </c:pt>
                <c:pt idx="2">
                  <c:v>0</c:v>
                </c:pt>
                <c:pt idx="3">
                  <c:v>0</c:v>
                </c:pt>
                <c:pt idx="4">
                  <c:v>0</c:v>
                </c:pt>
                <c:pt idx="5">
                  <c:v>0</c:v>
                </c:pt>
              </c:numCache>
            </c:numRef>
          </c:val>
        </c:ser>
        <c:ser>
          <c:idx val="30"/>
          <c:order val="14"/>
          <c:tx>
            <c:v>Overview Planning</c:v>
          </c:tx>
          <c:cat>
            <c:strRef>
              <c:f>SR!$E$89:$J$89</c:f>
              <c:strCache>
                <c:ptCount val="6"/>
                <c:pt idx="0">
                  <c:v>2013-2014</c:v>
                </c:pt>
                <c:pt idx="1">
                  <c:v>2014-2015</c:v>
                </c:pt>
                <c:pt idx="2">
                  <c:v>2015-2016</c:v>
                </c:pt>
                <c:pt idx="3">
                  <c:v>2016-2017</c:v>
                </c:pt>
                <c:pt idx="4">
                  <c:v>2017-2018</c:v>
                </c:pt>
                <c:pt idx="5">
                  <c:v>2018-2019</c:v>
                </c:pt>
              </c:strCache>
            </c:strRef>
          </c:cat>
          <c:val>
            <c:numRef>
              <c:f>SR!$E$122:$J$122</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SR!$E$89:$J$89</c:f>
              <c:strCache>
                <c:ptCount val="6"/>
                <c:pt idx="0">
                  <c:v>2013-2014</c:v>
                </c:pt>
                <c:pt idx="1">
                  <c:v>2014-2015</c:v>
                </c:pt>
                <c:pt idx="2">
                  <c:v>2015-2016</c:v>
                </c:pt>
                <c:pt idx="3">
                  <c:v>2016-2017</c:v>
                </c:pt>
                <c:pt idx="4">
                  <c:v>2017-2018</c:v>
                </c:pt>
                <c:pt idx="5">
                  <c:v>2018-2019</c:v>
                </c:pt>
              </c:strCache>
            </c:strRef>
          </c:cat>
          <c:val>
            <c:numRef>
              <c:f>SR!$E$123:$J$123</c:f>
              <c:numCache>
                <c:formatCode>#,##0</c:formatCode>
                <c:ptCount val="6"/>
                <c:pt idx="0">
                  <c:v>58834.1</c:v>
                </c:pt>
                <c:pt idx="1">
                  <c:v>97382.7</c:v>
                </c:pt>
                <c:pt idx="2">
                  <c:v>77260.100000000006</c:v>
                </c:pt>
                <c:pt idx="3">
                  <c:v>36081</c:v>
                </c:pt>
                <c:pt idx="4">
                  <c:v>10578.8</c:v>
                </c:pt>
                <c:pt idx="5">
                  <c:v>10578.8</c:v>
                </c:pt>
              </c:numCache>
            </c:numRef>
          </c:val>
        </c:ser>
        <c:ser>
          <c:idx val="0"/>
          <c:order val="16"/>
          <c:tx>
            <c:strRef>
              <c:f>SR!$C$102</c:f>
              <c:strCache>
                <c:ptCount val="1"/>
                <c:pt idx="0">
                  <c:v>Repression Density Spacing</c:v>
                </c:pt>
              </c:strCache>
            </c:strRef>
          </c:tx>
          <c:cat>
            <c:strRef>
              <c:f>SR!$E$89:$J$89</c:f>
              <c:strCache>
                <c:ptCount val="6"/>
                <c:pt idx="0">
                  <c:v>2013-2014</c:v>
                </c:pt>
                <c:pt idx="1">
                  <c:v>2014-2015</c:v>
                </c:pt>
                <c:pt idx="2">
                  <c:v>2015-2016</c:v>
                </c:pt>
                <c:pt idx="3">
                  <c:v>2016-2017</c:v>
                </c:pt>
                <c:pt idx="4">
                  <c:v>2017-2018</c:v>
                </c:pt>
                <c:pt idx="5">
                  <c:v>2018-2019</c:v>
                </c:pt>
              </c:strCache>
            </c:strRef>
          </c:cat>
          <c:val>
            <c:numRef>
              <c:f>SR!$E$103:$J$103</c:f>
              <c:numCache>
                <c:formatCode>#,##0</c:formatCode>
                <c:ptCount val="6"/>
                <c:pt idx="0">
                  <c:v>0</c:v>
                </c:pt>
                <c:pt idx="1">
                  <c:v>0</c:v>
                </c:pt>
                <c:pt idx="2">
                  <c:v>0</c:v>
                </c:pt>
                <c:pt idx="3">
                  <c:v>0</c:v>
                </c:pt>
                <c:pt idx="4">
                  <c:v>0</c:v>
                </c:pt>
                <c:pt idx="5">
                  <c:v>0</c:v>
                </c:pt>
              </c:numCache>
            </c:numRef>
          </c:val>
        </c:ser>
        <c:overlap val="100"/>
        <c:axId val="118984704"/>
        <c:axId val="118986240"/>
      </c:barChart>
      <c:catAx>
        <c:axId val="118984704"/>
        <c:scaling>
          <c:orientation val="minMax"/>
        </c:scaling>
        <c:axPos val="b"/>
        <c:tickLblPos val="nextTo"/>
        <c:crossAx val="118986240"/>
        <c:crosses val="autoZero"/>
        <c:auto val="1"/>
        <c:lblAlgn val="ctr"/>
        <c:lblOffset val="100"/>
      </c:catAx>
      <c:valAx>
        <c:axId val="118986240"/>
        <c:scaling>
          <c:orientation val="minMax"/>
        </c:scaling>
        <c:axPos val="l"/>
        <c:majorGridlines/>
        <c:numFmt formatCode="0%" sourceLinked="1"/>
        <c:tickLblPos val="nextTo"/>
        <c:crossAx val="118984704"/>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Coast </a:t>
            </a:r>
            <a:r>
              <a:rPr lang="en-US" baseline="0"/>
              <a:t> Mountains</a:t>
            </a:r>
            <a:endParaRPr lang="en-US"/>
          </a:p>
        </c:rich>
      </c:tx>
    </c:title>
    <c:plotArea>
      <c:layout/>
      <c:barChart>
        <c:barDir val="col"/>
        <c:grouping val="percentStacked"/>
        <c:ser>
          <c:idx val="1"/>
          <c:order val="0"/>
          <c:tx>
            <c:v>Backlog NSR Surveys</c:v>
          </c:tx>
          <c:spPr>
            <a:solidFill>
              <a:prstClr val="black"/>
            </a:solidFill>
          </c:spPr>
          <c:cat>
            <c:strRef>
              <c:f>SR!$E$132:$J$132</c:f>
              <c:strCache>
                <c:ptCount val="6"/>
                <c:pt idx="0">
                  <c:v>2013-2014</c:v>
                </c:pt>
                <c:pt idx="1">
                  <c:v>2014-2015</c:v>
                </c:pt>
                <c:pt idx="2">
                  <c:v>2015-2016</c:v>
                </c:pt>
                <c:pt idx="3">
                  <c:v>2016-2017</c:v>
                </c:pt>
                <c:pt idx="4">
                  <c:v>2017-2018</c:v>
                </c:pt>
                <c:pt idx="5">
                  <c:v>2018-2019</c:v>
                </c:pt>
              </c:strCache>
            </c:strRef>
          </c:cat>
          <c:val>
            <c:numRef>
              <c:f>SR!$E$134:$J$134</c:f>
              <c:numCache>
                <c:formatCode>#,##0</c:formatCode>
                <c:ptCount val="6"/>
                <c:pt idx="0" formatCode="General">
                  <c:v>6063</c:v>
                </c:pt>
                <c:pt idx="1">
                  <c:v>0</c:v>
                </c:pt>
                <c:pt idx="2">
                  <c:v>0</c:v>
                </c:pt>
                <c:pt idx="3">
                  <c:v>0</c:v>
                </c:pt>
                <c:pt idx="4">
                  <c:v>0</c:v>
                </c:pt>
                <c:pt idx="5">
                  <c:v>0</c:v>
                </c:pt>
              </c:numCache>
            </c:numRef>
          </c:val>
        </c:ser>
        <c:ser>
          <c:idx val="3"/>
          <c:order val="1"/>
          <c:tx>
            <c:v>MPB/Wildfire Surveys</c:v>
          </c:tx>
          <c:spPr>
            <a:solidFill>
              <a:srgbClr val="FF0000"/>
            </a:solidFill>
          </c:spPr>
          <c:cat>
            <c:strRef>
              <c:f>SR!$E$132:$J$132</c:f>
              <c:strCache>
                <c:ptCount val="6"/>
                <c:pt idx="0">
                  <c:v>2013-2014</c:v>
                </c:pt>
                <c:pt idx="1">
                  <c:v>2014-2015</c:v>
                </c:pt>
                <c:pt idx="2">
                  <c:v>2015-2016</c:v>
                </c:pt>
                <c:pt idx="3">
                  <c:v>2016-2017</c:v>
                </c:pt>
                <c:pt idx="4">
                  <c:v>2017-2018</c:v>
                </c:pt>
                <c:pt idx="5">
                  <c:v>2018-2019</c:v>
                </c:pt>
              </c:strCache>
            </c:strRef>
          </c:cat>
          <c:val>
            <c:numRef>
              <c:f>SR!$E$136:$J$136</c:f>
              <c:numCache>
                <c:formatCode>#,##0</c:formatCode>
                <c:ptCount val="6"/>
                <c:pt idx="0">
                  <c:v>6607</c:v>
                </c:pt>
                <c:pt idx="1">
                  <c:v>0</c:v>
                </c:pt>
                <c:pt idx="2">
                  <c:v>0</c:v>
                </c:pt>
                <c:pt idx="3">
                  <c:v>0</c:v>
                </c:pt>
                <c:pt idx="4">
                  <c:v>0</c:v>
                </c:pt>
                <c:pt idx="5">
                  <c:v>0</c:v>
                </c:pt>
              </c:numCache>
            </c:numRef>
          </c:val>
        </c:ser>
        <c:ser>
          <c:idx val="5"/>
          <c:order val="2"/>
          <c:tx>
            <c:v>Defaulted Obligations Surveys</c:v>
          </c:tx>
          <c:cat>
            <c:strRef>
              <c:f>SR!$E$132:$J$132</c:f>
              <c:strCache>
                <c:ptCount val="6"/>
                <c:pt idx="0">
                  <c:v>2013-2014</c:v>
                </c:pt>
                <c:pt idx="1">
                  <c:v>2014-2015</c:v>
                </c:pt>
                <c:pt idx="2">
                  <c:v>2015-2016</c:v>
                </c:pt>
                <c:pt idx="3">
                  <c:v>2016-2017</c:v>
                </c:pt>
                <c:pt idx="4">
                  <c:v>2017-2018</c:v>
                </c:pt>
                <c:pt idx="5">
                  <c:v>2018-2019</c:v>
                </c:pt>
              </c:strCache>
            </c:strRef>
          </c:cat>
          <c:val>
            <c:numRef>
              <c:f>SR!$E$138:$J$138</c:f>
              <c:numCache>
                <c:formatCode>#,##0</c:formatCode>
                <c:ptCount val="6"/>
                <c:pt idx="0">
                  <c:v>0</c:v>
                </c:pt>
                <c:pt idx="1">
                  <c:v>0</c:v>
                </c:pt>
                <c:pt idx="2">
                  <c:v>0</c:v>
                </c:pt>
                <c:pt idx="3">
                  <c:v>0</c:v>
                </c:pt>
                <c:pt idx="4">
                  <c:v>0</c:v>
                </c:pt>
                <c:pt idx="5">
                  <c:v>0</c:v>
                </c:pt>
              </c:numCache>
            </c:numRef>
          </c:val>
        </c:ser>
        <c:ser>
          <c:idx val="7"/>
          <c:order val="3"/>
          <c:tx>
            <c:v>Brushing Surveys</c:v>
          </c:tx>
          <c:cat>
            <c:strRef>
              <c:f>SR!$E$132:$J$132</c:f>
              <c:strCache>
                <c:ptCount val="6"/>
                <c:pt idx="0">
                  <c:v>2013-2014</c:v>
                </c:pt>
                <c:pt idx="1">
                  <c:v>2014-2015</c:v>
                </c:pt>
                <c:pt idx="2">
                  <c:v>2015-2016</c:v>
                </c:pt>
                <c:pt idx="3">
                  <c:v>2016-2017</c:v>
                </c:pt>
                <c:pt idx="4">
                  <c:v>2017-2018</c:v>
                </c:pt>
                <c:pt idx="5">
                  <c:v>2018-2019</c:v>
                </c:pt>
              </c:strCache>
            </c:strRef>
          </c:cat>
          <c:val>
            <c:numRef>
              <c:f>SR!$E$140:$J$140</c:f>
              <c:numCache>
                <c:formatCode>#,##0</c:formatCode>
                <c:ptCount val="6"/>
                <c:pt idx="0">
                  <c:v>0</c:v>
                </c:pt>
                <c:pt idx="1">
                  <c:v>0</c:v>
                </c:pt>
                <c:pt idx="2">
                  <c:v>0</c:v>
                </c:pt>
                <c:pt idx="3">
                  <c:v>13260</c:v>
                </c:pt>
                <c:pt idx="4">
                  <c:v>13260</c:v>
                </c:pt>
                <c:pt idx="5">
                  <c:v>13260</c:v>
                </c:pt>
              </c:numCache>
            </c:numRef>
          </c:val>
        </c:ser>
        <c:ser>
          <c:idx val="9"/>
          <c:order val="4"/>
          <c:tx>
            <c:v>Site Prep</c:v>
          </c:tx>
          <c:cat>
            <c:strRef>
              <c:f>SR!$E$132:$J$132</c:f>
              <c:strCache>
                <c:ptCount val="6"/>
                <c:pt idx="0">
                  <c:v>2013-2014</c:v>
                </c:pt>
                <c:pt idx="1">
                  <c:v>2014-2015</c:v>
                </c:pt>
                <c:pt idx="2">
                  <c:v>2015-2016</c:v>
                </c:pt>
                <c:pt idx="3">
                  <c:v>2016-2017</c:v>
                </c:pt>
                <c:pt idx="4">
                  <c:v>2017-2018</c:v>
                </c:pt>
                <c:pt idx="5">
                  <c:v>2018-2019</c:v>
                </c:pt>
              </c:strCache>
            </c:strRef>
          </c:cat>
          <c:val>
            <c:numRef>
              <c:f>SR!$E$142:$J$142</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SR!$E$132:$J$132</c:f>
              <c:strCache>
                <c:ptCount val="6"/>
                <c:pt idx="0">
                  <c:v>2013-2014</c:v>
                </c:pt>
                <c:pt idx="1">
                  <c:v>2014-2015</c:v>
                </c:pt>
                <c:pt idx="2">
                  <c:v>2015-2016</c:v>
                </c:pt>
                <c:pt idx="3">
                  <c:v>2016-2017</c:v>
                </c:pt>
                <c:pt idx="4">
                  <c:v>2017-2018</c:v>
                </c:pt>
                <c:pt idx="5">
                  <c:v>2018-2019</c:v>
                </c:pt>
              </c:strCache>
            </c:strRef>
          </c:cat>
          <c:val>
            <c:numRef>
              <c:f>SR!$E$144:$J$144</c:f>
              <c:numCache>
                <c:formatCode>#,##0</c:formatCode>
                <c:ptCount val="6"/>
                <c:pt idx="0">
                  <c:v>0</c:v>
                </c:pt>
                <c:pt idx="1">
                  <c:v>186537.60000000001</c:v>
                </c:pt>
                <c:pt idx="2">
                  <c:v>0</c:v>
                </c:pt>
                <c:pt idx="3">
                  <c:v>0</c:v>
                </c:pt>
                <c:pt idx="4">
                  <c:v>0</c:v>
                </c:pt>
                <c:pt idx="5">
                  <c:v>0</c:v>
                </c:pt>
              </c:numCache>
            </c:numRef>
          </c:val>
        </c:ser>
        <c:ser>
          <c:idx val="13"/>
          <c:order val="6"/>
          <c:tx>
            <c:v>Planting</c:v>
          </c:tx>
          <c:cat>
            <c:strRef>
              <c:f>SR!$E$132:$J$132</c:f>
              <c:strCache>
                <c:ptCount val="6"/>
                <c:pt idx="0">
                  <c:v>2013-2014</c:v>
                </c:pt>
                <c:pt idx="1">
                  <c:v>2014-2015</c:v>
                </c:pt>
                <c:pt idx="2">
                  <c:v>2015-2016</c:v>
                </c:pt>
                <c:pt idx="3">
                  <c:v>2016-2017</c:v>
                </c:pt>
                <c:pt idx="4">
                  <c:v>2017-2018</c:v>
                </c:pt>
                <c:pt idx="5">
                  <c:v>2018-2019</c:v>
                </c:pt>
              </c:strCache>
            </c:strRef>
          </c:cat>
          <c:val>
            <c:numRef>
              <c:f>SR!$E$148:$J$148</c:f>
              <c:numCache>
                <c:formatCode>#,##0</c:formatCode>
                <c:ptCount val="6"/>
                <c:pt idx="0">
                  <c:v>0</c:v>
                </c:pt>
                <c:pt idx="1">
                  <c:v>0</c:v>
                </c:pt>
                <c:pt idx="2">
                  <c:v>0</c:v>
                </c:pt>
                <c:pt idx="3">
                  <c:v>0</c:v>
                </c:pt>
                <c:pt idx="4">
                  <c:v>0</c:v>
                </c:pt>
                <c:pt idx="5">
                  <c:v>0</c:v>
                </c:pt>
              </c:numCache>
            </c:numRef>
          </c:val>
        </c:ser>
        <c:ser>
          <c:idx val="16"/>
          <c:order val="7"/>
          <c:tx>
            <c:v>Overstory removal</c:v>
          </c:tx>
          <c:cat>
            <c:strRef>
              <c:f>SR!$E$132:$J$132</c:f>
              <c:strCache>
                <c:ptCount val="6"/>
                <c:pt idx="0">
                  <c:v>2013-2014</c:v>
                </c:pt>
                <c:pt idx="1">
                  <c:v>2014-2015</c:v>
                </c:pt>
                <c:pt idx="2">
                  <c:v>2015-2016</c:v>
                </c:pt>
                <c:pt idx="3">
                  <c:v>2016-2017</c:v>
                </c:pt>
                <c:pt idx="4">
                  <c:v>2017-2018</c:v>
                </c:pt>
                <c:pt idx="5">
                  <c:v>2018-2019</c:v>
                </c:pt>
              </c:strCache>
            </c:strRef>
          </c:cat>
          <c:val>
            <c:numRef>
              <c:f>SR!$E$151:$J$151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SR!$E$132:$J$132</c:f>
              <c:strCache>
                <c:ptCount val="6"/>
                <c:pt idx="0">
                  <c:v>2013-2014</c:v>
                </c:pt>
                <c:pt idx="1">
                  <c:v>2014-2015</c:v>
                </c:pt>
                <c:pt idx="2">
                  <c:v>2015-2016</c:v>
                </c:pt>
                <c:pt idx="3">
                  <c:v>2016-2017</c:v>
                </c:pt>
                <c:pt idx="4">
                  <c:v>2017-2018</c:v>
                </c:pt>
                <c:pt idx="5">
                  <c:v>2018-2019</c:v>
                </c:pt>
              </c:strCache>
            </c:strRef>
          </c:cat>
          <c:val>
            <c:numRef>
              <c:f>SR!$E$154:$J$154</c:f>
              <c:numCache>
                <c:formatCode>#,##0</c:formatCode>
                <c:ptCount val="6"/>
                <c:pt idx="0">
                  <c:v>0</c:v>
                </c:pt>
                <c:pt idx="1">
                  <c:v>77500</c:v>
                </c:pt>
                <c:pt idx="2">
                  <c:v>77500</c:v>
                </c:pt>
                <c:pt idx="3">
                  <c:v>77500</c:v>
                </c:pt>
                <c:pt idx="4">
                  <c:v>77500</c:v>
                </c:pt>
                <c:pt idx="5">
                  <c:v>77500</c:v>
                </c:pt>
              </c:numCache>
            </c:numRef>
          </c:val>
        </c:ser>
        <c:ser>
          <c:idx val="21"/>
          <c:order val="9"/>
          <c:tx>
            <c:v>Conifer Release</c:v>
          </c:tx>
          <c:cat>
            <c:strRef>
              <c:f>SR!$E$132:$J$132</c:f>
              <c:strCache>
                <c:ptCount val="6"/>
                <c:pt idx="0">
                  <c:v>2013-2014</c:v>
                </c:pt>
                <c:pt idx="1">
                  <c:v>2014-2015</c:v>
                </c:pt>
                <c:pt idx="2">
                  <c:v>2015-2016</c:v>
                </c:pt>
                <c:pt idx="3">
                  <c:v>2016-2017</c:v>
                </c:pt>
                <c:pt idx="4">
                  <c:v>2017-2018</c:v>
                </c:pt>
                <c:pt idx="5">
                  <c:v>2018-2019</c:v>
                </c:pt>
              </c:strCache>
            </c:strRef>
          </c:cat>
          <c:val>
            <c:numRef>
              <c:f>SR!$E$156:$J$156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SR!$E$132:$J$132</c:f>
              <c:strCache>
                <c:ptCount val="6"/>
                <c:pt idx="0">
                  <c:v>2013-2014</c:v>
                </c:pt>
                <c:pt idx="1">
                  <c:v>2014-2015</c:v>
                </c:pt>
                <c:pt idx="2">
                  <c:v>2015-2016</c:v>
                </c:pt>
                <c:pt idx="3">
                  <c:v>2016-2017</c:v>
                </c:pt>
                <c:pt idx="4">
                  <c:v>2017-2018</c:v>
                </c:pt>
                <c:pt idx="5">
                  <c:v>2018-2019</c:v>
                </c:pt>
              </c:strCache>
            </c:strRef>
          </c:cat>
          <c:val>
            <c:numRef>
              <c:f>SR!$E$158:$J$158</c:f>
              <c:numCache>
                <c:formatCode>#,##0</c:formatCode>
                <c:ptCount val="6"/>
                <c:pt idx="0">
                  <c:v>0</c:v>
                </c:pt>
                <c:pt idx="1">
                  <c:v>880000</c:v>
                </c:pt>
                <c:pt idx="2">
                  <c:v>880000</c:v>
                </c:pt>
                <c:pt idx="3">
                  <c:v>880000</c:v>
                </c:pt>
                <c:pt idx="4">
                  <c:v>880000</c:v>
                </c:pt>
                <c:pt idx="5">
                  <c:v>880000</c:v>
                </c:pt>
              </c:numCache>
            </c:numRef>
          </c:val>
        </c:ser>
        <c:ser>
          <c:idx val="25"/>
          <c:order val="11"/>
          <c:tx>
            <c:v>Fertilization</c:v>
          </c:tx>
          <c:cat>
            <c:strRef>
              <c:f>SR!$E$132:$J$132</c:f>
              <c:strCache>
                <c:ptCount val="6"/>
                <c:pt idx="0">
                  <c:v>2013-2014</c:v>
                </c:pt>
                <c:pt idx="1">
                  <c:v>2014-2015</c:v>
                </c:pt>
                <c:pt idx="2">
                  <c:v>2015-2016</c:v>
                </c:pt>
                <c:pt idx="3">
                  <c:v>2016-2017</c:v>
                </c:pt>
                <c:pt idx="4">
                  <c:v>2017-2018</c:v>
                </c:pt>
                <c:pt idx="5">
                  <c:v>2018-2019</c:v>
                </c:pt>
              </c:strCache>
            </c:strRef>
          </c:cat>
          <c:val>
            <c:numRef>
              <c:f>SR!$E$160:$J$160</c:f>
              <c:numCache>
                <c:formatCode>#,##0</c:formatCode>
                <c:ptCount val="6"/>
                <c:pt idx="0">
                  <c:v>0</c:v>
                </c:pt>
                <c:pt idx="1">
                  <c:v>0</c:v>
                </c:pt>
                <c:pt idx="2">
                  <c:v>0</c:v>
                </c:pt>
                <c:pt idx="3">
                  <c:v>0</c:v>
                </c:pt>
                <c:pt idx="4">
                  <c:v>0</c:v>
                </c:pt>
                <c:pt idx="5">
                  <c:v>0</c:v>
                </c:pt>
              </c:numCache>
            </c:numRef>
          </c:val>
        </c:ser>
        <c:ser>
          <c:idx val="27"/>
          <c:order val="12"/>
          <c:tx>
            <c:v>Pruning</c:v>
          </c:tx>
          <c:cat>
            <c:strRef>
              <c:f>SR!$E$132:$J$132</c:f>
              <c:strCache>
                <c:ptCount val="6"/>
                <c:pt idx="0">
                  <c:v>2013-2014</c:v>
                </c:pt>
                <c:pt idx="1">
                  <c:v>2014-2015</c:v>
                </c:pt>
                <c:pt idx="2">
                  <c:v>2015-2016</c:v>
                </c:pt>
                <c:pt idx="3">
                  <c:v>2016-2017</c:v>
                </c:pt>
                <c:pt idx="4">
                  <c:v>2017-2018</c:v>
                </c:pt>
                <c:pt idx="5">
                  <c:v>2018-2019</c:v>
                </c:pt>
              </c:strCache>
            </c:strRef>
          </c:cat>
          <c:val>
            <c:numRef>
              <c:f>SR!$E$162:$J$162</c:f>
              <c:numCache>
                <c:formatCode>#,##0</c:formatCode>
                <c:ptCount val="6"/>
                <c:pt idx="0">
                  <c:v>0</c:v>
                </c:pt>
                <c:pt idx="1">
                  <c:v>0</c:v>
                </c:pt>
                <c:pt idx="2">
                  <c:v>0</c:v>
                </c:pt>
                <c:pt idx="3">
                  <c:v>0</c:v>
                </c:pt>
                <c:pt idx="4">
                  <c:v>0</c:v>
                </c:pt>
                <c:pt idx="5">
                  <c:v>0</c:v>
                </c:pt>
              </c:numCache>
            </c:numRef>
          </c:val>
        </c:ser>
        <c:ser>
          <c:idx val="29"/>
          <c:order val="13"/>
          <c:tx>
            <c:v>Access</c:v>
          </c:tx>
          <c:cat>
            <c:strRef>
              <c:f>SR!$E$132:$J$132</c:f>
              <c:strCache>
                <c:ptCount val="6"/>
                <c:pt idx="0">
                  <c:v>2013-2014</c:v>
                </c:pt>
                <c:pt idx="1">
                  <c:v>2014-2015</c:v>
                </c:pt>
                <c:pt idx="2">
                  <c:v>2015-2016</c:v>
                </c:pt>
                <c:pt idx="3">
                  <c:v>2016-2017</c:v>
                </c:pt>
                <c:pt idx="4">
                  <c:v>2017-2018</c:v>
                </c:pt>
                <c:pt idx="5">
                  <c:v>2018-2019</c:v>
                </c:pt>
              </c:strCache>
            </c:strRef>
          </c:cat>
          <c:val>
            <c:numRef>
              <c:f>SR!$E$164:$J$164</c:f>
              <c:numCache>
                <c:formatCode>#,##0</c:formatCode>
                <c:ptCount val="6"/>
                <c:pt idx="0">
                  <c:v>19212</c:v>
                </c:pt>
                <c:pt idx="1">
                  <c:v>19212</c:v>
                </c:pt>
                <c:pt idx="2">
                  <c:v>19212</c:v>
                </c:pt>
                <c:pt idx="3">
                  <c:v>19212</c:v>
                </c:pt>
                <c:pt idx="4">
                  <c:v>19212</c:v>
                </c:pt>
                <c:pt idx="5">
                  <c:v>19212</c:v>
                </c:pt>
              </c:numCache>
            </c:numRef>
          </c:val>
        </c:ser>
        <c:ser>
          <c:idx val="30"/>
          <c:order val="14"/>
          <c:tx>
            <c:v>Overview Planning</c:v>
          </c:tx>
          <c:cat>
            <c:strRef>
              <c:f>SR!$E$132:$J$132</c:f>
              <c:strCache>
                <c:ptCount val="6"/>
                <c:pt idx="0">
                  <c:v>2013-2014</c:v>
                </c:pt>
                <c:pt idx="1">
                  <c:v>2014-2015</c:v>
                </c:pt>
                <c:pt idx="2">
                  <c:v>2015-2016</c:v>
                </c:pt>
                <c:pt idx="3">
                  <c:v>2016-2017</c:v>
                </c:pt>
                <c:pt idx="4">
                  <c:v>2017-2018</c:v>
                </c:pt>
                <c:pt idx="5">
                  <c:v>2018-2019</c:v>
                </c:pt>
              </c:strCache>
            </c:strRef>
          </c:cat>
          <c:val>
            <c:numRef>
              <c:f>SR!$E$165:$J$165</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SR!$E$132:$J$132</c:f>
              <c:strCache>
                <c:ptCount val="6"/>
                <c:pt idx="0">
                  <c:v>2013-2014</c:v>
                </c:pt>
                <c:pt idx="1">
                  <c:v>2014-2015</c:v>
                </c:pt>
                <c:pt idx="2">
                  <c:v>2015-2016</c:v>
                </c:pt>
                <c:pt idx="3">
                  <c:v>2016-2017</c:v>
                </c:pt>
                <c:pt idx="4">
                  <c:v>2017-2018</c:v>
                </c:pt>
                <c:pt idx="5">
                  <c:v>2018-2019</c:v>
                </c:pt>
              </c:strCache>
            </c:strRef>
          </c:cat>
          <c:val>
            <c:numRef>
              <c:f>SR!$E$166:$J$166</c:f>
              <c:numCache>
                <c:formatCode>#,##0</c:formatCode>
                <c:ptCount val="6"/>
                <c:pt idx="0">
                  <c:v>3188.2</c:v>
                </c:pt>
                <c:pt idx="1">
                  <c:v>114403.76</c:v>
                </c:pt>
                <c:pt idx="2">
                  <c:v>95750</c:v>
                </c:pt>
                <c:pt idx="3">
                  <c:v>97076</c:v>
                </c:pt>
                <c:pt idx="4">
                  <c:v>97076</c:v>
                </c:pt>
                <c:pt idx="5">
                  <c:v>97076</c:v>
                </c:pt>
              </c:numCache>
            </c:numRef>
          </c:val>
        </c:ser>
        <c:ser>
          <c:idx val="0"/>
          <c:order val="16"/>
          <c:tx>
            <c:strRef>
              <c:f>SR!$C$145</c:f>
              <c:strCache>
                <c:ptCount val="1"/>
                <c:pt idx="0">
                  <c:v>Repression Density Spacing</c:v>
                </c:pt>
              </c:strCache>
            </c:strRef>
          </c:tx>
          <c:cat>
            <c:strRef>
              <c:f>SR!$E$132:$J$132</c:f>
              <c:strCache>
                <c:ptCount val="6"/>
                <c:pt idx="0">
                  <c:v>2013-2014</c:v>
                </c:pt>
                <c:pt idx="1">
                  <c:v>2014-2015</c:v>
                </c:pt>
                <c:pt idx="2">
                  <c:v>2015-2016</c:v>
                </c:pt>
                <c:pt idx="3">
                  <c:v>2016-2017</c:v>
                </c:pt>
                <c:pt idx="4">
                  <c:v>2017-2018</c:v>
                </c:pt>
                <c:pt idx="5">
                  <c:v>2018-2019</c:v>
                </c:pt>
              </c:strCache>
            </c:strRef>
          </c:cat>
          <c:val>
            <c:numRef>
              <c:f>SR!$E$146:$J$146</c:f>
              <c:numCache>
                <c:formatCode>#,##0</c:formatCode>
                <c:ptCount val="6"/>
                <c:pt idx="0">
                  <c:v>0</c:v>
                </c:pt>
                <c:pt idx="1">
                  <c:v>0</c:v>
                </c:pt>
                <c:pt idx="2">
                  <c:v>0</c:v>
                </c:pt>
                <c:pt idx="3">
                  <c:v>0</c:v>
                </c:pt>
                <c:pt idx="4">
                  <c:v>0</c:v>
                </c:pt>
                <c:pt idx="5">
                  <c:v>0</c:v>
                </c:pt>
              </c:numCache>
            </c:numRef>
          </c:val>
        </c:ser>
        <c:overlap val="100"/>
        <c:axId val="119134848"/>
        <c:axId val="119161216"/>
      </c:barChart>
      <c:catAx>
        <c:axId val="119134848"/>
        <c:scaling>
          <c:orientation val="minMax"/>
        </c:scaling>
        <c:axPos val="b"/>
        <c:tickLblPos val="nextTo"/>
        <c:crossAx val="119161216"/>
        <c:crosses val="autoZero"/>
        <c:auto val="1"/>
        <c:lblAlgn val="ctr"/>
        <c:lblOffset val="100"/>
      </c:catAx>
      <c:valAx>
        <c:axId val="119161216"/>
        <c:scaling>
          <c:orientation val="minMax"/>
        </c:scaling>
        <c:axPos val="l"/>
        <c:majorGridlines/>
        <c:numFmt formatCode="0%" sourceLinked="1"/>
        <c:tickLblPos val="nextTo"/>
        <c:crossAx val="119134848"/>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NER Summary</a:t>
            </a:r>
          </a:p>
        </c:rich>
      </c:tx>
    </c:title>
    <c:plotArea>
      <c:layout/>
      <c:barChart>
        <c:barDir val="col"/>
        <c:grouping val="percentStacked"/>
        <c:ser>
          <c:idx val="1"/>
          <c:order val="0"/>
          <c:tx>
            <c:v>Backlog NSR Surveys</c:v>
          </c:tx>
          <c:spPr>
            <a:solidFill>
              <a:prstClr val="black"/>
            </a:solidFill>
          </c:spPr>
          <c:cat>
            <c:strRef>
              <c:f>NER!$E$3:$J$3</c:f>
              <c:strCache>
                <c:ptCount val="6"/>
                <c:pt idx="0">
                  <c:v>2013-2014</c:v>
                </c:pt>
                <c:pt idx="1">
                  <c:v>2014-2015</c:v>
                </c:pt>
                <c:pt idx="2">
                  <c:v>2015-2016</c:v>
                </c:pt>
                <c:pt idx="3">
                  <c:v>2016-2017</c:v>
                </c:pt>
                <c:pt idx="4">
                  <c:v>2017-2018</c:v>
                </c:pt>
                <c:pt idx="5">
                  <c:v>2018-2019</c:v>
                </c:pt>
              </c:strCache>
            </c:strRef>
          </c:cat>
          <c:val>
            <c:numRef>
              <c:f>NER!$E$5:$J$5</c:f>
              <c:numCache>
                <c:formatCode>#,##0</c:formatCode>
                <c:ptCount val="6"/>
                <c:pt idx="0" formatCode="General">
                  <c:v>85436</c:v>
                </c:pt>
                <c:pt idx="1">
                  <c:v>26460</c:v>
                </c:pt>
                <c:pt idx="2">
                  <c:v>3700</c:v>
                </c:pt>
                <c:pt idx="3">
                  <c:v>0</c:v>
                </c:pt>
                <c:pt idx="4">
                  <c:v>0</c:v>
                </c:pt>
                <c:pt idx="5">
                  <c:v>0</c:v>
                </c:pt>
              </c:numCache>
            </c:numRef>
          </c:val>
        </c:ser>
        <c:ser>
          <c:idx val="3"/>
          <c:order val="1"/>
          <c:tx>
            <c:v>MPB/Wildfire Surveys</c:v>
          </c:tx>
          <c:spPr>
            <a:solidFill>
              <a:srgbClr val="FF0000"/>
            </a:solidFill>
          </c:spPr>
          <c:cat>
            <c:strRef>
              <c:f>NER!$E$3:$J$3</c:f>
              <c:strCache>
                <c:ptCount val="6"/>
                <c:pt idx="0">
                  <c:v>2013-2014</c:v>
                </c:pt>
                <c:pt idx="1">
                  <c:v>2014-2015</c:v>
                </c:pt>
                <c:pt idx="2">
                  <c:v>2015-2016</c:v>
                </c:pt>
                <c:pt idx="3">
                  <c:v>2016-2017</c:v>
                </c:pt>
                <c:pt idx="4">
                  <c:v>2017-2018</c:v>
                </c:pt>
                <c:pt idx="5">
                  <c:v>2018-2019</c:v>
                </c:pt>
              </c:strCache>
            </c:strRef>
          </c:cat>
          <c:val>
            <c:numRef>
              <c:f>NER!$E$7:$J$7</c:f>
              <c:numCache>
                <c:formatCode>#,##0</c:formatCode>
                <c:ptCount val="6"/>
                <c:pt idx="0">
                  <c:v>250438</c:v>
                </c:pt>
                <c:pt idx="1">
                  <c:v>65136</c:v>
                </c:pt>
                <c:pt idx="2">
                  <c:v>50880</c:v>
                </c:pt>
                <c:pt idx="3">
                  <c:v>22920</c:v>
                </c:pt>
                <c:pt idx="4">
                  <c:v>53080</c:v>
                </c:pt>
                <c:pt idx="5">
                  <c:v>50800</c:v>
                </c:pt>
              </c:numCache>
            </c:numRef>
          </c:val>
        </c:ser>
        <c:ser>
          <c:idx val="5"/>
          <c:order val="2"/>
          <c:tx>
            <c:v>Defaulted Obligations Surveys</c:v>
          </c:tx>
          <c:cat>
            <c:strRef>
              <c:f>NER!$E$3:$J$3</c:f>
              <c:strCache>
                <c:ptCount val="6"/>
                <c:pt idx="0">
                  <c:v>2013-2014</c:v>
                </c:pt>
                <c:pt idx="1">
                  <c:v>2014-2015</c:v>
                </c:pt>
                <c:pt idx="2">
                  <c:v>2015-2016</c:v>
                </c:pt>
                <c:pt idx="3">
                  <c:v>2016-2017</c:v>
                </c:pt>
                <c:pt idx="4">
                  <c:v>2017-2018</c:v>
                </c:pt>
                <c:pt idx="5">
                  <c:v>2018-2019</c:v>
                </c:pt>
              </c:strCache>
            </c:strRef>
          </c:cat>
          <c:val>
            <c:numRef>
              <c:f>NER!$E$9:$J$9</c:f>
              <c:numCache>
                <c:formatCode>#,##0</c:formatCode>
                <c:ptCount val="6"/>
                <c:pt idx="0">
                  <c:v>87053</c:v>
                </c:pt>
                <c:pt idx="1">
                  <c:v>10000</c:v>
                </c:pt>
                <c:pt idx="2">
                  <c:v>12000</c:v>
                </c:pt>
                <c:pt idx="3">
                  <c:v>15000</c:v>
                </c:pt>
                <c:pt idx="4">
                  <c:v>15000</c:v>
                </c:pt>
                <c:pt idx="5">
                  <c:v>15000</c:v>
                </c:pt>
              </c:numCache>
            </c:numRef>
          </c:val>
        </c:ser>
        <c:ser>
          <c:idx val="7"/>
          <c:order val="3"/>
          <c:tx>
            <c:v>Brushing Surveys</c:v>
          </c:tx>
          <c:cat>
            <c:strRef>
              <c:f>NER!$E$3:$J$3</c:f>
              <c:strCache>
                <c:ptCount val="6"/>
                <c:pt idx="0">
                  <c:v>2013-2014</c:v>
                </c:pt>
                <c:pt idx="1">
                  <c:v>2014-2015</c:v>
                </c:pt>
                <c:pt idx="2">
                  <c:v>2015-2016</c:v>
                </c:pt>
                <c:pt idx="3">
                  <c:v>2016-2017</c:v>
                </c:pt>
                <c:pt idx="4">
                  <c:v>2017-2018</c:v>
                </c:pt>
                <c:pt idx="5">
                  <c:v>2018-2019</c:v>
                </c:pt>
              </c:strCache>
            </c:strRef>
          </c:cat>
          <c:val>
            <c:numRef>
              <c:f>NER!$E$11:$J$11</c:f>
              <c:numCache>
                <c:formatCode>#,##0</c:formatCode>
                <c:ptCount val="6"/>
                <c:pt idx="0">
                  <c:v>10605</c:v>
                </c:pt>
                <c:pt idx="1">
                  <c:v>0</c:v>
                </c:pt>
                <c:pt idx="2">
                  <c:v>119925</c:v>
                </c:pt>
                <c:pt idx="3">
                  <c:v>4500</c:v>
                </c:pt>
                <c:pt idx="4">
                  <c:v>7500</c:v>
                </c:pt>
                <c:pt idx="5">
                  <c:v>7500</c:v>
                </c:pt>
              </c:numCache>
            </c:numRef>
          </c:val>
        </c:ser>
        <c:ser>
          <c:idx val="9"/>
          <c:order val="4"/>
          <c:tx>
            <c:v>Site Prep</c:v>
          </c:tx>
          <c:cat>
            <c:strRef>
              <c:f>NER!$E$3:$J$3</c:f>
              <c:strCache>
                <c:ptCount val="6"/>
                <c:pt idx="0">
                  <c:v>2013-2014</c:v>
                </c:pt>
                <c:pt idx="1">
                  <c:v>2014-2015</c:v>
                </c:pt>
                <c:pt idx="2">
                  <c:v>2015-2016</c:v>
                </c:pt>
                <c:pt idx="3">
                  <c:v>2016-2017</c:v>
                </c:pt>
                <c:pt idx="4">
                  <c:v>2017-2018</c:v>
                </c:pt>
                <c:pt idx="5">
                  <c:v>2018-2019</c:v>
                </c:pt>
              </c:strCache>
            </c:strRef>
          </c:cat>
          <c:val>
            <c:numRef>
              <c:f>NER!$E$13:$J$13</c:f>
              <c:numCache>
                <c:formatCode>#,##0</c:formatCode>
                <c:ptCount val="6"/>
                <c:pt idx="0">
                  <c:v>0</c:v>
                </c:pt>
                <c:pt idx="1">
                  <c:v>362500</c:v>
                </c:pt>
                <c:pt idx="2">
                  <c:v>0</c:v>
                </c:pt>
                <c:pt idx="3">
                  <c:v>0</c:v>
                </c:pt>
                <c:pt idx="4">
                  <c:v>0</c:v>
                </c:pt>
                <c:pt idx="5">
                  <c:v>0</c:v>
                </c:pt>
              </c:numCache>
            </c:numRef>
          </c:val>
        </c:ser>
        <c:ser>
          <c:idx val="11"/>
          <c:order val="5"/>
          <c:tx>
            <c:v>Brushing</c:v>
          </c:tx>
          <c:spPr>
            <a:solidFill>
              <a:srgbClr val="92D050"/>
            </a:solidFill>
          </c:spPr>
          <c:cat>
            <c:strRef>
              <c:f>NER!$E$3:$J$3</c:f>
              <c:strCache>
                <c:ptCount val="6"/>
                <c:pt idx="0">
                  <c:v>2013-2014</c:v>
                </c:pt>
                <c:pt idx="1">
                  <c:v>2014-2015</c:v>
                </c:pt>
                <c:pt idx="2">
                  <c:v>2015-2016</c:v>
                </c:pt>
                <c:pt idx="3">
                  <c:v>2016-2017</c:v>
                </c:pt>
                <c:pt idx="4">
                  <c:v>2017-2018</c:v>
                </c:pt>
                <c:pt idx="5">
                  <c:v>2018-2019</c:v>
                </c:pt>
              </c:strCache>
            </c:strRef>
          </c:cat>
          <c:val>
            <c:numRef>
              <c:f>NER!$E$15:$J$15</c:f>
              <c:numCache>
                <c:formatCode>#,##0</c:formatCode>
                <c:ptCount val="6"/>
                <c:pt idx="0">
                  <c:v>7728</c:v>
                </c:pt>
                <c:pt idx="1">
                  <c:v>0</c:v>
                </c:pt>
                <c:pt idx="2">
                  <c:v>0</c:v>
                </c:pt>
                <c:pt idx="3">
                  <c:v>75000</c:v>
                </c:pt>
                <c:pt idx="4">
                  <c:v>125000</c:v>
                </c:pt>
                <c:pt idx="5">
                  <c:v>125000</c:v>
                </c:pt>
              </c:numCache>
            </c:numRef>
          </c:val>
        </c:ser>
        <c:ser>
          <c:idx val="13"/>
          <c:order val="6"/>
          <c:tx>
            <c:v>Planting</c:v>
          </c:tx>
          <c:cat>
            <c:strRef>
              <c:f>NER!$E$3:$J$3</c:f>
              <c:strCache>
                <c:ptCount val="6"/>
                <c:pt idx="0">
                  <c:v>2013-2014</c:v>
                </c:pt>
                <c:pt idx="1">
                  <c:v>2014-2015</c:v>
                </c:pt>
                <c:pt idx="2">
                  <c:v>2015-2016</c:v>
                </c:pt>
                <c:pt idx="3">
                  <c:v>2016-2017</c:v>
                </c:pt>
                <c:pt idx="4">
                  <c:v>2017-2018</c:v>
                </c:pt>
                <c:pt idx="5">
                  <c:v>2018-2019</c:v>
                </c:pt>
              </c:strCache>
            </c:strRef>
          </c:cat>
          <c:val>
            <c:numRef>
              <c:f>NER!$E$19:$J$19</c:f>
              <c:numCache>
                <c:formatCode>#,##0</c:formatCode>
                <c:ptCount val="6"/>
                <c:pt idx="0">
                  <c:v>0</c:v>
                </c:pt>
                <c:pt idx="1">
                  <c:v>80000</c:v>
                </c:pt>
                <c:pt idx="2">
                  <c:v>209805.6</c:v>
                </c:pt>
                <c:pt idx="3">
                  <c:v>145964</c:v>
                </c:pt>
                <c:pt idx="4">
                  <c:v>150231</c:v>
                </c:pt>
                <c:pt idx="5">
                  <c:v>147863</c:v>
                </c:pt>
              </c:numCache>
            </c:numRef>
          </c:val>
        </c:ser>
        <c:ser>
          <c:idx val="16"/>
          <c:order val="7"/>
          <c:tx>
            <c:v>Overstory removal</c:v>
          </c:tx>
          <c:cat>
            <c:strRef>
              <c:f>NER!$E$3:$J$3</c:f>
              <c:strCache>
                <c:ptCount val="6"/>
                <c:pt idx="0">
                  <c:v>2013-2014</c:v>
                </c:pt>
                <c:pt idx="1">
                  <c:v>2014-2015</c:v>
                </c:pt>
                <c:pt idx="2">
                  <c:v>2015-2016</c:v>
                </c:pt>
                <c:pt idx="3">
                  <c:v>2016-2017</c:v>
                </c:pt>
                <c:pt idx="4">
                  <c:v>2017-2018</c:v>
                </c:pt>
                <c:pt idx="5">
                  <c:v>2018-2019</c:v>
                </c:pt>
              </c:strCache>
            </c:strRef>
          </c:cat>
          <c:val>
            <c:numRef>
              <c:f>NER!$E$22:$J$22</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NER!$E$3:$J$3</c:f>
              <c:strCache>
                <c:ptCount val="6"/>
                <c:pt idx="0">
                  <c:v>2013-2014</c:v>
                </c:pt>
                <c:pt idx="1">
                  <c:v>2014-2015</c:v>
                </c:pt>
                <c:pt idx="2">
                  <c:v>2015-2016</c:v>
                </c:pt>
                <c:pt idx="3">
                  <c:v>2016-2017</c:v>
                </c:pt>
                <c:pt idx="4">
                  <c:v>2017-2018</c:v>
                </c:pt>
                <c:pt idx="5">
                  <c:v>2018-2019</c:v>
                </c:pt>
              </c:strCache>
            </c:strRef>
          </c:cat>
          <c:val>
            <c:numRef>
              <c:f>NER!$E$25:$J$25</c:f>
              <c:numCache>
                <c:formatCode>#,##0</c:formatCode>
                <c:ptCount val="6"/>
                <c:pt idx="0">
                  <c:v>0</c:v>
                </c:pt>
                <c:pt idx="1">
                  <c:v>0</c:v>
                </c:pt>
                <c:pt idx="2">
                  <c:v>0</c:v>
                </c:pt>
                <c:pt idx="3">
                  <c:v>0</c:v>
                </c:pt>
                <c:pt idx="4">
                  <c:v>0</c:v>
                </c:pt>
                <c:pt idx="5">
                  <c:v>0</c:v>
                </c:pt>
              </c:numCache>
            </c:numRef>
          </c:val>
        </c:ser>
        <c:ser>
          <c:idx val="21"/>
          <c:order val="9"/>
          <c:tx>
            <c:v>Conifer Release</c:v>
          </c:tx>
          <c:cat>
            <c:strRef>
              <c:f>NER!$E$3:$J$3</c:f>
              <c:strCache>
                <c:ptCount val="6"/>
                <c:pt idx="0">
                  <c:v>2013-2014</c:v>
                </c:pt>
                <c:pt idx="1">
                  <c:v>2014-2015</c:v>
                </c:pt>
                <c:pt idx="2">
                  <c:v>2015-2016</c:v>
                </c:pt>
                <c:pt idx="3">
                  <c:v>2016-2017</c:v>
                </c:pt>
                <c:pt idx="4">
                  <c:v>2017-2018</c:v>
                </c:pt>
                <c:pt idx="5">
                  <c:v>2018-2019</c:v>
                </c:pt>
              </c:strCache>
            </c:strRef>
          </c:cat>
          <c:val>
            <c:numRef>
              <c:f>NER!$E$27:$J$27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NER!$E$3:$J$3</c:f>
              <c:strCache>
                <c:ptCount val="6"/>
                <c:pt idx="0">
                  <c:v>2013-2014</c:v>
                </c:pt>
                <c:pt idx="1">
                  <c:v>2014-2015</c:v>
                </c:pt>
                <c:pt idx="2">
                  <c:v>2015-2016</c:v>
                </c:pt>
                <c:pt idx="3">
                  <c:v>2016-2017</c:v>
                </c:pt>
                <c:pt idx="4">
                  <c:v>2017-2018</c:v>
                </c:pt>
                <c:pt idx="5">
                  <c:v>2018-2019</c:v>
                </c:pt>
              </c:strCache>
            </c:strRef>
          </c:cat>
          <c:val>
            <c:numRef>
              <c:f>NER!$E$29:$J$29</c:f>
              <c:numCache>
                <c:formatCode>#,##0</c:formatCode>
                <c:ptCount val="6"/>
                <c:pt idx="0">
                  <c:v>0</c:v>
                </c:pt>
                <c:pt idx="1">
                  <c:v>0</c:v>
                </c:pt>
                <c:pt idx="2">
                  <c:v>0</c:v>
                </c:pt>
                <c:pt idx="3">
                  <c:v>0</c:v>
                </c:pt>
                <c:pt idx="4">
                  <c:v>0</c:v>
                </c:pt>
                <c:pt idx="5">
                  <c:v>0</c:v>
                </c:pt>
              </c:numCache>
            </c:numRef>
          </c:val>
        </c:ser>
        <c:ser>
          <c:idx val="25"/>
          <c:order val="11"/>
          <c:tx>
            <c:v>Fertilization</c:v>
          </c:tx>
          <c:cat>
            <c:strRef>
              <c:f>NER!$E$3:$J$3</c:f>
              <c:strCache>
                <c:ptCount val="6"/>
                <c:pt idx="0">
                  <c:v>2013-2014</c:v>
                </c:pt>
                <c:pt idx="1">
                  <c:v>2014-2015</c:v>
                </c:pt>
                <c:pt idx="2">
                  <c:v>2015-2016</c:v>
                </c:pt>
                <c:pt idx="3">
                  <c:v>2016-2017</c:v>
                </c:pt>
                <c:pt idx="4">
                  <c:v>2017-2018</c:v>
                </c:pt>
                <c:pt idx="5">
                  <c:v>2018-2019</c:v>
                </c:pt>
              </c:strCache>
            </c:strRef>
          </c:cat>
          <c:val>
            <c:numRef>
              <c:f>NER!$E$31:$J$31</c:f>
              <c:numCache>
                <c:formatCode>#,##0</c:formatCode>
                <c:ptCount val="6"/>
                <c:pt idx="0">
                  <c:v>0</c:v>
                </c:pt>
                <c:pt idx="1">
                  <c:v>0</c:v>
                </c:pt>
                <c:pt idx="2">
                  <c:v>0</c:v>
                </c:pt>
                <c:pt idx="3">
                  <c:v>0</c:v>
                </c:pt>
                <c:pt idx="4">
                  <c:v>0</c:v>
                </c:pt>
                <c:pt idx="5">
                  <c:v>0</c:v>
                </c:pt>
              </c:numCache>
            </c:numRef>
          </c:val>
        </c:ser>
        <c:ser>
          <c:idx val="27"/>
          <c:order val="12"/>
          <c:tx>
            <c:v>Pruning</c:v>
          </c:tx>
          <c:cat>
            <c:strRef>
              <c:f>NER!$E$3:$J$3</c:f>
              <c:strCache>
                <c:ptCount val="6"/>
                <c:pt idx="0">
                  <c:v>2013-2014</c:v>
                </c:pt>
                <c:pt idx="1">
                  <c:v>2014-2015</c:v>
                </c:pt>
                <c:pt idx="2">
                  <c:v>2015-2016</c:v>
                </c:pt>
                <c:pt idx="3">
                  <c:v>2016-2017</c:v>
                </c:pt>
                <c:pt idx="4">
                  <c:v>2017-2018</c:v>
                </c:pt>
                <c:pt idx="5">
                  <c:v>2018-2019</c:v>
                </c:pt>
              </c:strCache>
            </c:strRef>
          </c:cat>
          <c:val>
            <c:numRef>
              <c:f>NER!$E$33:$J$33</c:f>
              <c:numCache>
                <c:formatCode>#,##0</c:formatCode>
                <c:ptCount val="6"/>
                <c:pt idx="0">
                  <c:v>0</c:v>
                </c:pt>
                <c:pt idx="1">
                  <c:v>0</c:v>
                </c:pt>
                <c:pt idx="2">
                  <c:v>0</c:v>
                </c:pt>
                <c:pt idx="3">
                  <c:v>0</c:v>
                </c:pt>
                <c:pt idx="4">
                  <c:v>0</c:v>
                </c:pt>
                <c:pt idx="5">
                  <c:v>0</c:v>
                </c:pt>
              </c:numCache>
            </c:numRef>
          </c:val>
        </c:ser>
        <c:ser>
          <c:idx val="29"/>
          <c:order val="13"/>
          <c:tx>
            <c:v>Access</c:v>
          </c:tx>
          <c:cat>
            <c:strRef>
              <c:f>NER!$E$3:$J$3</c:f>
              <c:strCache>
                <c:ptCount val="6"/>
                <c:pt idx="0">
                  <c:v>2013-2014</c:v>
                </c:pt>
                <c:pt idx="1">
                  <c:v>2014-2015</c:v>
                </c:pt>
                <c:pt idx="2">
                  <c:v>2015-2016</c:v>
                </c:pt>
                <c:pt idx="3">
                  <c:v>2016-2017</c:v>
                </c:pt>
                <c:pt idx="4">
                  <c:v>2017-2018</c:v>
                </c:pt>
                <c:pt idx="5">
                  <c:v>2018-2019</c:v>
                </c:pt>
              </c:strCache>
            </c:strRef>
          </c:cat>
          <c:val>
            <c:numRef>
              <c:f>NER!$E$35:$J$35</c:f>
              <c:numCache>
                <c:formatCode>#,##0</c:formatCode>
                <c:ptCount val="6"/>
                <c:pt idx="0">
                  <c:v>0</c:v>
                </c:pt>
                <c:pt idx="1">
                  <c:v>20000</c:v>
                </c:pt>
                <c:pt idx="2">
                  <c:v>0</c:v>
                </c:pt>
                <c:pt idx="3">
                  <c:v>0</c:v>
                </c:pt>
                <c:pt idx="4">
                  <c:v>0</c:v>
                </c:pt>
                <c:pt idx="5">
                  <c:v>0</c:v>
                </c:pt>
              </c:numCache>
            </c:numRef>
          </c:val>
        </c:ser>
        <c:ser>
          <c:idx val="30"/>
          <c:order val="14"/>
          <c:tx>
            <c:v>Overview Planning</c:v>
          </c:tx>
          <c:cat>
            <c:strRef>
              <c:f>NER!$E$3:$J$3</c:f>
              <c:strCache>
                <c:ptCount val="6"/>
                <c:pt idx="0">
                  <c:v>2013-2014</c:v>
                </c:pt>
                <c:pt idx="1">
                  <c:v>2014-2015</c:v>
                </c:pt>
                <c:pt idx="2">
                  <c:v>2015-2016</c:v>
                </c:pt>
                <c:pt idx="3">
                  <c:v>2016-2017</c:v>
                </c:pt>
                <c:pt idx="4">
                  <c:v>2017-2018</c:v>
                </c:pt>
                <c:pt idx="5">
                  <c:v>2018-2019</c:v>
                </c:pt>
              </c:strCache>
            </c:strRef>
          </c:cat>
          <c:val>
            <c:numRef>
              <c:f>NER!$E$36:$J$36</c:f>
              <c:numCache>
                <c:formatCode>#,##0</c:formatCode>
                <c:ptCount val="6"/>
                <c:pt idx="0">
                  <c:v>29850</c:v>
                </c:pt>
                <c:pt idx="1">
                  <c:v>10000</c:v>
                </c:pt>
                <c:pt idx="2">
                  <c:v>10000</c:v>
                </c:pt>
                <c:pt idx="3">
                  <c:v>10000</c:v>
                </c:pt>
                <c:pt idx="4">
                  <c:v>10000</c:v>
                </c:pt>
                <c:pt idx="5">
                  <c:v>10000</c:v>
                </c:pt>
              </c:numCache>
            </c:numRef>
          </c:val>
        </c:ser>
        <c:ser>
          <c:idx val="31"/>
          <c:order val="15"/>
          <c:tx>
            <c:v>Program Support (Admin)</c:v>
          </c:tx>
          <c:spPr>
            <a:solidFill>
              <a:srgbClr val="FFFF00"/>
            </a:solidFill>
          </c:spPr>
          <c:cat>
            <c:strRef>
              <c:f>NER!$E$3:$J$3</c:f>
              <c:strCache>
                <c:ptCount val="6"/>
                <c:pt idx="0">
                  <c:v>2013-2014</c:v>
                </c:pt>
                <c:pt idx="1">
                  <c:v>2014-2015</c:v>
                </c:pt>
                <c:pt idx="2">
                  <c:v>2015-2016</c:v>
                </c:pt>
                <c:pt idx="3">
                  <c:v>2016-2017</c:v>
                </c:pt>
                <c:pt idx="4">
                  <c:v>2017-2018</c:v>
                </c:pt>
                <c:pt idx="5">
                  <c:v>2018-2019</c:v>
                </c:pt>
              </c:strCache>
            </c:strRef>
          </c:cat>
          <c:val>
            <c:numRef>
              <c:f>NER!$E$37:$J$37</c:f>
              <c:numCache>
                <c:formatCode>#,##0</c:formatCode>
                <c:ptCount val="6"/>
                <c:pt idx="0">
                  <c:v>44126</c:v>
                </c:pt>
                <c:pt idx="1">
                  <c:v>54409.600000000006</c:v>
                </c:pt>
                <c:pt idx="2">
                  <c:v>39631.06</c:v>
                </c:pt>
                <c:pt idx="3">
                  <c:v>26338.400000000001</c:v>
                </c:pt>
                <c:pt idx="4">
                  <c:v>35081.1</c:v>
                </c:pt>
                <c:pt idx="5">
                  <c:v>34616.300000000003</c:v>
                </c:pt>
              </c:numCache>
            </c:numRef>
          </c:val>
        </c:ser>
        <c:ser>
          <c:idx val="0"/>
          <c:order val="16"/>
          <c:tx>
            <c:strRef>
              <c:f>NER!$C$16</c:f>
              <c:strCache>
                <c:ptCount val="1"/>
                <c:pt idx="0">
                  <c:v>Repression Density Spacing</c:v>
                </c:pt>
              </c:strCache>
            </c:strRef>
          </c:tx>
          <c:cat>
            <c:strRef>
              <c:f>NER!$E$3:$J$3</c:f>
              <c:strCache>
                <c:ptCount val="6"/>
                <c:pt idx="0">
                  <c:v>2013-2014</c:v>
                </c:pt>
                <c:pt idx="1">
                  <c:v>2014-2015</c:v>
                </c:pt>
                <c:pt idx="2">
                  <c:v>2015-2016</c:v>
                </c:pt>
                <c:pt idx="3">
                  <c:v>2016-2017</c:v>
                </c:pt>
                <c:pt idx="4">
                  <c:v>2017-2018</c:v>
                </c:pt>
                <c:pt idx="5">
                  <c:v>2018-2019</c:v>
                </c:pt>
              </c:strCache>
            </c:strRef>
          </c:cat>
          <c:val>
            <c:numRef>
              <c:f>NER!$E$17:$J$17</c:f>
              <c:numCache>
                <c:formatCode>#,##0</c:formatCode>
                <c:ptCount val="6"/>
                <c:pt idx="0">
                  <c:v>0</c:v>
                </c:pt>
                <c:pt idx="1">
                  <c:v>0</c:v>
                </c:pt>
                <c:pt idx="2">
                  <c:v>0</c:v>
                </c:pt>
                <c:pt idx="3">
                  <c:v>0</c:v>
                </c:pt>
                <c:pt idx="4">
                  <c:v>0</c:v>
                </c:pt>
                <c:pt idx="5">
                  <c:v>0</c:v>
                </c:pt>
              </c:numCache>
            </c:numRef>
          </c:val>
        </c:ser>
        <c:overlap val="100"/>
        <c:axId val="119549952"/>
        <c:axId val="119551488"/>
      </c:barChart>
      <c:catAx>
        <c:axId val="119549952"/>
        <c:scaling>
          <c:orientation val="minMax"/>
        </c:scaling>
        <c:axPos val="b"/>
        <c:tickLblPos val="nextTo"/>
        <c:crossAx val="119551488"/>
        <c:crosses val="autoZero"/>
        <c:auto val="1"/>
        <c:lblAlgn val="ctr"/>
        <c:lblOffset val="100"/>
      </c:catAx>
      <c:valAx>
        <c:axId val="119551488"/>
        <c:scaling>
          <c:orientation val="minMax"/>
        </c:scaling>
        <c:axPos val="l"/>
        <c:majorGridlines/>
        <c:numFmt formatCode="0%" sourceLinked="1"/>
        <c:tickLblPos val="nextTo"/>
        <c:crossAx val="119549952"/>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Fort Nelson</a:t>
            </a:r>
          </a:p>
        </c:rich>
      </c:tx>
    </c:title>
    <c:plotArea>
      <c:layout/>
      <c:barChart>
        <c:barDir val="col"/>
        <c:grouping val="percentStacked"/>
        <c:ser>
          <c:idx val="1"/>
          <c:order val="0"/>
          <c:tx>
            <c:v>Backlog NSR Surveys</c:v>
          </c:tx>
          <c:spPr>
            <a:solidFill>
              <a:prstClr val="black"/>
            </a:solidFill>
          </c:spPr>
          <c:cat>
            <c:strRef>
              <c:f>NER!$E$46:$J$46</c:f>
              <c:strCache>
                <c:ptCount val="6"/>
                <c:pt idx="0">
                  <c:v>2013-2014</c:v>
                </c:pt>
                <c:pt idx="1">
                  <c:v>2014-2015</c:v>
                </c:pt>
                <c:pt idx="2">
                  <c:v>2015-2016</c:v>
                </c:pt>
                <c:pt idx="3">
                  <c:v>2016-2017</c:v>
                </c:pt>
                <c:pt idx="4">
                  <c:v>2017-2018</c:v>
                </c:pt>
                <c:pt idx="5">
                  <c:v>2018-2019</c:v>
                </c:pt>
              </c:strCache>
            </c:strRef>
          </c:cat>
          <c:val>
            <c:numRef>
              <c:f>NER!$E$48:$J$48</c:f>
              <c:numCache>
                <c:formatCode>#,##0</c:formatCode>
                <c:ptCount val="6"/>
                <c:pt idx="0" formatCode="General">
                  <c:v>30000</c:v>
                </c:pt>
                <c:pt idx="1">
                  <c:v>10500</c:v>
                </c:pt>
                <c:pt idx="2">
                  <c:v>3700</c:v>
                </c:pt>
                <c:pt idx="3">
                  <c:v>0</c:v>
                </c:pt>
                <c:pt idx="4">
                  <c:v>0</c:v>
                </c:pt>
                <c:pt idx="5">
                  <c:v>0</c:v>
                </c:pt>
              </c:numCache>
            </c:numRef>
          </c:val>
        </c:ser>
        <c:ser>
          <c:idx val="3"/>
          <c:order val="1"/>
          <c:tx>
            <c:v>MPB/Wildfire Surveys</c:v>
          </c:tx>
          <c:spPr>
            <a:solidFill>
              <a:srgbClr val="FF0000"/>
            </a:solidFill>
          </c:spPr>
          <c:cat>
            <c:strRef>
              <c:f>NER!$E$46:$J$46</c:f>
              <c:strCache>
                <c:ptCount val="6"/>
                <c:pt idx="0">
                  <c:v>2013-2014</c:v>
                </c:pt>
                <c:pt idx="1">
                  <c:v>2014-2015</c:v>
                </c:pt>
                <c:pt idx="2">
                  <c:v>2015-2016</c:v>
                </c:pt>
                <c:pt idx="3">
                  <c:v>2016-2017</c:v>
                </c:pt>
                <c:pt idx="4">
                  <c:v>2017-2018</c:v>
                </c:pt>
                <c:pt idx="5">
                  <c:v>2018-2019</c:v>
                </c:pt>
              </c:strCache>
            </c:strRef>
          </c:cat>
          <c:val>
            <c:numRef>
              <c:f>NER!$E$50:$J$50</c:f>
              <c:numCache>
                <c:formatCode>#,##0</c:formatCode>
                <c:ptCount val="6"/>
                <c:pt idx="0">
                  <c:v>230796</c:v>
                </c:pt>
                <c:pt idx="1">
                  <c:v>50000</c:v>
                </c:pt>
                <c:pt idx="2">
                  <c:v>50000</c:v>
                </c:pt>
                <c:pt idx="3">
                  <c:v>20000</c:v>
                </c:pt>
                <c:pt idx="4">
                  <c:v>50000</c:v>
                </c:pt>
                <c:pt idx="5">
                  <c:v>50000</c:v>
                </c:pt>
              </c:numCache>
            </c:numRef>
          </c:val>
        </c:ser>
        <c:ser>
          <c:idx val="5"/>
          <c:order val="2"/>
          <c:tx>
            <c:v>Defaulted Obligations Surveys</c:v>
          </c:tx>
          <c:cat>
            <c:strRef>
              <c:f>NER!$E$46:$J$46</c:f>
              <c:strCache>
                <c:ptCount val="6"/>
                <c:pt idx="0">
                  <c:v>2013-2014</c:v>
                </c:pt>
                <c:pt idx="1">
                  <c:v>2014-2015</c:v>
                </c:pt>
                <c:pt idx="2">
                  <c:v>2015-2016</c:v>
                </c:pt>
                <c:pt idx="3">
                  <c:v>2016-2017</c:v>
                </c:pt>
                <c:pt idx="4">
                  <c:v>2017-2018</c:v>
                </c:pt>
                <c:pt idx="5">
                  <c:v>2018-2019</c:v>
                </c:pt>
              </c:strCache>
            </c:strRef>
          </c:cat>
          <c:val>
            <c:numRef>
              <c:f>NER!$E$52:$J$52</c:f>
              <c:numCache>
                <c:formatCode>#,##0</c:formatCode>
                <c:ptCount val="6"/>
                <c:pt idx="0">
                  <c:v>87053</c:v>
                </c:pt>
                <c:pt idx="1">
                  <c:v>10000</c:v>
                </c:pt>
                <c:pt idx="2">
                  <c:v>12000</c:v>
                </c:pt>
                <c:pt idx="3">
                  <c:v>15000</c:v>
                </c:pt>
                <c:pt idx="4">
                  <c:v>15000</c:v>
                </c:pt>
                <c:pt idx="5">
                  <c:v>15000</c:v>
                </c:pt>
              </c:numCache>
            </c:numRef>
          </c:val>
        </c:ser>
        <c:ser>
          <c:idx val="7"/>
          <c:order val="3"/>
          <c:tx>
            <c:v>Brushing Surveys</c:v>
          </c:tx>
          <c:cat>
            <c:strRef>
              <c:f>NER!$E$46:$J$46</c:f>
              <c:strCache>
                <c:ptCount val="6"/>
                <c:pt idx="0">
                  <c:v>2013-2014</c:v>
                </c:pt>
                <c:pt idx="1">
                  <c:v>2014-2015</c:v>
                </c:pt>
                <c:pt idx="2">
                  <c:v>2015-2016</c:v>
                </c:pt>
                <c:pt idx="3">
                  <c:v>2016-2017</c:v>
                </c:pt>
                <c:pt idx="4">
                  <c:v>2017-2018</c:v>
                </c:pt>
                <c:pt idx="5">
                  <c:v>2018-2019</c:v>
                </c:pt>
              </c:strCache>
            </c:strRef>
          </c:cat>
          <c:val>
            <c:numRef>
              <c:f>NER!$E$54:$J$54</c:f>
              <c:numCache>
                <c:formatCode>#,##0</c:formatCode>
                <c:ptCount val="6"/>
                <c:pt idx="0">
                  <c:v>0</c:v>
                </c:pt>
                <c:pt idx="1">
                  <c:v>0</c:v>
                </c:pt>
                <c:pt idx="2">
                  <c:v>0</c:v>
                </c:pt>
                <c:pt idx="3">
                  <c:v>4500</c:v>
                </c:pt>
                <c:pt idx="4">
                  <c:v>7500</c:v>
                </c:pt>
                <c:pt idx="5">
                  <c:v>7500</c:v>
                </c:pt>
              </c:numCache>
            </c:numRef>
          </c:val>
        </c:ser>
        <c:ser>
          <c:idx val="9"/>
          <c:order val="4"/>
          <c:tx>
            <c:v>Site Prep</c:v>
          </c:tx>
          <c:cat>
            <c:strRef>
              <c:f>NER!$E$46:$J$46</c:f>
              <c:strCache>
                <c:ptCount val="6"/>
                <c:pt idx="0">
                  <c:v>2013-2014</c:v>
                </c:pt>
                <c:pt idx="1">
                  <c:v>2014-2015</c:v>
                </c:pt>
                <c:pt idx="2">
                  <c:v>2015-2016</c:v>
                </c:pt>
                <c:pt idx="3">
                  <c:v>2016-2017</c:v>
                </c:pt>
                <c:pt idx="4">
                  <c:v>2017-2018</c:v>
                </c:pt>
                <c:pt idx="5">
                  <c:v>2018-2019</c:v>
                </c:pt>
              </c:strCache>
            </c:strRef>
          </c:cat>
          <c:val>
            <c:numRef>
              <c:f>NER!$E$56:$J$56</c:f>
              <c:numCache>
                <c:formatCode>#,##0</c:formatCode>
                <c:ptCount val="6"/>
                <c:pt idx="0">
                  <c:v>0</c:v>
                </c:pt>
                <c:pt idx="1">
                  <c:v>125000</c:v>
                </c:pt>
                <c:pt idx="2">
                  <c:v>0</c:v>
                </c:pt>
                <c:pt idx="3">
                  <c:v>0</c:v>
                </c:pt>
                <c:pt idx="4">
                  <c:v>0</c:v>
                </c:pt>
                <c:pt idx="5">
                  <c:v>0</c:v>
                </c:pt>
              </c:numCache>
            </c:numRef>
          </c:val>
        </c:ser>
        <c:ser>
          <c:idx val="11"/>
          <c:order val="5"/>
          <c:tx>
            <c:v>Brushing</c:v>
          </c:tx>
          <c:spPr>
            <a:solidFill>
              <a:srgbClr val="92D050"/>
            </a:solidFill>
          </c:spPr>
          <c:cat>
            <c:strRef>
              <c:f>NER!$E$46:$J$46</c:f>
              <c:strCache>
                <c:ptCount val="6"/>
                <c:pt idx="0">
                  <c:v>2013-2014</c:v>
                </c:pt>
                <c:pt idx="1">
                  <c:v>2014-2015</c:v>
                </c:pt>
                <c:pt idx="2">
                  <c:v>2015-2016</c:v>
                </c:pt>
                <c:pt idx="3">
                  <c:v>2016-2017</c:v>
                </c:pt>
                <c:pt idx="4">
                  <c:v>2017-2018</c:v>
                </c:pt>
                <c:pt idx="5">
                  <c:v>2018-2019</c:v>
                </c:pt>
              </c:strCache>
            </c:strRef>
          </c:cat>
          <c:val>
            <c:numRef>
              <c:f>NER!$E$58:$J$58</c:f>
              <c:numCache>
                <c:formatCode>#,##0</c:formatCode>
                <c:ptCount val="6"/>
                <c:pt idx="0">
                  <c:v>0</c:v>
                </c:pt>
                <c:pt idx="1">
                  <c:v>0</c:v>
                </c:pt>
                <c:pt idx="2">
                  <c:v>0</c:v>
                </c:pt>
                <c:pt idx="3">
                  <c:v>75000</c:v>
                </c:pt>
                <c:pt idx="4">
                  <c:v>125000</c:v>
                </c:pt>
                <c:pt idx="5">
                  <c:v>125000</c:v>
                </c:pt>
              </c:numCache>
            </c:numRef>
          </c:val>
        </c:ser>
        <c:ser>
          <c:idx val="13"/>
          <c:order val="6"/>
          <c:tx>
            <c:v>Planting</c:v>
          </c:tx>
          <c:cat>
            <c:strRef>
              <c:f>NER!$E$46:$J$46</c:f>
              <c:strCache>
                <c:ptCount val="6"/>
                <c:pt idx="0">
                  <c:v>2013-2014</c:v>
                </c:pt>
                <c:pt idx="1">
                  <c:v>2014-2015</c:v>
                </c:pt>
                <c:pt idx="2">
                  <c:v>2015-2016</c:v>
                </c:pt>
                <c:pt idx="3">
                  <c:v>2016-2017</c:v>
                </c:pt>
                <c:pt idx="4">
                  <c:v>2017-2018</c:v>
                </c:pt>
                <c:pt idx="5">
                  <c:v>2018-2019</c:v>
                </c:pt>
              </c:strCache>
            </c:strRef>
          </c:cat>
          <c:val>
            <c:numRef>
              <c:f>NER!$E$62:$J$62</c:f>
              <c:numCache>
                <c:formatCode>#,##0</c:formatCode>
                <c:ptCount val="6"/>
                <c:pt idx="0">
                  <c:v>0</c:v>
                </c:pt>
                <c:pt idx="1">
                  <c:v>80000</c:v>
                </c:pt>
                <c:pt idx="2">
                  <c:v>140000</c:v>
                </c:pt>
                <c:pt idx="3">
                  <c:v>140000</c:v>
                </c:pt>
                <c:pt idx="4">
                  <c:v>147000</c:v>
                </c:pt>
                <c:pt idx="5">
                  <c:v>147000</c:v>
                </c:pt>
              </c:numCache>
            </c:numRef>
          </c:val>
        </c:ser>
        <c:ser>
          <c:idx val="16"/>
          <c:order val="7"/>
          <c:tx>
            <c:v>Overstory removal</c:v>
          </c:tx>
          <c:cat>
            <c:strRef>
              <c:f>NER!$E$46:$J$46</c:f>
              <c:strCache>
                <c:ptCount val="6"/>
                <c:pt idx="0">
                  <c:v>2013-2014</c:v>
                </c:pt>
                <c:pt idx="1">
                  <c:v>2014-2015</c:v>
                </c:pt>
                <c:pt idx="2">
                  <c:v>2015-2016</c:v>
                </c:pt>
                <c:pt idx="3">
                  <c:v>2016-2017</c:v>
                </c:pt>
                <c:pt idx="4">
                  <c:v>2017-2018</c:v>
                </c:pt>
                <c:pt idx="5">
                  <c:v>2018-2019</c:v>
                </c:pt>
              </c:strCache>
            </c:strRef>
          </c:cat>
          <c:val>
            <c:numRef>
              <c:f>NER!$E$65:$J$65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NER!$E$46:$J$46</c:f>
              <c:strCache>
                <c:ptCount val="6"/>
                <c:pt idx="0">
                  <c:v>2013-2014</c:v>
                </c:pt>
                <c:pt idx="1">
                  <c:v>2014-2015</c:v>
                </c:pt>
                <c:pt idx="2">
                  <c:v>2015-2016</c:v>
                </c:pt>
                <c:pt idx="3">
                  <c:v>2016-2017</c:v>
                </c:pt>
                <c:pt idx="4">
                  <c:v>2017-2018</c:v>
                </c:pt>
                <c:pt idx="5">
                  <c:v>2018-2019</c:v>
                </c:pt>
              </c:strCache>
            </c:strRef>
          </c:cat>
          <c:val>
            <c:numRef>
              <c:f>NER!$E$68:$J$68</c:f>
              <c:numCache>
                <c:formatCode>#,##0</c:formatCode>
                <c:ptCount val="6"/>
                <c:pt idx="0">
                  <c:v>0</c:v>
                </c:pt>
                <c:pt idx="1">
                  <c:v>0</c:v>
                </c:pt>
                <c:pt idx="2">
                  <c:v>0</c:v>
                </c:pt>
                <c:pt idx="3">
                  <c:v>0</c:v>
                </c:pt>
                <c:pt idx="4">
                  <c:v>0</c:v>
                </c:pt>
                <c:pt idx="5">
                  <c:v>0</c:v>
                </c:pt>
              </c:numCache>
            </c:numRef>
          </c:val>
        </c:ser>
        <c:ser>
          <c:idx val="21"/>
          <c:order val="9"/>
          <c:tx>
            <c:v>Conifer Release</c:v>
          </c:tx>
          <c:cat>
            <c:strRef>
              <c:f>NER!$E$46:$J$46</c:f>
              <c:strCache>
                <c:ptCount val="6"/>
                <c:pt idx="0">
                  <c:v>2013-2014</c:v>
                </c:pt>
                <c:pt idx="1">
                  <c:v>2014-2015</c:v>
                </c:pt>
                <c:pt idx="2">
                  <c:v>2015-2016</c:v>
                </c:pt>
                <c:pt idx="3">
                  <c:v>2016-2017</c:v>
                </c:pt>
                <c:pt idx="4">
                  <c:v>2017-2018</c:v>
                </c:pt>
                <c:pt idx="5">
                  <c:v>2018-2019</c:v>
                </c:pt>
              </c:strCache>
            </c:strRef>
          </c:cat>
          <c:val>
            <c:numRef>
              <c:f>NER!$E$70:$J$70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NER!$E$46:$J$46</c:f>
              <c:strCache>
                <c:ptCount val="6"/>
                <c:pt idx="0">
                  <c:v>2013-2014</c:v>
                </c:pt>
                <c:pt idx="1">
                  <c:v>2014-2015</c:v>
                </c:pt>
                <c:pt idx="2">
                  <c:v>2015-2016</c:v>
                </c:pt>
                <c:pt idx="3">
                  <c:v>2016-2017</c:v>
                </c:pt>
                <c:pt idx="4">
                  <c:v>2017-2018</c:v>
                </c:pt>
                <c:pt idx="5">
                  <c:v>2018-2019</c:v>
                </c:pt>
              </c:strCache>
            </c:strRef>
          </c:cat>
          <c:val>
            <c:numRef>
              <c:f>NER!$E$72:$J$72</c:f>
              <c:numCache>
                <c:formatCode>#,##0</c:formatCode>
                <c:ptCount val="6"/>
                <c:pt idx="0">
                  <c:v>0</c:v>
                </c:pt>
                <c:pt idx="1">
                  <c:v>0</c:v>
                </c:pt>
                <c:pt idx="2">
                  <c:v>0</c:v>
                </c:pt>
                <c:pt idx="3">
                  <c:v>0</c:v>
                </c:pt>
                <c:pt idx="4">
                  <c:v>0</c:v>
                </c:pt>
                <c:pt idx="5">
                  <c:v>0</c:v>
                </c:pt>
              </c:numCache>
            </c:numRef>
          </c:val>
        </c:ser>
        <c:ser>
          <c:idx val="25"/>
          <c:order val="11"/>
          <c:tx>
            <c:v>Fertilization</c:v>
          </c:tx>
          <c:cat>
            <c:strRef>
              <c:f>NER!$E$46:$J$46</c:f>
              <c:strCache>
                <c:ptCount val="6"/>
                <c:pt idx="0">
                  <c:v>2013-2014</c:v>
                </c:pt>
                <c:pt idx="1">
                  <c:v>2014-2015</c:v>
                </c:pt>
                <c:pt idx="2">
                  <c:v>2015-2016</c:v>
                </c:pt>
                <c:pt idx="3">
                  <c:v>2016-2017</c:v>
                </c:pt>
                <c:pt idx="4">
                  <c:v>2017-2018</c:v>
                </c:pt>
                <c:pt idx="5">
                  <c:v>2018-2019</c:v>
                </c:pt>
              </c:strCache>
            </c:strRef>
          </c:cat>
          <c:val>
            <c:numRef>
              <c:f>NER!$E$74:$J$74</c:f>
              <c:numCache>
                <c:formatCode>#,##0</c:formatCode>
                <c:ptCount val="6"/>
                <c:pt idx="0">
                  <c:v>0</c:v>
                </c:pt>
                <c:pt idx="1">
                  <c:v>0</c:v>
                </c:pt>
                <c:pt idx="2">
                  <c:v>0</c:v>
                </c:pt>
                <c:pt idx="3">
                  <c:v>0</c:v>
                </c:pt>
                <c:pt idx="4">
                  <c:v>0</c:v>
                </c:pt>
                <c:pt idx="5">
                  <c:v>0</c:v>
                </c:pt>
              </c:numCache>
            </c:numRef>
          </c:val>
        </c:ser>
        <c:ser>
          <c:idx val="27"/>
          <c:order val="12"/>
          <c:tx>
            <c:v>Pruning</c:v>
          </c:tx>
          <c:cat>
            <c:strRef>
              <c:f>NER!$E$46:$J$46</c:f>
              <c:strCache>
                <c:ptCount val="6"/>
                <c:pt idx="0">
                  <c:v>2013-2014</c:v>
                </c:pt>
                <c:pt idx="1">
                  <c:v>2014-2015</c:v>
                </c:pt>
                <c:pt idx="2">
                  <c:v>2015-2016</c:v>
                </c:pt>
                <c:pt idx="3">
                  <c:v>2016-2017</c:v>
                </c:pt>
                <c:pt idx="4">
                  <c:v>2017-2018</c:v>
                </c:pt>
                <c:pt idx="5">
                  <c:v>2018-2019</c:v>
                </c:pt>
              </c:strCache>
            </c:strRef>
          </c:cat>
          <c:val>
            <c:numRef>
              <c:f>NER!$E$76:$J$76</c:f>
              <c:numCache>
                <c:formatCode>#,##0</c:formatCode>
                <c:ptCount val="6"/>
                <c:pt idx="0">
                  <c:v>0</c:v>
                </c:pt>
                <c:pt idx="1">
                  <c:v>0</c:v>
                </c:pt>
                <c:pt idx="2">
                  <c:v>0</c:v>
                </c:pt>
                <c:pt idx="3">
                  <c:v>0</c:v>
                </c:pt>
                <c:pt idx="4">
                  <c:v>0</c:v>
                </c:pt>
                <c:pt idx="5">
                  <c:v>0</c:v>
                </c:pt>
              </c:numCache>
            </c:numRef>
          </c:val>
        </c:ser>
        <c:ser>
          <c:idx val="29"/>
          <c:order val="13"/>
          <c:tx>
            <c:v>Access</c:v>
          </c:tx>
          <c:cat>
            <c:strRef>
              <c:f>NER!$E$46:$J$46</c:f>
              <c:strCache>
                <c:ptCount val="6"/>
                <c:pt idx="0">
                  <c:v>2013-2014</c:v>
                </c:pt>
                <c:pt idx="1">
                  <c:v>2014-2015</c:v>
                </c:pt>
                <c:pt idx="2">
                  <c:v>2015-2016</c:v>
                </c:pt>
                <c:pt idx="3">
                  <c:v>2016-2017</c:v>
                </c:pt>
                <c:pt idx="4">
                  <c:v>2017-2018</c:v>
                </c:pt>
                <c:pt idx="5">
                  <c:v>2018-2019</c:v>
                </c:pt>
              </c:strCache>
            </c:strRef>
          </c:cat>
          <c:val>
            <c:numRef>
              <c:f>NER!$E$78:$J$78</c:f>
              <c:numCache>
                <c:formatCode>#,##0</c:formatCode>
                <c:ptCount val="6"/>
                <c:pt idx="0">
                  <c:v>0</c:v>
                </c:pt>
                <c:pt idx="1">
                  <c:v>0</c:v>
                </c:pt>
                <c:pt idx="2">
                  <c:v>0</c:v>
                </c:pt>
                <c:pt idx="3">
                  <c:v>0</c:v>
                </c:pt>
                <c:pt idx="4">
                  <c:v>0</c:v>
                </c:pt>
                <c:pt idx="5">
                  <c:v>0</c:v>
                </c:pt>
              </c:numCache>
            </c:numRef>
          </c:val>
        </c:ser>
        <c:ser>
          <c:idx val="30"/>
          <c:order val="14"/>
          <c:tx>
            <c:v>Overview Planning</c:v>
          </c:tx>
          <c:cat>
            <c:strRef>
              <c:f>NER!$E$46:$J$46</c:f>
              <c:strCache>
                <c:ptCount val="6"/>
                <c:pt idx="0">
                  <c:v>2013-2014</c:v>
                </c:pt>
                <c:pt idx="1">
                  <c:v>2014-2015</c:v>
                </c:pt>
                <c:pt idx="2">
                  <c:v>2015-2016</c:v>
                </c:pt>
                <c:pt idx="3">
                  <c:v>2016-2017</c:v>
                </c:pt>
                <c:pt idx="4">
                  <c:v>2017-2018</c:v>
                </c:pt>
                <c:pt idx="5">
                  <c:v>2018-2019</c:v>
                </c:pt>
              </c:strCache>
            </c:strRef>
          </c:cat>
          <c:val>
            <c:numRef>
              <c:f>NER!$E$79:$J$79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NER!$E$46:$J$46</c:f>
              <c:strCache>
                <c:ptCount val="6"/>
                <c:pt idx="0">
                  <c:v>2013-2014</c:v>
                </c:pt>
                <c:pt idx="1">
                  <c:v>2014-2015</c:v>
                </c:pt>
                <c:pt idx="2">
                  <c:v>2015-2016</c:v>
                </c:pt>
                <c:pt idx="3">
                  <c:v>2016-2017</c:v>
                </c:pt>
                <c:pt idx="4">
                  <c:v>2017-2018</c:v>
                </c:pt>
                <c:pt idx="5">
                  <c:v>2018-2019</c:v>
                </c:pt>
              </c:strCache>
            </c:strRef>
          </c:cat>
          <c:val>
            <c:numRef>
              <c:f>NER!$E$80:$J$80</c:f>
              <c:numCache>
                <c:formatCode>#,##0</c:formatCode>
                <c:ptCount val="6"/>
                <c:pt idx="0">
                  <c:v>34784.9</c:v>
                </c:pt>
                <c:pt idx="1">
                  <c:v>27550</c:v>
                </c:pt>
                <c:pt idx="2">
                  <c:v>20570</c:v>
                </c:pt>
                <c:pt idx="3">
                  <c:v>25450</c:v>
                </c:pt>
                <c:pt idx="4">
                  <c:v>34450</c:v>
                </c:pt>
                <c:pt idx="5">
                  <c:v>34450</c:v>
                </c:pt>
              </c:numCache>
            </c:numRef>
          </c:val>
        </c:ser>
        <c:ser>
          <c:idx val="0"/>
          <c:order val="16"/>
          <c:tx>
            <c:strRef>
              <c:f>NER!$C$59</c:f>
              <c:strCache>
                <c:ptCount val="1"/>
                <c:pt idx="0">
                  <c:v>Repression Density Spacing</c:v>
                </c:pt>
              </c:strCache>
            </c:strRef>
          </c:tx>
          <c:cat>
            <c:strRef>
              <c:f>NER!$E$46:$J$46</c:f>
              <c:strCache>
                <c:ptCount val="6"/>
                <c:pt idx="0">
                  <c:v>2013-2014</c:v>
                </c:pt>
                <c:pt idx="1">
                  <c:v>2014-2015</c:v>
                </c:pt>
                <c:pt idx="2">
                  <c:v>2015-2016</c:v>
                </c:pt>
                <c:pt idx="3">
                  <c:v>2016-2017</c:v>
                </c:pt>
                <c:pt idx="4">
                  <c:v>2017-2018</c:v>
                </c:pt>
                <c:pt idx="5">
                  <c:v>2018-2019</c:v>
                </c:pt>
              </c:strCache>
            </c:strRef>
          </c:cat>
          <c:val>
            <c:numRef>
              <c:f>NER!$E$60:$J$60</c:f>
              <c:numCache>
                <c:formatCode>#,##0</c:formatCode>
                <c:ptCount val="6"/>
                <c:pt idx="0">
                  <c:v>0</c:v>
                </c:pt>
                <c:pt idx="1">
                  <c:v>0</c:v>
                </c:pt>
                <c:pt idx="2">
                  <c:v>0</c:v>
                </c:pt>
                <c:pt idx="3">
                  <c:v>0</c:v>
                </c:pt>
                <c:pt idx="4">
                  <c:v>0</c:v>
                </c:pt>
                <c:pt idx="5">
                  <c:v>0</c:v>
                </c:pt>
              </c:numCache>
            </c:numRef>
          </c:val>
        </c:ser>
        <c:overlap val="100"/>
        <c:axId val="119818496"/>
        <c:axId val="119824384"/>
      </c:barChart>
      <c:catAx>
        <c:axId val="119818496"/>
        <c:scaling>
          <c:orientation val="minMax"/>
        </c:scaling>
        <c:axPos val="b"/>
        <c:tickLblPos val="nextTo"/>
        <c:crossAx val="119824384"/>
        <c:crosses val="autoZero"/>
        <c:auto val="1"/>
        <c:lblAlgn val="ctr"/>
        <c:lblOffset val="100"/>
      </c:catAx>
      <c:valAx>
        <c:axId val="119824384"/>
        <c:scaling>
          <c:orientation val="minMax"/>
        </c:scaling>
        <c:axPos val="l"/>
        <c:majorGridlines/>
        <c:numFmt formatCode="0%" sourceLinked="1"/>
        <c:tickLblPos val="nextTo"/>
        <c:crossAx val="119818496"/>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Peace</a:t>
            </a:r>
          </a:p>
        </c:rich>
      </c:tx>
    </c:title>
    <c:plotArea>
      <c:layout/>
      <c:barChart>
        <c:barDir val="col"/>
        <c:grouping val="percentStacked"/>
        <c:ser>
          <c:idx val="1"/>
          <c:order val="0"/>
          <c:tx>
            <c:v>Backlog NSR Surveys</c:v>
          </c:tx>
          <c:dPt>
            <c:idx val="0"/>
            <c:spPr>
              <a:solidFill>
                <a:prstClr val="black"/>
              </a:solidFill>
            </c:spPr>
          </c:dPt>
          <c:dPt>
            <c:idx val="1"/>
            <c:spPr>
              <a:solidFill>
                <a:prstClr val="black"/>
              </a:solidFill>
            </c:spPr>
          </c:dPt>
          <c:cat>
            <c:strRef>
              <c:f>NER!$E$89:$J$89</c:f>
              <c:strCache>
                <c:ptCount val="6"/>
                <c:pt idx="0">
                  <c:v>2013-2014</c:v>
                </c:pt>
                <c:pt idx="1">
                  <c:v>2014-2015</c:v>
                </c:pt>
                <c:pt idx="2">
                  <c:v>2015-2016</c:v>
                </c:pt>
                <c:pt idx="3">
                  <c:v>2016-2017</c:v>
                </c:pt>
                <c:pt idx="4">
                  <c:v>2017-2018</c:v>
                </c:pt>
                <c:pt idx="5">
                  <c:v>2018-2019</c:v>
                </c:pt>
              </c:strCache>
            </c:strRef>
          </c:cat>
          <c:val>
            <c:numRef>
              <c:f>NER!$E$91:$J$91</c:f>
              <c:numCache>
                <c:formatCode>#,##0</c:formatCode>
                <c:ptCount val="6"/>
                <c:pt idx="0" formatCode="General">
                  <c:v>55436</c:v>
                </c:pt>
                <c:pt idx="1">
                  <c:v>15960</c:v>
                </c:pt>
                <c:pt idx="2">
                  <c:v>0</c:v>
                </c:pt>
                <c:pt idx="3">
                  <c:v>0</c:v>
                </c:pt>
                <c:pt idx="4">
                  <c:v>0</c:v>
                </c:pt>
                <c:pt idx="5">
                  <c:v>0</c:v>
                </c:pt>
              </c:numCache>
            </c:numRef>
          </c:val>
        </c:ser>
        <c:ser>
          <c:idx val="3"/>
          <c:order val="1"/>
          <c:tx>
            <c:v>MPB/Wildfire Surveys</c:v>
          </c:tx>
          <c:spPr>
            <a:solidFill>
              <a:srgbClr val="FF0000"/>
            </a:solidFill>
          </c:spPr>
          <c:cat>
            <c:strRef>
              <c:f>NER!$E$89:$J$89</c:f>
              <c:strCache>
                <c:ptCount val="6"/>
                <c:pt idx="0">
                  <c:v>2013-2014</c:v>
                </c:pt>
                <c:pt idx="1">
                  <c:v>2014-2015</c:v>
                </c:pt>
                <c:pt idx="2">
                  <c:v>2015-2016</c:v>
                </c:pt>
                <c:pt idx="3">
                  <c:v>2016-2017</c:v>
                </c:pt>
                <c:pt idx="4">
                  <c:v>2017-2018</c:v>
                </c:pt>
                <c:pt idx="5">
                  <c:v>2018-2019</c:v>
                </c:pt>
              </c:strCache>
            </c:strRef>
          </c:cat>
          <c:val>
            <c:numRef>
              <c:f>NER!$E$93:$J$93</c:f>
              <c:numCache>
                <c:formatCode>#,##0</c:formatCode>
                <c:ptCount val="6"/>
                <c:pt idx="0">
                  <c:v>19642</c:v>
                </c:pt>
                <c:pt idx="1">
                  <c:v>15136</c:v>
                </c:pt>
                <c:pt idx="2">
                  <c:v>880</c:v>
                </c:pt>
                <c:pt idx="3">
                  <c:v>2920</c:v>
                </c:pt>
                <c:pt idx="4">
                  <c:v>3080</c:v>
                </c:pt>
                <c:pt idx="5">
                  <c:v>800</c:v>
                </c:pt>
              </c:numCache>
            </c:numRef>
          </c:val>
        </c:ser>
        <c:ser>
          <c:idx val="5"/>
          <c:order val="2"/>
          <c:tx>
            <c:v>Defaulted Obligations Surveys</c:v>
          </c:tx>
          <c:cat>
            <c:strRef>
              <c:f>NER!$E$89:$J$89</c:f>
              <c:strCache>
                <c:ptCount val="6"/>
                <c:pt idx="0">
                  <c:v>2013-2014</c:v>
                </c:pt>
                <c:pt idx="1">
                  <c:v>2014-2015</c:v>
                </c:pt>
                <c:pt idx="2">
                  <c:v>2015-2016</c:v>
                </c:pt>
                <c:pt idx="3">
                  <c:v>2016-2017</c:v>
                </c:pt>
                <c:pt idx="4">
                  <c:v>2017-2018</c:v>
                </c:pt>
                <c:pt idx="5">
                  <c:v>2018-2019</c:v>
                </c:pt>
              </c:strCache>
            </c:strRef>
          </c:cat>
          <c:val>
            <c:numRef>
              <c:f>NER!$E$95:$J$95</c:f>
              <c:numCache>
                <c:formatCode>#,##0</c:formatCode>
                <c:ptCount val="6"/>
                <c:pt idx="0">
                  <c:v>0</c:v>
                </c:pt>
                <c:pt idx="1">
                  <c:v>0</c:v>
                </c:pt>
                <c:pt idx="2">
                  <c:v>0</c:v>
                </c:pt>
                <c:pt idx="3">
                  <c:v>0</c:v>
                </c:pt>
                <c:pt idx="4">
                  <c:v>0</c:v>
                </c:pt>
                <c:pt idx="5">
                  <c:v>0</c:v>
                </c:pt>
              </c:numCache>
            </c:numRef>
          </c:val>
        </c:ser>
        <c:ser>
          <c:idx val="7"/>
          <c:order val="3"/>
          <c:tx>
            <c:v>Brushing Surveys</c:v>
          </c:tx>
          <c:cat>
            <c:strRef>
              <c:f>NER!$E$89:$J$89</c:f>
              <c:strCache>
                <c:ptCount val="6"/>
                <c:pt idx="0">
                  <c:v>2013-2014</c:v>
                </c:pt>
                <c:pt idx="1">
                  <c:v>2014-2015</c:v>
                </c:pt>
                <c:pt idx="2">
                  <c:v>2015-2016</c:v>
                </c:pt>
                <c:pt idx="3">
                  <c:v>2016-2017</c:v>
                </c:pt>
                <c:pt idx="4">
                  <c:v>2017-2018</c:v>
                </c:pt>
                <c:pt idx="5">
                  <c:v>2018-2019</c:v>
                </c:pt>
              </c:strCache>
            </c:strRef>
          </c:cat>
          <c:val>
            <c:numRef>
              <c:f>NER!$E$97:$J$97</c:f>
              <c:numCache>
                <c:formatCode>#,##0</c:formatCode>
                <c:ptCount val="6"/>
                <c:pt idx="0">
                  <c:v>10605</c:v>
                </c:pt>
                <c:pt idx="1">
                  <c:v>0</c:v>
                </c:pt>
                <c:pt idx="2">
                  <c:v>119925</c:v>
                </c:pt>
                <c:pt idx="3">
                  <c:v>0</c:v>
                </c:pt>
                <c:pt idx="4">
                  <c:v>0</c:v>
                </c:pt>
                <c:pt idx="5">
                  <c:v>0</c:v>
                </c:pt>
              </c:numCache>
            </c:numRef>
          </c:val>
        </c:ser>
        <c:ser>
          <c:idx val="9"/>
          <c:order val="4"/>
          <c:tx>
            <c:v>Site Prep</c:v>
          </c:tx>
          <c:cat>
            <c:strRef>
              <c:f>NER!$E$89:$J$89</c:f>
              <c:strCache>
                <c:ptCount val="6"/>
                <c:pt idx="0">
                  <c:v>2013-2014</c:v>
                </c:pt>
                <c:pt idx="1">
                  <c:v>2014-2015</c:v>
                </c:pt>
                <c:pt idx="2">
                  <c:v>2015-2016</c:v>
                </c:pt>
                <c:pt idx="3">
                  <c:v>2016-2017</c:v>
                </c:pt>
                <c:pt idx="4">
                  <c:v>2017-2018</c:v>
                </c:pt>
                <c:pt idx="5">
                  <c:v>2018-2019</c:v>
                </c:pt>
              </c:strCache>
            </c:strRef>
          </c:cat>
          <c:val>
            <c:numRef>
              <c:f>NER!$E$99:$J$99</c:f>
              <c:numCache>
                <c:formatCode>#,##0</c:formatCode>
                <c:ptCount val="6"/>
                <c:pt idx="0">
                  <c:v>0</c:v>
                </c:pt>
                <c:pt idx="1">
                  <c:v>237500</c:v>
                </c:pt>
                <c:pt idx="2">
                  <c:v>0</c:v>
                </c:pt>
                <c:pt idx="3">
                  <c:v>0</c:v>
                </c:pt>
                <c:pt idx="4">
                  <c:v>0</c:v>
                </c:pt>
                <c:pt idx="5">
                  <c:v>0</c:v>
                </c:pt>
              </c:numCache>
            </c:numRef>
          </c:val>
        </c:ser>
        <c:ser>
          <c:idx val="11"/>
          <c:order val="5"/>
          <c:tx>
            <c:v>Brushing</c:v>
          </c:tx>
          <c:spPr>
            <a:solidFill>
              <a:srgbClr val="92D050"/>
            </a:solidFill>
          </c:spPr>
          <c:cat>
            <c:strRef>
              <c:f>NER!$E$89:$J$89</c:f>
              <c:strCache>
                <c:ptCount val="6"/>
                <c:pt idx="0">
                  <c:v>2013-2014</c:v>
                </c:pt>
                <c:pt idx="1">
                  <c:v>2014-2015</c:v>
                </c:pt>
                <c:pt idx="2">
                  <c:v>2015-2016</c:v>
                </c:pt>
                <c:pt idx="3">
                  <c:v>2016-2017</c:v>
                </c:pt>
                <c:pt idx="4">
                  <c:v>2017-2018</c:v>
                </c:pt>
                <c:pt idx="5">
                  <c:v>2018-2019</c:v>
                </c:pt>
              </c:strCache>
            </c:strRef>
          </c:cat>
          <c:val>
            <c:numRef>
              <c:f>NER!$E$101:$J$101</c:f>
              <c:numCache>
                <c:formatCode>#,##0</c:formatCode>
                <c:ptCount val="6"/>
                <c:pt idx="0">
                  <c:v>7728</c:v>
                </c:pt>
                <c:pt idx="1">
                  <c:v>0</c:v>
                </c:pt>
                <c:pt idx="2">
                  <c:v>0</c:v>
                </c:pt>
                <c:pt idx="3">
                  <c:v>0</c:v>
                </c:pt>
                <c:pt idx="4">
                  <c:v>0</c:v>
                </c:pt>
                <c:pt idx="5">
                  <c:v>0</c:v>
                </c:pt>
              </c:numCache>
            </c:numRef>
          </c:val>
        </c:ser>
        <c:ser>
          <c:idx val="13"/>
          <c:order val="6"/>
          <c:tx>
            <c:v>Planting</c:v>
          </c:tx>
          <c:cat>
            <c:strRef>
              <c:f>NER!$E$89:$J$89</c:f>
              <c:strCache>
                <c:ptCount val="6"/>
                <c:pt idx="0">
                  <c:v>2013-2014</c:v>
                </c:pt>
                <c:pt idx="1">
                  <c:v>2014-2015</c:v>
                </c:pt>
                <c:pt idx="2">
                  <c:v>2015-2016</c:v>
                </c:pt>
                <c:pt idx="3">
                  <c:v>2016-2017</c:v>
                </c:pt>
                <c:pt idx="4">
                  <c:v>2017-2018</c:v>
                </c:pt>
                <c:pt idx="5">
                  <c:v>2018-2019</c:v>
                </c:pt>
              </c:strCache>
            </c:strRef>
          </c:cat>
          <c:val>
            <c:numRef>
              <c:f>NER!$E$105:$J$105</c:f>
              <c:numCache>
                <c:formatCode>#,##0</c:formatCode>
                <c:ptCount val="6"/>
                <c:pt idx="0">
                  <c:v>0</c:v>
                </c:pt>
                <c:pt idx="1">
                  <c:v>0</c:v>
                </c:pt>
                <c:pt idx="2">
                  <c:v>69805.600000000006</c:v>
                </c:pt>
                <c:pt idx="3">
                  <c:v>5964</c:v>
                </c:pt>
                <c:pt idx="4">
                  <c:v>3231</c:v>
                </c:pt>
                <c:pt idx="5">
                  <c:v>863</c:v>
                </c:pt>
              </c:numCache>
            </c:numRef>
          </c:val>
        </c:ser>
        <c:ser>
          <c:idx val="16"/>
          <c:order val="7"/>
          <c:tx>
            <c:v>Overstory removal</c:v>
          </c:tx>
          <c:cat>
            <c:strRef>
              <c:f>NER!$E$89:$J$89</c:f>
              <c:strCache>
                <c:ptCount val="6"/>
                <c:pt idx="0">
                  <c:v>2013-2014</c:v>
                </c:pt>
                <c:pt idx="1">
                  <c:v>2014-2015</c:v>
                </c:pt>
                <c:pt idx="2">
                  <c:v>2015-2016</c:v>
                </c:pt>
                <c:pt idx="3">
                  <c:v>2016-2017</c:v>
                </c:pt>
                <c:pt idx="4">
                  <c:v>2017-2018</c:v>
                </c:pt>
                <c:pt idx="5">
                  <c:v>2018-2019</c:v>
                </c:pt>
              </c:strCache>
            </c:strRef>
          </c:cat>
          <c:val>
            <c:numRef>
              <c:f>NER!$E$108:$J$108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NER!$E$89:$J$89</c:f>
              <c:strCache>
                <c:ptCount val="6"/>
                <c:pt idx="0">
                  <c:v>2013-2014</c:v>
                </c:pt>
                <c:pt idx="1">
                  <c:v>2014-2015</c:v>
                </c:pt>
                <c:pt idx="2">
                  <c:v>2015-2016</c:v>
                </c:pt>
                <c:pt idx="3">
                  <c:v>2016-2017</c:v>
                </c:pt>
                <c:pt idx="4">
                  <c:v>2017-2018</c:v>
                </c:pt>
                <c:pt idx="5">
                  <c:v>2018-2019</c:v>
                </c:pt>
              </c:strCache>
            </c:strRef>
          </c:cat>
          <c:val>
            <c:numRef>
              <c:f>NER!$E$111:$J$111</c:f>
              <c:numCache>
                <c:formatCode>#,##0</c:formatCode>
                <c:ptCount val="6"/>
                <c:pt idx="0">
                  <c:v>0</c:v>
                </c:pt>
                <c:pt idx="1">
                  <c:v>0</c:v>
                </c:pt>
                <c:pt idx="2">
                  <c:v>0</c:v>
                </c:pt>
                <c:pt idx="3">
                  <c:v>0</c:v>
                </c:pt>
                <c:pt idx="4">
                  <c:v>0</c:v>
                </c:pt>
                <c:pt idx="5">
                  <c:v>0</c:v>
                </c:pt>
              </c:numCache>
            </c:numRef>
          </c:val>
        </c:ser>
        <c:ser>
          <c:idx val="21"/>
          <c:order val="9"/>
          <c:tx>
            <c:v>Conifer Release</c:v>
          </c:tx>
          <c:cat>
            <c:strRef>
              <c:f>NER!$E$89:$J$89</c:f>
              <c:strCache>
                <c:ptCount val="6"/>
                <c:pt idx="0">
                  <c:v>2013-2014</c:v>
                </c:pt>
                <c:pt idx="1">
                  <c:v>2014-2015</c:v>
                </c:pt>
                <c:pt idx="2">
                  <c:v>2015-2016</c:v>
                </c:pt>
                <c:pt idx="3">
                  <c:v>2016-2017</c:v>
                </c:pt>
                <c:pt idx="4">
                  <c:v>2017-2018</c:v>
                </c:pt>
                <c:pt idx="5">
                  <c:v>2018-2019</c:v>
                </c:pt>
              </c:strCache>
            </c:strRef>
          </c:cat>
          <c:val>
            <c:numRef>
              <c:f>NER!$E$113:$J$113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NER!$E$89:$J$89</c:f>
              <c:strCache>
                <c:ptCount val="6"/>
                <c:pt idx="0">
                  <c:v>2013-2014</c:v>
                </c:pt>
                <c:pt idx="1">
                  <c:v>2014-2015</c:v>
                </c:pt>
                <c:pt idx="2">
                  <c:v>2015-2016</c:v>
                </c:pt>
                <c:pt idx="3">
                  <c:v>2016-2017</c:v>
                </c:pt>
                <c:pt idx="4">
                  <c:v>2017-2018</c:v>
                </c:pt>
                <c:pt idx="5">
                  <c:v>2018-2019</c:v>
                </c:pt>
              </c:strCache>
            </c:strRef>
          </c:cat>
          <c:val>
            <c:numRef>
              <c:f>NER!$E$115:$J$115</c:f>
              <c:numCache>
                <c:formatCode>#,##0</c:formatCode>
                <c:ptCount val="6"/>
                <c:pt idx="0">
                  <c:v>0</c:v>
                </c:pt>
                <c:pt idx="1">
                  <c:v>0</c:v>
                </c:pt>
                <c:pt idx="2">
                  <c:v>0</c:v>
                </c:pt>
                <c:pt idx="3">
                  <c:v>0</c:v>
                </c:pt>
                <c:pt idx="4">
                  <c:v>0</c:v>
                </c:pt>
                <c:pt idx="5">
                  <c:v>0</c:v>
                </c:pt>
              </c:numCache>
            </c:numRef>
          </c:val>
        </c:ser>
        <c:ser>
          <c:idx val="25"/>
          <c:order val="11"/>
          <c:tx>
            <c:v>Fertilization</c:v>
          </c:tx>
          <c:cat>
            <c:strRef>
              <c:f>NER!$E$89:$J$89</c:f>
              <c:strCache>
                <c:ptCount val="6"/>
                <c:pt idx="0">
                  <c:v>2013-2014</c:v>
                </c:pt>
                <c:pt idx="1">
                  <c:v>2014-2015</c:v>
                </c:pt>
                <c:pt idx="2">
                  <c:v>2015-2016</c:v>
                </c:pt>
                <c:pt idx="3">
                  <c:v>2016-2017</c:v>
                </c:pt>
                <c:pt idx="4">
                  <c:v>2017-2018</c:v>
                </c:pt>
                <c:pt idx="5">
                  <c:v>2018-2019</c:v>
                </c:pt>
              </c:strCache>
            </c:strRef>
          </c:cat>
          <c:val>
            <c:numRef>
              <c:f>NER!$E$117:$J$117</c:f>
              <c:numCache>
                <c:formatCode>#,##0</c:formatCode>
                <c:ptCount val="6"/>
                <c:pt idx="0">
                  <c:v>0</c:v>
                </c:pt>
                <c:pt idx="1">
                  <c:v>0</c:v>
                </c:pt>
                <c:pt idx="2">
                  <c:v>0</c:v>
                </c:pt>
                <c:pt idx="3">
                  <c:v>0</c:v>
                </c:pt>
                <c:pt idx="4">
                  <c:v>0</c:v>
                </c:pt>
                <c:pt idx="5">
                  <c:v>0</c:v>
                </c:pt>
              </c:numCache>
            </c:numRef>
          </c:val>
        </c:ser>
        <c:ser>
          <c:idx val="27"/>
          <c:order val="12"/>
          <c:tx>
            <c:v>Pruning</c:v>
          </c:tx>
          <c:cat>
            <c:strRef>
              <c:f>NER!$E$89:$J$89</c:f>
              <c:strCache>
                <c:ptCount val="6"/>
                <c:pt idx="0">
                  <c:v>2013-2014</c:v>
                </c:pt>
                <c:pt idx="1">
                  <c:v>2014-2015</c:v>
                </c:pt>
                <c:pt idx="2">
                  <c:v>2015-2016</c:v>
                </c:pt>
                <c:pt idx="3">
                  <c:v>2016-2017</c:v>
                </c:pt>
                <c:pt idx="4">
                  <c:v>2017-2018</c:v>
                </c:pt>
                <c:pt idx="5">
                  <c:v>2018-2019</c:v>
                </c:pt>
              </c:strCache>
            </c:strRef>
          </c:cat>
          <c:val>
            <c:numRef>
              <c:f>NER!$E$119:$J$119</c:f>
              <c:numCache>
                <c:formatCode>#,##0</c:formatCode>
                <c:ptCount val="6"/>
                <c:pt idx="0">
                  <c:v>0</c:v>
                </c:pt>
                <c:pt idx="1">
                  <c:v>0</c:v>
                </c:pt>
                <c:pt idx="2">
                  <c:v>0</c:v>
                </c:pt>
                <c:pt idx="3">
                  <c:v>0</c:v>
                </c:pt>
                <c:pt idx="4">
                  <c:v>0</c:v>
                </c:pt>
                <c:pt idx="5">
                  <c:v>0</c:v>
                </c:pt>
              </c:numCache>
            </c:numRef>
          </c:val>
        </c:ser>
        <c:ser>
          <c:idx val="29"/>
          <c:order val="13"/>
          <c:tx>
            <c:v>Access</c:v>
          </c:tx>
          <c:cat>
            <c:strRef>
              <c:f>NER!$E$89:$J$89</c:f>
              <c:strCache>
                <c:ptCount val="6"/>
                <c:pt idx="0">
                  <c:v>2013-2014</c:v>
                </c:pt>
                <c:pt idx="1">
                  <c:v>2014-2015</c:v>
                </c:pt>
                <c:pt idx="2">
                  <c:v>2015-2016</c:v>
                </c:pt>
                <c:pt idx="3">
                  <c:v>2016-2017</c:v>
                </c:pt>
                <c:pt idx="4">
                  <c:v>2017-2018</c:v>
                </c:pt>
                <c:pt idx="5">
                  <c:v>2018-2019</c:v>
                </c:pt>
              </c:strCache>
            </c:strRef>
          </c:cat>
          <c:val>
            <c:numRef>
              <c:f>NER!$E$121:$J$121</c:f>
              <c:numCache>
                <c:formatCode>#,##0</c:formatCode>
                <c:ptCount val="6"/>
                <c:pt idx="0">
                  <c:v>0</c:v>
                </c:pt>
                <c:pt idx="1">
                  <c:v>20000</c:v>
                </c:pt>
                <c:pt idx="2">
                  <c:v>0</c:v>
                </c:pt>
                <c:pt idx="3">
                  <c:v>0</c:v>
                </c:pt>
                <c:pt idx="4">
                  <c:v>0</c:v>
                </c:pt>
                <c:pt idx="5">
                  <c:v>0</c:v>
                </c:pt>
              </c:numCache>
            </c:numRef>
          </c:val>
        </c:ser>
        <c:ser>
          <c:idx val="30"/>
          <c:order val="14"/>
          <c:tx>
            <c:v>Overview Planning</c:v>
          </c:tx>
          <c:cat>
            <c:strRef>
              <c:f>NER!$E$89:$J$89</c:f>
              <c:strCache>
                <c:ptCount val="6"/>
                <c:pt idx="0">
                  <c:v>2013-2014</c:v>
                </c:pt>
                <c:pt idx="1">
                  <c:v>2014-2015</c:v>
                </c:pt>
                <c:pt idx="2">
                  <c:v>2015-2016</c:v>
                </c:pt>
                <c:pt idx="3">
                  <c:v>2016-2017</c:v>
                </c:pt>
                <c:pt idx="4">
                  <c:v>2017-2018</c:v>
                </c:pt>
                <c:pt idx="5">
                  <c:v>2018-2019</c:v>
                </c:pt>
              </c:strCache>
            </c:strRef>
          </c:cat>
          <c:val>
            <c:numRef>
              <c:f>NER!$E$122:$J$122</c:f>
              <c:numCache>
                <c:formatCode>#,##0</c:formatCode>
                <c:ptCount val="6"/>
                <c:pt idx="0">
                  <c:v>24850</c:v>
                </c:pt>
                <c:pt idx="1">
                  <c:v>5000</c:v>
                </c:pt>
                <c:pt idx="2">
                  <c:v>5000</c:v>
                </c:pt>
                <c:pt idx="3">
                  <c:v>5000</c:v>
                </c:pt>
                <c:pt idx="4">
                  <c:v>5000</c:v>
                </c:pt>
                <c:pt idx="5">
                  <c:v>5000</c:v>
                </c:pt>
              </c:numCache>
            </c:numRef>
          </c:val>
        </c:ser>
        <c:ser>
          <c:idx val="31"/>
          <c:order val="15"/>
          <c:tx>
            <c:v>Program Support (Admin)</c:v>
          </c:tx>
          <c:spPr>
            <a:solidFill>
              <a:srgbClr val="FFFF00"/>
            </a:solidFill>
          </c:spPr>
          <c:cat>
            <c:strRef>
              <c:f>NER!$E$89:$J$89</c:f>
              <c:strCache>
                <c:ptCount val="6"/>
                <c:pt idx="0">
                  <c:v>2013-2014</c:v>
                </c:pt>
                <c:pt idx="1">
                  <c:v>2014-2015</c:v>
                </c:pt>
                <c:pt idx="2">
                  <c:v>2015-2016</c:v>
                </c:pt>
                <c:pt idx="3">
                  <c:v>2016-2017</c:v>
                </c:pt>
                <c:pt idx="4">
                  <c:v>2017-2018</c:v>
                </c:pt>
                <c:pt idx="5">
                  <c:v>2018-2019</c:v>
                </c:pt>
              </c:strCache>
            </c:strRef>
          </c:cat>
          <c:val>
            <c:numRef>
              <c:f>NER!$E$123:$J$123</c:f>
              <c:numCache>
                <c:formatCode>#,##0</c:formatCode>
                <c:ptCount val="6"/>
                <c:pt idx="0">
                  <c:v>9341.0999999999985</c:v>
                </c:pt>
                <c:pt idx="1">
                  <c:v>26859.600000000002</c:v>
                </c:pt>
                <c:pt idx="2">
                  <c:v>19061.060000000001</c:v>
                </c:pt>
                <c:pt idx="3">
                  <c:v>888.40000000000009</c:v>
                </c:pt>
                <c:pt idx="4">
                  <c:v>631.1</c:v>
                </c:pt>
                <c:pt idx="5">
                  <c:v>166.3</c:v>
                </c:pt>
              </c:numCache>
            </c:numRef>
          </c:val>
        </c:ser>
        <c:ser>
          <c:idx val="0"/>
          <c:order val="16"/>
          <c:tx>
            <c:strRef>
              <c:f>NER!$C$102</c:f>
              <c:strCache>
                <c:ptCount val="1"/>
                <c:pt idx="0">
                  <c:v>Repression Density Spacing</c:v>
                </c:pt>
              </c:strCache>
            </c:strRef>
          </c:tx>
          <c:cat>
            <c:strRef>
              <c:f>NER!$E$89:$J$89</c:f>
              <c:strCache>
                <c:ptCount val="6"/>
                <c:pt idx="0">
                  <c:v>2013-2014</c:v>
                </c:pt>
                <c:pt idx="1">
                  <c:v>2014-2015</c:v>
                </c:pt>
                <c:pt idx="2">
                  <c:v>2015-2016</c:v>
                </c:pt>
                <c:pt idx="3">
                  <c:v>2016-2017</c:v>
                </c:pt>
                <c:pt idx="4">
                  <c:v>2017-2018</c:v>
                </c:pt>
                <c:pt idx="5">
                  <c:v>2018-2019</c:v>
                </c:pt>
              </c:strCache>
            </c:strRef>
          </c:cat>
          <c:val>
            <c:numRef>
              <c:f>NER!$E$103:$J$103</c:f>
              <c:numCache>
                <c:formatCode>#,##0</c:formatCode>
                <c:ptCount val="6"/>
                <c:pt idx="0">
                  <c:v>0</c:v>
                </c:pt>
                <c:pt idx="1">
                  <c:v>0</c:v>
                </c:pt>
                <c:pt idx="2">
                  <c:v>0</c:v>
                </c:pt>
                <c:pt idx="3">
                  <c:v>0</c:v>
                </c:pt>
                <c:pt idx="4">
                  <c:v>0</c:v>
                </c:pt>
                <c:pt idx="5">
                  <c:v>0</c:v>
                </c:pt>
              </c:numCache>
            </c:numRef>
          </c:val>
        </c:ser>
        <c:overlap val="100"/>
        <c:axId val="120063488"/>
        <c:axId val="120065024"/>
      </c:barChart>
      <c:catAx>
        <c:axId val="120063488"/>
        <c:scaling>
          <c:orientation val="minMax"/>
        </c:scaling>
        <c:axPos val="b"/>
        <c:tickLblPos val="nextTo"/>
        <c:crossAx val="120065024"/>
        <c:crosses val="autoZero"/>
        <c:auto val="1"/>
        <c:lblAlgn val="ctr"/>
        <c:lblOffset val="100"/>
      </c:catAx>
      <c:valAx>
        <c:axId val="120065024"/>
        <c:scaling>
          <c:orientation val="minMax"/>
        </c:scaling>
        <c:axPos val="l"/>
        <c:majorGridlines/>
        <c:numFmt formatCode="0%" sourceLinked="1"/>
        <c:tickLblPos val="nextTo"/>
        <c:crossAx val="120063488"/>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SCR Summary</a:t>
            </a:r>
          </a:p>
        </c:rich>
      </c:tx>
    </c:title>
    <c:plotArea>
      <c:layout/>
      <c:barChart>
        <c:barDir val="col"/>
        <c:grouping val="percentStacked"/>
        <c:ser>
          <c:idx val="1"/>
          <c:order val="0"/>
          <c:tx>
            <c:v>Backlog NSR Surveys</c:v>
          </c:tx>
          <c:cat>
            <c:strRef>
              <c:f>SCR!$E$3:$J$3</c:f>
              <c:strCache>
                <c:ptCount val="6"/>
                <c:pt idx="0">
                  <c:v>2013-2014</c:v>
                </c:pt>
                <c:pt idx="1">
                  <c:v>2014-2015</c:v>
                </c:pt>
                <c:pt idx="2">
                  <c:v>2015-2016</c:v>
                </c:pt>
                <c:pt idx="3">
                  <c:v>2016-2017</c:v>
                </c:pt>
                <c:pt idx="4">
                  <c:v>2017-2018</c:v>
                </c:pt>
                <c:pt idx="5">
                  <c:v>2018-2019</c:v>
                </c:pt>
              </c:strCache>
            </c:strRef>
          </c:cat>
          <c:val>
            <c:numRef>
              <c:f>SCR!$E$5:$J$5</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SCR!$E$3:$J$3</c:f>
              <c:strCache>
                <c:ptCount val="6"/>
                <c:pt idx="0">
                  <c:v>2013-2014</c:v>
                </c:pt>
                <c:pt idx="1">
                  <c:v>2014-2015</c:v>
                </c:pt>
                <c:pt idx="2">
                  <c:v>2015-2016</c:v>
                </c:pt>
                <c:pt idx="3">
                  <c:v>2016-2017</c:v>
                </c:pt>
                <c:pt idx="4">
                  <c:v>2017-2018</c:v>
                </c:pt>
                <c:pt idx="5">
                  <c:v>2018-2019</c:v>
                </c:pt>
              </c:strCache>
            </c:strRef>
          </c:cat>
          <c:val>
            <c:numRef>
              <c:f>SCR!$E$7:$J$7</c:f>
              <c:numCache>
                <c:formatCode>#,##0</c:formatCode>
                <c:ptCount val="6"/>
                <c:pt idx="0">
                  <c:v>4675</c:v>
                </c:pt>
                <c:pt idx="1">
                  <c:v>27510</c:v>
                </c:pt>
                <c:pt idx="2">
                  <c:v>3250</c:v>
                </c:pt>
                <c:pt idx="3">
                  <c:v>4875</c:v>
                </c:pt>
                <c:pt idx="4">
                  <c:v>3250</c:v>
                </c:pt>
                <c:pt idx="5">
                  <c:v>3250</c:v>
                </c:pt>
              </c:numCache>
            </c:numRef>
          </c:val>
        </c:ser>
        <c:ser>
          <c:idx val="5"/>
          <c:order val="2"/>
          <c:tx>
            <c:v>Defaulted Obligations Surveys</c:v>
          </c:tx>
          <c:cat>
            <c:strRef>
              <c:f>SCR!$E$3:$J$3</c:f>
              <c:strCache>
                <c:ptCount val="6"/>
                <c:pt idx="0">
                  <c:v>2013-2014</c:v>
                </c:pt>
                <c:pt idx="1">
                  <c:v>2014-2015</c:v>
                </c:pt>
                <c:pt idx="2">
                  <c:v>2015-2016</c:v>
                </c:pt>
                <c:pt idx="3">
                  <c:v>2016-2017</c:v>
                </c:pt>
                <c:pt idx="4">
                  <c:v>2017-2018</c:v>
                </c:pt>
                <c:pt idx="5">
                  <c:v>2018-2019</c:v>
                </c:pt>
              </c:strCache>
            </c:strRef>
          </c:cat>
          <c:val>
            <c:numRef>
              <c:f>SCR!$E$9:$J$9</c:f>
              <c:numCache>
                <c:formatCode>#,##0</c:formatCode>
                <c:ptCount val="6"/>
                <c:pt idx="0">
                  <c:v>0</c:v>
                </c:pt>
                <c:pt idx="1">
                  <c:v>0</c:v>
                </c:pt>
                <c:pt idx="2">
                  <c:v>0</c:v>
                </c:pt>
                <c:pt idx="3">
                  <c:v>0</c:v>
                </c:pt>
                <c:pt idx="4">
                  <c:v>0</c:v>
                </c:pt>
                <c:pt idx="5">
                  <c:v>0</c:v>
                </c:pt>
              </c:numCache>
            </c:numRef>
          </c:val>
        </c:ser>
        <c:ser>
          <c:idx val="7"/>
          <c:order val="3"/>
          <c:tx>
            <c:v>Brushing Surveys</c:v>
          </c:tx>
          <c:cat>
            <c:strRef>
              <c:f>SCR!$E$3:$J$3</c:f>
              <c:strCache>
                <c:ptCount val="6"/>
                <c:pt idx="0">
                  <c:v>2013-2014</c:v>
                </c:pt>
                <c:pt idx="1">
                  <c:v>2014-2015</c:v>
                </c:pt>
                <c:pt idx="2">
                  <c:v>2015-2016</c:v>
                </c:pt>
                <c:pt idx="3">
                  <c:v>2016-2017</c:v>
                </c:pt>
                <c:pt idx="4">
                  <c:v>2017-2018</c:v>
                </c:pt>
                <c:pt idx="5">
                  <c:v>2018-2019</c:v>
                </c:pt>
              </c:strCache>
            </c:strRef>
          </c:cat>
          <c:val>
            <c:numRef>
              <c:f>SCR!$E$11:$J$11</c:f>
              <c:numCache>
                <c:formatCode>#,##0</c:formatCode>
                <c:ptCount val="6"/>
                <c:pt idx="0">
                  <c:v>0</c:v>
                </c:pt>
                <c:pt idx="1">
                  <c:v>0</c:v>
                </c:pt>
                <c:pt idx="2">
                  <c:v>2083</c:v>
                </c:pt>
                <c:pt idx="3">
                  <c:v>0</c:v>
                </c:pt>
                <c:pt idx="4">
                  <c:v>0</c:v>
                </c:pt>
                <c:pt idx="5">
                  <c:v>0</c:v>
                </c:pt>
              </c:numCache>
            </c:numRef>
          </c:val>
        </c:ser>
        <c:ser>
          <c:idx val="9"/>
          <c:order val="4"/>
          <c:tx>
            <c:v>Site Prep</c:v>
          </c:tx>
          <c:cat>
            <c:strRef>
              <c:f>SCR!$E$3:$J$3</c:f>
              <c:strCache>
                <c:ptCount val="6"/>
                <c:pt idx="0">
                  <c:v>2013-2014</c:v>
                </c:pt>
                <c:pt idx="1">
                  <c:v>2014-2015</c:v>
                </c:pt>
                <c:pt idx="2">
                  <c:v>2015-2016</c:v>
                </c:pt>
                <c:pt idx="3">
                  <c:v>2016-2017</c:v>
                </c:pt>
                <c:pt idx="4">
                  <c:v>2017-2018</c:v>
                </c:pt>
                <c:pt idx="5">
                  <c:v>2018-2019</c:v>
                </c:pt>
              </c:strCache>
            </c:strRef>
          </c:cat>
          <c:val>
            <c:numRef>
              <c:f>SCR!$E$13:$J$13</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SCR!$E$3:$J$3</c:f>
              <c:strCache>
                <c:ptCount val="6"/>
                <c:pt idx="0">
                  <c:v>2013-2014</c:v>
                </c:pt>
                <c:pt idx="1">
                  <c:v>2014-2015</c:v>
                </c:pt>
                <c:pt idx="2">
                  <c:v>2015-2016</c:v>
                </c:pt>
                <c:pt idx="3">
                  <c:v>2016-2017</c:v>
                </c:pt>
                <c:pt idx="4">
                  <c:v>2017-2018</c:v>
                </c:pt>
                <c:pt idx="5">
                  <c:v>2018-2019</c:v>
                </c:pt>
              </c:strCache>
            </c:strRef>
          </c:cat>
          <c:val>
            <c:numRef>
              <c:f>SCR!$E$15:$J$15</c:f>
              <c:numCache>
                <c:formatCode>#,##0</c:formatCode>
                <c:ptCount val="6"/>
                <c:pt idx="0">
                  <c:v>0</c:v>
                </c:pt>
                <c:pt idx="1">
                  <c:v>0</c:v>
                </c:pt>
                <c:pt idx="2">
                  <c:v>20640</c:v>
                </c:pt>
                <c:pt idx="3">
                  <c:v>0</c:v>
                </c:pt>
                <c:pt idx="4">
                  <c:v>0</c:v>
                </c:pt>
                <c:pt idx="5">
                  <c:v>0</c:v>
                </c:pt>
              </c:numCache>
            </c:numRef>
          </c:val>
        </c:ser>
        <c:ser>
          <c:idx val="13"/>
          <c:order val="6"/>
          <c:tx>
            <c:v>Planting</c:v>
          </c:tx>
          <c:cat>
            <c:strRef>
              <c:f>SCR!$E$3:$J$3</c:f>
              <c:strCache>
                <c:ptCount val="6"/>
                <c:pt idx="0">
                  <c:v>2013-2014</c:v>
                </c:pt>
                <c:pt idx="1">
                  <c:v>2014-2015</c:v>
                </c:pt>
                <c:pt idx="2">
                  <c:v>2015-2016</c:v>
                </c:pt>
                <c:pt idx="3">
                  <c:v>2016-2017</c:v>
                </c:pt>
                <c:pt idx="4">
                  <c:v>2017-2018</c:v>
                </c:pt>
                <c:pt idx="5">
                  <c:v>2018-2019</c:v>
                </c:pt>
              </c:strCache>
            </c:strRef>
          </c:cat>
          <c:val>
            <c:numRef>
              <c:f>SCR!$E$19:$J$19</c:f>
              <c:numCache>
                <c:formatCode>#,##0</c:formatCode>
                <c:ptCount val="6"/>
                <c:pt idx="0">
                  <c:v>60063</c:v>
                </c:pt>
                <c:pt idx="1">
                  <c:v>0</c:v>
                </c:pt>
                <c:pt idx="2">
                  <c:v>0</c:v>
                </c:pt>
                <c:pt idx="3">
                  <c:v>0</c:v>
                </c:pt>
                <c:pt idx="4">
                  <c:v>0</c:v>
                </c:pt>
                <c:pt idx="5">
                  <c:v>0</c:v>
                </c:pt>
              </c:numCache>
            </c:numRef>
          </c:val>
        </c:ser>
        <c:ser>
          <c:idx val="16"/>
          <c:order val="7"/>
          <c:tx>
            <c:v>Overstory removal</c:v>
          </c:tx>
          <c:cat>
            <c:strRef>
              <c:f>SCR!$E$3:$J$3</c:f>
              <c:strCache>
                <c:ptCount val="6"/>
                <c:pt idx="0">
                  <c:v>2013-2014</c:v>
                </c:pt>
                <c:pt idx="1">
                  <c:v>2014-2015</c:v>
                </c:pt>
                <c:pt idx="2">
                  <c:v>2015-2016</c:v>
                </c:pt>
                <c:pt idx="3">
                  <c:v>2016-2017</c:v>
                </c:pt>
                <c:pt idx="4">
                  <c:v>2017-2018</c:v>
                </c:pt>
                <c:pt idx="5">
                  <c:v>2018-2019</c:v>
                </c:pt>
              </c:strCache>
            </c:strRef>
          </c:cat>
          <c:val>
            <c:numRef>
              <c:f>SCR!$E$22:$J$22</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SCR!$E$3:$J$3</c:f>
              <c:strCache>
                <c:ptCount val="6"/>
                <c:pt idx="0">
                  <c:v>2013-2014</c:v>
                </c:pt>
                <c:pt idx="1">
                  <c:v>2014-2015</c:v>
                </c:pt>
                <c:pt idx="2">
                  <c:v>2015-2016</c:v>
                </c:pt>
                <c:pt idx="3">
                  <c:v>2016-2017</c:v>
                </c:pt>
                <c:pt idx="4">
                  <c:v>2017-2018</c:v>
                </c:pt>
                <c:pt idx="5">
                  <c:v>2018-2019</c:v>
                </c:pt>
              </c:strCache>
            </c:strRef>
          </c:cat>
          <c:val>
            <c:numRef>
              <c:f>SCR!$E$25:$J$25</c:f>
              <c:numCache>
                <c:formatCode>#,##0</c:formatCode>
                <c:ptCount val="6"/>
                <c:pt idx="0">
                  <c:v>0</c:v>
                </c:pt>
                <c:pt idx="1">
                  <c:v>384180</c:v>
                </c:pt>
                <c:pt idx="2">
                  <c:v>190840</c:v>
                </c:pt>
                <c:pt idx="3">
                  <c:v>185489</c:v>
                </c:pt>
                <c:pt idx="4">
                  <c:v>179170</c:v>
                </c:pt>
                <c:pt idx="5">
                  <c:v>179170</c:v>
                </c:pt>
              </c:numCache>
            </c:numRef>
          </c:val>
        </c:ser>
        <c:ser>
          <c:idx val="21"/>
          <c:order val="9"/>
          <c:tx>
            <c:v>Conifer Release</c:v>
          </c:tx>
          <c:cat>
            <c:strRef>
              <c:f>SCR!$E$3:$J$3</c:f>
              <c:strCache>
                <c:ptCount val="6"/>
                <c:pt idx="0">
                  <c:v>2013-2014</c:v>
                </c:pt>
                <c:pt idx="1">
                  <c:v>2014-2015</c:v>
                </c:pt>
                <c:pt idx="2">
                  <c:v>2015-2016</c:v>
                </c:pt>
                <c:pt idx="3">
                  <c:v>2016-2017</c:v>
                </c:pt>
                <c:pt idx="4">
                  <c:v>2017-2018</c:v>
                </c:pt>
                <c:pt idx="5">
                  <c:v>2018-2019</c:v>
                </c:pt>
              </c:strCache>
            </c:strRef>
          </c:cat>
          <c:val>
            <c:numRef>
              <c:f>SCR!$E$27:$J$27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SCR!$E$3:$J$3</c:f>
              <c:strCache>
                <c:ptCount val="6"/>
                <c:pt idx="0">
                  <c:v>2013-2014</c:v>
                </c:pt>
                <c:pt idx="1">
                  <c:v>2014-2015</c:v>
                </c:pt>
                <c:pt idx="2">
                  <c:v>2015-2016</c:v>
                </c:pt>
                <c:pt idx="3">
                  <c:v>2016-2017</c:v>
                </c:pt>
                <c:pt idx="4">
                  <c:v>2017-2018</c:v>
                </c:pt>
                <c:pt idx="5">
                  <c:v>2018-2019</c:v>
                </c:pt>
              </c:strCache>
            </c:strRef>
          </c:cat>
          <c:val>
            <c:numRef>
              <c:f>SCR!$E$29:$J$29</c:f>
              <c:numCache>
                <c:formatCode>#,##0</c:formatCode>
                <c:ptCount val="6"/>
                <c:pt idx="0">
                  <c:v>0</c:v>
                </c:pt>
                <c:pt idx="1">
                  <c:v>424518</c:v>
                </c:pt>
                <c:pt idx="2">
                  <c:v>583618</c:v>
                </c:pt>
                <c:pt idx="3">
                  <c:v>368236</c:v>
                </c:pt>
                <c:pt idx="4">
                  <c:v>644668</c:v>
                </c:pt>
                <c:pt idx="5">
                  <c:v>644668</c:v>
                </c:pt>
              </c:numCache>
            </c:numRef>
          </c:val>
        </c:ser>
        <c:ser>
          <c:idx val="25"/>
          <c:order val="11"/>
          <c:tx>
            <c:v>Fertilization</c:v>
          </c:tx>
          <c:cat>
            <c:strRef>
              <c:f>SCR!$E$3:$J$3</c:f>
              <c:strCache>
                <c:ptCount val="6"/>
                <c:pt idx="0">
                  <c:v>2013-2014</c:v>
                </c:pt>
                <c:pt idx="1">
                  <c:v>2014-2015</c:v>
                </c:pt>
                <c:pt idx="2">
                  <c:v>2015-2016</c:v>
                </c:pt>
                <c:pt idx="3">
                  <c:v>2016-2017</c:v>
                </c:pt>
                <c:pt idx="4">
                  <c:v>2017-2018</c:v>
                </c:pt>
                <c:pt idx="5">
                  <c:v>2018-2019</c:v>
                </c:pt>
              </c:strCache>
            </c:strRef>
          </c:cat>
          <c:val>
            <c:numRef>
              <c:f>SCR!$E$31:$J$31</c:f>
              <c:numCache>
                <c:formatCode>#,##0</c:formatCode>
                <c:ptCount val="6"/>
                <c:pt idx="0">
                  <c:v>0</c:v>
                </c:pt>
                <c:pt idx="1">
                  <c:v>679320</c:v>
                </c:pt>
                <c:pt idx="2">
                  <c:v>683700</c:v>
                </c:pt>
                <c:pt idx="3">
                  <c:v>688140</c:v>
                </c:pt>
                <c:pt idx="4">
                  <c:v>690360</c:v>
                </c:pt>
                <c:pt idx="5">
                  <c:v>690360</c:v>
                </c:pt>
              </c:numCache>
            </c:numRef>
          </c:val>
        </c:ser>
        <c:ser>
          <c:idx val="27"/>
          <c:order val="12"/>
          <c:tx>
            <c:v>Pruning</c:v>
          </c:tx>
          <c:cat>
            <c:strRef>
              <c:f>SCR!$E$3:$J$3</c:f>
              <c:strCache>
                <c:ptCount val="6"/>
                <c:pt idx="0">
                  <c:v>2013-2014</c:v>
                </c:pt>
                <c:pt idx="1">
                  <c:v>2014-2015</c:v>
                </c:pt>
                <c:pt idx="2">
                  <c:v>2015-2016</c:v>
                </c:pt>
                <c:pt idx="3">
                  <c:v>2016-2017</c:v>
                </c:pt>
                <c:pt idx="4">
                  <c:v>2017-2018</c:v>
                </c:pt>
                <c:pt idx="5">
                  <c:v>2018-2019</c:v>
                </c:pt>
              </c:strCache>
            </c:strRef>
          </c:cat>
          <c:val>
            <c:numRef>
              <c:f>SCR!$E$33:$J$33</c:f>
              <c:numCache>
                <c:formatCode>#,##0</c:formatCode>
                <c:ptCount val="6"/>
                <c:pt idx="0">
                  <c:v>0</c:v>
                </c:pt>
                <c:pt idx="1">
                  <c:v>0</c:v>
                </c:pt>
                <c:pt idx="2">
                  <c:v>210605</c:v>
                </c:pt>
                <c:pt idx="3">
                  <c:v>204565</c:v>
                </c:pt>
                <c:pt idx="4">
                  <c:v>204565</c:v>
                </c:pt>
                <c:pt idx="5">
                  <c:v>204565</c:v>
                </c:pt>
              </c:numCache>
            </c:numRef>
          </c:val>
        </c:ser>
        <c:ser>
          <c:idx val="29"/>
          <c:order val="13"/>
          <c:tx>
            <c:v>Access</c:v>
          </c:tx>
          <c:cat>
            <c:strRef>
              <c:f>SCR!$E$3:$J$3</c:f>
              <c:strCache>
                <c:ptCount val="6"/>
                <c:pt idx="0">
                  <c:v>2013-2014</c:v>
                </c:pt>
                <c:pt idx="1">
                  <c:v>2014-2015</c:v>
                </c:pt>
                <c:pt idx="2">
                  <c:v>2015-2016</c:v>
                </c:pt>
                <c:pt idx="3">
                  <c:v>2016-2017</c:v>
                </c:pt>
                <c:pt idx="4">
                  <c:v>2017-2018</c:v>
                </c:pt>
                <c:pt idx="5">
                  <c:v>2018-2019</c:v>
                </c:pt>
              </c:strCache>
            </c:strRef>
          </c:cat>
          <c:val>
            <c:numRef>
              <c:f>SCR!$E$35:$J$35</c:f>
              <c:numCache>
                <c:formatCode>#,##0</c:formatCode>
                <c:ptCount val="6"/>
                <c:pt idx="0">
                  <c:v>0</c:v>
                </c:pt>
                <c:pt idx="1">
                  <c:v>0</c:v>
                </c:pt>
                <c:pt idx="2">
                  <c:v>0</c:v>
                </c:pt>
                <c:pt idx="3">
                  <c:v>0</c:v>
                </c:pt>
                <c:pt idx="4">
                  <c:v>0</c:v>
                </c:pt>
                <c:pt idx="5">
                  <c:v>0</c:v>
                </c:pt>
              </c:numCache>
            </c:numRef>
          </c:val>
        </c:ser>
        <c:ser>
          <c:idx val="30"/>
          <c:order val="14"/>
          <c:tx>
            <c:v>Overview Planning</c:v>
          </c:tx>
          <c:cat>
            <c:strRef>
              <c:f>SCR!$E$3:$J$3</c:f>
              <c:strCache>
                <c:ptCount val="6"/>
                <c:pt idx="0">
                  <c:v>2013-2014</c:v>
                </c:pt>
                <c:pt idx="1">
                  <c:v>2014-2015</c:v>
                </c:pt>
                <c:pt idx="2">
                  <c:v>2015-2016</c:v>
                </c:pt>
                <c:pt idx="3">
                  <c:v>2016-2017</c:v>
                </c:pt>
                <c:pt idx="4">
                  <c:v>2017-2018</c:v>
                </c:pt>
                <c:pt idx="5">
                  <c:v>2018-2019</c:v>
                </c:pt>
              </c:strCache>
            </c:strRef>
          </c:cat>
          <c:val>
            <c:numRef>
              <c:f>SCR!$E$36:$J$36</c:f>
              <c:numCache>
                <c:formatCode>#,##0</c:formatCode>
                <c:ptCount val="6"/>
                <c:pt idx="0">
                  <c:v>15000</c:v>
                </c:pt>
                <c:pt idx="1">
                  <c:v>15000</c:v>
                </c:pt>
                <c:pt idx="2">
                  <c:v>15000</c:v>
                </c:pt>
                <c:pt idx="3">
                  <c:v>15000</c:v>
                </c:pt>
                <c:pt idx="4">
                  <c:v>15000</c:v>
                </c:pt>
                <c:pt idx="5">
                  <c:v>15000</c:v>
                </c:pt>
              </c:numCache>
            </c:numRef>
          </c:val>
        </c:ser>
        <c:ser>
          <c:idx val="31"/>
          <c:order val="15"/>
          <c:tx>
            <c:v>Program Support (Admin)</c:v>
          </c:tx>
          <c:spPr>
            <a:solidFill>
              <a:srgbClr val="FFFF00"/>
            </a:solidFill>
          </c:spPr>
          <c:cat>
            <c:strRef>
              <c:f>SCR!$E$3:$J$3</c:f>
              <c:strCache>
                <c:ptCount val="6"/>
                <c:pt idx="0">
                  <c:v>2013-2014</c:v>
                </c:pt>
                <c:pt idx="1">
                  <c:v>2014-2015</c:v>
                </c:pt>
                <c:pt idx="2">
                  <c:v>2015-2016</c:v>
                </c:pt>
                <c:pt idx="3">
                  <c:v>2016-2017</c:v>
                </c:pt>
                <c:pt idx="4">
                  <c:v>2017-2018</c:v>
                </c:pt>
                <c:pt idx="5">
                  <c:v>2018-2019</c:v>
                </c:pt>
              </c:strCache>
            </c:strRef>
          </c:cat>
          <c:val>
            <c:numRef>
              <c:f>SCR!$E$37:$J$37</c:f>
              <c:numCache>
                <c:formatCode>#,##0</c:formatCode>
                <c:ptCount val="6"/>
                <c:pt idx="0">
                  <c:v>6473.8</c:v>
                </c:pt>
                <c:pt idx="1">
                  <c:v>151552.79999999999</c:v>
                </c:pt>
                <c:pt idx="2">
                  <c:v>169473.6</c:v>
                </c:pt>
                <c:pt idx="3">
                  <c:v>145130.5</c:v>
                </c:pt>
                <c:pt idx="4">
                  <c:v>172201.3</c:v>
                </c:pt>
                <c:pt idx="5">
                  <c:v>172201.3</c:v>
                </c:pt>
              </c:numCache>
            </c:numRef>
          </c:val>
        </c:ser>
        <c:ser>
          <c:idx val="0"/>
          <c:order val="16"/>
          <c:tx>
            <c:strRef>
              <c:f>SCR!$C$16</c:f>
              <c:strCache>
                <c:ptCount val="1"/>
                <c:pt idx="0">
                  <c:v>Repression Density Spacing</c:v>
                </c:pt>
              </c:strCache>
            </c:strRef>
          </c:tx>
          <c:cat>
            <c:strRef>
              <c:f>SCR!$E$3:$J$3</c:f>
              <c:strCache>
                <c:ptCount val="6"/>
                <c:pt idx="0">
                  <c:v>2013-2014</c:v>
                </c:pt>
                <c:pt idx="1">
                  <c:v>2014-2015</c:v>
                </c:pt>
                <c:pt idx="2">
                  <c:v>2015-2016</c:v>
                </c:pt>
                <c:pt idx="3">
                  <c:v>2016-2017</c:v>
                </c:pt>
                <c:pt idx="4">
                  <c:v>2017-2018</c:v>
                </c:pt>
                <c:pt idx="5">
                  <c:v>2018-2019</c:v>
                </c:pt>
              </c:strCache>
            </c:strRef>
          </c:cat>
          <c:val>
            <c:numRef>
              <c:f>SCR!$E$17:$J$17</c:f>
              <c:numCache>
                <c:formatCode>#,##0</c:formatCode>
                <c:ptCount val="6"/>
                <c:pt idx="0">
                  <c:v>0</c:v>
                </c:pt>
                <c:pt idx="1">
                  <c:v>0</c:v>
                </c:pt>
                <c:pt idx="2">
                  <c:v>0</c:v>
                </c:pt>
                <c:pt idx="3">
                  <c:v>0</c:v>
                </c:pt>
                <c:pt idx="4">
                  <c:v>0</c:v>
                </c:pt>
                <c:pt idx="5">
                  <c:v>0</c:v>
                </c:pt>
              </c:numCache>
            </c:numRef>
          </c:val>
        </c:ser>
        <c:overlap val="100"/>
        <c:axId val="120521472"/>
        <c:axId val="120523008"/>
      </c:barChart>
      <c:catAx>
        <c:axId val="120521472"/>
        <c:scaling>
          <c:orientation val="minMax"/>
        </c:scaling>
        <c:axPos val="b"/>
        <c:tickLblPos val="nextTo"/>
        <c:crossAx val="120523008"/>
        <c:crosses val="autoZero"/>
        <c:auto val="1"/>
        <c:lblAlgn val="ctr"/>
        <c:lblOffset val="100"/>
      </c:catAx>
      <c:valAx>
        <c:axId val="120523008"/>
        <c:scaling>
          <c:orientation val="minMax"/>
        </c:scaling>
        <c:axPos val="l"/>
        <c:majorGridlines/>
        <c:numFmt formatCode="0%" sourceLinked="1"/>
        <c:tickLblPos val="nextTo"/>
        <c:crossAx val="120521472"/>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Chilliwack</a:t>
            </a:r>
          </a:p>
        </c:rich>
      </c:tx>
    </c:title>
    <c:plotArea>
      <c:layout/>
      <c:barChart>
        <c:barDir val="col"/>
        <c:grouping val="percentStacked"/>
        <c:ser>
          <c:idx val="1"/>
          <c:order val="0"/>
          <c:tx>
            <c:v>Backlog NSR Surveys</c:v>
          </c:tx>
          <c:cat>
            <c:strRef>
              <c:f>SCR!$E$46:$J$46</c:f>
              <c:strCache>
                <c:ptCount val="6"/>
                <c:pt idx="0">
                  <c:v>2013-2014</c:v>
                </c:pt>
                <c:pt idx="1">
                  <c:v>2014-2015</c:v>
                </c:pt>
                <c:pt idx="2">
                  <c:v>2015-2016</c:v>
                </c:pt>
                <c:pt idx="3">
                  <c:v>2016-2017</c:v>
                </c:pt>
                <c:pt idx="4">
                  <c:v>2017-2018</c:v>
                </c:pt>
                <c:pt idx="5">
                  <c:v>2018-2019</c:v>
                </c:pt>
              </c:strCache>
            </c:strRef>
          </c:cat>
          <c:val>
            <c:numRef>
              <c:f>SCR!$E$48:$J$48</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SCR!$E$46:$J$46</c:f>
              <c:strCache>
                <c:ptCount val="6"/>
                <c:pt idx="0">
                  <c:v>2013-2014</c:v>
                </c:pt>
                <c:pt idx="1">
                  <c:v>2014-2015</c:v>
                </c:pt>
                <c:pt idx="2">
                  <c:v>2015-2016</c:v>
                </c:pt>
                <c:pt idx="3">
                  <c:v>2016-2017</c:v>
                </c:pt>
                <c:pt idx="4">
                  <c:v>2017-2018</c:v>
                </c:pt>
                <c:pt idx="5">
                  <c:v>2018-2019</c:v>
                </c:pt>
              </c:strCache>
            </c:strRef>
          </c:cat>
          <c:val>
            <c:numRef>
              <c:f>SCR!$E$50:$J$50</c:f>
              <c:numCache>
                <c:formatCode>#,##0</c:formatCode>
                <c:ptCount val="6"/>
                <c:pt idx="0">
                  <c:v>4675</c:v>
                </c:pt>
                <c:pt idx="1">
                  <c:v>25885</c:v>
                </c:pt>
                <c:pt idx="2">
                  <c:v>3250</c:v>
                </c:pt>
                <c:pt idx="3">
                  <c:v>3250</c:v>
                </c:pt>
                <c:pt idx="4">
                  <c:v>3250</c:v>
                </c:pt>
                <c:pt idx="5">
                  <c:v>3250</c:v>
                </c:pt>
              </c:numCache>
            </c:numRef>
          </c:val>
        </c:ser>
        <c:ser>
          <c:idx val="5"/>
          <c:order val="2"/>
          <c:tx>
            <c:v>Defaulted Obligations Surveys</c:v>
          </c:tx>
          <c:cat>
            <c:strRef>
              <c:f>SCR!$E$46:$J$46</c:f>
              <c:strCache>
                <c:ptCount val="6"/>
                <c:pt idx="0">
                  <c:v>2013-2014</c:v>
                </c:pt>
                <c:pt idx="1">
                  <c:v>2014-2015</c:v>
                </c:pt>
                <c:pt idx="2">
                  <c:v>2015-2016</c:v>
                </c:pt>
                <c:pt idx="3">
                  <c:v>2016-2017</c:v>
                </c:pt>
                <c:pt idx="4">
                  <c:v>2017-2018</c:v>
                </c:pt>
                <c:pt idx="5">
                  <c:v>2018-2019</c:v>
                </c:pt>
              </c:strCache>
            </c:strRef>
          </c:cat>
          <c:val>
            <c:numRef>
              <c:f>SCR!$E$52:$J$52</c:f>
              <c:numCache>
                <c:formatCode>#,##0</c:formatCode>
                <c:ptCount val="6"/>
                <c:pt idx="0">
                  <c:v>0</c:v>
                </c:pt>
                <c:pt idx="1">
                  <c:v>0</c:v>
                </c:pt>
                <c:pt idx="2">
                  <c:v>0</c:v>
                </c:pt>
                <c:pt idx="3">
                  <c:v>0</c:v>
                </c:pt>
                <c:pt idx="4">
                  <c:v>0</c:v>
                </c:pt>
                <c:pt idx="5">
                  <c:v>0</c:v>
                </c:pt>
              </c:numCache>
            </c:numRef>
          </c:val>
        </c:ser>
        <c:ser>
          <c:idx val="7"/>
          <c:order val="3"/>
          <c:tx>
            <c:v>Brushing Surveys</c:v>
          </c:tx>
          <c:cat>
            <c:strRef>
              <c:f>SCR!$E$46:$J$46</c:f>
              <c:strCache>
                <c:ptCount val="6"/>
                <c:pt idx="0">
                  <c:v>2013-2014</c:v>
                </c:pt>
                <c:pt idx="1">
                  <c:v>2014-2015</c:v>
                </c:pt>
                <c:pt idx="2">
                  <c:v>2015-2016</c:v>
                </c:pt>
                <c:pt idx="3">
                  <c:v>2016-2017</c:v>
                </c:pt>
                <c:pt idx="4">
                  <c:v>2017-2018</c:v>
                </c:pt>
                <c:pt idx="5">
                  <c:v>2018-2019</c:v>
                </c:pt>
              </c:strCache>
            </c:strRef>
          </c:cat>
          <c:val>
            <c:numRef>
              <c:f>SCR!$E$54:$J$54</c:f>
              <c:numCache>
                <c:formatCode>#,##0</c:formatCode>
                <c:ptCount val="6"/>
                <c:pt idx="0">
                  <c:v>0</c:v>
                </c:pt>
                <c:pt idx="1">
                  <c:v>0</c:v>
                </c:pt>
                <c:pt idx="2">
                  <c:v>739</c:v>
                </c:pt>
                <c:pt idx="3">
                  <c:v>0</c:v>
                </c:pt>
                <c:pt idx="4">
                  <c:v>0</c:v>
                </c:pt>
                <c:pt idx="5">
                  <c:v>0</c:v>
                </c:pt>
              </c:numCache>
            </c:numRef>
          </c:val>
        </c:ser>
        <c:ser>
          <c:idx val="9"/>
          <c:order val="4"/>
          <c:tx>
            <c:v>Site Prep</c:v>
          </c:tx>
          <c:cat>
            <c:strRef>
              <c:f>SCR!$E$46:$J$46</c:f>
              <c:strCache>
                <c:ptCount val="6"/>
                <c:pt idx="0">
                  <c:v>2013-2014</c:v>
                </c:pt>
                <c:pt idx="1">
                  <c:v>2014-2015</c:v>
                </c:pt>
                <c:pt idx="2">
                  <c:v>2015-2016</c:v>
                </c:pt>
                <c:pt idx="3">
                  <c:v>2016-2017</c:v>
                </c:pt>
                <c:pt idx="4">
                  <c:v>2017-2018</c:v>
                </c:pt>
                <c:pt idx="5">
                  <c:v>2018-2019</c:v>
                </c:pt>
              </c:strCache>
            </c:strRef>
          </c:cat>
          <c:val>
            <c:numRef>
              <c:f>SCR!$E$56:$J$56</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SCR!$E$46:$J$46</c:f>
              <c:strCache>
                <c:ptCount val="6"/>
                <c:pt idx="0">
                  <c:v>2013-2014</c:v>
                </c:pt>
                <c:pt idx="1">
                  <c:v>2014-2015</c:v>
                </c:pt>
                <c:pt idx="2">
                  <c:v>2015-2016</c:v>
                </c:pt>
                <c:pt idx="3">
                  <c:v>2016-2017</c:v>
                </c:pt>
                <c:pt idx="4">
                  <c:v>2017-2018</c:v>
                </c:pt>
                <c:pt idx="5">
                  <c:v>2018-2019</c:v>
                </c:pt>
              </c:strCache>
            </c:strRef>
          </c:cat>
          <c:val>
            <c:numRef>
              <c:f>SCR!$E$58:$J$58</c:f>
              <c:numCache>
                <c:formatCode>#,##0</c:formatCode>
                <c:ptCount val="6"/>
                <c:pt idx="0">
                  <c:v>0</c:v>
                </c:pt>
                <c:pt idx="1">
                  <c:v>0</c:v>
                </c:pt>
                <c:pt idx="2">
                  <c:v>5400</c:v>
                </c:pt>
                <c:pt idx="3">
                  <c:v>0</c:v>
                </c:pt>
                <c:pt idx="4">
                  <c:v>0</c:v>
                </c:pt>
                <c:pt idx="5">
                  <c:v>0</c:v>
                </c:pt>
              </c:numCache>
            </c:numRef>
          </c:val>
        </c:ser>
        <c:ser>
          <c:idx val="13"/>
          <c:order val="6"/>
          <c:tx>
            <c:v>Planting</c:v>
          </c:tx>
          <c:cat>
            <c:strRef>
              <c:f>SCR!$E$46:$J$46</c:f>
              <c:strCache>
                <c:ptCount val="6"/>
                <c:pt idx="0">
                  <c:v>2013-2014</c:v>
                </c:pt>
                <c:pt idx="1">
                  <c:v>2014-2015</c:v>
                </c:pt>
                <c:pt idx="2">
                  <c:v>2015-2016</c:v>
                </c:pt>
                <c:pt idx="3">
                  <c:v>2016-2017</c:v>
                </c:pt>
                <c:pt idx="4">
                  <c:v>2017-2018</c:v>
                </c:pt>
                <c:pt idx="5">
                  <c:v>2018-2019</c:v>
                </c:pt>
              </c:strCache>
            </c:strRef>
          </c:cat>
          <c:val>
            <c:numRef>
              <c:f>SCR!$E$62:$J$62</c:f>
              <c:numCache>
                <c:formatCode>#,##0</c:formatCode>
                <c:ptCount val="6"/>
                <c:pt idx="0">
                  <c:v>17253</c:v>
                </c:pt>
                <c:pt idx="1">
                  <c:v>0</c:v>
                </c:pt>
                <c:pt idx="2">
                  <c:v>0</c:v>
                </c:pt>
                <c:pt idx="3">
                  <c:v>0</c:v>
                </c:pt>
                <c:pt idx="4">
                  <c:v>0</c:v>
                </c:pt>
                <c:pt idx="5">
                  <c:v>0</c:v>
                </c:pt>
              </c:numCache>
            </c:numRef>
          </c:val>
        </c:ser>
        <c:ser>
          <c:idx val="16"/>
          <c:order val="7"/>
          <c:tx>
            <c:v>Overstory removal</c:v>
          </c:tx>
          <c:cat>
            <c:strRef>
              <c:f>SCR!$E$46:$J$46</c:f>
              <c:strCache>
                <c:ptCount val="6"/>
                <c:pt idx="0">
                  <c:v>2013-2014</c:v>
                </c:pt>
                <c:pt idx="1">
                  <c:v>2014-2015</c:v>
                </c:pt>
                <c:pt idx="2">
                  <c:v>2015-2016</c:v>
                </c:pt>
                <c:pt idx="3">
                  <c:v>2016-2017</c:v>
                </c:pt>
                <c:pt idx="4">
                  <c:v>2017-2018</c:v>
                </c:pt>
                <c:pt idx="5">
                  <c:v>2018-2019</c:v>
                </c:pt>
              </c:strCache>
            </c:strRef>
          </c:cat>
          <c:val>
            <c:numRef>
              <c:f>SCR!$E$65:$J$65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SCR!$E$46:$J$46</c:f>
              <c:strCache>
                <c:ptCount val="6"/>
                <c:pt idx="0">
                  <c:v>2013-2014</c:v>
                </c:pt>
                <c:pt idx="1">
                  <c:v>2014-2015</c:v>
                </c:pt>
                <c:pt idx="2">
                  <c:v>2015-2016</c:v>
                </c:pt>
                <c:pt idx="3">
                  <c:v>2016-2017</c:v>
                </c:pt>
                <c:pt idx="4">
                  <c:v>2017-2018</c:v>
                </c:pt>
                <c:pt idx="5">
                  <c:v>2018-2019</c:v>
                </c:pt>
              </c:strCache>
            </c:strRef>
          </c:cat>
          <c:val>
            <c:numRef>
              <c:f>SCR!$E$68:$J$68</c:f>
              <c:numCache>
                <c:formatCode>#,##0</c:formatCode>
                <c:ptCount val="6"/>
                <c:pt idx="0">
                  <c:v>0</c:v>
                </c:pt>
                <c:pt idx="1">
                  <c:v>119240</c:v>
                </c:pt>
                <c:pt idx="2">
                  <c:v>110340</c:v>
                </c:pt>
                <c:pt idx="3">
                  <c:v>110340</c:v>
                </c:pt>
                <c:pt idx="4">
                  <c:v>110340</c:v>
                </c:pt>
                <c:pt idx="5">
                  <c:v>110340</c:v>
                </c:pt>
              </c:numCache>
            </c:numRef>
          </c:val>
        </c:ser>
        <c:ser>
          <c:idx val="21"/>
          <c:order val="9"/>
          <c:tx>
            <c:v>Conifer Release</c:v>
          </c:tx>
          <c:cat>
            <c:strRef>
              <c:f>SCR!$E$46:$J$46</c:f>
              <c:strCache>
                <c:ptCount val="6"/>
                <c:pt idx="0">
                  <c:v>2013-2014</c:v>
                </c:pt>
                <c:pt idx="1">
                  <c:v>2014-2015</c:v>
                </c:pt>
                <c:pt idx="2">
                  <c:v>2015-2016</c:v>
                </c:pt>
                <c:pt idx="3">
                  <c:v>2016-2017</c:v>
                </c:pt>
                <c:pt idx="4">
                  <c:v>2017-2018</c:v>
                </c:pt>
                <c:pt idx="5">
                  <c:v>2018-2019</c:v>
                </c:pt>
              </c:strCache>
            </c:strRef>
          </c:cat>
          <c:val>
            <c:numRef>
              <c:f>SCR!$E$70:$J$70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SCR!$E$46:$J$46</c:f>
              <c:strCache>
                <c:ptCount val="6"/>
                <c:pt idx="0">
                  <c:v>2013-2014</c:v>
                </c:pt>
                <c:pt idx="1">
                  <c:v>2014-2015</c:v>
                </c:pt>
                <c:pt idx="2">
                  <c:v>2015-2016</c:v>
                </c:pt>
                <c:pt idx="3">
                  <c:v>2016-2017</c:v>
                </c:pt>
                <c:pt idx="4">
                  <c:v>2017-2018</c:v>
                </c:pt>
                <c:pt idx="5">
                  <c:v>2018-2019</c:v>
                </c:pt>
              </c:strCache>
            </c:strRef>
          </c:cat>
          <c:val>
            <c:numRef>
              <c:f>SCR!$E$72:$J$72</c:f>
              <c:numCache>
                <c:formatCode>#,##0</c:formatCode>
                <c:ptCount val="6"/>
                <c:pt idx="0">
                  <c:v>0</c:v>
                </c:pt>
                <c:pt idx="1">
                  <c:v>335818</c:v>
                </c:pt>
                <c:pt idx="2">
                  <c:v>335818</c:v>
                </c:pt>
                <c:pt idx="3">
                  <c:v>242536</c:v>
                </c:pt>
                <c:pt idx="4">
                  <c:v>242536</c:v>
                </c:pt>
                <c:pt idx="5">
                  <c:v>242536</c:v>
                </c:pt>
              </c:numCache>
            </c:numRef>
          </c:val>
        </c:ser>
        <c:ser>
          <c:idx val="25"/>
          <c:order val="11"/>
          <c:tx>
            <c:v>Fertilization</c:v>
          </c:tx>
          <c:cat>
            <c:strRef>
              <c:f>SCR!$E$46:$J$46</c:f>
              <c:strCache>
                <c:ptCount val="6"/>
                <c:pt idx="0">
                  <c:v>2013-2014</c:v>
                </c:pt>
                <c:pt idx="1">
                  <c:v>2014-2015</c:v>
                </c:pt>
                <c:pt idx="2">
                  <c:v>2015-2016</c:v>
                </c:pt>
                <c:pt idx="3">
                  <c:v>2016-2017</c:v>
                </c:pt>
                <c:pt idx="4">
                  <c:v>2017-2018</c:v>
                </c:pt>
                <c:pt idx="5">
                  <c:v>2018-2019</c:v>
                </c:pt>
              </c:strCache>
            </c:strRef>
          </c:cat>
          <c:val>
            <c:numRef>
              <c:f>SCR!$E$74:$J$74</c:f>
              <c:numCache>
                <c:formatCode>#,##0</c:formatCode>
                <c:ptCount val="6"/>
                <c:pt idx="0">
                  <c:v>0</c:v>
                </c:pt>
                <c:pt idx="1">
                  <c:v>346320</c:v>
                </c:pt>
                <c:pt idx="2">
                  <c:v>346260</c:v>
                </c:pt>
                <c:pt idx="3">
                  <c:v>346260</c:v>
                </c:pt>
                <c:pt idx="4">
                  <c:v>346260</c:v>
                </c:pt>
                <c:pt idx="5">
                  <c:v>346260</c:v>
                </c:pt>
              </c:numCache>
            </c:numRef>
          </c:val>
        </c:ser>
        <c:ser>
          <c:idx val="27"/>
          <c:order val="12"/>
          <c:tx>
            <c:v>Pruning</c:v>
          </c:tx>
          <c:cat>
            <c:strRef>
              <c:f>SCR!$E$46:$J$46</c:f>
              <c:strCache>
                <c:ptCount val="6"/>
                <c:pt idx="0">
                  <c:v>2013-2014</c:v>
                </c:pt>
                <c:pt idx="1">
                  <c:v>2014-2015</c:v>
                </c:pt>
                <c:pt idx="2">
                  <c:v>2015-2016</c:v>
                </c:pt>
                <c:pt idx="3">
                  <c:v>2016-2017</c:v>
                </c:pt>
                <c:pt idx="4">
                  <c:v>2017-2018</c:v>
                </c:pt>
                <c:pt idx="5">
                  <c:v>2018-2019</c:v>
                </c:pt>
              </c:strCache>
            </c:strRef>
          </c:cat>
          <c:val>
            <c:numRef>
              <c:f>SCR!$E$76:$J$76</c:f>
              <c:numCache>
                <c:formatCode>#,##0</c:formatCode>
                <c:ptCount val="6"/>
                <c:pt idx="0">
                  <c:v>0</c:v>
                </c:pt>
                <c:pt idx="1">
                  <c:v>0</c:v>
                </c:pt>
                <c:pt idx="2">
                  <c:v>204565</c:v>
                </c:pt>
                <c:pt idx="3">
                  <c:v>204565</c:v>
                </c:pt>
                <c:pt idx="4">
                  <c:v>204565</c:v>
                </c:pt>
                <c:pt idx="5">
                  <c:v>204565</c:v>
                </c:pt>
              </c:numCache>
            </c:numRef>
          </c:val>
        </c:ser>
        <c:ser>
          <c:idx val="29"/>
          <c:order val="13"/>
          <c:tx>
            <c:v>Access</c:v>
          </c:tx>
          <c:cat>
            <c:strRef>
              <c:f>SCR!$E$46:$J$46</c:f>
              <c:strCache>
                <c:ptCount val="6"/>
                <c:pt idx="0">
                  <c:v>2013-2014</c:v>
                </c:pt>
                <c:pt idx="1">
                  <c:v>2014-2015</c:v>
                </c:pt>
                <c:pt idx="2">
                  <c:v>2015-2016</c:v>
                </c:pt>
                <c:pt idx="3">
                  <c:v>2016-2017</c:v>
                </c:pt>
                <c:pt idx="4">
                  <c:v>2017-2018</c:v>
                </c:pt>
                <c:pt idx="5">
                  <c:v>2018-2019</c:v>
                </c:pt>
              </c:strCache>
            </c:strRef>
          </c:cat>
          <c:val>
            <c:numRef>
              <c:f>SCR!$E$78:$J$78</c:f>
              <c:numCache>
                <c:formatCode>#,##0</c:formatCode>
                <c:ptCount val="6"/>
                <c:pt idx="0">
                  <c:v>0</c:v>
                </c:pt>
                <c:pt idx="1">
                  <c:v>0</c:v>
                </c:pt>
                <c:pt idx="2">
                  <c:v>0</c:v>
                </c:pt>
                <c:pt idx="3">
                  <c:v>0</c:v>
                </c:pt>
                <c:pt idx="4">
                  <c:v>0</c:v>
                </c:pt>
                <c:pt idx="5">
                  <c:v>0</c:v>
                </c:pt>
              </c:numCache>
            </c:numRef>
          </c:val>
        </c:ser>
        <c:ser>
          <c:idx val="30"/>
          <c:order val="14"/>
          <c:tx>
            <c:v>Overview Planning</c:v>
          </c:tx>
          <c:cat>
            <c:strRef>
              <c:f>SCR!$E$46:$J$46</c:f>
              <c:strCache>
                <c:ptCount val="6"/>
                <c:pt idx="0">
                  <c:v>2013-2014</c:v>
                </c:pt>
                <c:pt idx="1">
                  <c:v>2014-2015</c:v>
                </c:pt>
                <c:pt idx="2">
                  <c:v>2015-2016</c:v>
                </c:pt>
                <c:pt idx="3">
                  <c:v>2016-2017</c:v>
                </c:pt>
                <c:pt idx="4">
                  <c:v>2017-2018</c:v>
                </c:pt>
                <c:pt idx="5">
                  <c:v>2018-2019</c:v>
                </c:pt>
              </c:strCache>
            </c:strRef>
          </c:cat>
          <c:val>
            <c:numRef>
              <c:f>SCR!$E$79:$J$79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SCR!$E$46:$J$46</c:f>
              <c:strCache>
                <c:ptCount val="6"/>
                <c:pt idx="0">
                  <c:v>2013-2014</c:v>
                </c:pt>
                <c:pt idx="1">
                  <c:v>2014-2015</c:v>
                </c:pt>
                <c:pt idx="2">
                  <c:v>2015-2016</c:v>
                </c:pt>
                <c:pt idx="3">
                  <c:v>2016-2017</c:v>
                </c:pt>
                <c:pt idx="4">
                  <c:v>2017-2018</c:v>
                </c:pt>
                <c:pt idx="5">
                  <c:v>2018-2019</c:v>
                </c:pt>
              </c:strCache>
            </c:strRef>
          </c:cat>
          <c:val>
            <c:numRef>
              <c:f>SCR!$E$80:$J$80</c:f>
              <c:numCache>
                <c:formatCode>#,##0</c:formatCode>
                <c:ptCount val="6"/>
                <c:pt idx="0">
                  <c:v>2192.8000000000002</c:v>
                </c:pt>
                <c:pt idx="1">
                  <c:v>82726.3</c:v>
                </c:pt>
                <c:pt idx="2">
                  <c:v>100637.20000000001</c:v>
                </c:pt>
                <c:pt idx="3">
                  <c:v>90695.1</c:v>
                </c:pt>
                <c:pt idx="4">
                  <c:v>90695.1</c:v>
                </c:pt>
                <c:pt idx="5">
                  <c:v>90695.1</c:v>
                </c:pt>
              </c:numCache>
            </c:numRef>
          </c:val>
        </c:ser>
        <c:ser>
          <c:idx val="0"/>
          <c:order val="16"/>
          <c:tx>
            <c:strRef>
              <c:f>SCR!$C$59</c:f>
              <c:strCache>
                <c:ptCount val="1"/>
                <c:pt idx="0">
                  <c:v>Repression Density Spacing</c:v>
                </c:pt>
              </c:strCache>
            </c:strRef>
          </c:tx>
          <c:cat>
            <c:strRef>
              <c:f>SCR!$E$46:$J$46</c:f>
              <c:strCache>
                <c:ptCount val="6"/>
                <c:pt idx="0">
                  <c:v>2013-2014</c:v>
                </c:pt>
                <c:pt idx="1">
                  <c:v>2014-2015</c:v>
                </c:pt>
                <c:pt idx="2">
                  <c:v>2015-2016</c:v>
                </c:pt>
                <c:pt idx="3">
                  <c:v>2016-2017</c:v>
                </c:pt>
                <c:pt idx="4">
                  <c:v>2017-2018</c:v>
                </c:pt>
                <c:pt idx="5">
                  <c:v>2018-2019</c:v>
                </c:pt>
              </c:strCache>
            </c:strRef>
          </c:cat>
          <c:val>
            <c:numRef>
              <c:f>SCR!$E$60:$J$60</c:f>
              <c:numCache>
                <c:formatCode>#,##0</c:formatCode>
                <c:ptCount val="6"/>
                <c:pt idx="0">
                  <c:v>0</c:v>
                </c:pt>
                <c:pt idx="1">
                  <c:v>0</c:v>
                </c:pt>
                <c:pt idx="2">
                  <c:v>0</c:v>
                </c:pt>
                <c:pt idx="3">
                  <c:v>0</c:v>
                </c:pt>
                <c:pt idx="4">
                  <c:v>0</c:v>
                </c:pt>
                <c:pt idx="5">
                  <c:v>0</c:v>
                </c:pt>
              </c:numCache>
            </c:numRef>
          </c:val>
        </c:ser>
        <c:overlap val="100"/>
        <c:axId val="120654848"/>
        <c:axId val="120701696"/>
      </c:barChart>
      <c:catAx>
        <c:axId val="120654848"/>
        <c:scaling>
          <c:orientation val="minMax"/>
        </c:scaling>
        <c:axPos val="b"/>
        <c:tickLblPos val="nextTo"/>
        <c:crossAx val="120701696"/>
        <c:crosses val="autoZero"/>
        <c:auto val="1"/>
        <c:lblAlgn val="ctr"/>
        <c:lblOffset val="100"/>
      </c:catAx>
      <c:valAx>
        <c:axId val="120701696"/>
        <c:scaling>
          <c:orientation val="minMax"/>
        </c:scaling>
        <c:axPos val="l"/>
        <c:majorGridlines/>
        <c:numFmt formatCode="0%" sourceLinked="1"/>
        <c:tickLblPos val="nextTo"/>
        <c:crossAx val="120654848"/>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Squamish - MV</a:t>
            </a:r>
          </a:p>
        </c:rich>
      </c:tx>
    </c:title>
    <c:plotArea>
      <c:layout/>
      <c:barChart>
        <c:barDir val="col"/>
        <c:grouping val="percentStacked"/>
        <c:ser>
          <c:idx val="1"/>
          <c:order val="0"/>
          <c:tx>
            <c:v>Backlog NSR Surveys</c:v>
          </c:tx>
          <c:cat>
            <c:strRef>
              <c:f>SCR!$E$89:$J$89</c:f>
              <c:strCache>
                <c:ptCount val="6"/>
                <c:pt idx="0">
                  <c:v>2013-2014</c:v>
                </c:pt>
                <c:pt idx="1">
                  <c:v>2014-2015</c:v>
                </c:pt>
                <c:pt idx="2">
                  <c:v>2015-2016</c:v>
                </c:pt>
                <c:pt idx="3">
                  <c:v>2016-2017</c:v>
                </c:pt>
                <c:pt idx="4">
                  <c:v>2017-2018</c:v>
                </c:pt>
                <c:pt idx="5">
                  <c:v>2018-2019</c:v>
                </c:pt>
              </c:strCache>
            </c:strRef>
          </c:cat>
          <c:val>
            <c:numRef>
              <c:f>SCR!$E$91:$J$91</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SCR!$E$89:$J$89</c:f>
              <c:strCache>
                <c:ptCount val="6"/>
                <c:pt idx="0">
                  <c:v>2013-2014</c:v>
                </c:pt>
                <c:pt idx="1">
                  <c:v>2014-2015</c:v>
                </c:pt>
                <c:pt idx="2">
                  <c:v>2015-2016</c:v>
                </c:pt>
                <c:pt idx="3">
                  <c:v>2016-2017</c:v>
                </c:pt>
                <c:pt idx="4">
                  <c:v>2017-2018</c:v>
                </c:pt>
                <c:pt idx="5">
                  <c:v>2018-2019</c:v>
                </c:pt>
              </c:strCache>
            </c:strRef>
          </c:cat>
          <c:val>
            <c:numRef>
              <c:f>SCR!$E$93:$J$93</c:f>
              <c:numCache>
                <c:formatCode>#,##0</c:formatCode>
                <c:ptCount val="6"/>
                <c:pt idx="0">
                  <c:v>0</c:v>
                </c:pt>
                <c:pt idx="1">
                  <c:v>1625</c:v>
                </c:pt>
                <c:pt idx="2">
                  <c:v>0</c:v>
                </c:pt>
                <c:pt idx="3">
                  <c:v>1625</c:v>
                </c:pt>
                <c:pt idx="4">
                  <c:v>0</c:v>
                </c:pt>
                <c:pt idx="5">
                  <c:v>0</c:v>
                </c:pt>
              </c:numCache>
            </c:numRef>
          </c:val>
        </c:ser>
        <c:ser>
          <c:idx val="5"/>
          <c:order val="2"/>
          <c:tx>
            <c:v>Defaulted Obligations Surveys</c:v>
          </c:tx>
          <c:cat>
            <c:strRef>
              <c:f>SCR!$E$89:$J$89</c:f>
              <c:strCache>
                <c:ptCount val="6"/>
                <c:pt idx="0">
                  <c:v>2013-2014</c:v>
                </c:pt>
                <c:pt idx="1">
                  <c:v>2014-2015</c:v>
                </c:pt>
                <c:pt idx="2">
                  <c:v>2015-2016</c:v>
                </c:pt>
                <c:pt idx="3">
                  <c:v>2016-2017</c:v>
                </c:pt>
                <c:pt idx="4">
                  <c:v>2017-2018</c:v>
                </c:pt>
                <c:pt idx="5">
                  <c:v>2018-2019</c:v>
                </c:pt>
              </c:strCache>
            </c:strRef>
          </c:cat>
          <c:val>
            <c:numRef>
              <c:f>SCR!$E$95:$J$95</c:f>
              <c:numCache>
                <c:formatCode>#,##0</c:formatCode>
                <c:ptCount val="6"/>
                <c:pt idx="0">
                  <c:v>0</c:v>
                </c:pt>
                <c:pt idx="1">
                  <c:v>0</c:v>
                </c:pt>
                <c:pt idx="2">
                  <c:v>0</c:v>
                </c:pt>
                <c:pt idx="3">
                  <c:v>0</c:v>
                </c:pt>
                <c:pt idx="4">
                  <c:v>0</c:v>
                </c:pt>
                <c:pt idx="5">
                  <c:v>0</c:v>
                </c:pt>
              </c:numCache>
            </c:numRef>
          </c:val>
        </c:ser>
        <c:ser>
          <c:idx val="7"/>
          <c:order val="3"/>
          <c:tx>
            <c:v>Brushing Surveys</c:v>
          </c:tx>
          <c:cat>
            <c:strRef>
              <c:f>SCR!$E$89:$J$89</c:f>
              <c:strCache>
                <c:ptCount val="6"/>
                <c:pt idx="0">
                  <c:v>2013-2014</c:v>
                </c:pt>
                <c:pt idx="1">
                  <c:v>2014-2015</c:v>
                </c:pt>
                <c:pt idx="2">
                  <c:v>2015-2016</c:v>
                </c:pt>
                <c:pt idx="3">
                  <c:v>2016-2017</c:v>
                </c:pt>
                <c:pt idx="4">
                  <c:v>2017-2018</c:v>
                </c:pt>
                <c:pt idx="5">
                  <c:v>2018-2019</c:v>
                </c:pt>
              </c:strCache>
            </c:strRef>
          </c:cat>
          <c:val>
            <c:numRef>
              <c:f>SCR!$E$97:$J$97</c:f>
              <c:numCache>
                <c:formatCode>#,##0</c:formatCode>
                <c:ptCount val="6"/>
                <c:pt idx="0">
                  <c:v>0</c:v>
                </c:pt>
                <c:pt idx="1">
                  <c:v>0</c:v>
                </c:pt>
                <c:pt idx="2">
                  <c:v>1344</c:v>
                </c:pt>
                <c:pt idx="3">
                  <c:v>0</c:v>
                </c:pt>
                <c:pt idx="4">
                  <c:v>0</c:v>
                </c:pt>
                <c:pt idx="5">
                  <c:v>0</c:v>
                </c:pt>
              </c:numCache>
            </c:numRef>
          </c:val>
        </c:ser>
        <c:ser>
          <c:idx val="9"/>
          <c:order val="4"/>
          <c:tx>
            <c:v>Site Prep</c:v>
          </c:tx>
          <c:cat>
            <c:strRef>
              <c:f>SCR!$E$89:$J$89</c:f>
              <c:strCache>
                <c:ptCount val="6"/>
                <c:pt idx="0">
                  <c:v>2013-2014</c:v>
                </c:pt>
                <c:pt idx="1">
                  <c:v>2014-2015</c:v>
                </c:pt>
                <c:pt idx="2">
                  <c:v>2015-2016</c:v>
                </c:pt>
                <c:pt idx="3">
                  <c:v>2016-2017</c:v>
                </c:pt>
                <c:pt idx="4">
                  <c:v>2017-2018</c:v>
                </c:pt>
                <c:pt idx="5">
                  <c:v>2018-2019</c:v>
                </c:pt>
              </c:strCache>
            </c:strRef>
          </c:cat>
          <c:val>
            <c:numRef>
              <c:f>SCR!$E$99:$J$99</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SCR!$E$89:$J$89</c:f>
              <c:strCache>
                <c:ptCount val="6"/>
                <c:pt idx="0">
                  <c:v>2013-2014</c:v>
                </c:pt>
                <c:pt idx="1">
                  <c:v>2014-2015</c:v>
                </c:pt>
                <c:pt idx="2">
                  <c:v>2015-2016</c:v>
                </c:pt>
                <c:pt idx="3">
                  <c:v>2016-2017</c:v>
                </c:pt>
                <c:pt idx="4">
                  <c:v>2017-2018</c:v>
                </c:pt>
                <c:pt idx="5">
                  <c:v>2018-2019</c:v>
                </c:pt>
              </c:strCache>
            </c:strRef>
          </c:cat>
          <c:val>
            <c:numRef>
              <c:f>SCR!$E$101:$J$101</c:f>
              <c:numCache>
                <c:formatCode>#,##0</c:formatCode>
                <c:ptCount val="6"/>
                <c:pt idx="0">
                  <c:v>0</c:v>
                </c:pt>
                <c:pt idx="1">
                  <c:v>0</c:v>
                </c:pt>
                <c:pt idx="2">
                  <c:v>15240</c:v>
                </c:pt>
                <c:pt idx="3">
                  <c:v>0</c:v>
                </c:pt>
                <c:pt idx="4">
                  <c:v>0</c:v>
                </c:pt>
                <c:pt idx="5">
                  <c:v>0</c:v>
                </c:pt>
              </c:numCache>
            </c:numRef>
          </c:val>
        </c:ser>
        <c:ser>
          <c:idx val="13"/>
          <c:order val="6"/>
          <c:tx>
            <c:v>Planting</c:v>
          </c:tx>
          <c:cat>
            <c:strRef>
              <c:f>SCR!$E$89:$J$89</c:f>
              <c:strCache>
                <c:ptCount val="6"/>
                <c:pt idx="0">
                  <c:v>2013-2014</c:v>
                </c:pt>
                <c:pt idx="1">
                  <c:v>2014-2015</c:v>
                </c:pt>
                <c:pt idx="2">
                  <c:v>2015-2016</c:v>
                </c:pt>
                <c:pt idx="3">
                  <c:v>2016-2017</c:v>
                </c:pt>
                <c:pt idx="4">
                  <c:v>2017-2018</c:v>
                </c:pt>
                <c:pt idx="5">
                  <c:v>2018-2019</c:v>
                </c:pt>
              </c:strCache>
            </c:strRef>
          </c:cat>
          <c:val>
            <c:numRef>
              <c:f>SCR!$E$105:$J$105</c:f>
              <c:numCache>
                <c:formatCode>#,##0</c:formatCode>
                <c:ptCount val="6"/>
                <c:pt idx="0">
                  <c:v>42810</c:v>
                </c:pt>
                <c:pt idx="1">
                  <c:v>0</c:v>
                </c:pt>
                <c:pt idx="2">
                  <c:v>0</c:v>
                </c:pt>
                <c:pt idx="3">
                  <c:v>0</c:v>
                </c:pt>
                <c:pt idx="4">
                  <c:v>0</c:v>
                </c:pt>
                <c:pt idx="5">
                  <c:v>0</c:v>
                </c:pt>
              </c:numCache>
            </c:numRef>
          </c:val>
        </c:ser>
        <c:ser>
          <c:idx val="16"/>
          <c:order val="7"/>
          <c:tx>
            <c:v>Overstory removal</c:v>
          </c:tx>
          <c:cat>
            <c:strRef>
              <c:f>SCR!$E$89:$J$89</c:f>
              <c:strCache>
                <c:ptCount val="6"/>
                <c:pt idx="0">
                  <c:v>2013-2014</c:v>
                </c:pt>
                <c:pt idx="1">
                  <c:v>2014-2015</c:v>
                </c:pt>
                <c:pt idx="2">
                  <c:v>2015-2016</c:v>
                </c:pt>
                <c:pt idx="3">
                  <c:v>2016-2017</c:v>
                </c:pt>
                <c:pt idx="4">
                  <c:v>2017-2018</c:v>
                </c:pt>
                <c:pt idx="5">
                  <c:v>2018-2019</c:v>
                </c:pt>
              </c:strCache>
            </c:strRef>
          </c:cat>
          <c:val>
            <c:numRef>
              <c:f>SCR!$E$108:$J$108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SCR!$E$89:$J$89</c:f>
              <c:strCache>
                <c:ptCount val="6"/>
                <c:pt idx="0">
                  <c:v>2013-2014</c:v>
                </c:pt>
                <c:pt idx="1">
                  <c:v>2014-2015</c:v>
                </c:pt>
                <c:pt idx="2">
                  <c:v>2015-2016</c:v>
                </c:pt>
                <c:pt idx="3">
                  <c:v>2016-2017</c:v>
                </c:pt>
                <c:pt idx="4">
                  <c:v>2017-2018</c:v>
                </c:pt>
                <c:pt idx="5">
                  <c:v>2018-2019</c:v>
                </c:pt>
              </c:strCache>
            </c:strRef>
          </c:cat>
          <c:val>
            <c:numRef>
              <c:f>SCR!$E$111:$J$111</c:f>
              <c:numCache>
                <c:formatCode>#,##0</c:formatCode>
                <c:ptCount val="6"/>
                <c:pt idx="0">
                  <c:v>0</c:v>
                </c:pt>
                <c:pt idx="1">
                  <c:v>20000</c:v>
                </c:pt>
                <c:pt idx="2">
                  <c:v>20000</c:v>
                </c:pt>
                <c:pt idx="3">
                  <c:v>20000</c:v>
                </c:pt>
                <c:pt idx="4">
                  <c:v>20000</c:v>
                </c:pt>
                <c:pt idx="5">
                  <c:v>20000</c:v>
                </c:pt>
              </c:numCache>
            </c:numRef>
          </c:val>
        </c:ser>
        <c:ser>
          <c:idx val="21"/>
          <c:order val="9"/>
          <c:tx>
            <c:v>Conifer Release</c:v>
          </c:tx>
          <c:cat>
            <c:strRef>
              <c:f>SCR!$E$89:$J$89</c:f>
              <c:strCache>
                <c:ptCount val="6"/>
                <c:pt idx="0">
                  <c:v>2013-2014</c:v>
                </c:pt>
                <c:pt idx="1">
                  <c:v>2014-2015</c:v>
                </c:pt>
                <c:pt idx="2">
                  <c:v>2015-2016</c:v>
                </c:pt>
                <c:pt idx="3">
                  <c:v>2016-2017</c:v>
                </c:pt>
                <c:pt idx="4">
                  <c:v>2017-2018</c:v>
                </c:pt>
                <c:pt idx="5">
                  <c:v>2018-2019</c:v>
                </c:pt>
              </c:strCache>
            </c:strRef>
          </c:cat>
          <c:val>
            <c:numRef>
              <c:f>SCR!$E$113:$J$113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SCR!$E$89:$J$89</c:f>
              <c:strCache>
                <c:ptCount val="6"/>
                <c:pt idx="0">
                  <c:v>2013-2014</c:v>
                </c:pt>
                <c:pt idx="1">
                  <c:v>2014-2015</c:v>
                </c:pt>
                <c:pt idx="2">
                  <c:v>2015-2016</c:v>
                </c:pt>
                <c:pt idx="3">
                  <c:v>2016-2017</c:v>
                </c:pt>
                <c:pt idx="4">
                  <c:v>2017-2018</c:v>
                </c:pt>
                <c:pt idx="5">
                  <c:v>2018-2019</c:v>
                </c:pt>
              </c:strCache>
            </c:strRef>
          </c:cat>
          <c:val>
            <c:numRef>
              <c:f>SCR!$E$115:$J$115</c:f>
              <c:numCache>
                <c:formatCode>#,##0</c:formatCode>
                <c:ptCount val="6"/>
                <c:pt idx="0">
                  <c:v>0</c:v>
                </c:pt>
                <c:pt idx="1">
                  <c:v>0</c:v>
                </c:pt>
                <c:pt idx="2">
                  <c:v>0</c:v>
                </c:pt>
                <c:pt idx="3">
                  <c:v>0</c:v>
                </c:pt>
                <c:pt idx="4">
                  <c:v>93282</c:v>
                </c:pt>
                <c:pt idx="5">
                  <c:v>93282</c:v>
                </c:pt>
              </c:numCache>
            </c:numRef>
          </c:val>
        </c:ser>
        <c:ser>
          <c:idx val="25"/>
          <c:order val="11"/>
          <c:tx>
            <c:v>Fertilization</c:v>
          </c:tx>
          <c:cat>
            <c:strRef>
              <c:f>SCR!$E$89:$J$89</c:f>
              <c:strCache>
                <c:ptCount val="6"/>
                <c:pt idx="0">
                  <c:v>2013-2014</c:v>
                </c:pt>
                <c:pt idx="1">
                  <c:v>2014-2015</c:v>
                </c:pt>
                <c:pt idx="2">
                  <c:v>2015-2016</c:v>
                </c:pt>
                <c:pt idx="3">
                  <c:v>2016-2017</c:v>
                </c:pt>
                <c:pt idx="4">
                  <c:v>2017-2018</c:v>
                </c:pt>
                <c:pt idx="5">
                  <c:v>2018-2019</c:v>
                </c:pt>
              </c:strCache>
            </c:strRef>
          </c:cat>
          <c:val>
            <c:numRef>
              <c:f>SCR!$E$117:$J$117</c:f>
              <c:numCache>
                <c:formatCode>#,##0</c:formatCode>
                <c:ptCount val="6"/>
                <c:pt idx="0">
                  <c:v>0</c:v>
                </c:pt>
                <c:pt idx="1">
                  <c:v>111000</c:v>
                </c:pt>
                <c:pt idx="2">
                  <c:v>111000</c:v>
                </c:pt>
                <c:pt idx="3">
                  <c:v>111000</c:v>
                </c:pt>
                <c:pt idx="4">
                  <c:v>111000</c:v>
                </c:pt>
                <c:pt idx="5">
                  <c:v>111000</c:v>
                </c:pt>
              </c:numCache>
            </c:numRef>
          </c:val>
        </c:ser>
        <c:ser>
          <c:idx val="27"/>
          <c:order val="12"/>
          <c:tx>
            <c:v>Pruning</c:v>
          </c:tx>
          <c:cat>
            <c:strRef>
              <c:f>SCR!$E$89:$J$89</c:f>
              <c:strCache>
                <c:ptCount val="6"/>
                <c:pt idx="0">
                  <c:v>2013-2014</c:v>
                </c:pt>
                <c:pt idx="1">
                  <c:v>2014-2015</c:v>
                </c:pt>
                <c:pt idx="2">
                  <c:v>2015-2016</c:v>
                </c:pt>
                <c:pt idx="3">
                  <c:v>2016-2017</c:v>
                </c:pt>
                <c:pt idx="4">
                  <c:v>2017-2018</c:v>
                </c:pt>
                <c:pt idx="5">
                  <c:v>2018-2019</c:v>
                </c:pt>
              </c:strCache>
            </c:strRef>
          </c:cat>
          <c:val>
            <c:numRef>
              <c:f>SCR!$E$119:$J$119</c:f>
              <c:numCache>
                <c:formatCode>#,##0</c:formatCode>
                <c:ptCount val="6"/>
                <c:pt idx="0">
                  <c:v>0</c:v>
                </c:pt>
                <c:pt idx="1">
                  <c:v>0</c:v>
                </c:pt>
                <c:pt idx="2">
                  <c:v>0</c:v>
                </c:pt>
                <c:pt idx="3">
                  <c:v>0</c:v>
                </c:pt>
                <c:pt idx="4">
                  <c:v>0</c:v>
                </c:pt>
                <c:pt idx="5">
                  <c:v>0</c:v>
                </c:pt>
              </c:numCache>
            </c:numRef>
          </c:val>
        </c:ser>
        <c:ser>
          <c:idx val="29"/>
          <c:order val="13"/>
          <c:tx>
            <c:v>Access</c:v>
          </c:tx>
          <c:cat>
            <c:strRef>
              <c:f>SCR!$E$89:$J$89</c:f>
              <c:strCache>
                <c:ptCount val="6"/>
                <c:pt idx="0">
                  <c:v>2013-2014</c:v>
                </c:pt>
                <c:pt idx="1">
                  <c:v>2014-2015</c:v>
                </c:pt>
                <c:pt idx="2">
                  <c:v>2015-2016</c:v>
                </c:pt>
                <c:pt idx="3">
                  <c:v>2016-2017</c:v>
                </c:pt>
                <c:pt idx="4">
                  <c:v>2017-2018</c:v>
                </c:pt>
                <c:pt idx="5">
                  <c:v>2018-2019</c:v>
                </c:pt>
              </c:strCache>
            </c:strRef>
          </c:cat>
          <c:val>
            <c:numRef>
              <c:f>SCR!$E$121:$J$121</c:f>
              <c:numCache>
                <c:formatCode>#,##0</c:formatCode>
                <c:ptCount val="6"/>
                <c:pt idx="0">
                  <c:v>0</c:v>
                </c:pt>
                <c:pt idx="1">
                  <c:v>0</c:v>
                </c:pt>
                <c:pt idx="2">
                  <c:v>0</c:v>
                </c:pt>
                <c:pt idx="3">
                  <c:v>0</c:v>
                </c:pt>
                <c:pt idx="4">
                  <c:v>0</c:v>
                </c:pt>
                <c:pt idx="5">
                  <c:v>0</c:v>
                </c:pt>
              </c:numCache>
            </c:numRef>
          </c:val>
        </c:ser>
        <c:ser>
          <c:idx val="30"/>
          <c:order val="14"/>
          <c:tx>
            <c:v>Overview Planning</c:v>
          </c:tx>
          <c:cat>
            <c:strRef>
              <c:f>SCR!$E$89:$J$89</c:f>
              <c:strCache>
                <c:ptCount val="6"/>
                <c:pt idx="0">
                  <c:v>2013-2014</c:v>
                </c:pt>
                <c:pt idx="1">
                  <c:v>2014-2015</c:v>
                </c:pt>
                <c:pt idx="2">
                  <c:v>2015-2016</c:v>
                </c:pt>
                <c:pt idx="3">
                  <c:v>2016-2017</c:v>
                </c:pt>
                <c:pt idx="4">
                  <c:v>2017-2018</c:v>
                </c:pt>
                <c:pt idx="5">
                  <c:v>2018-2019</c:v>
                </c:pt>
              </c:strCache>
            </c:strRef>
          </c:cat>
          <c:val>
            <c:numRef>
              <c:f>SCR!$E$122:$J$122</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SCR!$E$89:$J$89</c:f>
              <c:strCache>
                <c:ptCount val="6"/>
                <c:pt idx="0">
                  <c:v>2013-2014</c:v>
                </c:pt>
                <c:pt idx="1">
                  <c:v>2014-2015</c:v>
                </c:pt>
                <c:pt idx="2">
                  <c:v>2015-2016</c:v>
                </c:pt>
                <c:pt idx="3">
                  <c:v>2016-2017</c:v>
                </c:pt>
                <c:pt idx="4">
                  <c:v>2017-2018</c:v>
                </c:pt>
                <c:pt idx="5">
                  <c:v>2018-2019</c:v>
                </c:pt>
              </c:strCache>
            </c:strRef>
          </c:cat>
          <c:val>
            <c:numRef>
              <c:f>SCR!$E$123:$J$123</c:f>
              <c:numCache>
                <c:formatCode>#,##0</c:formatCode>
                <c:ptCount val="6"/>
                <c:pt idx="0">
                  <c:v>4281</c:v>
                </c:pt>
                <c:pt idx="1">
                  <c:v>13262.5</c:v>
                </c:pt>
                <c:pt idx="2">
                  <c:v>14758.4</c:v>
                </c:pt>
                <c:pt idx="3">
                  <c:v>13262.5</c:v>
                </c:pt>
                <c:pt idx="4">
                  <c:v>22428.2</c:v>
                </c:pt>
                <c:pt idx="5">
                  <c:v>22428.2</c:v>
                </c:pt>
              </c:numCache>
            </c:numRef>
          </c:val>
        </c:ser>
        <c:ser>
          <c:idx val="0"/>
          <c:order val="16"/>
          <c:tx>
            <c:strRef>
              <c:f>SCR!$C$102</c:f>
              <c:strCache>
                <c:ptCount val="1"/>
                <c:pt idx="0">
                  <c:v>Repression Density Spacing</c:v>
                </c:pt>
              </c:strCache>
            </c:strRef>
          </c:tx>
          <c:cat>
            <c:strRef>
              <c:f>SCR!$E$89:$J$89</c:f>
              <c:strCache>
                <c:ptCount val="6"/>
                <c:pt idx="0">
                  <c:v>2013-2014</c:v>
                </c:pt>
                <c:pt idx="1">
                  <c:v>2014-2015</c:v>
                </c:pt>
                <c:pt idx="2">
                  <c:v>2015-2016</c:v>
                </c:pt>
                <c:pt idx="3">
                  <c:v>2016-2017</c:v>
                </c:pt>
                <c:pt idx="4">
                  <c:v>2017-2018</c:v>
                </c:pt>
                <c:pt idx="5">
                  <c:v>2018-2019</c:v>
                </c:pt>
              </c:strCache>
            </c:strRef>
          </c:cat>
          <c:val>
            <c:numRef>
              <c:f>SCR!$E$103:$J$103</c:f>
              <c:numCache>
                <c:formatCode>#,##0</c:formatCode>
                <c:ptCount val="6"/>
                <c:pt idx="0">
                  <c:v>0</c:v>
                </c:pt>
                <c:pt idx="1">
                  <c:v>0</c:v>
                </c:pt>
                <c:pt idx="2">
                  <c:v>0</c:v>
                </c:pt>
                <c:pt idx="3">
                  <c:v>0</c:v>
                </c:pt>
                <c:pt idx="4">
                  <c:v>0</c:v>
                </c:pt>
                <c:pt idx="5">
                  <c:v>0</c:v>
                </c:pt>
              </c:numCache>
            </c:numRef>
          </c:val>
        </c:ser>
        <c:overlap val="100"/>
        <c:axId val="120997376"/>
        <c:axId val="120998912"/>
      </c:barChart>
      <c:catAx>
        <c:axId val="120997376"/>
        <c:scaling>
          <c:orientation val="minMax"/>
        </c:scaling>
        <c:axPos val="b"/>
        <c:tickLblPos val="nextTo"/>
        <c:crossAx val="120998912"/>
        <c:crosses val="autoZero"/>
        <c:auto val="1"/>
        <c:lblAlgn val="ctr"/>
        <c:lblOffset val="100"/>
      </c:catAx>
      <c:valAx>
        <c:axId val="120998912"/>
        <c:scaling>
          <c:orientation val="minMax"/>
        </c:scaling>
        <c:axPos val="l"/>
        <c:majorGridlines/>
        <c:numFmt formatCode="0%" sourceLinked="1"/>
        <c:tickLblPos val="nextTo"/>
        <c:crossAx val="120997376"/>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Sunshine Coast</a:t>
            </a:r>
          </a:p>
        </c:rich>
      </c:tx>
    </c:title>
    <c:plotArea>
      <c:layout/>
      <c:barChart>
        <c:barDir val="col"/>
        <c:grouping val="percentStacked"/>
        <c:ser>
          <c:idx val="1"/>
          <c:order val="0"/>
          <c:tx>
            <c:v>Backlog NSR Surveys</c:v>
          </c:tx>
          <c:cat>
            <c:strRef>
              <c:f>SCR!$E$132:$J$132</c:f>
              <c:strCache>
                <c:ptCount val="6"/>
                <c:pt idx="0">
                  <c:v>2013-2014</c:v>
                </c:pt>
                <c:pt idx="1">
                  <c:v>2014-2015</c:v>
                </c:pt>
                <c:pt idx="2">
                  <c:v>2015-2016</c:v>
                </c:pt>
                <c:pt idx="3">
                  <c:v>2016-2017</c:v>
                </c:pt>
                <c:pt idx="4">
                  <c:v>2017-2018</c:v>
                </c:pt>
                <c:pt idx="5">
                  <c:v>2018-2019</c:v>
                </c:pt>
              </c:strCache>
            </c:strRef>
          </c:cat>
          <c:val>
            <c:numRef>
              <c:f>SCR!$E$134:$J$134</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SCR!$E$132:$J$132</c:f>
              <c:strCache>
                <c:ptCount val="6"/>
                <c:pt idx="0">
                  <c:v>2013-2014</c:v>
                </c:pt>
                <c:pt idx="1">
                  <c:v>2014-2015</c:v>
                </c:pt>
                <c:pt idx="2">
                  <c:v>2015-2016</c:v>
                </c:pt>
                <c:pt idx="3">
                  <c:v>2016-2017</c:v>
                </c:pt>
                <c:pt idx="4">
                  <c:v>2017-2018</c:v>
                </c:pt>
                <c:pt idx="5">
                  <c:v>2018-2019</c:v>
                </c:pt>
              </c:strCache>
            </c:strRef>
          </c:cat>
          <c:val>
            <c:numRef>
              <c:f>SCR!$E$136:$J$136</c:f>
              <c:numCache>
                <c:formatCode>#,##0</c:formatCode>
                <c:ptCount val="6"/>
                <c:pt idx="0">
                  <c:v>0</c:v>
                </c:pt>
                <c:pt idx="1">
                  <c:v>0</c:v>
                </c:pt>
                <c:pt idx="2">
                  <c:v>0</c:v>
                </c:pt>
                <c:pt idx="3">
                  <c:v>0</c:v>
                </c:pt>
                <c:pt idx="4">
                  <c:v>0</c:v>
                </c:pt>
                <c:pt idx="5">
                  <c:v>0</c:v>
                </c:pt>
              </c:numCache>
            </c:numRef>
          </c:val>
        </c:ser>
        <c:ser>
          <c:idx val="5"/>
          <c:order val="2"/>
          <c:tx>
            <c:v>Defaulted Obligations Surveys</c:v>
          </c:tx>
          <c:cat>
            <c:strRef>
              <c:f>SCR!$E$132:$J$132</c:f>
              <c:strCache>
                <c:ptCount val="6"/>
                <c:pt idx="0">
                  <c:v>2013-2014</c:v>
                </c:pt>
                <c:pt idx="1">
                  <c:v>2014-2015</c:v>
                </c:pt>
                <c:pt idx="2">
                  <c:v>2015-2016</c:v>
                </c:pt>
                <c:pt idx="3">
                  <c:v>2016-2017</c:v>
                </c:pt>
                <c:pt idx="4">
                  <c:v>2017-2018</c:v>
                </c:pt>
                <c:pt idx="5">
                  <c:v>2018-2019</c:v>
                </c:pt>
              </c:strCache>
            </c:strRef>
          </c:cat>
          <c:val>
            <c:numRef>
              <c:f>SCR!$E$138:$J$138</c:f>
              <c:numCache>
                <c:formatCode>#,##0</c:formatCode>
                <c:ptCount val="6"/>
                <c:pt idx="0">
                  <c:v>0</c:v>
                </c:pt>
                <c:pt idx="1">
                  <c:v>0</c:v>
                </c:pt>
                <c:pt idx="2">
                  <c:v>0</c:v>
                </c:pt>
                <c:pt idx="3">
                  <c:v>0</c:v>
                </c:pt>
                <c:pt idx="4">
                  <c:v>0</c:v>
                </c:pt>
                <c:pt idx="5">
                  <c:v>0</c:v>
                </c:pt>
              </c:numCache>
            </c:numRef>
          </c:val>
        </c:ser>
        <c:ser>
          <c:idx val="7"/>
          <c:order val="3"/>
          <c:tx>
            <c:v>Brushing Surveys</c:v>
          </c:tx>
          <c:cat>
            <c:strRef>
              <c:f>SCR!$E$132:$J$132</c:f>
              <c:strCache>
                <c:ptCount val="6"/>
                <c:pt idx="0">
                  <c:v>2013-2014</c:v>
                </c:pt>
                <c:pt idx="1">
                  <c:v>2014-2015</c:v>
                </c:pt>
                <c:pt idx="2">
                  <c:v>2015-2016</c:v>
                </c:pt>
                <c:pt idx="3">
                  <c:v>2016-2017</c:v>
                </c:pt>
                <c:pt idx="4">
                  <c:v>2017-2018</c:v>
                </c:pt>
                <c:pt idx="5">
                  <c:v>2018-2019</c:v>
                </c:pt>
              </c:strCache>
            </c:strRef>
          </c:cat>
          <c:val>
            <c:numRef>
              <c:f>SCR!$E$140:$J$140</c:f>
              <c:numCache>
                <c:formatCode>#,##0</c:formatCode>
                <c:ptCount val="6"/>
                <c:pt idx="0">
                  <c:v>0</c:v>
                </c:pt>
                <c:pt idx="1">
                  <c:v>0</c:v>
                </c:pt>
                <c:pt idx="2">
                  <c:v>0</c:v>
                </c:pt>
                <c:pt idx="3">
                  <c:v>0</c:v>
                </c:pt>
                <c:pt idx="4">
                  <c:v>0</c:v>
                </c:pt>
                <c:pt idx="5">
                  <c:v>0</c:v>
                </c:pt>
              </c:numCache>
            </c:numRef>
          </c:val>
        </c:ser>
        <c:ser>
          <c:idx val="9"/>
          <c:order val="4"/>
          <c:tx>
            <c:v>Site Prep</c:v>
          </c:tx>
          <c:cat>
            <c:strRef>
              <c:f>SCR!$E$132:$J$132</c:f>
              <c:strCache>
                <c:ptCount val="6"/>
                <c:pt idx="0">
                  <c:v>2013-2014</c:v>
                </c:pt>
                <c:pt idx="1">
                  <c:v>2014-2015</c:v>
                </c:pt>
                <c:pt idx="2">
                  <c:v>2015-2016</c:v>
                </c:pt>
                <c:pt idx="3">
                  <c:v>2016-2017</c:v>
                </c:pt>
                <c:pt idx="4">
                  <c:v>2017-2018</c:v>
                </c:pt>
                <c:pt idx="5">
                  <c:v>2018-2019</c:v>
                </c:pt>
              </c:strCache>
            </c:strRef>
          </c:cat>
          <c:val>
            <c:numRef>
              <c:f>SCR!$E$142:$J$142</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SCR!$E$132:$J$132</c:f>
              <c:strCache>
                <c:ptCount val="6"/>
                <c:pt idx="0">
                  <c:v>2013-2014</c:v>
                </c:pt>
                <c:pt idx="1">
                  <c:v>2014-2015</c:v>
                </c:pt>
                <c:pt idx="2">
                  <c:v>2015-2016</c:v>
                </c:pt>
                <c:pt idx="3">
                  <c:v>2016-2017</c:v>
                </c:pt>
                <c:pt idx="4">
                  <c:v>2017-2018</c:v>
                </c:pt>
                <c:pt idx="5">
                  <c:v>2018-2019</c:v>
                </c:pt>
              </c:strCache>
            </c:strRef>
          </c:cat>
          <c:val>
            <c:numRef>
              <c:f>SCR!$E$144:$J$144</c:f>
              <c:numCache>
                <c:formatCode>#,##0</c:formatCode>
                <c:ptCount val="6"/>
                <c:pt idx="0">
                  <c:v>0</c:v>
                </c:pt>
                <c:pt idx="1">
                  <c:v>0</c:v>
                </c:pt>
                <c:pt idx="2">
                  <c:v>0</c:v>
                </c:pt>
                <c:pt idx="3">
                  <c:v>0</c:v>
                </c:pt>
                <c:pt idx="4">
                  <c:v>0</c:v>
                </c:pt>
                <c:pt idx="5">
                  <c:v>0</c:v>
                </c:pt>
              </c:numCache>
            </c:numRef>
          </c:val>
        </c:ser>
        <c:ser>
          <c:idx val="13"/>
          <c:order val="6"/>
          <c:tx>
            <c:v>Planting</c:v>
          </c:tx>
          <c:cat>
            <c:strRef>
              <c:f>SCR!$E$132:$J$132</c:f>
              <c:strCache>
                <c:ptCount val="6"/>
                <c:pt idx="0">
                  <c:v>2013-2014</c:v>
                </c:pt>
                <c:pt idx="1">
                  <c:v>2014-2015</c:v>
                </c:pt>
                <c:pt idx="2">
                  <c:v>2015-2016</c:v>
                </c:pt>
                <c:pt idx="3">
                  <c:v>2016-2017</c:v>
                </c:pt>
                <c:pt idx="4">
                  <c:v>2017-2018</c:v>
                </c:pt>
                <c:pt idx="5">
                  <c:v>2018-2019</c:v>
                </c:pt>
              </c:strCache>
            </c:strRef>
          </c:cat>
          <c:val>
            <c:numRef>
              <c:f>SCR!$E$148:$J$148</c:f>
              <c:numCache>
                <c:formatCode>#,##0</c:formatCode>
                <c:ptCount val="6"/>
                <c:pt idx="0">
                  <c:v>0</c:v>
                </c:pt>
                <c:pt idx="1">
                  <c:v>0</c:v>
                </c:pt>
                <c:pt idx="2">
                  <c:v>0</c:v>
                </c:pt>
                <c:pt idx="3">
                  <c:v>0</c:v>
                </c:pt>
                <c:pt idx="4">
                  <c:v>0</c:v>
                </c:pt>
                <c:pt idx="5">
                  <c:v>0</c:v>
                </c:pt>
              </c:numCache>
            </c:numRef>
          </c:val>
        </c:ser>
        <c:ser>
          <c:idx val="16"/>
          <c:order val="7"/>
          <c:tx>
            <c:v>Overstory removal</c:v>
          </c:tx>
          <c:cat>
            <c:strRef>
              <c:f>SCR!$E$132:$J$132</c:f>
              <c:strCache>
                <c:ptCount val="6"/>
                <c:pt idx="0">
                  <c:v>2013-2014</c:v>
                </c:pt>
                <c:pt idx="1">
                  <c:v>2014-2015</c:v>
                </c:pt>
                <c:pt idx="2">
                  <c:v>2015-2016</c:v>
                </c:pt>
                <c:pt idx="3">
                  <c:v>2016-2017</c:v>
                </c:pt>
                <c:pt idx="4">
                  <c:v>2017-2018</c:v>
                </c:pt>
                <c:pt idx="5">
                  <c:v>2018-2019</c:v>
                </c:pt>
              </c:strCache>
            </c:strRef>
          </c:cat>
          <c:val>
            <c:numRef>
              <c:f>SCR!$E$151:$J$151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SCR!$E$132:$J$132</c:f>
              <c:strCache>
                <c:ptCount val="6"/>
                <c:pt idx="0">
                  <c:v>2013-2014</c:v>
                </c:pt>
                <c:pt idx="1">
                  <c:v>2014-2015</c:v>
                </c:pt>
                <c:pt idx="2">
                  <c:v>2015-2016</c:v>
                </c:pt>
                <c:pt idx="3">
                  <c:v>2016-2017</c:v>
                </c:pt>
                <c:pt idx="4">
                  <c:v>2017-2018</c:v>
                </c:pt>
                <c:pt idx="5">
                  <c:v>2018-2019</c:v>
                </c:pt>
              </c:strCache>
            </c:strRef>
          </c:cat>
          <c:val>
            <c:numRef>
              <c:f>SCR!$E$154:$J$154</c:f>
              <c:numCache>
                <c:formatCode>#,##0</c:formatCode>
                <c:ptCount val="6"/>
                <c:pt idx="0">
                  <c:v>0</c:v>
                </c:pt>
                <c:pt idx="1">
                  <c:v>244940</c:v>
                </c:pt>
                <c:pt idx="2">
                  <c:v>60500</c:v>
                </c:pt>
                <c:pt idx="3">
                  <c:v>55149</c:v>
                </c:pt>
                <c:pt idx="4">
                  <c:v>48830</c:v>
                </c:pt>
                <c:pt idx="5">
                  <c:v>48830</c:v>
                </c:pt>
              </c:numCache>
            </c:numRef>
          </c:val>
        </c:ser>
        <c:ser>
          <c:idx val="21"/>
          <c:order val="9"/>
          <c:tx>
            <c:v>Conifer Release</c:v>
          </c:tx>
          <c:cat>
            <c:strRef>
              <c:f>SCR!$E$132:$J$132</c:f>
              <c:strCache>
                <c:ptCount val="6"/>
                <c:pt idx="0">
                  <c:v>2013-2014</c:v>
                </c:pt>
                <c:pt idx="1">
                  <c:v>2014-2015</c:v>
                </c:pt>
                <c:pt idx="2">
                  <c:v>2015-2016</c:v>
                </c:pt>
                <c:pt idx="3">
                  <c:v>2016-2017</c:v>
                </c:pt>
                <c:pt idx="4">
                  <c:v>2017-2018</c:v>
                </c:pt>
                <c:pt idx="5">
                  <c:v>2018-2019</c:v>
                </c:pt>
              </c:strCache>
            </c:strRef>
          </c:cat>
          <c:val>
            <c:numRef>
              <c:f>SCR!$E$156:$J$156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SCR!$E$132:$J$132</c:f>
              <c:strCache>
                <c:ptCount val="6"/>
                <c:pt idx="0">
                  <c:v>2013-2014</c:v>
                </c:pt>
                <c:pt idx="1">
                  <c:v>2014-2015</c:v>
                </c:pt>
                <c:pt idx="2">
                  <c:v>2015-2016</c:v>
                </c:pt>
                <c:pt idx="3">
                  <c:v>2016-2017</c:v>
                </c:pt>
                <c:pt idx="4">
                  <c:v>2017-2018</c:v>
                </c:pt>
                <c:pt idx="5">
                  <c:v>2018-2019</c:v>
                </c:pt>
              </c:strCache>
            </c:strRef>
          </c:cat>
          <c:val>
            <c:numRef>
              <c:f>SCR!$E$158:$J$158</c:f>
              <c:numCache>
                <c:formatCode>#,##0</c:formatCode>
                <c:ptCount val="6"/>
                <c:pt idx="0">
                  <c:v>0</c:v>
                </c:pt>
                <c:pt idx="1">
                  <c:v>88700</c:v>
                </c:pt>
                <c:pt idx="2">
                  <c:v>247800</c:v>
                </c:pt>
                <c:pt idx="3">
                  <c:v>125700</c:v>
                </c:pt>
                <c:pt idx="4">
                  <c:v>308850</c:v>
                </c:pt>
                <c:pt idx="5">
                  <c:v>308850</c:v>
                </c:pt>
              </c:numCache>
            </c:numRef>
          </c:val>
        </c:ser>
        <c:ser>
          <c:idx val="25"/>
          <c:order val="11"/>
          <c:tx>
            <c:v>Fertilization</c:v>
          </c:tx>
          <c:cat>
            <c:strRef>
              <c:f>SCR!$E$132:$J$132</c:f>
              <c:strCache>
                <c:ptCount val="6"/>
                <c:pt idx="0">
                  <c:v>2013-2014</c:v>
                </c:pt>
                <c:pt idx="1">
                  <c:v>2014-2015</c:v>
                </c:pt>
                <c:pt idx="2">
                  <c:v>2015-2016</c:v>
                </c:pt>
                <c:pt idx="3">
                  <c:v>2016-2017</c:v>
                </c:pt>
                <c:pt idx="4">
                  <c:v>2017-2018</c:v>
                </c:pt>
                <c:pt idx="5">
                  <c:v>2018-2019</c:v>
                </c:pt>
              </c:strCache>
            </c:strRef>
          </c:cat>
          <c:val>
            <c:numRef>
              <c:f>SCR!$E$160:$J$160</c:f>
              <c:numCache>
                <c:formatCode>#,##0</c:formatCode>
                <c:ptCount val="6"/>
                <c:pt idx="0">
                  <c:v>0</c:v>
                </c:pt>
                <c:pt idx="1">
                  <c:v>222000</c:v>
                </c:pt>
                <c:pt idx="2">
                  <c:v>226440</c:v>
                </c:pt>
                <c:pt idx="3">
                  <c:v>230880</c:v>
                </c:pt>
                <c:pt idx="4">
                  <c:v>233100</c:v>
                </c:pt>
                <c:pt idx="5">
                  <c:v>233100</c:v>
                </c:pt>
              </c:numCache>
            </c:numRef>
          </c:val>
        </c:ser>
        <c:ser>
          <c:idx val="27"/>
          <c:order val="12"/>
          <c:tx>
            <c:v>Pruning</c:v>
          </c:tx>
          <c:cat>
            <c:strRef>
              <c:f>SCR!$E$132:$J$132</c:f>
              <c:strCache>
                <c:ptCount val="6"/>
                <c:pt idx="0">
                  <c:v>2013-2014</c:v>
                </c:pt>
                <c:pt idx="1">
                  <c:v>2014-2015</c:v>
                </c:pt>
                <c:pt idx="2">
                  <c:v>2015-2016</c:v>
                </c:pt>
                <c:pt idx="3">
                  <c:v>2016-2017</c:v>
                </c:pt>
                <c:pt idx="4">
                  <c:v>2017-2018</c:v>
                </c:pt>
                <c:pt idx="5">
                  <c:v>2018-2019</c:v>
                </c:pt>
              </c:strCache>
            </c:strRef>
          </c:cat>
          <c:val>
            <c:numRef>
              <c:f>SCR!$E$162:$J$162</c:f>
              <c:numCache>
                <c:formatCode>#,##0</c:formatCode>
                <c:ptCount val="6"/>
                <c:pt idx="0">
                  <c:v>0</c:v>
                </c:pt>
                <c:pt idx="1">
                  <c:v>0</c:v>
                </c:pt>
                <c:pt idx="2">
                  <c:v>6040</c:v>
                </c:pt>
                <c:pt idx="3">
                  <c:v>0</c:v>
                </c:pt>
                <c:pt idx="4">
                  <c:v>0</c:v>
                </c:pt>
                <c:pt idx="5">
                  <c:v>0</c:v>
                </c:pt>
              </c:numCache>
            </c:numRef>
          </c:val>
        </c:ser>
        <c:ser>
          <c:idx val="29"/>
          <c:order val="13"/>
          <c:tx>
            <c:v>Access</c:v>
          </c:tx>
          <c:cat>
            <c:strRef>
              <c:f>SCR!$E$132:$J$132</c:f>
              <c:strCache>
                <c:ptCount val="6"/>
                <c:pt idx="0">
                  <c:v>2013-2014</c:v>
                </c:pt>
                <c:pt idx="1">
                  <c:v>2014-2015</c:v>
                </c:pt>
                <c:pt idx="2">
                  <c:v>2015-2016</c:v>
                </c:pt>
                <c:pt idx="3">
                  <c:v>2016-2017</c:v>
                </c:pt>
                <c:pt idx="4">
                  <c:v>2017-2018</c:v>
                </c:pt>
                <c:pt idx="5">
                  <c:v>2018-2019</c:v>
                </c:pt>
              </c:strCache>
            </c:strRef>
          </c:cat>
          <c:val>
            <c:numRef>
              <c:f>SCR!$E$164:$J$164</c:f>
              <c:numCache>
                <c:formatCode>#,##0</c:formatCode>
                <c:ptCount val="6"/>
                <c:pt idx="0">
                  <c:v>0</c:v>
                </c:pt>
                <c:pt idx="1">
                  <c:v>0</c:v>
                </c:pt>
                <c:pt idx="2">
                  <c:v>0</c:v>
                </c:pt>
                <c:pt idx="3">
                  <c:v>0</c:v>
                </c:pt>
                <c:pt idx="4">
                  <c:v>0</c:v>
                </c:pt>
                <c:pt idx="5">
                  <c:v>0</c:v>
                </c:pt>
              </c:numCache>
            </c:numRef>
          </c:val>
        </c:ser>
        <c:ser>
          <c:idx val="30"/>
          <c:order val="14"/>
          <c:tx>
            <c:v>Overview Planning</c:v>
          </c:tx>
          <c:cat>
            <c:strRef>
              <c:f>SCR!$E$132:$J$132</c:f>
              <c:strCache>
                <c:ptCount val="6"/>
                <c:pt idx="0">
                  <c:v>2013-2014</c:v>
                </c:pt>
                <c:pt idx="1">
                  <c:v>2014-2015</c:v>
                </c:pt>
                <c:pt idx="2">
                  <c:v>2015-2016</c:v>
                </c:pt>
                <c:pt idx="3">
                  <c:v>2016-2017</c:v>
                </c:pt>
                <c:pt idx="4">
                  <c:v>2017-2018</c:v>
                </c:pt>
                <c:pt idx="5">
                  <c:v>2018-2019</c:v>
                </c:pt>
              </c:strCache>
            </c:strRef>
          </c:cat>
          <c:val>
            <c:numRef>
              <c:f>SCR!$E$165:$J$165</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SCR!$E$132:$J$132</c:f>
              <c:strCache>
                <c:ptCount val="6"/>
                <c:pt idx="0">
                  <c:v>2013-2014</c:v>
                </c:pt>
                <c:pt idx="1">
                  <c:v>2014-2015</c:v>
                </c:pt>
                <c:pt idx="2">
                  <c:v>2015-2016</c:v>
                </c:pt>
                <c:pt idx="3">
                  <c:v>2016-2017</c:v>
                </c:pt>
                <c:pt idx="4">
                  <c:v>2017-2018</c:v>
                </c:pt>
                <c:pt idx="5">
                  <c:v>2018-2019</c:v>
                </c:pt>
              </c:strCache>
            </c:strRef>
          </c:cat>
          <c:val>
            <c:numRef>
              <c:f>SCR!$E$166:$J$166</c:f>
              <c:numCache>
                <c:formatCode>#,##0</c:formatCode>
                <c:ptCount val="6"/>
                <c:pt idx="0">
                  <c:v>0</c:v>
                </c:pt>
                <c:pt idx="1">
                  <c:v>55564</c:v>
                </c:pt>
                <c:pt idx="2">
                  <c:v>54078</c:v>
                </c:pt>
                <c:pt idx="3">
                  <c:v>41172.9</c:v>
                </c:pt>
                <c:pt idx="4">
                  <c:v>59078</c:v>
                </c:pt>
                <c:pt idx="5">
                  <c:v>59078</c:v>
                </c:pt>
              </c:numCache>
            </c:numRef>
          </c:val>
        </c:ser>
        <c:ser>
          <c:idx val="0"/>
          <c:order val="16"/>
          <c:tx>
            <c:strRef>
              <c:f>SCR!$C$145</c:f>
              <c:strCache>
                <c:ptCount val="1"/>
                <c:pt idx="0">
                  <c:v>Repression Density Spacing</c:v>
                </c:pt>
              </c:strCache>
            </c:strRef>
          </c:tx>
          <c:cat>
            <c:strRef>
              <c:f>SCR!$E$132:$J$132</c:f>
              <c:strCache>
                <c:ptCount val="6"/>
                <c:pt idx="0">
                  <c:v>2013-2014</c:v>
                </c:pt>
                <c:pt idx="1">
                  <c:v>2014-2015</c:v>
                </c:pt>
                <c:pt idx="2">
                  <c:v>2015-2016</c:v>
                </c:pt>
                <c:pt idx="3">
                  <c:v>2016-2017</c:v>
                </c:pt>
                <c:pt idx="4">
                  <c:v>2017-2018</c:v>
                </c:pt>
                <c:pt idx="5">
                  <c:v>2018-2019</c:v>
                </c:pt>
              </c:strCache>
            </c:strRef>
          </c:cat>
          <c:val>
            <c:numRef>
              <c:f>SCR!$E$146:$J$146</c:f>
              <c:numCache>
                <c:formatCode>#,##0</c:formatCode>
                <c:ptCount val="6"/>
                <c:pt idx="0">
                  <c:v>0</c:v>
                </c:pt>
                <c:pt idx="1">
                  <c:v>0</c:v>
                </c:pt>
                <c:pt idx="2">
                  <c:v>0</c:v>
                </c:pt>
                <c:pt idx="3">
                  <c:v>0</c:v>
                </c:pt>
                <c:pt idx="4">
                  <c:v>0</c:v>
                </c:pt>
                <c:pt idx="5">
                  <c:v>0</c:v>
                </c:pt>
              </c:numCache>
            </c:numRef>
          </c:val>
        </c:ser>
        <c:overlap val="100"/>
        <c:axId val="121106816"/>
        <c:axId val="121108352"/>
      </c:barChart>
      <c:catAx>
        <c:axId val="121106816"/>
        <c:scaling>
          <c:orientation val="minMax"/>
        </c:scaling>
        <c:axPos val="b"/>
        <c:tickLblPos val="nextTo"/>
        <c:crossAx val="121108352"/>
        <c:crosses val="autoZero"/>
        <c:auto val="1"/>
        <c:lblAlgn val="ctr"/>
        <c:lblOffset val="100"/>
      </c:catAx>
      <c:valAx>
        <c:axId val="121108352"/>
        <c:scaling>
          <c:orientation val="minMax"/>
        </c:scaling>
        <c:axPos val="l"/>
        <c:majorGridlines/>
        <c:numFmt formatCode="0%" sourceLinked="1"/>
        <c:tickLblPos val="nextTo"/>
        <c:crossAx val="121106816"/>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WCR Summary</a:t>
            </a:r>
          </a:p>
        </c:rich>
      </c:tx>
    </c:title>
    <c:plotArea>
      <c:layout/>
      <c:barChart>
        <c:barDir val="col"/>
        <c:grouping val="percentStacked"/>
        <c:ser>
          <c:idx val="1"/>
          <c:order val="0"/>
          <c:tx>
            <c:v>Backlog NSR Surveys</c:v>
          </c:tx>
          <c:spPr>
            <a:solidFill>
              <a:prstClr val="black"/>
            </a:solidFill>
          </c:spPr>
          <c:cat>
            <c:strRef>
              <c:f>WCR!$E$3:$J$3</c:f>
              <c:strCache>
                <c:ptCount val="6"/>
                <c:pt idx="0">
                  <c:v>2013-2014</c:v>
                </c:pt>
                <c:pt idx="1">
                  <c:v>2014-2015</c:v>
                </c:pt>
                <c:pt idx="2">
                  <c:v>2015-2016</c:v>
                </c:pt>
                <c:pt idx="3">
                  <c:v>2016-2017</c:v>
                </c:pt>
                <c:pt idx="4">
                  <c:v>2017-2018</c:v>
                </c:pt>
                <c:pt idx="5">
                  <c:v>2018-2019</c:v>
                </c:pt>
              </c:strCache>
            </c:strRef>
          </c:cat>
          <c:val>
            <c:numRef>
              <c:f>WCR!$E$5:$J$5</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WCR!$E$3:$J$3</c:f>
              <c:strCache>
                <c:ptCount val="6"/>
                <c:pt idx="0">
                  <c:v>2013-2014</c:v>
                </c:pt>
                <c:pt idx="1">
                  <c:v>2014-2015</c:v>
                </c:pt>
                <c:pt idx="2">
                  <c:v>2015-2016</c:v>
                </c:pt>
                <c:pt idx="3">
                  <c:v>2016-2017</c:v>
                </c:pt>
                <c:pt idx="4">
                  <c:v>2017-2018</c:v>
                </c:pt>
                <c:pt idx="5">
                  <c:v>2018-2019</c:v>
                </c:pt>
              </c:strCache>
            </c:strRef>
          </c:cat>
          <c:val>
            <c:numRef>
              <c:f>WCR!$E$7:$J$7</c:f>
              <c:numCache>
                <c:formatCode>#,##0</c:formatCode>
                <c:ptCount val="6"/>
                <c:pt idx="0">
                  <c:v>7150</c:v>
                </c:pt>
                <c:pt idx="1">
                  <c:v>2860</c:v>
                </c:pt>
                <c:pt idx="2">
                  <c:v>0</c:v>
                </c:pt>
                <c:pt idx="3">
                  <c:v>0</c:v>
                </c:pt>
                <c:pt idx="4">
                  <c:v>0</c:v>
                </c:pt>
                <c:pt idx="5">
                  <c:v>0</c:v>
                </c:pt>
              </c:numCache>
            </c:numRef>
          </c:val>
        </c:ser>
        <c:ser>
          <c:idx val="5"/>
          <c:order val="2"/>
          <c:tx>
            <c:v>Defaulted Obligations Surveys</c:v>
          </c:tx>
          <c:cat>
            <c:strRef>
              <c:f>WCR!$E$3:$J$3</c:f>
              <c:strCache>
                <c:ptCount val="6"/>
                <c:pt idx="0">
                  <c:v>2013-2014</c:v>
                </c:pt>
                <c:pt idx="1">
                  <c:v>2014-2015</c:v>
                </c:pt>
                <c:pt idx="2">
                  <c:v>2015-2016</c:v>
                </c:pt>
                <c:pt idx="3">
                  <c:v>2016-2017</c:v>
                </c:pt>
                <c:pt idx="4">
                  <c:v>2017-2018</c:v>
                </c:pt>
                <c:pt idx="5">
                  <c:v>2018-2019</c:v>
                </c:pt>
              </c:strCache>
            </c:strRef>
          </c:cat>
          <c:val>
            <c:numRef>
              <c:f>WCR!$E$9:$J$9</c:f>
              <c:numCache>
                <c:formatCode>#,##0</c:formatCode>
                <c:ptCount val="6"/>
                <c:pt idx="0">
                  <c:v>0</c:v>
                </c:pt>
                <c:pt idx="1">
                  <c:v>0</c:v>
                </c:pt>
                <c:pt idx="2">
                  <c:v>0</c:v>
                </c:pt>
                <c:pt idx="3">
                  <c:v>0</c:v>
                </c:pt>
                <c:pt idx="4">
                  <c:v>0</c:v>
                </c:pt>
                <c:pt idx="5">
                  <c:v>0</c:v>
                </c:pt>
              </c:numCache>
            </c:numRef>
          </c:val>
        </c:ser>
        <c:ser>
          <c:idx val="7"/>
          <c:order val="3"/>
          <c:tx>
            <c:v>Brushing Surveys</c:v>
          </c:tx>
          <c:cat>
            <c:strRef>
              <c:f>WCR!$E$3:$J$3</c:f>
              <c:strCache>
                <c:ptCount val="6"/>
                <c:pt idx="0">
                  <c:v>2013-2014</c:v>
                </c:pt>
                <c:pt idx="1">
                  <c:v>2014-2015</c:v>
                </c:pt>
                <c:pt idx="2">
                  <c:v>2015-2016</c:v>
                </c:pt>
                <c:pt idx="3">
                  <c:v>2016-2017</c:v>
                </c:pt>
                <c:pt idx="4">
                  <c:v>2017-2018</c:v>
                </c:pt>
                <c:pt idx="5">
                  <c:v>2018-2019</c:v>
                </c:pt>
              </c:strCache>
            </c:strRef>
          </c:cat>
          <c:val>
            <c:numRef>
              <c:f>WCR!$E$11:$J$11</c:f>
              <c:numCache>
                <c:formatCode>#,##0</c:formatCode>
                <c:ptCount val="6"/>
                <c:pt idx="0">
                  <c:v>0</c:v>
                </c:pt>
                <c:pt idx="1">
                  <c:v>0</c:v>
                </c:pt>
                <c:pt idx="2">
                  <c:v>736</c:v>
                </c:pt>
                <c:pt idx="3">
                  <c:v>8954</c:v>
                </c:pt>
                <c:pt idx="4">
                  <c:v>5560</c:v>
                </c:pt>
                <c:pt idx="5">
                  <c:v>960</c:v>
                </c:pt>
              </c:numCache>
            </c:numRef>
          </c:val>
        </c:ser>
        <c:ser>
          <c:idx val="9"/>
          <c:order val="4"/>
          <c:tx>
            <c:v>Site Prep</c:v>
          </c:tx>
          <c:cat>
            <c:strRef>
              <c:f>WCR!$E$3:$J$3</c:f>
              <c:strCache>
                <c:ptCount val="6"/>
                <c:pt idx="0">
                  <c:v>2013-2014</c:v>
                </c:pt>
                <c:pt idx="1">
                  <c:v>2014-2015</c:v>
                </c:pt>
                <c:pt idx="2">
                  <c:v>2015-2016</c:v>
                </c:pt>
                <c:pt idx="3">
                  <c:v>2016-2017</c:v>
                </c:pt>
                <c:pt idx="4">
                  <c:v>2017-2018</c:v>
                </c:pt>
                <c:pt idx="5">
                  <c:v>2018-2019</c:v>
                </c:pt>
              </c:strCache>
            </c:strRef>
          </c:cat>
          <c:val>
            <c:numRef>
              <c:f>WCR!$E$13:$J$13</c:f>
              <c:numCache>
                <c:formatCode>#,##0</c:formatCode>
                <c:ptCount val="6"/>
                <c:pt idx="0">
                  <c:v>0</c:v>
                </c:pt>
                <c:pt idx="1">
                  <c:v>0</c:v>
                </c:pt>
                <c:pt idx="2">
                  <c:v>0</c:v>
                </c:pt>
                <c:pt idx="3">
                  <c:v>0</c:v>
                </c:pt>
                <c:pt idx="4">
                  <c:v>3500</c:v>
                </c:pt>
                <c:pt idx="5">
                  <c:v>3500</c:v>
                </c:pt>
              </c:numCache>
            </c:numRef>
          </c:val>
        </c:ser>
        <c:ser>
          <c:idx val="11"/>
          <c:order val="5"/>
          <c:tx>
            <c:v>Brushing</c:v>
          </c:tx>
          <c:spPr>
            <a:solidFill>
              <a:srgbClr val="92D050"/>
            </a:solidFill>
          </c:spPr>
          <c:cat>
            <c:strRef>
              <c:f>WCR!$E$3:$J$3</c:f>
              <c:strCache>
                <c:ptCount val="6"/>
                <c:pt idx="0">
                  <c:v>2013-2014</c:v>
                </c:pt>
                <c:pt idx="1">
                  <c:v>2014-2015</c:v>
                </c:pt>
                <c:pt idx="2">
                  <c:v>2015-2016</c:v>
                </c:pt>
                <c:pt idx="3">
                  <c:v>2016-2017</c:v>
                </c:pt>
                <c:pt idx="4">
                  <c:v>2017-2018</c:v>
                </c:pt>
                <c:pt idx="5">
                  <c:v>2018-2019</c:v>
                </c:pt>
              </c:strCache>
            </c:strRef>
          </c:cat>
          <c:val>
            <c:numRef>
              <c:f>WCR!$E$15:$J$15</c:f>
              <c:numCache>
                <c:formatCode>#,##0</c:formatCode>
                <c:ptCount val="6"/>
                <c:pt idx="0">
                  <c:v>82338</c:v>
                </c:pt>
                <c:pt idx="1">
                  <c:v>41169</c:v>
                </c:pt>
                <c:pt idx="2">
                  <c:v>0</c:v>
                </c:pt>
                <c:pt idx="3">
                  <c:v>0</c:v>
                </c:pt>
                <c:pt idx="4">
                  <c:v>0</c:v>
                </c:pt>
                <c:pt idx="5">
                  <c:v>0</c:v>
                </c:pt>
              </c:numCache>
            </c:numRef>
          </c:val>
        </c:ser>
        <c:ser>
          <c:idx val="13"/>
          <c:order val="6"/>
          <c:tx>
            <c:v>Planting</c:v>
          </c:tx>
          <c:cat>
            <c:strRef>
              <c:f>WCR!$E$3:$J$3</c:f>
              <c:strCache>
                <c:ptCount val="6"/>
                <c:pt idx="0">
                  <c:v>2013-2014</c:v>
                </c:pt>
                <c:pt idx="1">
                  <c:v>2014-2015</c:v>
                </c:pt>
                <c:pt idx="2">
                  <c:v>2015-2016</c:v>
                </c:pt>
                <c:pt idx="3">
                  <c:v>2016-2017</c:v>
                </c:pt>
                <c:pt idx="4">
                  <c:v>2017-2018</c:v>
                </c:pt>
                <c:pt idx="5">
                  <c:v>2018-2019</c:v>
                </c:pt>
              </c:strCache>
            </c:strRef>
          </c:cat>
          <c:val>
            <c:numRef>
              <c:f>WCR!$E$19:$J$19</c:f>
              <c:numCache>
                <c:formatCode>#,##0</c:formatCode>
                <c:ptCount val="6"/>
                <c:pt idx="0">
                  <c:v>93555</c:v>
                </c:pt>
                <c:pt idx="1">
                  <c:v>22246</c:v>
                </c:pt>
                <c:pt idx="2">
                  <c:v>457100</c:v>
                </c:pt>
                <c:pt idx="3">
                  <c:v>46250</c:v>
                </c:pt>
                <c:pt idx="4">
                  <c:v>5700</c:v>
                </c:pt>
                <c:pt idx="5">
                  <c:v>5700</c:v>
                </c:pt>
              </c:numCache>
            </c:numRef>
          </c:val>
        </c:ser>
        <c:ser>
          <c:idx val="16"/>
          <c:order val="7"/>
          <c:tx>
            <c:v>Overstory removal</c:v>
          </c:tx>
          <c:cat>
            <c:strRef>
              <c:f>WCR!$E$3:$J$3</c:f>
              <c:strCache>
                <c:ptCount val="6"/>
                <c:pt idx="0">
                  <c:v>2013-2014</c:v>
                </c:pt>
                <c:pt idx="1">
                  <c:v>2014-2015</c:v>
                </c:pt>
                <c:pt idx="2">
                  <c:v>2015-2016</c:v>
                </c:pt>
                <c:pt idx="3">
                  <c:v>2016-2017</c:v>
                </c:pt>
                <c:pt idx="4">
                  <c:v>2017-2018</c:v>
                </c:pt>
                <c:pt idx="5">
                  <c:v>2018-2019</c:v>
                </c:pt>
              </c:strCache>
            </c:strRef>
          </c:cat>
          <c:val>
            <c:numRef>
              <c:f>WCR!$E$22:$J$22</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WCR!$E$3:$J$3</c:f>
              <c:strCache>
                <c:ptCount val="6"/>
                <c:pt idx="0">
                  <c:v>2013-2014</c:v>
                </c:pt>
                <c:pt idx="1">
                  <c:v>2014-2015</c:v>
                </c:pt>
                <c:pt idx="2">
                  <c:v>2015-2016</c:v>
                </c:pt>
                <c:pt idx="3">
                  <c:v>2016-2017</c:v>
                </c:pt>
                <c:pt idx="4">
                  <c:v>2017-2018</c:v>
                </c:pt>
                <c:pt idx="5">
                  <c:v>2018-2019</c:v>
                </c:pt>
              </c:strCache>
            </c:strRef>
          </c:cat>
          <c:val>
            <c:numRef>
              <c:f>WCR!$E$25:$J$25</c:f>
              <c:numCache>
                <c:formatCode>#,##0</c:formatCode>
                <c:ptCount val="6"/>
                <c:pt idx="0">
                  <c:v>0</c:v>
                </c:pt>
                <c:pt idx="1">
                  <c:v>357525</c:v>
                </c:pt>
                <c:pt idx="2">
                  <c:v>494128</c:v>
                </c:pt>
                <c:pt idx="3">
                  <c:v>495881</c:v>
                </c:pt>
                <c:pt idx="4">
                  <c:v>465312</c:v>
                </c:pt>
                <c:pt idx="5">
                  <c:v>465312</c:v>
                </c:pt>
              </c:numCache>
            </c:numRef>
          </c:val>
        </c:ser>
        <c:ser>
          <c:idx val="21"/>
          <c:order val="9"/>
          <c:tx>
            <c:v>Conifer Release</c:v>
          </c:tx>
          <c:cat>
            <c:strRef>
              <c:f>WCR!$E$3:$J$3</c:f>
              <c:strCache>
                <c:ptCount val="6"/>
                <c:pt idx="0">
                  <c:v>2013-2014</c:v>
                </c:pt>
                <c:pt idx="1">
                  <c:v>2014-2015</c:v>
                </c:pt>
                <c:pt idx="2">
                  <c:v>2015-2016</c:v>
                </c:pt>
                <c:pt idx="3">
                  <c:v>2016-2017</c:v>
                </c:pt>
                <c:pt idx="4">
                  <c:v>2017-2018</c:v>
                </c:pt>
                <c:pt idx="5">
                  <c:v>2018-2019</c:v>
                </c:pt>
              </c:strCache>
            </c:strRef>
          </c:cat>
          <c:val>
            <c:numRef>
              <c:f>WCR!$E$27:$J$27</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WCR!$E$3:$J$3</c:f>
              <c:strCache>
                <c:ptCount val="6"/>
                <c:pt idx="0">
                  <c:v>2013-2014</c:v>
                </c:pt>
                <c:pt idx="1">
                  <c:v>2014-2015</c:v>
                </c:pt>
                <c:pt idx="2">
                  <c:v>2015-2016</c:v>
                </c:pt>
                <c:pt idx="3">
                  <c:v>2016-2017</c:v>
                </c:pt>
                <c:pt idx="4">
                  <c:v>2017-2018</c:v>
                </c:pt>
                <c:pt idx="5">
                  <c:v>2018-2019</c:v>
                </c:pt>
              </c:strCache>
            </c:strRef>
          </c:cat>
          <c:val>
            <c:numRef>
              <c:f>WCR!$E$29:$J$29</c:f>
              <c:numCache>
                <c:formatCode>#,##0</c:formatCode>
                <c:ptCount val="6"/>
                <c:pt idx="0">
                  <c:v>0</c:v>
                </c:pt>
                <c:pt idx="1">
                  <c:v>88300</c:v>
                </c:pt>
                <c:pt idx="2">
                  <c:v>206133</c:v>
                </c:pt>
                <c:pt idx="3">
                  <c:v>217233</c:v>
                </c:pt>
                <c:pt idx="4">
                  <c:v>167283</c:v>
                </c:pt>
                <c:pt idx="5">
                  <c:v>167283</c:v>
                </c:pt>
              </c:numCache>
            </c:numRef>
          </c:val>
        </c:ser>
        <c:ser>
          <c:idx val="25"/>
          <c:order val="11"/>
          <c:tx>
            <c:v>Fertilization</c:v>
          </c:tx>
          <c:cat>
            <c:strRef>
              <c:f>WCR!$E$3:$J$3</c:f>
              <c:strCache>
                <c:ptCount val="6"/>
                <c:pt idx="0">
                  <c:v>2013-2014</c:v>
                </c:pt>
                <c:pt idx="1">
                  <c:v>2014-2015</c:v>
                </c:pt>
                <c:pt idx="2">
                  <c:v>2015-2016</c:v>
                </c:pt>
                <c:pt idx="3">
                  <c:v>2016-2017</c:v>
                </c:pt>
                <c:pt idx="4">
                  <c:v>2017-2018</c:v>
                </c:pt>
                <c:pt idx="5">
                  <c:v>2018-2019</c:v>
                </c:pt>
              </c:strCache>
            </c:strRef>
          </c:cat>
          <c:val>
            <c:numRef>
              <c:f>WCR!$E$31:$J$31</c:f>
              <c:numCache>
                <c:formatCode>#,##0</c:formatCode>
                <c:ptCount val="6"/>
                <c:pt idx="0">
                  <c:v>0</c:v>
                </c:pt>
                <c:pt idx="1">
                  <c:v>2053500</c:v>
                </c:pt>
                <c:pt idx="2">
                  <c:v>2164694</c:v>
                </c:pt>
                <c:pt idx="3">
                  <c:v>2166302</c:v>
                </c:pt>
                <c:pt idx="4">
                  <c:v>2336193</c:v>
                </c:pt>
                <c:pt idx="5">
                  <c:v>2272170</c:v>
                </c:pt>
              </c:numCache>
            </c:numRef>
          </c:val>
        </c:ser>
        <c:ser>
          <c:idx val="27"/>
          <c:order val="12"/>
          <c:tx>
            <c:v>Pruning</c:v>
          </c:tx>
          <c:cat>
            <c:strRef>
              <c:f>WCR!$E$3:$J$3</c:f>
              <c:strCache>
                <c:ptCount val="6"/>
                <c:pt idx="0">
                  <c:v>2013-2014</c:v>
                </c:pt>
                <c:pt idx="1">
                  <c:v>2014-2015</c:v>
                </c:pt>
                <c:pt idx="2">
                  <c:v>2015-2016</c:v>
                </c:pt>
                <c:pt idx="3">
                  <c:v>2016-2017</c:v>
                </c:pt>
                <c:pt idx="4">
                  <c:v>2017-2018</c:v>
                </c:pt>
                <c:pt idx="5">
                  <c:v>2018-2019</c:v>
                </c:pt>
              </c:strCache>
            </c:strRef>
          </c:cat>
          <c:val>
            <c:numRef>
              <c:f>WCR!$E$33:$J$33</c:f>
              <c:numCache>
                <c:formatCode>#,##0</c:formatCode>
                <c:ptCount val="6"/>
                <c:pt idx="0">
                  <c:v>0</c:v>
                </c:pt>
                <c:pt idx="1">
                  <c:v>0</c:v>
                </c:pt>
                <c:pt idx="2">
                  <c:v>126400</c:v>
                </c:pt>
                <c:pt idx="3">
                  <c:v>0</c:v>
                </c:pt>
                <c:pt idx="4">
                  <c:v>0</c:v>
                </c:pt>
                <c:pt idx="5">
                  <c:v>0</c:v>
                </c:pt>
              </c:numCache>
            </c:numRef>
          </c:val>
        </c:ser>
        <c:ser>
          <c:idx val="29"/>
          <c:order val="13"/>
          <c:tx>
            <c:v>Access</c:v>
          </c:tx>
          <c:cat>
            <c:strRef>
              <c:f>WCR!$E$3:$J$3</c:f>
              <c:strCache>
                <c:ptCount val="6"/>
                <c:pt idx="0">
                  <c:v>2013-2014</c:v>
                </c:pt>
                <c:pt idx="1">
                  <c:v>2014-2015</c:v>
                </c:pt>
                <c:pt idx="2">
                  <c:v>2015-2016</c:v>
                </c:pt>
                <c:pt idx="3">
                  <c:v>2016-2017</c:v>
                </c:pt>
                <c:pt idx="4">
                  <c:v>2017-2018</c:v>
                </c:pt>
                <c:pt idx="5">
                  <c:v>2018-2019</c:v>
                </c:pt>
              </c:strCache>
            </c:strRef>
          </c:cat>
          <c:val>
            <c:numRef>
              <c:f>WCR!$E$35:$J$35</c:f>
              <c:numCache>
                <c:formatCode>#,##0</c:formatCode>
                <c:ptCount val="6"/>
                <c:pt idx="0">
                  <c:v>0</c:v>
                </c:pt>
                <c:pt idx="1">
                  <c:v>0</c:v>
                </c:pt>
                <c:pt idx="2">
                  <c:v>0</c:v>
                </c:pt>
                <c:pt idx="3">
                  <c:v>0</c:v>
                </c:pt>
                <c:pt idx="4">
                  <c:v>0</c:v>
                </c:pt>
                <c:pt idx="5">
                  <c:v>0</c:v>
                </c:pt>
              </c:numCache>
            </c:numRef>
          </c:val>
        </c:ser>
        <c:ser>
          <c:idx val="30"/>
          <c:order val="14"/>
          <c:tx>
            <c:v>Overview Planning</c:v>
          </c:tx>
          <c:cat>
            <c:strRef>
              <c:f>WCR!$E$3:$J$3</c:f>
              <c:strCache>
                <c:ptCount val="6"/>
                <c:pt idx="0">
                  <c:v>2013-2014</c:v>
                </c:pt>
                <c:pt idx="1">
                  <c:v>2014-2015</c:v>
                </c:pt>
                <c:pt idx="2">
                  <c:v>2015-2016</c:v>
                </c:pt>
                <c:pt idx="3">
                  <c:v>2016-2017</c:v>
                </c:pt>
                <c:pt idx="4">
                  <c:v>2017-2018</c:v>
                </c:pt>
                <c:pt idx="5">
                  <c:v>2018-2019</c:v>
                </c:pt>
              </c:strCache>
            </c:strRef>
          </c:cat>
          <c:val>
            <c:numRef>
              <c:f>WCR!$E$36:$J$36</c:f>
              <c:numCache>
                <c:formatCode>#,##0</c:formatCode>
                <c:ptCount val="6"/>
                <c:pt idx="0">
                  <c:v>20000</c:v>
                </c:pt>
                <c:pt idx="1">
                  <c:v>20000</c:v>
                </c:pt>
                <c:pt idx="2">
                  <c:v>20000</c:v>
                </c:pt>
                <c:pt idx="3">
                  <c:v>20000</c:v>
                </c:pt>
                <c:pt idx="4">
                  <c:v>20000</c:v>
                </c:pt>
                <c:pt idx="5">
                  <c:v>20000</c:v>
                </c:pt>
              </c:numCache>
            </c:numRef>
          </c:val>
        </c:ser>
        <c:ser>
          <c:idx val="31"/>
          <c:order val="15"/>
          <c:tx>
            <c:v>Program Support (Admin)</c:v>
          </c:tx>
          <c:spPr>
            <a:solidFill>
              <a:srgbClr val="FFFF00"/>
            </a:solidFill>
          </c:spPr>
          <c:cat>
            <c:strRef>
              <c:f>WCR!$E$3:$J$3</c:f>
              <c:strCache>
                <c:ptCount val="6"/>
                <c:pt idx="0">
                  <c:v>2013-2014</c:v>
                </c:pt>
                <c:pt idx="1">
                  <c:v>2014-2015</c:v>
                </c:pt>
                <c:pt idx="2">
                  <c:v>2015-2016</c:v>
                </c:pt>
                <c:pt idx="3">
                  <c:v>2016-2017</c:v>
                </c:pt>
                <c:pt idx="4">
                  <c:v>2017-2018</c:v>
                </c:pt>
                <c:pt idx="5">
                  <c:v>2018-2019</c:v>
                </c:pt>
              </c:strCache>
            </c:strRef>
          </c:cat>
          <c:val>
            <c:numRef>
              <c:f>WCR!$E$37:$J$37</c:f>
              <c:numCache>
                <c:formatCode>#,##0</c:formatCode>
                <c:ptCount val="6"/>
                <c:pt idx="0">
                  <c:v>18304.300000000003</c:v>
                </c:pt>
                <c:pt idx="1">
                  <c:v>256560</c:v>
                </c:pt>
                <c:pt idx="2">
                  <c:v>344919.10000000003</c:v>
                </c:pt>
                <c:pt idx="3">
                  <c:v>293462</c:v>
                </c:pt>
                <c:pt idx="4">
                  <c:v>298354.8</c:v>
                </c:pt>
                <c:pt idx="5">
                  <c:v>291492.5</c:v>
                </c:pt>
              </c:numCache>
            </c:numRef>
          </c:val>
        </c:ser>
        <c:ser>
          <c:idx val="0"/>
          <c:order val="16"/>
          <c:tx>
            <c:strRef>
              <c:f>WCR!$C$16</c:f>
              <c:strCache>
                <c:ptCount val="1"/>
                <c:pt idx="0">
                  <c:v>Repression Density Spacing</c:v>
                </c:pt>
              </c:strCache>
            </c:strRef>
          </c:tx>
          <c:cat>
            <c:strRef>
              <c:f>WCR!$E$3:$J$3</c:f>
              <c:strCache>
                <c:ptCount val="6"/>
                <c:pt idx="0">
                  <c:v>2013-2014</c:v>
                </c:pt>
                <c:pt idx="1">
                  <c:v>2014-2015</c:v>
                </c:pt>
                <c:pt idx="2">
                  <c:v>2015-2016</c:v>
                </c:pt>
                <c:pt idx="3">
                  <c:v>2016-2017</c:v>
                </c:pt>
                <c:pt idx="4">
                  <c:v>2017-2018</c:v>
                </c:pt>
                <c:pt idx="5">
                  <c:v>2018-2019</c:v>
                </c:pt>
              </c:strCache>
            </c:strRef>
          </c:cat>
          <c:val>
            <c:numRef>
              <c:f>WCR!$E$17:$J$17</c:f>
              <c:numCache>
                <c:formatCode>#,##0</c:formatCode>
                <c:ptCount val="6"/>
                <c:pt idx="0">
                  <c:v>0</c:v>
                </c:pt>
                <c:pt idx="1">
                  <c:v>0</c:v>
                </c:pt>
                <c:pt idx="2">
                  <c:v>0</c:v>
                </c:pt>
                <c:pt idx="3">
                  <c:v>0</c:v>
                </c:pt>
                <c:pt idx="4">
                  <c:v>0</c:v>
                </c:pt>
                <c:pt idx="5">
                  <c:v>0</c:v>
                </c:pt>
              </c:numCache>
            </c:numRef>
          </c:val>
        </c:ser>
        <c:overlap val="100"/>
        <c:axId val="122697216"/>
        <c:axId val="122698752"/>
      </c:barChart>
      <c:catAx>
        <c:axId val="122697216"/>
        <c:scaling>
          <c:orientation val="minMax"/>
        </c:scaling>
        <c:axPos val="b"/>
        <c:tickLblPos val="nextTo"/>
        <c:crossAx val="122698752"/>
        <c:crosses val="autoZero"/>
        <c:auto val="1"/>
        <c:lblAlgn val="ctr"/>
        <c:lblOffset val="100"/>
      </c:catAx>
      <c:valAx>
        <c:axId val="122698752"/>
        <c:scaling>
          <c:orientation val="minMax"/>
        </c:scaling>
        <c:axPos val="l"/>
        <c:majorGridlines/>
        <c:numFmt formatCode="0%" sourceLinked="1"/>
        <c:tickLblPos val="nextTo"/>
        <c:crossAx val="122697216"/>
        <c:crosses val="autoZero"/>
        <c:crossBetween val="between"/>
      </c:valAx>
    </c:plotArea>
    <c:legend>
      <c:legendPos val="r"/>
    </c:legend>
    <c:plotVisOnly val="1"/>
    <c:dispBlanksAs val="gap"/>
  </c:chart>
  <c:printSettings>
    <c:headerFooter/>
    <c:pageMargins b="0.75000000000000877" l="0.70000000000000062" r="0.70000000000000062" t="0.75000000000000877"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North</a:t>
            </a:r>
            <a:r>
              <a:rPr lang="en-US" baseline="0"/>
              <a:t> Island</a:t>
            </a:r>
            <a:endParaRPr lang="en-US"/>
          </a:p>
        </c:rich>
      </c:tx>
    </c:title>
    <c:plotArea>
      <c:layout/>
      <c:barChart>
        <c:barDir val="col"/>
        <c:grouping val="percentStacked"/>
        <c:ser>
          <c:idx val="1"/>
          <c:order val="0"/>
          <c:tx>
            <c:v>Backlog NSR Surveys</c:v>
          </c:tx>
          <c:spPr>
            <a:solidFill>
              <a:prstClr val="black"/>
            </a:solidFill>
          </c:spPr>
          <c:cat>
            <c:strRef>
              <c:f>WCR!$E$46:$J$46</c:f>
              <c:strCache>
                <c:ptCount val="6"/>
                <c:pt idx="0">
                  <c:v>2013-2014</c:v>
                </c:pt>
                <c:pt idx="1">
                  <c:v>2014-2015</c:v>
                </c:pt>
                <c:pt idx="2">
                  <c:v>2015-2016</c:v>
                </c:pt>
                <c:pt idx="3">
                  <c:v>2016-2017</c:v>
                </c:pt>
                <c:pt idx="4">
                  <c:v>2017-2018</c:v>
                </c:pt>
                <c:pt idx="5">
                  <c:v>2018-2019</c:v>
                </c:pt>
              </c:strCache>
            </c:strRef>
          </c:cat>
          <c:val>
            <c:numRef>
              <c:f>WCR!$E$48:$J$48</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WCR!$E$46:$J$46</c:f>
              <c:strCache>
                <c:ptCount val="6"/>
                <c:pt idx="0">
                  <c:v>2013-2014</c:v>
                </c:pt>
                <c:pt idx="1">
                  <c:v>2014-2015</c:v>
                </c:pt>
                <c:pt idx="2">
                  <c:v>2015-2016</c:v>
                </c:pt>
                <c:pt idx="3">
                  <c:v>2016-2017</c:v>
                </c:pt>
                <c:pt idx="4">
                  <c:v>2017-2018</c:v>
                </c:pt>
                <c:pt idx="5">
                  <c:v>2018-2019</c:v>
                </c:pt>
              </c:strCache>
            </c:strRef>
          </c:cat>
          <c:val>
            <c:numRef>
              <c:f>WCR!$E$50:$J$50</c:f>
              <c:numCache>
                <c:formatCode>#,##0</c:formatCode>
                <c:ptCount val="6"/>
                <c:pt idx="0">
                  <c:v>4225</c:v>
                </c:pt>
                <c:pt idx="1">
                  <c:v>1790</c:v>
                </c:pt>
                <c:pt idx="2">
                  <c:v>0</c:v>
                </c:pt>
                <c:pt idx="3">
                  <c:v>0</c:v>
                </c:pt>
                <c:pt idx="4">
                  <c:v>0</c:v>
                </c:pt>
                <c:pt idx="5">
                  <c:v>0</c:v>
                </c:pt>
              </c:numCache>
            </c:numRef>
          </c:val>
        </c:ser>
        <c:ser>
          <c:idx val="5"/>
          <c:order val="2"/>
          <c:tx>
            <c:v>Defaulted Obligations Surveys</c:v>
          </c:tx>
          <c:cat>
            <c:strRef>
              <c:f>WCR!$E$46:$J$46</c:f>
              <c:strCache>
                <c:ptCount val="6"/>
                <c:pt idx="0">
                  <c:v>2013-2014</c:v>
                </c:pt>
                <c:pt idx="1">
                  <c:v>2014-2015</c:v>
                </c:pt>
                <c:pt idx="2">
                  <c:v>2015-2016</c:v>
                </c:pt>
                <c:pt idx="3">
                  <c:v>2016-2017</c:v>
                </c:pt>
                <c:pt idx="4">
                  <c:v>2017-2018</c:v>
                </c:pt>
                <c:pt idx="5">
                  <c:v>2018-2019</c:v>
                </c:pt>
              </c:strCache>
            </c:strRef>
          </c:cat>
          <c:val>
            <c:numRef>
              <c:f>WCR!$E$52:$J$52</c:f>
              <c:numCache>
                <c:formatCode>#,##0</c:formatCode>
                <c:ptCount val="6"/>
                <c:pt idx="0">
                  <c:v>0</c:v>
                </c:pt>
                <c:pt idx="1">
                  <c:v>0</c:v>
                </c:pt>
                <c:pt idx="2">
                  <c:v>0</c:v>
                </c:pt>
                <c:pt idx="3">
                  <c:v>0</c:v>
                </c:pt>
                <c:pt idx="4">
                  <c:v>0</c:v>
                </c:pt>
                <c:pt idx="5">
                  <c:v>0</c:v>
                </c:pt>
              </c:numCache>
            </c:numRef>
          </c:val>
        </c:ser>
        <c:ser>
          <c:idx val="7"/>
          <c:order val="3"/>
          <c:tx>
            <c:v>Brushing Surveys</c:v>
          </c:tx>
          <c:cat>
            <c:strRef>
              <c:f>WCR!$E$46:$J$46</c:f>
              <c:strCache>
                <c:ptCount val="6"/>
                <c:pt idx="0">
                  <c:v>2013-2014</c:v>
                </c:pt>
                <c:pt idx="1">
                  <c:v>2014-2015</c:v>
                </c:pt>
                <c:pt idx="2">
                  <c:v>2015-2016</c:v>
                </c:pt>
                <c:pt idx="3">
                  <c:v>2016-2017</c:v>
                </c:pt>
                <c:pt idx="4">
                  <c:v>2017-2018</c:v>
                </c:pt>
                <c:pt idx="5">
                  <c:v>2018-2019</c:v>
                </c:pt>
              </c:strCache>
            </c:strRef>
          </c:cat>
          <c:val>
            <c:numRef>
              <c:f>WCR!$E$54:$J$54</c:f>
              <c:numCache>
                <c:formatCode>#,##0</c:formatCode>
                <c:ptCount val="6"/>
                <c:pt idx="0">
                  <c:v>0</c:v>
                </c:pt>
                <c:pt idx="1">
                  <c:v>0</c:v>
                </c:pt>
                <c:pt idx="2">
                  <c:v>0</c:v>
                </c:pt>
                <c:pt idx="3">
                  <c:v>8448</c:v>
                </c:pt>
                <c:pt idx="4">
                  <c:v>4600</c:v>
                </c:pt>
                <c:pt idx="5">
                  <c:v>0</c:v>
                </c:pt>
              </c:numCache>
            </c:numRef>
          </c:val>
        </c:ser>
        <c:ser>
          <c:idx val="9"/>
          <c:order val="4"/>
          <c:tx>
            <c:v>Site Prep</c:v>
          </c:tx>
          <c:cat>
            <c:strRef>
              <c:f>WCR!$E$46:$J$46</c:f>
              <c:strCache>
                <c:ptCount val="6"/>
                <c:pt idx="0">
                  <c:v>2013-2014</c:v>
                </c:pt>
                <c:pt idx="1">
                  <c:v>2014-2015</c:v>
                </c:pt>
                <c:pt idx="2">
                  <c:v>2015-2016</c:v>
                </c:pt>
                <c:pt idx="3">
                  <c:v>2016-2017</c:v>
                </c:pt>
                <c:pt idx="4">
                  <c:v>2017-2018</c:v>
                </c:pt>
                <c:pt idx="5">
                  <c:v>2018-2019</c:v>
                </c:pt>
              </c:strCache>
            </c:strRef>
          </c:cat>
          <c:val>
            <c:numRef>
              <c:f>WCR!$E$56:$J$56</c:f>
              <c:numCache>
                <c:formatCode>#,##0</c:formatCode>
                <c:ptCount val="6"/>
                <c:pt idx="0">
                  <c:v>0</c:v>
                </c:pt>
                <c:pt idx="1">
                  <c:v>0</c:v>
                </c:pt>
                <c:pt idx="2">
                  <c:v>0</c:v>
                </c:pt>
                <c:pt idx="3">
                  <c:v>0</c:v>
                </c:pt>
                <c:pt idx="4">
                  <c:v>3500</c:v>
                </c:pt>
                <c:pt idx="5">
                  <c:v>3500</c:v>
                </c:pt>
              </c:numCache>
            </c:numRef>
          </c:val>
        </c:ser>
        <c:ser>
          <c:idx val="11"/>
          <c:order val="5"/>
          <c:tx>
            <c:v>Brushing</c:v>
          </c:tx>
          <c:spPr>
            <a:solidFill>
              <a:srgbClr val="92D050"/>
            </a:solidFill>
          </c:spPr>
          <c:cat>
            <c:strRef>
              <c:f>WCR!$E$46:$J$46</c:f>
              <c:strCache>
                <c:ptCount val="6"/>
                <c:pt idx="0">
                  <c:v>2013-2014</c:v>
                </c:pt>
                <c:pt idx="1">
                  <c:v>2014-2015</c:v>
                </c:pt>
                <c:pt idx="2">
                  <c:v>2015-2016</c:v>
                </c:pt>
                <c:pt idx="3">
                  <c:v>2016-2017</c:v>
                </c:pt>
                <c:pt idx="4">
                  <c:v>2017-2018</c:v>
                </c:pt>
                <c:pt idx="5">
                  <c:v>2018-2019</c:v>
                </c:pt>
              </c:strCache>
            </c:strRef>
          </c:cat>
          <c:val>
            <c:numRef>
              <c:f>WCR!$E$58:$J$58</c:f>
              <c:numCache>
                <c:formatCode>#,##0</c:formatCode>
                <c:ptCount val="6"/>
                <c:pt idx="0">
                  <c:v>0</c:v>
                </c:pt>
                <c:pt idx="1">
                  <c:v>0</c:v>
                </c:pt>
                <c:pt idx="2">
                  <c:v>0</c:v>
                </c:pt>
                <c:pt idx="3">
                  <c:v>0</c:v>
                </c:pt>
                <c:pt idx="4">
                  <c:v>0</c:v>
                </c:pt>
                <c:pt idx="5">
                  <c:v>0</c:v>
                </c:pt>
              </c:numCache>
            </c:numRef>
          </c:val>
        </c:ser>
        <c:ser>
          <c:idx val="13"/>
          <c:order val="6"/>
          <c:tx>
            <c:v>Planting</c:v>
          </c:tx>
          <c:cat>
            <c:strRef>
              <c:f>WCR!$E$46:$J$46</c:f>
              <c:strCache>
                <c:ptCount val="6"/>
                <c:pt idx="0">
                  <c:v>2013-2014</c:v>
                </c:pt>
                <c:pt idx="1">
                  <c:v>2014-2015</c:v>
                </c:pt>
                <c:pt idx="2">
                  <c:v>2015-2016</c:v>
                </c:pt>
                <c:pt idx="3">
                  <c:v>2016-2017</c:v>
                </c:pt>
                <c:pt idx="4">
                  <c:v>2017-2018</c:v>
                </c:pt>
                <c:pt idx="5">
                  <c:v>2018-2019</c:v>
                </c:pt>
              </c:strCache>
            </c:strRef>
          </c:cat>
          <c:val>
            <c:numRef>
              <c:f>WCR!$E$62:$J$62</c:f>
              <c:numCache>
                <c:formatCode>#,##0</c:formatCode>
                <c:ptCount val="6"/>
                <c:pt idx="0">
                  <c:v>93555</c:v>
                </c:pt>
                <c:pt idx="1">
                  <c:v>0</c:v>
                </c:pt>
                <c:pt idx="2">
                  <c:v>440000</c:v>
                </c:pt>
                <c:pt idx="3">
                  <c:v>46250</c:v>
                </c:pt>
                <c:pt idx="4">
                  <c:v>5700</c:v>
                </c:pt>
                <c:pt idx="5">
                  <c:v>5700</c:v>
                </c:pt>
              </c:numCache>
            </c:numRef>
          </c:val>
        </c:ser>
        <c:ser>
          <c:idx val="16"/>
          <c:order val="7"/>
          <c:tx>
            <c:v>Overstory removal</c:v>
          </c:tx>
          <c:cat>
            <c:strRef>
              <c:f>WCR!$E$46:$J$46</c:f>
              <c:strCache>
                <c:ptCount val="6"/>
                <c:pt idx="0">
                  <c:v>2013-2014</c:v>
                </c:pt>
                <c:pt idx="1">
                  <c:v>2014-2015</c:v>
                </c:pt>
                <c:pt idx="2">
                  <c:v>2015-2016</c:v>
                </c:pt>
                <c:pt idx="3">
                  <c:v>2016-2017</c:v>
                </c:pt>
                <c:pt idx="4">
                  <c:v>2017-2018</c:v>
                </c:pt>
                <c:pt idx="5">
                  <c:v>2018-2019</c:v>
                </c:pt>
              </c:strCache>
            </c:strRef>
          </c:cat>
          <c:val>
            <c:numRef>
              <c:f>WCR!$E$65:$J$65</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WCR!$E$46:$J$46</c:f>
              <c:strCache>
                <c:ptCount val="6"/>
                <c:pt idx="0">
                  <c:v>2013-2014</c:v>
                </c:pt>
                <c:pt idx="1">
                  <c:v>2014-2015</c:v>
                </c:pt>
                <c:pt idx="2">
                  <c:v>2015-2016</c:v>
                </c:pt>
                <c:pt idx="3">
                  <c:v>2016-2017</c:v>
                </c:pt>
                <c:pt idx="4">
                  <c:v>2017-2018</c:v>
                </c:pt>
                <c:pt idx="5">
                  <c:v>2018-2019</c:v>
                </c:pt>
              </c:strCache>
            </c:strRef>
          </c:cat>
          <c:val>
            <c:numRef>
              <c:f>WCR!$E$68:$J$68</c:f>
              <c:numCache>
                <c:formatCode>#,##0</c:formatCode>
                <c:ptCount val="6"/>
                <c:pt idx="0">
                  <c:v>0</c:v>
                </c:pt>
                <c:pt idx="1">
                  <c:v>87505</c:v>
                </c:pt>
                <c:pt idx="2">
                  <c:v>62778</c:v>
                </c:pt>
                <c:pt idx="3">
                  <c:v>68865</c:v>
                </c:pt>
                <c:pt idx="4">
                  <c:v>60712</c:v>
                </c:pt>
                <c:pt idx="5">
                  <c:v>60712</c:v>
                </c:pt>
              </c:numCache>
            </c:numRef>
          </c:val>
        </c:ser>
        <c:ser>
          <c:idx val="21"/>
          <c:order val="9"/>
          <c:tx>
            <c:v>Conifer Release</c:v>
          </c:tx>
          <c:cat>
            <c:strRef>
              <c:f>WCR!$E$46:$J$46</c:f>
              <c:strCache>
                <c:ptCount val="6"/>
                <c:pt idx="0">
                  <c:v>2013-2014</c:v>
                </c:pt>
                <c:pt idx="1">
                  <c:v>2014-2015</c:v>
                </c:pt>
                <c:pt idx="2">
                  <c:v>2015-2016</c:v>
                </c:pt>
                <c:pt idx="3">
                  <c:v>2016-2017</c:v>
                </c:pt>
                <c:pt idx="4">
                  <c:v>2017-2018</c:v>
                </c:pt>
                <c:pt idx="5">
                  <c:v>2018-2019</c:v>
                </c:pt>
              </c:strCache>
            </c:strRef>
          </c:cat>
          <c:val>
            <c:numRef>
              <c:f>WCR!$E$70:$J$70</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WCR!$E$46:$J$46</c:f>
              <c:strCache>
                <c:ptCount val="6"/>
                <c:pt idx="0">
                  <c:v>2013-2014</c:v>
                </c:pt>
                <c:pt idx="1">
                  <c:v>2014-2015</c:v>
                </c:pt>
                <c:pt idx="2">
                  <c:v>2015-2016</c:v>
                </c:pt>
                <c:pt idx="3">
                  <c:v>2016-2017</c:v>
                </c:pt>
                <c:pt idx="4">
                  <c:v>2017-2018</c:v>
                </c:pt>
                <c:pt idx="5">
                  <c:v>2018-2019</c:v>
                </c:pt>
              </c:strCache>
            </c:strRef>
          </c:cat>
          <c:val>
            <c:numRef>
              <c:f>WCR!$E$72:$J$72</c:f>
              <c:numCache>
                <c:formatCode>#,##0</c:formatCode>
                <c:ptCount val="6"/>
                <c:pt idx="0">
                  <c:v>0</c:v>
                </c:pt>
                <c:pt idx="1">
                  <c:v>33300</c:v>
                </c:pt>
                <c:pt idx="2">
                  <c:v>83250</c:v>
                </c:pt>
                <c:pt idx="3">
                  <c:v>83250</c:v>
                </c:pt>
                <c:pt idx="4">
                  <c:v>27750</c:v>
                </c:pt>
                <c:pt idx="5">
                  <c:v>27750</c:v>
                </c:pt>
              </c:numCache>
            </c:numRef>
          </c:val>
        </c:ser>
        <c:ser>
          <c:idx val="25"/>
          <c:order val="11"/>
          <c:tx>
            <c:v>Fertilization</c:v>
          </c:tx>
          <c:cat>
            <c:strRef>
              <c:f>WCR!$E$46:$J$46</c:f>
              <c:strCache>
                <c:ptCount val="6"/>
                <c:pt idx="0">
                  <c:v>2013-2014</c:v>
                </c:pt>
                <c:pt idx="1">
                  <c:v>2014-2015</c:v>
                </c:pt>
                <c:pt idx="2">
                  <c:v>2015-2016</c:v>
                </c:pt>
                <c:pt idx="3">
                  <c:v>2016-2017</c:v>
                </c:pt>
                <c:pt idx="4">
                  <c:v>2017-2018</c:v>
                </c:pt>
                <c:pt idx="5">
                  <c:v>2018-2019</c:v>
                </c:pt>
              </c:strCache>
            </c:strRef>
          </c:cat>
          <c:val>
            <c:numRef>
              <c:f>WCR!$E$74:$J$74</c:f>
              <c:numCache>
                <c:formatCode>#,##0</c:formatCode>
                <c:ptCount val="6"/>
                <c:pt idx="0">
                  <c:v>0</c:v>
                </c:pt>
                <c:pt idx="1">
                  <c:v>777000</c:v>
                </c:pt>
                <c:pt idx="2">
                  <c:v>478604</c:v>
                </c:pt>
                <c:pt idx="3">
                  <c:v>366104</c:v>
                </c:pt>
                <c:pt idx="4">
                  <c:v>345075</c:v>
                </c:pt>
                <c:pt idx="5">
                  <c:v>288600</c:v>
                </c:pt>
              </c:numCache>
            </c:numRef>
          </c:val>
        </c:ser>
        <c:ser>
          <c:idx val="27"/>
          <c:order val="12"/>
          <c:tx>
            <c:v>Pruning</c:v>
          </c:tx>
          <c:cat>
            <c:strRef>
              <c:f>WCR!$E$46:$J$46</c:f>
              <c:strCache>
                <c:ptCount val="6"/>
                <c:pt idx="0">
                  <c:v>2013-2014</c:v>
                </c:pt>
                <c:pt idx="1">
                  <c:v>2014-2015</c:v>
                </c:pt>
                <c:pt idx="2">
                  <c:v>2015-2016</c:v>
                </c:pt>
                <c:pt idx="3">
                  <c:v>2016-2017</c:v>
                </c:pt>
                <c:pt idx="4">
                  <c:v>2017-2018</c:v>
                </c:pt>
                <c:pt idx="5">
                  <c:v>2018-2019</c:v>
                </c:pt>
              </c:strCache>
            </c:strRef>
          </c:cat>
          <c:val>
            <c:numRef>
              <c:f>WCR!$E$76:$J$76</c:f>
              <c:numCache>
                <c:formatCode>#,##0</c:formatCode>
                <c:ptCount val="6"/>
                <c:pt idx="0">
                  <c:v>0</c:v>
                </c:pt>
                <c:pt idx="1">
                  <c:v>0</c:v>
                </c:pt>
                <c:pt idx="2">
                  <c:v>112500</c:v>
                </c:pt>
                <c:pt idx="3">
                  <c:v>0</c:v>
                </c:pt>
                <c:pt idx="4">
                  <c:v>0</c:v>
                </c:pt>
                <c:pt idx="5">
                  <c:v>0</c:v>
                </c:pt>
              </c:numCache>
            </c:numRef>
          </c:val>
        </c:ser>
        <c:ser>
          <c:idx val="29"/>
          <c:order val="13"/>
          <c:tx>
            <c:v>Access</c:v>
          </c:tx>
          <c:cat>
            <c:strRef>
              <c:f>WCR!$E$46:$J$46</c:f>
              <c:strCache>
                <c:ptCount val="6"/>
                <c:pt idx="0">
                  <c:v>2013-2014</c:v>
                </c:pt>
                <c:pt idx="1">
                  <c:v>2014-2015</c:v>
                </c:pt>
                <c:pt idx="2">
                  <c:v>2015-2016</c:v>
                </c:pt>
                <c:pt idx="3">
                  <c:v>2016-2017</c:v>
                </c:pt>
                <c:pt idx="4">
                  <c:v>2017-2018</c:v>
                </c:pt>
                <c:pt idx="5">
                  <c:v>2018-2019</c:v>
                </c:pt>
              </c:strCache>
            </c:strRef>
          </c:cat>
          <c:val>
            <c:numRef>
              <c:f>WCR!$E$78:$J$78</c:f>
              <c:numCache>
                <c:formatCode>#,##0</c:formatCode>
                <c:ptCount val="6"/>
                <c:pt idx="0">
                  <c:v>0</c:v>
                </c:pt>
                <c:pt idx="1">
                  <c:v>0</c:v>
                </c:pt>
                <c:pt idx="2">
                  <c:v>0</c:v>
                </c:pt>
                <c:pt idx="3">
                  <c:v>0</c:v>
                </c:pt>
                <c:pt idx="4">
                  <c:v>0</c:v>
                </c:pt>
                <c:pt idx="5">
                  <c:v>0</c:v>
                </c:pt>
              </c:numCache>
            </c:numRef>
          </c:val>
        </c:ser>
        <c:ser>
          <c:idx val="30"/>
          <c:order val="14"/>
          <c:tx>
            <c:v>Overview Planning</c:v>
          </c:tx>
          <c:cat>
            <c:strRef>
              <c:f>WCR!$E$46:$J$46</c:f>
              <c:strCache>
                <c:ptCount val="6"/>
                <c:pt idx="0">
                  <c:v>2013-2014</c:v>
                </c:pt>
                <c:pt idx="1">
                  <c:v>2014-2015</c:v>
                </c:pt>
                <c:pt idx="2">
                  <c:v>2015-2016</c:v>
                </c:pt>
                <c:pt idx="3">
                  <c:v>2016-2017</c:v>
                </c:pt>
                <c:pt idx="4">
                  <c:v>2017-2018</c:v>
                </c:pt>
                <c:pt idx="5">
                  <c:v>2018-2019</c:v>
                </c:pt>
              </c:strCache>
            </c:strRef>
          </c:cat>
          <c:val>
            <c:numRef>
              <c:f>WCR!$E$79:$J$79</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WCR!$E$46:$J$46</c:f>
              <c:strCache>
                <c:ptCount val="6"/>
                <c:pt idx="0">
                  <c:v>2013-2014</c:v>
                </c:pt>
                <c:pt idx="1">
                  <c:v>2014-2015</c:v>
                </c:pt>
                <c:pt idx="2">
                  <c:v>2015-2016</c:v>
                </c:pt>
                <c:pt idx="3">
                  <c:v>2016-2017</c:v>
                </c:pt>
                <c:pt idx="4">
                  <c:v>2017-2018</c:v>
                </c:pt>
                <c:pt idx="5">
                  <c:v>2018-2019</c:v>
                </c:pt>
              </c:strCache>
            </c:strRef>
          </c:cat>
          <c:val>
            <c:numRef>
              <c:f>WCR!$E$80:$J$80</c:f>
              <c:numCache>
                <c:formatCode>#,##0</c:formatCode>
                <c:ptCount val="6"/>
                <c:pt idx="0">
                  <c:v>9778</c:v>
                </c:pt>
                <c:pt idx="1">
                  <c:v>89959.5</c:v>
                </c:pt>
                <c:pt idx="2">
                  <c:v>117713.2</c:v>
                </c:pt>
                <c:pt idx="3">
                  <c:v>57291.7</c:v>
                </c:pt>
                <c:pt idx="4">
                  <c:v>44733.7</c:v>
                </c:pt>
                <c:pt idx="5">
                  <c:v>38626.199999999997</c:v>
                </c:pt>
              </c:numCache>
            </c:numRef>
          </c:val>
        </c:ser>
        <c:ser>
          <c:idx val="0"/>
          <c:order val="16"/>
          <c:tx>
            <c:strRef>
              <c:f>WCR!$C$59</c:f>
              <c:strCache>
                <c:ptCount val="1"/>
                <c:pt idx="0">
                  <c:v>Repression Density Spacing</c:v>
                </c:pt>
              </c:strCache>
            </c:strRef>
          </c:tx>
          <c:cat>
            <c:strRef>
              <c:f>WCR!$E$46:$J$46</c:f>
              <c:strCache>
                <c:ptCount val="6"/>
                <c:pt idx="0">
                  <c:v>2013-2014</c:v>
                </c:pt>
                <c:pt idx="1">
                  <c:v>2014-2015</c:v>
                </c:pt>
                <c:pt idx="2">
                  <c:v>2015-2016</c:v>
                </c:pt>
                <c:pt idx="3">
                  <c:v>2016-2017</c:v>
                </c:pt>
                <c:pt idx="4">
                  <c:v>2017-2018</c:v>
                </c:pt>
                <c:pt idx="5">
                  <c:v>2018-2019</c:v>
                </c:pt>
              </c:strCache>
            </c:strRef>
          </c:cat>
          <c:val>
            <c:numRef>
              <c:f>WCR!$E$60:$J$60</c:f>
              <c:numCache>
                <c:formatCode>#,##0</c:formatCode>
                <c:ptCount val="6"/>
                <c:pt idx="0">
                  <c:v>0</c:v>
                </c:pt>
                <c:pt idx="1">
                  <c:v>0</c:v>
                </c:pt>
                <c:pt idx="2">
                  <c:v>0</c:v>
                </c:pt>
                <c:pt idx="3">
                  <c:v>0</c:v>
                </c:pt>
                <c:pt idx="4">
                  <c:v>0</c:v>
                </c:pt>
                <c:pt idx="5">
                  <c:v>0</c:v>
                </c:pt>
              </c:numCache>
            </c:numRef>
          </c:val>
        </c:ser>
        <c:overlap val="100"/>
        <c:axId val="123162624"/>
        <c:axId val="123164160"/>
      </c:barChart>
      <c:catAx>
        <c:axId val="123162624"/>
        <c:scaling>
          <c:orientation val="minMax"/>
        </c:scaling>
        <c:axPos val="b"/>
        <c:tickLblPos val="nextTo"/>
        <c:crossAx val="123164160"/>
        <c:crosses val="autoZero"/>
        <c:auto val="1"/>
        <c:lblAlgn val="ctr"/>
        <c:lblOffset val="100"/>
      </c:catAx>
      <c:valAx>
        <c:axId val="123164160"/>
        <c:scaling>
          <c:orientation val="minMax"/>
        </c:scaling>
        <c:axPos val="l"/>
        <c:majorGridlines/>
        <c:numFmt formatCode="0%" sourceLinked="1"/>
        <c:tickLblPos val="nextTo"/>
        <c:crossAx val="123162624"/>
        <c:crosses val="autoZero"/>
        <c:crossBetween val="between"/>
      </c:valAx>
    </c:plotArea>
    <c:legend>
      <c:legendPos val="r"/>
    </c:legend>
    <c:plotVisOnly val="1"/>
    <c:dispBlanksAs val="gap"/>
  </c:chart>
  <c:printSettings>
    <c:headerFooter/>
    <c:pageMargins b="0.75000000000000899" l="0.70000000000000062" r="0.70000000000000062" t="0.75000000000000899"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South Island</a:t>
            </a:r>
          </a:p>
        </c:rich>
      </c:tx>
    </c:title>
    <c:plotArea>
      <c:layout/>
      <c:barChart>
        <c:barDir val="col"/>
        <c:grouping val="percentStacked"/>
        <c:ser>
          <c:idx val="1"/>
          <c:order val="0"/>
          <c:tx>
            <c:v>Backlog NSR Surveys</c:v>
          </c:tx>
          <c:cat>
            <c:strRef>
              <c:f>WCR!$E$89:$J$89</c:f>
              <c:strCache>
                <c:ptCount val="6"/>
                <c:pt idx="0">
                  <c:v>2013-2014</c:v>
                </c:pt>
                <c:pt idx="1">
                  <c:v>2014-2015</c:v>
                </c:pt>
                <c:pt idx="2">
                  <c:v>2015-2016</c:v>
                </c:pt>
                <c:pt idx="3">
                  <c:v>2016-2017</c:v>
                </c:pt>
                <c:pt idx="4">
                  <c:v>2017-2018</c:v>
                </c:pt>
                <c:pt idx="5">
                  <c:v>2018-2019</c:v>
                </c:pt>
              </c:strCache>
            </c:strRef>
          </c:cat>
          <c:val>
            <c:numRef>
              <c:f>WCR!$E$91:$J$91</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WCR!$E$89:$J$89</c:f>
              <c:strCache>
                <c:ptCount val="6"/>
                <c:pt idx="0">
                  <c:v>2013-2014</c:v>
                </c:pt>
                <c:pt idx="1">
                  <c:v>2014-2015</c:v>
                </c:pt>
                <c:pt idx="2">
                  <c:v>2015-2016</c:v>
                </c:pt>
                <c:pt idx="3">
                  <c:v>2016-2017</c:v>
                </c:pt>
                <c:pt idx="4">
                  <c:v>2017-2018</c:v>
                </c:pt>
                <c:pt idx="5">
                  <c:v>2018-2019</c:v>
                </c:pt>
              </c:strCache>
            </c:strRef>
          </c:cat>
          <c:val>
            <c:numRef>
              <c:f>WCR!$E$93:$J$93</c:f>
              <c:numCache>
                <c:formatCode>#,##0</c:formatCode>
                <c:ptCount val="6"/>
                <c:pt idx="0">
                  <c:v>0</c:v>
                </c:pt>
                <c:pt idx="1">
                  <c:v>420</c:v>
                </c:pt>
                <c:pt idx="2">
                  <c:v>0</c:v>
                </c:pt>
                <c:pt idx="3">
                  <c:v>0</c:v>
                </c:pt>
                <c:pt idx="4">
                  <c:v>0</c:v>
                </c:pt>
                <c:pt idx="5">
                  <c:v>0</c:v>
                </c:pt>
              </c:numCache>
            </c:numRef>
          </c:val>
        </c:ser>
        <c:ser>
          <c:idx val="5"/>
          <c:order val="2"/>
          <c:tx>
            <c:v>Defaulted Obligations Surveys</c:v>
          </c:tx>
          <c:cat>
            <c:strRef>
              <c:f>WCR!$E$89:$J$89</c:f>
              <c:strCache>
                <c:ptCount val="6"/>
                <c:pt idx="0">
                  <c:v>2013-2014</c:v>
                </c:pt>
                <c:pt idx="1">
                  <c:v>2014-2015</c:v>
                </c:pt>
                <c:pt idx="2">
                  <c:v>2015-2016</c:v>
                </c:pt>
                <c:pt idx="3">
                  <c:v>2016-2017</c:v>
                </c:pt>
                <c:pt idx="4">
                  <c:v>2017-2018</c:v>
                </c:pt>
                <c:pt idx="5">
                  <c:v>2018-2019</c:v>
                </c:pt>
              </c:strCache>
            </c:strRef>
          </c:cat>
          <c:val>
            <c:numRef>
              <c:f>WCR!$E$95:$J$95</c:f>
              <c:numCache>
                <c:formatCode>#,##0</c:formatCode>
                <c:ptCount val="6"/>
                <c:pt idx="0">
                  <c:v>0</c:v>
                </c:pt>
                <c:pt idx="1">
                  <c:v>0</c:v>
                </c:pt>
                <c:pt idx="2">
                  <c:v>0</c:v>
                </c:pt>
                <c:pt idx="3">
                  <c:v>0</c:v>
                </c:pt>
                <c:pt idx="4">
                  <c:v>0</c:v>
                </c:pt>
                <c:pt idx="5">
                  <c:v>0</c:v>
                </c:pt>
              </c:numCache>
            </c:numRef>
          </c:val>
        </c:ser>
        <c:ser>
          <c:idx val="7"/>
          <c:order val="3"/>
          <c:tx>
            <c:v>Brushing Surveys</c:v>
          </c:tx>
          <c:cat>
            <c:strRef>
              <c:f>WCR!$E$89:$J$89</c:f>
              <c:strCache>
                <c:ptCount val="6"/>
                <c:pt idx="0">
                  <c:v>2013-2014</c:v>
                </c:pt>
                <c:pt idx="1">
                  <c:v>2014-2015</c:v>
                </c:pt>
                <c:pt idx="2">
                  <c:v>2015-2016</c:v>
                </c:pt>
                <c:pt idx="3">
                  <c:v>2016-2017</c:v>
                </c:pt>
                <c:pt idx="4">
                  <c:v>2017-2018</c:v>
                </c:pt>
                <c:pt idx="5">
                  <c:v>2018-2019</c:v>
                </c:pt>
              </c:strCache>
            </c:strRef>
          </c:cat>
          <c:val>
            <c:numRef>
              <c:f>WCR!$E$97:$J$97</c:f>
              <c:numCache>
                <c:formatCode>#,##0</c:formatCode>
                <c:ptCount val="6"/>
                <c:pt idx="0">
                  <c:v>0</c:v>
                </c:pt>
                <c:pt idx="1">
                  <c:v>0</c:v>
                </c:pt>
                <c:pt idx="2">
                  <c:v>0</c:v>
                </c:pt>
                <c:pt idx="3">
                  <c:v>0</c:v>
                </c:pt>
                <c:pt idx="4">
                  <c:v>0</c:v>
                </c:pt>
                <c:pt idx="5">
                  <c:v>0</c:v>
                </c:pt>
              </c:numCache>
            </c:numRef>
          </c:val>
        </c:ser>
        <c:ser>
          <c:idx val="9"/>
          <c:order val="4"/>
          <c:tx>
            <c:v>Site Prep</c:v>
          </c:tx>
          <c:cat>
            <c:strRef>
              <c:f>WCR!$E$89:$J$89</c:f>
              <c:strCache>
                <c:ptCount val="6"/>
                <c:pt idx="0">
                  <c:v>2013-2014</c:v>
                </c:pt>
                <c:pt idx="1">
                  <c:v>2014-2015</c:v>
                </c:pt>
                <c:pt idx="2">
                  <c:v>2015-2016</c:v>
                </c:pt>
                <c:pt idx="3">
                  <c:v>2016-2017</c:v>
                </c:pt>
                <c:pt idx="4">
                  <c:v>2017-2018</c:v>
                </c:pt>
                <c:pt idx="5">
                  <c:v>2018-2019</c:v>
                </c:pt>
              </c:strCache>
            </c:strRef>
          </c:cat>
          <c:val>
            <c:numRef>
              <c:f>WCR!$E$99:$J$99</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WCR!$E$89:$J$89</c:f>
              <c:strCache>
                <c:ptCount val="6"/>
                <c:pt idx="0">
                  <c:v>2013-2014</c:v>
                </c:pt>
                <c:pt idx="1">
                  <c:v>2014-2015</c:v>
                </c:pt>
                <c:pt idx="2">
                  <c:v>2015-2016</c:v>
                </c:pt>
                <c:pt idx="3">
                  <c:v>2016-2017</c:v>
                </c:pt>
                <c:pt idx="4">
                  <c:v>2017-2018</c:v>
                </c:pt>
                <c:pt idx="5">
                  <c:v>2018-2019</c:v>
                </c:pt>
              </c:strCache>
            </c:strRef>
          </c:cat>
          <c:val>
            <c:numRef>
              <c:f>WCR!$E$101:$J$101</c:f>
              <c:numCache>
                <c:formatCode>#,##0</c:formatCode>
                <c:ptCount val="6"/>
                <c:pt idx="0">
                  <c:v>0</c:v>
                </c:pt>
                <c:pt idx="1">
                  <c:v>0</c:v>
                </c:pt>
                <c:pt idx="2">
                  <c:v>0</c:v>
                </c:pt>
                <c:pt idx="3">
                  <c:v>0</c:v>
                </c:pt>
                <c:pt idx="4">
                  <c:v>0</c:v>
                </c:pt>
                <c:pt idx="5">
                  <c:v>0</c:v>
                </c:pt>
              </c:numCache>
            </c:numRef>
          </c:val>
        </c:ser>
        <c:ser>
          <c:idx val="13"/>
          <c:order val="6"/>
          <c:tx>
            <c:v>Planting</c:v>
          </c:tx>
          <c:cat>
            <c:strRef>
              <c:f>WCR!$E$89:$J$89</c:f>
              <c:strCache>
                <c:ptCount val="6"/>
                <c:pt idx="0">
                  <c:v>2013-2014</c:v>
                </c:pt>
                <c:pt idx="1">
                  <c:v>2014-2015</c:v>
                </c:pt>
                <c:pt idx="2">
                  <c:v>2015-2016</c:v>
                </c:pt>
                <c:pt idx="3">
                  <c:v>2016-2017</c:v>
                </c:pt>
                <c:pt idx="4">
                  <c:v>2017-2018</c:v>
                </c:pt>
                <c:pt idx="5">
                  <c:v>2018-2019</c:v>
                </c:pt>
              </c:strCache>
            </c:strRef>
          </c:cat>
          <c:val>
            <c:numRef>
              <c:f>WCR!$E$105:$J$105</c:f>
              <c:numCache>
                <c:formatCode>#,##0</c:formatCode>
                <c:ptCount val="6"/>
                <c:pt idx="0">
                  <c:v>0</c:v>
                </c:pt>
                <c:pt idx="1">
                  <c:v>0</c:v>
                </c:pt>
                <c:pt idx="2">
                  <c:v>0</c:v>
                </c:pt>
                <c:pt idx="3">
                  <c:v>0</c:v>
                </c:pt>
                <c:pt idx="4">
                  <c:v>0</c:v>
                </c:pt>
                <c:pt idx="5">
                  <c:v>0</c:v>
                </c:pt>
              </c:numCache>
            </c:numRef>
          </c:val>
        </c:ser>
        <c:ser>
          <c:idx val="16"/>
          <c:order val="7"/>
          <c:tx>
            <c:v>Overstory removal</c:v>
          </c:tx>
          <c:cat>
            <c:strRef>
              <c:f>WCR!$E$89:$J$89</c:f>
              <c:strCache>
                <c:ptCount val="6"/>
                <c:pt idx="0">
                  <c:v>2013-2014</c:v>
                </c:pt>
                <c:pt idx="1">
                  <c:v>2014-2015</c:v>
                </c:pt>
                <c:pt idx="2">
                  <c:v>2015-2016</c:v>
                </c:pt>
                <c:pt idx="3">
                  <c:v>2016-2017</c:v>
                </c:pt>
                <c:pt idx="4">
                  <c:v>2017-2018</c:v>
                </c:pt>
                <c:pt idx="5">
                  <c:v>2018-2019</c:v>
                </c:pt>
              </c:strCache>
            </c:strRef>
          </c:cat>
          <c:val>
            <c:numRef>
              <c:f>WCR!$E$108:$J$108</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WCR!$E$89:$J$89</c:f>
              <c:strCache>
                <c:ptCount val="6"/>
                <c:pt idx="0">
                  <c:v>2013-2014</c:v>
                </c:pt>
                <c:pt idx="1">
                  <c:v>2014-2015</c:v>
                </c:pt>
                <c:pt idx="2">
                  <c:v>2015-2016</c:v>
                </c:pt>
                <c:pt idx="3">
                  <c:v>2016-2017</c:v>
                </c:pt>
                <c:pt idx="4">
                  <c:v>2017-2018</c:v>
                </c:pt>
                <c:pt idx="5">
                  <c:v>2018-2019</c:v>
                </c:pt>
              </c:strCache>
            </c:strRef>
          </c:cat>
          <c:val>
            <c:numRef>
              <c:f>WCR!$E$111:$J$111</c:f>
              <c:numCache>
                <c:formatCode>#,##0</c:formatCode>
                <c:ptCount val="6"/>
                <c:pt idx="0">
                  <c:v>0</c:v>
                </c:pt>
                <c:pt idx="1">
                  <c:v>114400</c:v>
                </c:pt>
                <c:pt idx="2">
                  <c:v>128960</c:v>
                </c:pt>
                <c:pt idx="3">
                  <c:v>150760</c:v>
                </c:pt>
                <c:pt idx="4">
                  <c:v>128700</c:v>
                </c:pt>
                <c:pt idx="5">
                  <c:v>128700</c:v>
                </c:pt>
              </c:numCache>
            </c:numRef>
          </c:val>
        </c:ser>
        <c:ser>
          <c:idx val="21"/>
          <c:order val="9"/>
          <c:tx>
            <c:v>Conifer Release</c:v>
          </c:tx>
          <c:cat>
            <c:strRef>
              <c:f>WCR!$E$89:$J$89</c:f>
              <c:strCache>
                <c:ptCount val="6"/>
                <c:pt idx="0">
                  <c:v>2013-2014</c:v>
                </c:pt>
                <c:pt idx="1">
                  <c:v>2014-2015</c:v>
                </c:pt>
                <c:pt idx="2">
                  <c:v>2015-2016</c:v>
                </c:pt>
                <c:pt idx="3">
                  <c:v>2016-2017</c:v>
                </c:pt>
                <c:pt idx="4">
                  <c:v>2017-2018</c:v>
                </c:pt>
                <c:pt idx="5">
                  <c:v>2018-2019</c:v>
                </c:pt>
              </c:strCache>
            </c:strRef>
          </c:cat>
          <c:val>
            <c:numRef>
              <c:f>WCR!$E$113:$J$113</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WCR!$E$89:$J$89</c:f>
              <c:strCache>
                <c:ptCount val="6"/>
                <c:pt idx="0">
                  <c:v>2013-2014</c:v>
                </c:pt>
                <c:pt idx="1">
                  <c:v>2014-2015</c:v>
                </c:pt>
                <c:pt idx="2">
                  <c:v>2015-2016</c:v>
                </c:pt>
                <c:pt idx="3">
                  <c:v>2016-2017</c:v>
                </c:pt>
                <c:pt idx="4">
                  <c:v>2017-2018</c:v>
                </c:pt>
                <c:pt idx="5">
                  <c:v>2018-2019</c:v>
                </c:pt>
              </c:strCache>
            </c:strRef>
          </c:cat>
          <c:val>
            <c:numRef>
              <c:f>WCR!$E$115:$J$115</c:f>
              <c:numCache>
                <c:formatCode>#,##0</c:formatCode>
                <c:ptCount val="6"/>
                <c:pt idx="0">
                  <c:v>0</c:v>
                </c:pt>
                <c:pt idx="1">
                  <c:v>0</c:v>
                </c:pt>
                <c:pt idx="2">
                  <c:v>0</c:v>
                </c:pt>
                <c:pt idx="3">
                  <c:v>0</c:v>
                </c:pt>
                <c:pt idx="4">
                  <c:v>37000</c:v>
                </c:pt>
                <c:pt idx="5">
                  <c:v>37000</c:v>
                </c:pt>
              </c:numCache>
            </c:numRef>
          </c:val>
        </c:ser>
        <c:ser>
          <c:idx val="25"/>
          <c:order val="11"/>
          <c:tx>
            <c:v>Fertilization</c:v>
          </c:tx>
          <c:cat>
            <c:strRef>
              <c:f>WCR!$E$89:$J$89</c:f>
              <c:strCache>
                <c:ptCount val="6"/>
                <c:pt idx="0">
                  <c:v>2013-2014</c:v>
                </c:pt>
                <c:pt idx="1">
                  <c:v>2014-2015</c:v>
                </c:pt>
                <c:pt idx="2">
                  <c:v>2015-2016</c:v>
                </c:pt>
                <c:pt idx="3">
                  <c:v>2016-2017</c:v>
                </c:pt>
                <c:pt idx="4">
                  <c:v>2017-2018</c:v>
                </c:pt>
                <c:pt idx="5">
                  <c:v>2018-2019</c:v>
                </c:pt>
              </c:strCache>
            </c:strRef>
          </c:cat>
          <c:val>
            <c:numRef>
              <c:f>WCR!$E$117:$J$117</c:f>
              <c:numCache>
                <c:formatCode>#,##0</c:formatCode>
                <c:ptCount val="6"/>
                <c:pt idx="0">
                  <c:v>0</c:v>
                </c:pt>
                <c:pt idx="1">
                  <c:v>666000</c:v>
                </c:pt>
                <c:pt idx="2">
                  <c:v>576090</c:v>
                </c:pt>
                <c:pt idx="3">
                  <c:v>579198</c:v>
                </c:pt>
                <c:pt idx="4">
                  <c:v>770118</c:v>
                </c:pt>
                <c:pt idx="5">
                  <c:v>762570</c:v>
                </c:pt>
              </c:numCache>
            </c:numRef>
          </c:val>
        </c:ser>
        <c:ser>
          <c:idx val="27"/>
          <c:order val="12"/>
          <c:tx>
            <c:v>Pruning</c:v>
          </c:tx>
          <c:cat>
            <c:strRef>
              <c:f>WCR!$E$89:$J$89</c:f>
              <c:strCache>
                <c:ptCount val="6"/>
                <c:pt idx="0">
                  <c:v>2013-2014</c:v>
                </c:pt>
                <c:pt idx="1">
                  <c:v>2014-2015</c:v>
                </c:pt>
                <c:pt idx="2">
                  <c:v>2015-2016</c:v>
                </c:pt>
                <c:pt idx="3">
                  <c:v>2016-2017</c:v>
                </c:pt>
                <c:pt idx="4">
                  <c:v>2017-2018</c:v>
                </c:pt>
                <c:pt idx="5">
                  <c:v>2018-2019</c:v>
                </c:pt>
              </c:strCache>
            </c:strRef>
          </c:cat>
          <c:val>
            <c:numRef>
              <c:f>WCR!$E$119:$J$119</c:f>
              <c:numCache>
                <c:formatCode>#,##0</c:formatCode>
                <c:ptCount val="6"/>
                <c:pt idx="0">
                  <c:v>0</c:v>
                </c:pt>
                <c:pt idx="1">
                  <c:v>0</c:v>
                </c:pt>
                <c:pt idx="2">
                  <c:v>13900</c:v>
                </c:pt>
                <c:pt idx="3">
                  <c:v>0</c:v>
                </c:pt>
                <c:pt idx="4">
                  <c:v>0</c:v>
                </c:pt>
                <c:pt idx="5">
                  <c:v>0</c:v>
                </c:pt>
              </c:numCache>
            </c:numRef>
          </c:val>
        </c:ser>
        <c:ser>
          <c:idx val="29"/>
          <c:order val="13"/>
          <c:tx>
            <c:v>Access</c:v>
          </c:tx>
          <c:cat>
            <c:strRef>
              <c:f>WCR!$E$89:$J$89</c:f>
              <c:strCache>
                <c:ptCount val="6"/>
                <c:pt idx="0">
                  <c:v>2013-2014</c:v>
                </c:pt>
                <c:pt idx="1">
                  <c:v>2014-2015</c:v>
                </c:pt>
                <c:pt idx="2">
                  <c:v>2015-2016</c:v>
                </c:pt>
                <c:pt idx="3">
                  <c:v>2016-2017</c:v>
                </c:pt>
                <c:pt idx="4">
                  <c:v>2017-2018</c:v>
                </c:pt>
                <c:pt idx="5">
                  <c:v>2018-2019</c:v>
                </c:pt>
              </c:strCache>
            </c:strRef>
          </c:cat>
          <c:val>
            <c:numRef>
              <c:f>WCR!$E$121:$J$121</c:f>
              <c:numCache>
                <c:formatCode>#,##0</c:formatCode>
                <c:ptCount val="6"/>
                <c:pt idx="0">
                  <c:v>0</c:v>
                </c:pt>
                <c:pt idx="1">
                  <c:v>0</c:v>
                </c:pt>
                <c:pt idx="2">
                  <c:v>0</c:v>
                </c:pt>
                <c:pt idx="3">
                  <c:v>0</c:v>
                </c:pt>
                <c:pt idx="4">
                  <c:v>0</c:v>
                </c:pt>
                <c:pt idx="5">
                  <c:v>0</c:v>
                </c:pt>
              </c:numCache>
            </c:numRef>
          </c:val>
        </c:ser>
        <c:ser>
          <c:idx val="30"/>
          <c:order val="14"/>
          <c:tx>
            <c:v>Overview Planning</c:v>
          </c:tx>
          <c:cat>
            <c:strRef>
              <c:f>WCR!$E$89:$J$89</c:f>
              <c:strCache>
                <c:ptCount val="6"/>
                <c:pt idx="0">
                  <c:v>2013-2014</c:v>
                </c:pt>
                <c:pt idx="1">
                  <c:v>2014-2015</c:v>
                </c:pt>
                <c:pt idx="2">
                  <c:v>2015-2016</c:v>
                </c:pt>
                <c:pt idx="3">
                  <c:v>2016-2017</c:v>
                </c:pt>
                <c:pt idx="4">
                  <c:v>2017-2018</c:v>
                </c:pt>
                <c:pt idx="5">
                  <c:v>2018-2019</c:v>
                </c:pt>
              </c:strCache>
            </c:strRef>
          </c:cat>
          <c:val>
            <c:numRef>
              <c:f>WCR!$E$122:$J$122</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WCR!$E$89:$J$89</c:f>
              <c:strCache>
                <c:ptCount val="6"/>
                <c:pt idx="0">
                  <c:v>2013-2014</c:v>
                </c:pt>
                <c:pt idx="1">
                  <c:v>2014-2015</c:v>
                </c:pt>
                <c:pt idx="2">
                  <c:v>2015-2016</c:v>
                </c:pt>
                <c:pt idx="3">
                  <c:v>2016-2017</c:v>
                </c:pt>
                <c:pt idx="4">
                  <c:v>2017-2018</c:v>
                </c:pt>
                <c:pt idx="5">
                  <c:v>2018-2019</c:v>
                </c:pt>
              </c:strCache>
            </c:strRef>
          </c:cat>
          <c:val>
            <c:numRef>
              <c:f>WCR!$E$123:$J$123</c:f>
              <c:numCache>
                <c:formatCode>#,##0</c:formatCode>
                <c:ptCount val="6"/>
                <c:pt idx="0">
                  <c:v>0</c:v>
                </c:pt>
                <c:pt idx="1">
                  <c:v>78082</c:v>
                </c:pt>
                <c:pt idx="2">
                  <c:v>71895</c:v>
                </c:pt>
                <c:pt idx="3">
                  <c:v>72995.8</c:v>
                </c:pt>
                <c:pt idx="4">
                  <c:v>93581.8</c:v>
                </c:pt>
                <c:pt idx="5">
                  <c:v>92827</c:v>
                </c:pt>
              </c:numCache>
            </c:numRef>
          </c:val>
        </c:ser>
        <c:ser>
          <c:idx val="0"/>
          <c:order val="16"/>
          <c:tx>
            <c:strRef>
              <c:f>WCR!$C$102</c:f>
              <c:strCache>
                <c:ptCount val="1"/>
                <c:pt idx="0">
                  <c:v>Repression Density Spacing</c:v>
                </c:pt>
              </c:strCache>
            </c:strRef>
          </c:tx>
          <c:cat>
            <c:strRef>
              <c:f>WCR!$E$89:$J$89</c:f>
              <c:strCache>
                <c:ptCount val="6"/>
                <c:pt idx="0">
                  <c:v>2013-2014</c:v>
                </c:pt>
                <c:pt idx="1">
                  <c:v>2014-2015</c:v>
                </c:pt>
                <c:pt idx="2">
                  <c:v>2015-2016</c:v>
                </c:pt>
                <c:pt idx="3">
                  <c:v>2016-2017</c:v>
                </c:pt>
                <c:pt idx="4">
                  <c:v>2017-2018</c:v>
                </c:pt>
                <c:pt idx="5">
                  <c:v>2018-2019</c:v>
                </c:pt>
              </c:strCache>
            </c:strRef>
          </c:cat>
          <c:val>
            <c:numRef>
              <c:f>WCR!$E$103:$J$103</c:f>
              <c:numCache>
                <c:formatCode>#,##0</c:formatCode>
                <c:ptCount val="6"/>
                <c:pt idx="0">
                  <c:v>0</c:v>
                </c:pt>
                <c:pt idx="1">
                  <c:v>0</c:v>
                </c:pt>
                <c:pt idx="2">
                  <c:v>0</c:v>
                </c:pt>
                <c:pt idx="3">
                  <c:v>0</c:v>
                </c:pt>
                <c:pt idx="4">
                  <c:v>0</c:v>
                </c:pt>
                <c:pt idx="5">
                  <c:v>0</c:v>
                </c:pt>
              </c:numCache>
            </c:numRef>
          </c:val>
        </c:ser>
        <c:overlap val="100"/>
        <c:axId val="123422976"/>
        <c:axId val="123424768"/>
      </c:barChart>
      <c:catAx>
        <c:axId val="123422976"/>
        <c:scaling>
          <c:orientation val="minMax"/>
        </c:scaling>
        <c:axPos val="b"/>
        <c:tickLblPos val="nextTo"/>
        <c:crossAx val="123424768"/>
        <c:crosses val="autoZero"/>
        <c:auto val="1"/>
        <c:lblAlgn val="ctr"/>
        <c:lblOffset val="100"/>
      </c:catAx>
      <c:valAx>
        <c:axId val="123424768"/>
        <c:scaling>
          <c:orientation val="minMax"/>
        </c:scaling>
        <c:axPos val="l"/>
        <c:majorGridlines/>
        <c:numFmt formatCode="0%" sourceLinked="1"/>
        <c:tickLblPos val="nextTo"/>
        <c:crossAx val="123422976"/>
        <c:crosses val="autoZero"/>
        <c:crossBetween val="between"/>
      </c:valAx>
    </c:plotArea>
    <c:legend>
      <c:legendPos val="r"/>
    </c:legend>
    <c:plotVisOnly val="1"/>
    <c:dispBlanksAs val="gap"/>
  </c:chart>
  <c:printSettings>
    <c:headerFooter/>
    <c:pageMargins b="0.75000000000000921" l="0.70000000000000062" r="0.70000000000000062" t="0.75000000000000921"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Campbell River</a:t>
            </a:r>
          </a:p>
        </c:rich>
      </c:tx>
    </c:title>
    <c:plotArea>
      <c:layout/>
      <c:barChart>
        <c:barDir val="col"/>
        <c:grouping val="percentStacked"/>
        <c:ser>
          <c:idx val="1"/>
          <c:order val="0"/>
          <c:tx>
            <c:v>Backlog NSR Surveys</c:v>
          </c:tx>
          <c:cat>
            <c:strRef>
              <c:f>WCR!$E$132:$J$132</c:f>
              <c:strCache>
                <c:ptCount val="6"/>
                <c:pt idx="0">
                  <c:v>2013-2014</c:v>
                </c:pt>
                <c:pt idx="1">
                  <c:v>2014-2015</c:v>
                </c:pt>
                <c:pt idx="2">
                  <c:v>2015-2016</c:v>
                </c:pt>
                <c:pt idx="3">
                  <c:v>2016-2017</c:v>
                </c:pt>
                <c:pt idx="4">
                  <c:v>2017-2018</c:v>
                </c:pt>
                <c:pt idx="5">
                  <c:v>2018-2019</c:v>
                </c:pt>
              </c:strCache>
            </c:strRef>
          </c:cat>
          <c:val>
            <c:numRef>
              <c:f>WCR!$E$134:$J$134</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WCR!$E$132:$J$132</c:f>
              <c:strCache>
                <c:ptCount val="6"/>
                <c:pt idx="0">
                  <c:v>2013-2014</c:v>
                </c:pt>
                <c:pt idx="1">
                  <c:v>2014-2015</c:v>
                </c:pt>
                <c:pt idx="2">
                  <c:v>2015-2016</c:v>
                </c:pt>
                <c:pt idx="3">
                  <c:v>2016-2017</c:v>
                </c:pt>
                <c:pt idx="4">
                  <c:v>2017-2018</c:v>
                </c:pt>
                <c:pt idx="5">
                  <c:v>2018-2019</c:v>
                </c:pt>
              </c:strCache>
            </c:strRef>
          </c:cat>
          <c:val>
            <c:numRef>
              <c:f>WCR!$E$136:$J$136</c:f>
              <c:numCache>
                <c:formatCode>#,##0</c:formatCode>
                <c:ptCount val="6"/>
                <c:pt idx="0">
                  <c:v>2925</c:v>
                </c:pt>
                <c:pt idx="1">
                  <c:v>650</c:v>
                </c:pt>
                <c:pt idx="2">
                  <c:v>0</c:v>
                </c:pt>
                <c:pt idx="3">
                  <c:v>0</c:v>
                </c:pt>
                <c:pt idx="4">
                  <c:v>0</c:v>
                </c:pt>
                <c:pt idx="5">
                  <c:v>0</c:v>
                </c:pt>
              </c:numCache>
            </c:numRef>
          </c:val>
        </c:ser>
        <c:ser>
          <c:idx val="5"/>
          <c:order val="2"/>
          <c:tx>
            <c:v>Defaulted Obligations Surveys</c:v>
          </c:tx>
          <c:cat>
            <c:strRef>
              <c:f>WCR!$E$132:$J$132</c:f>
              <c:strCache>
                <c:ptCount val="6"/>
                <c:pt idx="0">
                  <c:v>2013-2014</c:v>
                </c:pt>
                <c:pt idx="1">
                  <c:v>2014-2015</c:v>
                </c:pt>
                <c:pt idx="2">
                  <c:v>2015-2016</c:v>
                </c:pt>
                <c:pt idx="3">
                  <c:v>2016-2017</c:v>
                </c:pt>
                <c:pt idx="4">
                  <c:v>2017-2018</c:v>
                </c:pt>
                <c:pt idx="5">
                  <c:v>2018-2019</c:v>
                </c:pt>
              </c:strCache>
            </c:strRef>
          </c:cat>
          <c:val>
            <c:numRef>
              <c:f>WCR!$E$138:$J$138</c:f>
              <c:numCache>
                <c:formatCode>#,##0</c:formatCode>
                <c:ptCount val="6"/>
                <c:pt idx="0">
                  <c:v>0</c:v>
                </c:pt>
                <c:pt idx="1">
                  <c:v>0</c:v>
                </c:pt>
                <c:pt idx="2">
                  <c:v>0</c:v>
                </c:pt>
                <c:pt idx="3">
                  <c:v>0</c:v>
                </c:pt>
                <c:pt idx="4">
                  <c:v>0</c:v>
                </c:pt>
                <c:pt idx="5">
                  <c:v>0</c:v>
                </c:pt>
              </c:numCache>
            </c:numRef>
          </c:val>
        </c:ser>
        <c:ser>
          <c:idx val="7"/>
          <c:order val="3"/>
          <c:tx>
            <c:v>Brushing Surveys</c:v>
          </c:tx>
          <c:cat>
            <c:strRef>
              <c:f>WCR!$E$132:$J$132</c:f>
              <c:strCache>
                <c:ptCount val="6"/>
                <c:pt idx="0">
                  <c:v>2013-2014</c:v>
                </c:pt>
                <c:pt idx="1">
                  <c:v>2014-2015</c:v>
                </c:pt>
                <c:pt idx="2">
                  <c:v>2015-2016</c:v>
                </c:pt>
                <c:pt idx="3">
                  <c:v>2016-2017</c:v>
                </c:pt>
                <c:pt idx="4">
                  <c:v>2017-2018</c:v>
                </c:pt>
                <c:pt idx="5">
                  <c:v>2018-2019</c:v>
                </c:pt>
              </c:strCache>
            </c:strRef>
          </c:cat>
          <c:val>
            <c:numRef>
              <c:f>WCR!$E$140:$J$140</c:f>
              <c:numCache>
                <c:formatCode>#,##0</c:formatCode>
                <c:ptCount val="6"/>
                <c:pt idx="0">
                  <c:v>0</c:v>
                </c:pt>
                <c:pt idx="1">
                  <c:v>0</c:v>
                </c:pt>
                <c:pt idx="2">
                  <c:v>736</c:v>
                </c:pt>
                <c:pt idx="3">
                  <c:v>506</c:v>
                </c:pt>
                <c:pt idx="4">
                  <c:v>960</c:v>
                </c:pt>
                <c:pt idx="5">
                  <c:v>960</c:v>
                </c:pt>
              </c:numCache>
            </c:numRef>
          </c:val>
        </c:ser>
        <c:ser>
          <c:idx val="9"/>
          <c:order val="4"/>
          <c:tx>
            <c:v>Site Prep</c:v>
          </c:tx>
          <c:cat>
            <c:strRef>
              <c:f>WCR!$E$132:$J$132</c:f>
              <c:strCache>
                <c:ptCount val="6"/>
                <c:pt idx="0">
                  <c:v>2013-2014</c:v>
                </c:pt>
                <c:pt idx="1">
                  <c:v>2014-2015</c:v>
                </c:pt>
                <c:pt idx="2">
                  <c:v>2015-2016</c:v>
                </c:pt>
                <c:pt idx="3">
                  <c:v>2016-2017</c:v>
                </c:pt>
                <c:pt idx="4">
                  <c:v>2017-2018</c:v>
                </c:pt>
                <c:pt idx="5">
                  <c:v>2018-2019</c:v>
                </c:pt>
              </c:strCache>
            </c:strRef>
          </c:cat>
          <c:val>
            <c:numRef>
              <c:f>WCR!$E$142:$J$142</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WCR!$E$132:$J$132</c:f>
              <c:strCache>
                <c:ptCount val="6"/>
                <c:pt idx="0">
                  <c:v>2013-2014</c:v>
                </c:pt>
                <c:pt idx="1">
                  <c:v>2014-2015</c:v>
                </c:pt>
                <c:pt idx="2">
                  <c:v>2015-2016</c:v>
                </c:pt>
                <c:pt idx="3">
                  <c:v>2016-2017</c:v>
                </c:pt>
                <c:pt idx="4">
                  <c:v>2017-2018</c:v>
                </c:pt>
                <c:pt idx="5">
                  <c:v>2018-2019</c:v>
                </c:pt>
              </c:strCache>
            </c:strRef>
          </c:cat>
          <c:val>
            <c:numRef>
              <c:f>WCR!$E$144:$J$144</c:f>
              <c:numCache>
                <c:formatCode>#,##0</c:formatCode>
                <c:ptCount val="6"/>
                <c:pt idx="0">
                  <c:v>0</c:v>
                </c:pt>
                <c:pt idx="1">
                  <c:v>0</c:v>
                </c:pt>
                <c:pt idx="2">
                  <c:v>0</c:v>
                </c:pt>
                <c:pt idx="3">
                  <c:v>0</c:v>
                </c:pt>
                <c:pt idx="4">
                  <c:v>0</c:v>
                </c:pt>
                <c:pt idx="5">
                  <c:v>0</c:v>
                </c:pt>
              </c:numCache>
            </c:numRef>
          </c:val>
        </c:ser>
        <c:ser>
          <c:idx val="13"/>
          <c:order val="6"/>
          <c:tx>
            <c:v>Planting</c:v>
          </c:tx>
          <c:cat>
            <c:strRef>
              <c:f>WCR!$E$132:$J$132</c:f>
              <c:strCache>
                <c:ptCount val="6"/>
                <c:pt idx="0">
                  <c:v>2013-2014</c:v>
                </c:pt>
                <c:pt idx="1">
                  <c:v>2014-2015</c:v>
                </c:pt>
                <c:pt idx="2">
                  <c:v>2015-2016</c:v>
                </c:pt>
                <c:pt idx="3">
                  <c:v>2016-2017</c:v>
                </c:pt>
                <c:pt idx="4">
                  <c:v>2017-2018</c:v>
                </c:pt>
                <c:pt idx="5">
                  <c:v>2018-2019</c:v>
                </c:pt>
              </c:strCache>
            </c:strRef>
          </c:cat>
          <c:val>
            <c:numRef>
              <c:f>WCR!$E$148:$J$148</c:f>
              <c:numCache>
                <c:formatCode>#,##0</c:formatCode>
                <c:ptCount val="6"/>
                <c:pt idx="0">
                  <c:v>0</c:v>
                </c:pt>
                <c:pt idx="1">
                  <c:v>22246</c:v>
                </c:pt>
                <c:pt idx="2">
                  <c:v>17100</c:v>
                </c:pt>
                <c:pt idx="3">
                  <c:v>0</c:v>
                </c:pt>
                <c:pt idx="4">
                  <c:v>0</c:v>
                </c:pt>
                <c:pt idx="5">
                  <c:v>0</c:v>
                </c:pt>
              </c:numCache>
            </c:numRef>
          </c:val>
        </c:ser>
        <c:ser>
          <c:idx val="16"/>
          <c:order val="7"/>
          <c:tx>
            <c:v>Overstory removal</c:v>
          </c:tx>
          <c:cat>
            <c:strRef>
              <c:f>WCR!$E$132:$J$132</c:f>
              <c:strCache>
                <c:ptCount val="6"/>
                <c:pt idx="0">
                  <c:v>2013-2014</c:v>
                </c:pt>
                <c:pt idx="1">
                  <c:v>2014-2015</c:v>
                </c:pt>
                <c:pt idx="2">
                  <c:v>2015-2016</c:v>
                </c:pt>
                <c:pt idx="3">
                  <c:v>2016-2017</c:v>
                </c:pt>
                <c:pt idx="4">
                  <c:v>2017-2018</c:v>
                </c:pt>
                <c:pt idx="5">
                  <c:v>2018-2019</c:v>
                </c:pt>
              </c:strCache>
            </c:strRef>
          </c:cat>
          <c:val>
            <c:numRef>
              <c:f>WCR!$E$151:$J$151</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WCR!$E$132:$J$132</c:f>
              <c:strCache>
                <c:ptCount val="6"/>
                <c:pt idx="0">
                  <c:v>2013-2014</c:v>
                </c:pt>
                <c:pt idx="1">
                  <c:v>2014-2015</c:v>
                </c:pt>
                <c:pt idx="2">
                  <c:v>2015-2016</c:v>
                </c:pt>
                <c:pt idx="3">
                  <c:v>2016-2017</c:v>
                </c:pt>
                <c:pt idx="4">
                  <c:v>2017-2018</c:v>
                </c:pt>
                <c:pt idx="5">
                  <c:v>2018-2019</c:v>
                </c:pt>
              </c:strCache>
            </c:strRef>
          </c:cat>
          <c:val>
            <c:numRef>
              <c:f>WCR!$E$154:$J$154</c:f>
              <c:numCache>
                <c:formatCode>#,##0</c:formatCode>
                <c:ptCount val="6"/>
                <c:pt idx="0">
                  <c:v>0</c:v>
                </c:pt>
                <c:pt idx="1">
                  <c:v>146720</c:v>
                </c:pt>
                <c:pt idx="2">
                  <c:v>293490</c:v>
                </c:pt>
                <c:pt idx="3">
                  <c:v>267356</c:v>
                </c:pt>
                <c:pt idx="4">
                  <c:v>267000</c:v>
                </c:pt>
                <c:pt idx="5">
                  <c:v>267000</c:v>
                </c:pt>
              </c:numCache>
            </c:numRef>
          </c:val>
        </c:ser>
        <c:ser>
          <c:idx val="21"/>
          <c:order val="9"/>
          <c:tx>
            <c:v>Conifer Release</c:v>
          </c:tx>
          <c:cat>
            <c:strRef>
              <c:f>WCR!$E$132:$J$132</c:f>
              <c:strCache>
                <c:ptCount val="6"/>
                <c:pt idx="0">
                  <c:v>2013-2014</c:v>
                </c:pt>
                <c:pt idx="1">
                  <c:v>2014-2015</c:v>
                </c:pt>
                <c:pt idx="2">
                  <c:v>2015-2016</c:v>
                </c:pt>
                <c:pt idx="3">
                  <c:v>2016-2017</c:v>
                </c:pt>
                <c:pt idx="4">
                  <c:v>2017-2018</c:v>
                </c:pt>
                <c:pt idx="5">
                  <c:v>2018-2019</c:v>
                </c:pt>
              </c:strCache>
            </c:strRef>
          </c:cat>
          <c:val>
            <c:numRef>
              <c:f>WCR!$E$156:$J$156</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WCR!$E$132:$J$132</c:f>
              <c:strCache>
                <c:ptCount val="6"/>
                <c:pt idx="0">
                  <c:v>2013-2014</c:v>
                </c:pt>
                <c:pt idx="1">
                  <c:v>2014-2015</c:v>
                </c:pt>
                <c:pt idx="2">
                  <c:v>2015-2016</c:v>
                </c:pt>
                <c:pt idx="3">
                  <c:v>2016-2017</c:v>
                </c:pt>
                <c:pt idx="4">
                  <c:v>2017-2018</c:v>
                </c:pt>
                <c:pt idx="5">
                  <c:v>2018-2019</c:v>
                </c:pt>
              </c:strCache>
            </c:strRef>
          </c:cat>
          <c:val>
            <c:numRef>
              <c:f>WCR!$E$158:$J$158</c:f>
              <c:numCache>
                <c:formatCode>#,##0</c:formatCode>
                <c:ptCount val="6"/>
                <c:pt idx="0">
                  <c:v>0</c:v>
                </c:pt>
                <c:pt idx="1">
                  <c:v>55000</c:v>
                </c:pt>
                <c:pt idx="2">
                  <c:v>29600</c:v>
                </c:pt>
                <c:pt idx="3">
                  <c:v>40700</c:v>
                </c:pt>
                <c:pt idx="4">
                  <c:v>9250</c:v>
                </c:pt>
                <c:pt idx="5">
                  <c:v>9250</c:v>
                </c:pt>
              </c:numCache>
            </c:numRef>
          </c:val>
        </c:ser>
        <c:ser>
          <c:idx val="25"/>
          <c:order val="11"/>
          <c:tx>
            <c:v>Fertilization</c:v>
          </c:tx>
          <c:cat>
            <c:strRef>
              <c:f>WCR!$E$132:$J$132</c:f>
              <c:strCache>
                <c:ptCount val="6"/>
                <c:pt idx="0">
                  <c:v>2013-2014</c:v>
                </c:pt>
                <c:pt idx="1">
                  <c:v>2014-2015</c:v>
                </c:pt>
                <c:pt idx="2">
                  <c:v>2015-2016</c:v>
                </c:pt>
                <c:pt idx="3">
                  <c:v>2016-2017</c:v>
                </c:pt>
                <c:pt idx="4">
                  <c:v>2017-2018</c:v>
                </c:pt>
                <c:pt idx="5">
                  <c:v>2018-2019</c:v>
                </c:pt>
              </c:strCache>
            </c:strRef>
          </c:cat>
          <c:val>
            <c:numRef>
              <c:f>WCR!$E$160:$J$160</c:f>
              <c:numCache>
                <c:formatCode>#,##0</c:formatCode>
                <c:ptCount val="6"/>
                <c:pt idx="0">
                  <c:v>0</c:v>
                </c:pt>
                <c:pt idx="1">
                  <c:v>610500</c:v>
                </c:pt>
                <c:pt idx="2">
                  <c:v>1110000</c:v>
                </c:pt>
                <c:pt idx="3">
                  <c:v>1221000</c:v>
                </c:pt>
                <c:pt idx="4">
                  <c:v>1221000</c:v>
                </c:pt>
                <c:pt idx="5">
                  <c:v>1221000</c:v>
                </c:pt>
              </c:numCache>
            </c:numRef>
          </c:val>
        </c:ser>
        <c:ser>
          <c:idx val="27"/>
          <c:order val="12"/>
          <c:tx>
            <c:v>Pruning</c:v>
          </c:tx>
          <c:cat>
            <c:strRef>
              <c:f>WCR!$E$132:$J$132</c:f>
              <c:strCache>
                <c:ptCount val="6"/>
                <c:pt idx="0">
                  <c:v>2013-2014</c:v>
                </c:pt>
                <c:pt idx="1">
                  <c:v>2014-2015</c:v>
                </c:pt>
                <c:pt idx="2">
                  <c:v>2015-2016</c:v>
                </c:pt>
                <c:pt idx="3">
                  <c:v>2016-2017</c:v>
                </c:pt>
                <c:pt idx="4">
                  <c:v>2017-2018</c:v>
                </c:pt>
                <c:pt idx="5">
                  <c:v>2018-2019</c:v>
                </c:pt>
              </c:strCache>
            </c:strRef>
          </c:cat>
          <c:val>
            <c:numRef>
              <c:f>WCR!$E$162:$J$162</c:f>
              <c:numCache>
                <c:formatCode>#,##0</c:formatCode>
                <c:ptCount val="6"/>
                <c:pt idx="0">
                  <c:v>0</c:v>
                </c:pt>
                <c:pt idx="1">
                  <c:v>0</c:v>
                </c:pt>
                <c:pt idx="2">
                  <c:v>0</c:v>
                </c:pt>
                <c:pt idx="3">
                  <c:v>0</c:v>
                </c:pt>
                <c:pt idx="4">
                  <c:v>0</c:v>
                </c:pt>
                <c:pt idx="5">
                  <c:v>0</c:v>
                </c:pt>
              </c:numCache>
            </c:numRef>
          </c:val>
        </c:ser>
        <c:ser>
          <c:idx val="29"/>
          <c:order val="13"/>
          <c:tx>
            <c:v>Access</c:v>
          </c:tx>
          <c:cat>
            <c:strRef>
              <c:f>WCR!$E$132:$J$132</c:f>
              <c:strCache>
                <c:ptCount val="6"/>
                <c:pt idx="0">
                  <c:v>2013-2014</c:v>
                </c:pt>
                <c:pt idx="1">
                  <c:v>2014-2015</c:v>
                </c:pt>
                <c:pt idx="2">
                  <c:v>2015-2016</c:v>
                </c:pt>
                <c:pt idx="3">
                  <c:v>2016-2017</c:v>
                </c:pt>
                <c:pt idx="4">
                  <c:v>2017-2018</c:v>
                </c:pt>
                <c:pt idx="5">
                  <c:v>2018-2019</c:v>
                </c:pt>
              </c:strCache>
            </c:strRef>
          </c:cat>
          <c:val>
            <c:numRef>
              <c:f>WCR!$E$164:$J$164</c:f>
              <c:numCache>
                <c:formatCode>#,##0</c:formatCode>
                <c:ptCount val="6"/>
                <c:pt idx="0">
                  <c:v>0</c:v>
                </c:pt>
                <c:pt idx="1">
                  <c:v>0</c:v>
                </c:pt>
                <c:pt idx="2">
                  <c:v>0</c:v>
                </c:pt>
                <c:pt idx="3">
                  <c:v>0</c:v>
                </c:pt>
                <c:pt idx="4">
                  <c:v>0</c:v>
                </c:pt>
                <c:pt idx="5">
                  <c:v>0</c:v>
                </c:pt>
              </c:numCache>
            </c:numRef>
          </c:val>
        </c:ser>
        <c:ser>
          <c:idx val="30"/>
          <c:order val="14"/>
          <c:tx>
            <c:v>Overview Planning</c:v>
          </c:tx>
          <c:cat>
            <c:strRef>
              <c:f>WCR!$E$132:$J$132</c:f>
              <c:strCache>
                <c:ptCount val="6"/>
                <c:pt idx="0">
                  <c:v>2013-2014</c:v>
                </c:pt>
                <c:pt idx="1">
                  <c:v>2014-2015</c:v>
                </c:pt>
                <c:pt idx="2">
                  <c:v>2015-2016</c:v>
                </c:pt>
                <c:pt idx="3">
                  <c:v>2016-2017</c:v>
                </c:pt>
                <c:pt idx="4">
                  <c:v>2017-2018</c:v>
                </c:pt>
                <c:pt idx="5">
                  <c:v>2018-2019</c:v>
                </c:pt>
              </c:strCache>
            </c:strRef>
          </c:cat>
          <c:val>
            <c:numRef>
              <c:f>WCR!$E$165:$J$165</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WCR!$E$132:$J$132</c:f>
              <c:strCache>
                <c:ptCount val="6"/>
                <c:pt idx="0">
                  <c:v>2013-2014</c:v>
                </c:pt>
                <c:pt idx="1">
                  <c:v>2014-2015</c:v>
                </c:pt>
                <c:pt idx="2">
                  <c:v>2015-2016</c:v>
                </c:pt>
                <c:pt idx="3">
                  <c:v>2016-2017</c:v>
                </c:pt>
                <c:pt idx="4">
                  <c:v>2017-2018</c:v>
                </c:pt>
                <c:pt idx="5">
                  <c:v>2018-2019</c:v>
                </c:pt>
              </c:strCache>
            </c:strRef>
          </c:cat>
          <c:val>
            <c:numRef>
              <c:f>WCR!$E$166:$J$166</c:f>
              <c:numCache>
                <c:formatCode>#,##0</c:formatCode>
                <c:ptCount val="6"/>
                <c:pt idx="0">
                  <c:v>292.5</c:v>
                </c:pt>
                <c:pt idx="1">
                  <c:v>83511.600000000006</c:v>
                </c:pt>
                <c:pt idx="2">
                  <c:v>145092.6</c:v>
                </c:pt>
                <c:pt idx="3">
                  <c:v>152956.20000000001</c:v>
                </c:pt>
                <c:pt idx="4">
                  <c:v>149821</c:v>
                </c:pt>
                <c:pt idx="5">
                  <c:v>149821</c:v>
                </c:pt>
              </c:numCache>
            </c:numRef>
          </c:val>
        </c:ser>
        <c:ser>
          <c:idx val="0"/>
          <c:order val="16"/>
          <c:tx>
            <c:strRef>
              <c:f>WCR!$C$145</c:f>
              <c:strCache>
                <c:ptCount val="1"/>
                <c:pt idx="0">
                  <c:v>Repression Density Spacing</c:v>
                </c:pt>
              </c:strCache>
            </c:strRef>
          </c:tx>
          <c:cat>
            <c:strRef>
              <c:f>WCR!$E$132:$J$132</c:f>
              <c:strCache>
                <c:ptCount val="6"/>
                <c:pt idx="0">
                  <c:v>2013-2014</c:v>
                </c:pt>
                <c:pt idx="1">
                  <c:v>2014-2015</c:v>
                </c:pt>
                <c:pt idx="2">
                  <c:v>2015-2016</c:v>
                </c:pt>
                <c:pt idx="3">
                  <c:v>2016-2017</c:v>
                </c:pt>
                <c:pt idx="4">
                  <c:v>2017-2018</c:v>
                </c:pt>
                <c:pt idx="5">
                  <c:v>2018-2019</c:v>
                </c:pt>
              </c:strCache>
            </c:strRef>
          </c:cat>
          <c:val>
            <c:numRef>
              <c:f>WCR!$E$146:$J$146</c:f>
              <c:numCache>
                <c:formatCode>#,##0</c:formatCode>
                <c:ptCount val="6"/>
                <c:pt idx="0">
                  <c:v>0</c:v>
                </c:pt>
                <c:pt idx="1">
                  <c:v>0</c:v>
                </c:pt>
                <c:pt idx="2">
                  <c:v>0</c:v>
                </c:pt>
                <c:pt idx="3">
                  <c:v>0</c:v>
                </c:pt>
                <c:pt idx="4">
                  <c:v>0</c:v>
                </c:pt>
                <c:pt idx="5">
                  <c:v>0</c:v>
                </c:pt>
              </c:numCache>
            </c:numRef>
          </c:val>
        </c:ser>
        <c:overlap val="100"/>
        <c:axId val="123528320"/>
        <c:axId val="123529856"/>
      </c:barChart>
      <c:catAx>
        <c:axId val="123528320"/>
        <c:scaling>
          <c:orientation val="minMax"/>
        </c:scaling>
        <c:axPos val="b"/>
        <c:tickLblPos val="nextTo"/>
        <c:crossAx val="123529856"/>
        <c:crosses val="autoZero"/>
        <c:auto val="1"/>
        <c:lblAlgn val="ctr"/>
        <c:lblOffset val="100"/>
      </c:catAx>
      <c:valAx>
        <c:axId val="123529856"/>
        <c:scaling>
          <c:orientation val="minMax"/>
        </c:scaling>
        <c:axPos val="l"/>
        <c:majorGridlines/>
        <c:numFmt formatCode="0%" sourceLinked="1"/>
        <c:tickLblPos val="nextTo"/>
        <c:crossAx val="123528320"/>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a:t>Haida</a:t>
            </a:r>
            <a:r>
              <a:rPr lang="en-US" baseline="0"/>
              <a:t> Gwaii</a:t>
            </a:r>
            <a:endParaRPr lang="en-US"/>
          </a:p>
        </c:rich>
      </c:tx>
    </c:title>
    <c:plotArea>
      <c:layout/>
      <c:barChart>
        <c:barDir val="col"/>
        <c:grouping val="percentStacked"/>
        <c:ser>
          <c:idx val="1"/>
          <c:order val="0"/>
          <c:tx>
            <c:v>Backlog NSR Surveys</c:v>
          </c:tx>
          <c:cat>
            <c:strRef>
              <c:f>WCR!$E$175:$J$175</c:f>
              <c:strCache>
                <c:ptCount val="6"/>
                <c:pt idx="0">
                  <c:v>2013-2014</c:v>
                </c:pt>
                <c:pt idx="1">
                  <c:v>2014-2015</c:v>
                </c:pt>
                <c:pt idx="2">
                  <c:v>2015-2016</c:v>
                </c:pt>
                <c:pt idx="3">
                  <c:v>2016-2017</c:v>
                </c:pt>
                <c:pt idx="4">
                  <c:v>2017-2018</c:v>
                </c:pt>
                <c:pt idx="5">
                  <c:v>2018-2019</c:v>
                </c:pt>
              </c:strCache>
            </c:strRef>
          </c:cat>
          <c:val>
            <c:numRef>
              <c:f>WCR!$E$177:$J$177</c:f>
              <c:numCache>
                <c:formatCode>#,##0</c:formatCode>
                <c:ptCount val="6"/>
                <c:pt idx="0" formatCode="General">
                  <c:v>0</c:v>
                </c:pt>
                <c:pt idx="1">
                  <c:v>0</c:v>
                </c:pt>
                <c:pt idx="2">
                  <c:v>0</c:v>
                </c:pt>
                <c:pt idx="3">
                  <c:v>0</c:v>
                </c:pt>
                <c:pt idx="4">
                  <c:v>0</c:v>
                </c:pt>
                <c:pt idx="5">
                  <c:v>0</c:v>
                </c:pt>
              </c:numCache>
            </c:numRef>
          </c:val>
        </c:ser>
        <c:ser>
          <c:idx val="3"/>
          <c:order val="1"/>
          <c:tx>
            <c:v>MPB/Wildfire Surveys</c:v>
          </c:tx>
          <c:spPr>
            <a:solidFill>
              <a:srgbClr val="FF0000"/>
            </a:solidFill>
          </c:spPr>
          <c:cat>
            <c:strRef>
              <c:f>WCR!$E$175:$J$175</c:f>
              <c:strCache>
                <c:ptCount val="6"/>
                <c:pt idx="0">
                  <c:v>2013-2014</c:v>
                </c:pt>
                <c:pt idx="1">
                  <c:v>2014-2015</c:v>
                </c:pt>
                <c:pt idx="2">
                  <c:v>2015-2016</c:v>
                </c:pt>
                <c:pt idx="3">
                  <c:v>2016-2017</c:v>
                </c:pt>
                <c:pt idx="4">
                  <c:v>2017-2018</c:v>
                </c:pt>
                <c:pt idx="5">
                  <c:v>2018-2019</c:v>
                </c:pt>
              </c:strCache>
            </c:strRef>
          </c:cat>
          <c:val>
            <c:numRef>
              <c:f>WCR!$E$179:$J$179</c:f>
              <c:numCache>
                <c:formatCode>#,##0</c:formatCode>
                <c:ptCount val="6"/>
                <c:pt idx="0">
                  <c:v>0</c:v>
                </c:pt>
                <c:pt idx="1">
                  <c:v>0</c:v>
                </c:pt>
                <c:pt idx="2">
                  <c:v>0</c:v>
                </c:pt>
                <c:pt idx="3">
                  <c:v>0</c:v>
                </c:pt>
                <c:pt idx="4">
                  <c:v>0</c:v>
                </c:pt>
                <c:pt idx="5">
                  <c:v>0</c:v>
                </c:pt>
              </c:numCache>
            </c:numRef>
          </c:val>
        </c:ser>
        <c:ser>
          <c:idx val="5"/>
          <c:order val="2"/>
          <c:tx>
            <c:v>Defaulted Obligations Surveys</c:v>
          </c:tx>
          <c:cat>
            <c:strRef>
              <c:f>WCR!$E$175:$J$175</c:f>
              <c:strCache>
                <c:ptCount val="6"/>
                <c:pt idx="0">
                  <c:v>2013-2014</c:v>
                </c:pt>
                <c:pt idx="1">
                  <c:v>2014-2015</c:v>
                </c:pt>
                <c:pt idx="2">
                  <c:v>2015-2016</c:v>
                </c:pt>
                <c:pt idx="3">
                  <c:v>2016-2017</c:v>
                </c:pt>
                <c:pt idx="4">
                  <c:v>2017-2018</c:v>
                </c:pt>
                <c:pt idx="5">
                  <c:v>2018-2019</c:v>
                </c:pt>
              </c:strCache>
            </c:strRef>
          </c:cat>
          <c:val>
            <c:numRef>
              <c:f>WCR!$E$181:$J$181</c:f>
              <c:numCache>
                <c:formatCode>#,##0</c:formatCode>
                <c:ptCount val="6"/>
                <c:pt idx="0">
                  <c:v>0</c:v>
                </c:pt>
                <c:pt idx="1">
                  <c:v>0</c:v>
                </c:pt>
                <c:pt idx="2">
                  <c:v>0</c:v>
                </c:pt>
                <c:pt idx="3">
                  <c:v>0</c:v>
                </c:pt>
                <c:pt idx="4">
                  <c:v>0</c:v>
                </c:pt>
                <c:pt idx="5">
                  <c:v>0</c:v>
                </c:pt>
              </c:numCache>
            </c:numRef>
          </c:val>
        </c:ser>
        <c:ser>
          <c:idx val="7"/>
          <c:order val="3"/>
          <c:tx>
            <c:v>Brushing Surveys</c:v>
          </c:tx>
          <c:cat>
            <c:strRef>
              <c:f>WCR!$E$175:$J$175</c:f>
              <c:strCache>
                <c:ptCount val="6"/>
                <c:pt idx="0">
                  <c:v>2013-2014</c:v>
                </c:pt>
                <c:pt idx="1">
                  <c:v>2014-2015</c:v>
                </c:pt>
                <c:pt idx="2">
                  <c:v>2015-2016</c:v>
                </c:pt>
                <c:pt idx="3">
                  <c:v>2016-2017</c:v>
                </c:pt>
                <c:pt idx="4">
                  <c:v>2017-2018</c:v>
                </c:pt>
                <c:pt idx="5">
                  <c:v>2018-2019</c:v>
                </c:pt>
              </c:strCache>
            </c:strRef>
          </c:cat>
          <c:val>
            <c:numRef>
              <c:f>WCR!$E$183:$J$183</c:f>
              <c:numCache>
                <c:formatCode>#,##0</c:formatCode>
                <c:ptCount val="6"/>
                <c:pt idx="0">
                  <c:v>0</c:v>
                </c:pt>
                <c:pt idx="1">
                  <c:v>0</c:v>
                </c:pt>
                <c:pt idx="2">
                  <c:v>0</c:v>
                </c:pt>
                <c:pt idx="3">
                  <c:v>0</c:v>
                </c:pt>
                <c:pt idx="4">
                  <c:v>0</c:v>
                </c:pt>
                <c:pt idx="5">
                  <c:v>0</c:v>
                </c:pt>
              </c:numCache>
            </c:numRef>
          </c:val>
        </c:ser>
        <c:ser>
          <c:idx val="9"/>
          <c:order val="4"/>
          <c:tx>
            <c:v>Site Prep</c:v>
          </c:tx>
          <c:cat>
            <c:strRef>
              <c:f>WCR!$E$175:$J$175</c:f>
              <c:strCache>
                <c:ptCount val="6"/>
                <c:pt idx="0">
                  <c:v>2013-2014</c:v>
                </c:pt>
                <c:pt idx="1">
                  <c:v>2014-2015</c:v>
                </c:pt>
                <c:pt idx="2">
                  <c:v>2015-2016</c:v>
                </c:pt>
                <c:pt idx="3">
                  <c:v>2016-2017</c:v>
                </c:pt>
                <c:pt idx="4">
                  <c:v>2017-2018</c:v>
                </c:pt>
                <c:pt idx="5">
                  <c:v>2018-2019</c:v>
                </c:pt>
              </c:strCache>
            </c:strRef>
          </c:cat>
          <c:val>
            <c:numRef>
              <c:f>WCR!$E$185:$J$185</c:f>
              <c:numCache>
                <c:formatCode>#,##0</c:formatCode>
                <c:ptCount val="6"/>
                <c:pt idx="0">
                  <c:v>0</c:v>
                </c:pt>
                <c:pt idx="1">
                  <c:v>0</c:v>
                </c:pt>
                <c:pt idx="2">
                  <c:v>0</c:v>
                </c:pt>
                <c:pt idx="3">
                  <c:v>0</c:v>
                </c:pt>
                <c:pt idx="4">
                  <c:v>0</c:v>
                </c:pt>
                <c:pt idx="5">
                  <c:v>0</c:v>
                </c:pt>
              </c:numCache>
            </c:numRef>
          </c:val>
        </c:ser>
        <c:ser>
          <c:idx val="11"/>
          <c:order val="5"/>
          <c:tx>
            <c:v>Brushing</c:v>
          </c:tx>
          <c:spPr>
            <a:solidFill>
              <a:srgbClr val="92D050"/>
            </a:solidFill>
          </c:spPr>
          <c:cat>
            <c:strRef>
              <c:f>WCR!$E$175:$J$175</c:f>
              <c:strCache>
                <c:ptCount val="6"/>
                <c:pt idx="0">
                  <c:v>2013-2014</c:v>
                </c:pt>
                <c:pt idx="1">
                  <c:v>2014-2015</c:v>
                </c:pt>
                <c:pt idx="2">
                  <c:v>2015-2016</c:v>
                </c:pt>
                <c:pt idx="3">
                  <c:v>2016-2017</c:v>
                </c:pt>
                <c:pt idx="4">
                  <c:v>2017-2018</c:v>
                </c:pt>
                <c:pt idx="5">
                  <c:v>2018-2019</c:v>
                </c:pt>
              </c:strCache>
            </c:strRef>
          </c:cat>
          <c:val>
            <c:numRef>
              <c:f>WCR!$E$187:$J$187</c:f>
              <c:numCache>
                <c:formatCode>#,##0</c:formatCode>
                <c:ptCount val="6"/>
                <c:pt idx="0">
                  <c:v>82338</c:v>
                </c:pt>
                <c:pt idx="1">
                  <c:v>41169</c:v>
                </c:pt>
                <c:pt idx="2">
                  <c:v>0</c:v>
                </c:pt>
                <c:pt idx="3">
                  <c:v>0</c:v>
                </c:pt>
                <c:pt idx="4">
                  <c:v>0</c:v>
                </c:pt>
                <c:pt idx="5">
                  <c:v>0</c:v>
                </c:pt>
              </c:numCache>
            </c:numRef>
          </c:val>
        </c:ser>
        <c:ser>
          <c:idx val="13"/>
          <c:order val="6"/>
          <c:tx>
            <c:v>Planting</c:v>
          </c:tx>
          <c:cat>
            <c:strRef>
              <c:f>WCR!$E$175:$J$175</c:f>
              <c:strCache>
                <c:ptCount val="6"/>
                <c:pt idx="0">
                  <c:v>2013-2014</c:v>
                </c:pt>
                <c:pt idx="1">
                  <c:v>2014-2015</c:v>
                </c:pt>
                <c:pt idx="2">
                  <c:v>2015-2016</c:v>
                </c:pt>
                <c:pt idx="3">
                  <c:v>2016-2017</c:v>
                </c:pt>
                <c:pt idx="4">
                  <c:v>2017-2018</c:v>
                </c:pt>
                <c:pt idx="5">
                  <c:v>2018-2019</c:v>
                </c:pt>
              </c:strCache>
            </c:strRef>
          </c:cat>
          <c:val>
            <c:numRef>
              <c:f>WCR!$E$191:$J$191</c:f>
              <c:numCache>
                <c:formatCode>#,##0</c:formatCode>
                <c:ptCount val="6"/>
                <c:pt idx="0">
                  <c:v>0</c:v>
                </c:pt>
                <c:pt idx="1">
                  <c:v>0</c:v>
                </c:pt>
                <c:pt idx="2">
                  <c:v>0</c:v>
                </c:pt>
                <c:pt idx="3">
                  <c:v>0</c:v>
                </c:pt>
                <c:pt idx="4">
                  <c:v>0</c:v>
                </c:pt>
                <c:pt idx="5">
                  <c:v>0</c:v>
                </c:pt>
              </c:numCache>
            </c:numRef>
          </c:val>
        </c:ser>
        <c:ser>
          <c:idx val="16"/>
          <c:order val="7"/>
          <c:tx>
            <c:v>Overstory removal</c:v>
          </c:tx>
          <c:cat>
            <c:strRef>
              <c:f>WCR!$E$175:$J$175</c:f>
              <c:strCache>
                <c:ptCount val="6"/>
                <c:pt idx="0">
                  <c:v>2013-2014</c:v>
                </c:pt>
                <c:pt idx="1">
                  <c:v>2014-2015</c:v>
                </c:pt>
                <c:pt idx="2">
                  <c:v>2015-2016</c:v>
                </c:pt>
                <c:pt idx="3">
                  <c:v>2016-2017</c:v>
                </c:pt>
                <c:pt idx="4">
                  <c:v>2017-2018</c:v>
                </c:pt>
                <c:pt idx="5">
                  <c:v>2018-2019</c:v>
                </c:pt>
              </c:strCache>
            </c:strRef>
          </c:cat>
          <c:val>
            <c:numRef>
              <c:f>WCR!$E$194:$J$194</c:f>
              <c:numCache>
                <c:formatCode>#,##0</c:formatCode>
                <c:ptCount val="6"/>
                <c:pt idx="0">
                  <c:v>0</c:v>
                </c:pt>
                <c:pt idx="1">
                  <c:v>0</c:v>
                </c:pt>
                <c:pt idx="2">
                  <c:v>0</c:v>
                </c:pt>
                <c:pt idx="3">
                  <c:v>0</c:v>
                </c:pt>
                <c:pt idx="4">
                  <c:v>0</c:v>
                </c:pt>
                <c:pt idx="5">
                  <c:v>0</c:v>
                </c:pt>
              </c:numCache>
            </c:numRef>
          </c:val>
        </c:ser>
        <c:ser>
          <c:idx val="19"/>
          <c:order val="8"/>
          <c:tx>
            <c:v>TSM surveys</c:v>
          </c:tx>
          <c:spPr>
            <a:solidFill>
              <a:srgbClr val="FFC000"/>
            </a:solidFill>
          </c:spPr>
          <c:cat>
            <c:strRef>
              <c:f>WCR!$E$175:$J$175</c:f>
              <c:strCache>
                <c:ptCount val="6"/>
                <c:pt idx="0">
                  <c:v>2013-2014</c:v>
                </c:pt>
                <c:pt idx="1">
                  <c:v>2014-2015</c:v>
                </c:pt>
                <c:pt idx="2">
                  <c:v>2015-2016</c:v>
                </c:pt>
                <c:pt idx="3">
                  <c:v>2016-2017</c:v>
                </c:pt>
                <c:pt idx="4">
                  <c:v>2017-2018</c:v>
                </c:pt>
                <c:pt idx="5">
                  <c:v>2018-2019</c:v>
                </c:pt>
              </c:strCache>
            </c:strRef>
          </c:cat>
          <c:val>
            <c:numRef>
              <c:f>WCR!$E$197:$J$197</c:f>
              <c:numCache>
                <c:formatCode>#,##0</c:formatCode>
                <c:ptCount val="6"/>
                <c:pt idx="0">
                  <c:v>0</c:v>
                </c:pt>
                <c:pt idx="1">
                  <c:v>8900</c:v>
                </c:pt>
                <c:pt idx="2">
                  <c:v>8900</c:v>
                </c:pt>
                <c:pt idx="3">
                  <c:v>8900</c:v>
                </c:pt>
                <c:pt idx="4">
                  <c:v>8900</c:v>
                </c:pt>
                <c:pt idx="5">
                  <c:v>8900</c:v>
                </c:pt>
              </c:numCache>
            </c:numRef>
          </c:val>
        </c:ser>
        <c:ser>
          <c:idx val="21"/>
          <c:order val="9"/>
          <c:tx>
            <c:v>Conifer Release</c:v>
          </c:tx>
          <c:cat>
            <c:strRef>
              <c:f>WCR!$E$175:$J$175</c:f>
              <c:strCache>
                <c:ptCount val="6"/>
                <c:pt idx="0">
                  <c:v>2013-2014</c:v>
                </c:pt>
                <c:pt idx="1">
                  <c:v>2014-2015</c:v>
                </c:pt>
                <c:pt idx="2">
                  <c:v>2015-2016</c:v>
                </c:pt>
                <c:pt idx="3">
                  <c:v>2016-2017</c:v>
                </c:pt>
                <c:pt idx="4">
                  <c:v>2017-2018</c:v>
                </c:pt>
                <c:pt idx="5">
                  <c:v>2018-2019</c:v>
                </c:pt>
              </c:strCache>
            </c:strRef>
          </c:cat>
          <c:val>
            <c:numRef>
              <c:f>WCR!$E$199:$J$199</c:f>
              <c:numCache>
                <c:formatCode>#,##0</c:formatCode>
                <c:ptCount val="6"/>
                <c:pt idx="0">
                  <c:v>0</c:v>
                </c:pt>
                <c:pt idx="1">
                  <c:v>0</c:v>
                </c:pt>
                <c:pt idx="2">
                  <c:v>0</c:v>
                </c:pt>
                <c:pt idx="3">
                  <c:v>0</c:v>
                </c:pt>
                <c:pt idx="4">
                  <c:v>0</c:v>
                </c:pt>
                <c:pt idx="5">
                  <c:v>0</c:v>
                </c:pt>
              </c:numCache>
            </c:numRef>
          </c:val>
        </c:ser>
        <c:ser>
          <c:idx val="23"/>
          <c:order val="10"/>
          <c:tx>
            <c:v>Spacing</c:v>
          </c:tx>
          <c:spPr>
            <a:solidFill>
              <a:schemeClr val="accent3">
                <a:lumMod val="20000"/>
                <a:lumOff val="80000"/>
              </a:schemeClr>
            </a:solidFill>
          </c:spPr>
          <c:cat>
            <c:strRef>
              <c:f>WCR!$E$175:$J$175</c:f>
              <c:strCache>
                <c:ptCount val="6"/>
                <c:pt idx="0">
                  <c:v>2013-2014</c:v>
                </c:pt>
                <c:pt idx="1">
                  <c:v>2014-2015</c:v>
                </c:pt>
                <c:pt idx="2">
                  <c:v>2015-2016</c:v>
                </c:pt>
                <c:pt idx="3">
                  <c:v>2016-2017</c:v>
                </c:pt>
                <c:pt idx="4">
                  <c:v>2017-2018</c:v>
                </c:pt>
                <c:pt idx="5">
                  <c:v>2018-2019</c:v>
                </c:pt>
              </c:strCache>
            </c:strRef>
          </c:cat>
          <c:val>
            <c:numRef>
              <c:f>WCR!$E$201:$J$201</c:f>
              <c:numCache>
                <c:formatCode>#,##0</c:formatCode>
                <c:ptCount val="6"/>
                <c:pt idx="0">
                  <c:v>0</c:v>
                </c:pt>
                <c:pt idx="1">
                  <c:v>0</c:v>
                </c:pt>
                <c:pt idx="2">
                  <c:v>93283</c:v>
                </c:pt>
                <c:pt idx="3">
                  <c:v>93283</c:v>
                </c:pt>
                <c:pt idx="4">
                  <c:v>93283</c:v>
                </c:pt>
                <c:pt idx="5">
                  <c:v>93283</c:v>
                </c:pt>
              </c:numCache>
            </c:numRef>
          </c:val>
        </c:ser>
        <c:ser>
          <c:idx val="25"/>
          <c:order val="11"/>
          <c:tx>
            <c:v>Fertilization</c:v>
          </c:tx>
          <c:cat>
            <c:strRef>
              <c:f>WCR!$E$175:$J$175</c:f>
              <c:strCache>
                <c:ptCount val="6"/>
                <c:pt idx="0">
                  <c:v>2013-2014</c:v>
                </c:pt>
                <c:pt idx="1">
                  <c:v>2014-2015</c:v>
                </c:pt>
                <c:pt idx="2">
                  <c:v>2015-2016</c:v>
                </c:pt>
                <c:pt idx="3">
                  <c:v>2016-2017</c:v>
                </c:pt>
                <c:pt idx="4">
                  <c:v>2017-2018</c:v>
                </c:pt>
                <c:pt idx="5">
                  <c:v>2018-2019</c:v>
                </c:pt>
              </c:strCache>
            </c:strRef>
          </c:cat>
          <c:val>
            <c:numRef>
              <c:f>WCR!$E$203:$J$203</c:f>
              <c:numCache>
                <c:formatCode>#,##0</c:formatCode>
                <c:ptCount val="6"/>
                <c:pt idx="0">
                  <c:v>0</c:v>
                </c:pt>
                <c:pt idx="1">
                  <c:v>0</c:v>
                </c:pt>
                <c:pt idx="2">
                  <c:v>0</c:v>
                </c:pt>
                <c:pt idx="3">
                  <c:v>0</c:v>
                </c:pt>
                <c:pt idx="4">
                  <c:v>0</c:v>
                </c:pt>
                <c:pt idx="5">
                  <c:v>0</c:v>
                </c:pt>
              </c:numCache>
            </c:numRef>
          </c:val>
        </c:ser>
        <c:ser>
          <c:idx val="27"/>
          <c:order val="12"/>
          <c:tx>
            <c:v>Pruning</c:v>
          </c:tx>
          <c:cat>
            <c:strRef>
              <c:f>WCR!$E$175:$J$175</c:f>
              <c:strCache>
                <c:ptCount val="6"/>
                <c:pt idx="0">
                  <c:v>2013-2014</c:v>
                </c:pt>
                <c:pt idx="1">
                  <c:v>2014-2015</c:v>
                </c:pt>
                <c:pt idx="2">
                  <c:v>2015-2016</c:v>
                </c:pt>
                <c:pt idx="3">
                  <c:v>2016-2017</c:v>
                </c:pt>
                <c:pt idx="4">
                  <c:v>2017-2018</c:v>
                </c:pt>
                <c:pt idx="5">
                  <c:v>2018-2019</c:v>
                </c:pt>
              </c:strCache>
            </c:strRef>
          </c:cat>
          <c:val>
            <c:numRef>
              <c:f>WCR!$E$205:$J$205</c:f>
              <c:numCache>
                <c:formatCode>#,##0</c:formatCode>
                <c:ptCount val="6"/>
                <c:pt idx="0">
                  <c:v>0</c:v>
                </c:pt>
                <c:pt idx="1">
                  <c:v>0</c:v>
                </c:pt>
                <c:pt idx="2">
                  <c:v>0</c:v>
                </c:pt>
                <c:pt idx="3">
                  <c:v>0</c:v>
                </c:pt>
                <c:pt idx="4">
                  <c:v>0</c:v>
                </c:pt>
                <c:pt idx="5">
                  <c:v>0</c:v>
                </c:pt>
              </c:numCache>
            </c:numRef>
          </c:val>
        </c:ser>
        <c:ser>
          <c:idx val="29"/>
          <c:order val="13"/>
          <c:tx>
            <c:v>Access</c:v>
          </c:tx>
          <c:cat>
            <c:strRef>
              <c:f>WCR!$E$175:$J$175</c:f>
              <c:strCache>
                <c:ptCount val="6"/>
                <c:pt idx="0">
                  <c:v>2013-2014</c:v>
                </c:pt>
                <c:pt idx="1">
                  <c:v>2014-2015</c:v>
                </c:pt>
                <c:pt idx="2">
                  <c:v>2015-2016</c:v>
                </c:pt>
                <c:pt idx="3">
                  <c:v>2016-2017</c:v>
                </c:pt>
                <c:pt idx="4">
                  <c:v>2017-2018</c:v>
                </c:pt>
                <c:pt idx="5">
                  <c:v>2018-2019</c:v>
                </c:pt>
              </c:strCache>
            </c:strRef>
          </c:cat>
          <c:val>
            <c:numRef>
              <c:f>WCR!$E$207:$J$207</c:f>
              <c:numCache>
                <c:formatCode>#,##0</c:formatCode>
                <c:ptCount val="6"/>
                <c:pt idx="0">
                  <c:v>0</c:v>
                </c:pt>
                <c:pt idx="1">
                  <c:v>0</c:v>
                </c:pt>
                <c:pt idx="2">
                  <c:v>0</c:v>
                </c:pt>
                <c:pt idx="3">
                  <c:v>0</c:v>
                </c:pt>
                <c:pt idx="4">
                  <c:v>0</c:v>
                </c:pt>
                <c:pt idx="5">
                  <c:v>0</c:v>
                </c:pt>
              </c:numCache>
            </c:numRef>
          </c:val>
        </c:ser>
        <c:ser>
          <c:idx val="30"/>
          <c:order val="14"/>
          <c:tx>
            <c:v>Overview Planning</c:v>
          </c:tx>
          <c:cat>
            <c:strRef>
              <c:f>WCR!$E$175:$J$175</c:f>
              <c:strCache>
                <c:ptCount val="6"/>
                <c:pt idx="0">
                  <c:v>2013-2014</c:v>
                </c:pt>
                <c:pt idx="1">
                  <c:v>2014-2015</c:v>
                </c:pt>
                <c:pt idx="2">
                  <c:v>2015-2016</c:v>
                </c:pt>
                <c:pt idx="3">
                  <c:v>2016-2017</c:v>
                </c:pt>
                <c:pt idx="4">
                  <c:v>2017-2018</c:v>
                </c:pt>
                <c:pt idx="5">
                  <c:v>2018-2019</c:v>
                </c:pt>
              </c:strCache>
            </c:strRef>
          </c:cat>
          <c:val>
            <c:numRef>
              <c:f>WCR!$E$208:$J$208</c:f>
              <c:numCache>
                <c:formatCode>#,##0</c:formatCode>
                <c:ptCount val="6"/>
                <c:pt idx="0">
                  <c:v>5000</c:v>
                </c:pt>
                <c:pt idx="1">
                  <c:v>5000</c:v>
                </c:pt>
                <c:pt idx="2">
                  <c:v>5000</c:v>
                </c:pt>
                <c:pt idx="3">
                  <c:v>5000</c:v>
                </c:pt>
                <c:pt idx="4">
                  <c:v>5000</c:v>
                </c:pt>
                <c:pt idx="5">
                  <c:v>5000</c:v>
                </c:pt>
              </c:numCache>
            </c:numRef>
          </c:val>
        </c:ser>
        <c:ser>
          <c:idx val="31"/>
          <c:order val="15"/>
          <c:tx>
            <c:v>Program Support (Admin)</c:v>
          </c:tx>
          <c:spPr>
            <a:solidFill>
              <a:srgbClr val="FFFF00"/>
            </a:solidFill>
          </c:spPr>
          <c:cat>
            <c:strRef>
              <c:f>WCR!$E$175:$J$175</c:f>
              <c:strCache>
                <c:ptCount val="6"/>
                <c:pt idx="0">
                  <c:v>2013-2014</c:v>
                </c:pt>
                <c:pt idx="1">
                  <c:v>2014-2015</c:v>
                </c:pt>
                <c:pt idx="2">
                  <c:v>2015-2016</c:v>
                </c:pt>
                <c:pt idx="3">
                  <c:v>2016-2017</c:v>
                </c:pt>
                <c:pt idx="4">
                  <c:v>2017-2018</c:v>
                </c:pt>
                <c:pt idx="5">
                  <c:v>2018-2019</c:v>
                </c:pt>
              </c:strCache>
            </c:strRef>
          </c:cat>
          <c:val>
            <c:numRef>
              <c:f>WCR!$E$209:$J$209</c:f>
              <c:numCache>
                <c:formatCode>#,##0</c:formatCode>
                <c:ptCount val="6"/>
                <c:pt idx="0">
                  <c:v>8233.8000000000011</c:v>
                </c:pt>
                <c:pt idx="1">
                  <c:v>5006.9000000000005</c:v>
                </c:pt>
                <c:pt idx="2">
                  <c:v>10218.300000000001</c:v>
                </c:pt>
                <c:pt idx="3">
                  <c:v>10218.300000000001</c:v>
                </c:pt>
                <c:pt idx="4">
                  <c:v>10218.300000000001</c:v>
                </c:pt>
                <c:pt idx="5">
                  <c:v>10218.300000000001</c:v>
                </c:pt>
              </c:numCache>
            </c:numRef>
          </c:val>
        </c:ser>
        <c:ser>
          <c:idx val="0"/>
          <c:order val="16"/>
          <c:tx>
            <c:strRef>
              <c:f>WCR!$C$188</c:f>
              <c:strCache>
                <c:ptCount val="1"/>
                <c:pt idx="0">
                  <c:v>Repression Density Spacing</c:v>
                </c:pt>
              </c:strCache>
            </c:strRef>
          </c:tx>
          <c:cat>
            <c:strRef>
              <c:f>WCR!$E$175:$J$175</c:f>
              <c:strCache>
                <c:ptCount val="6"/>
                <c:pt idx="0">
                  <c:v>2013-2014</c:v>
                </c:pt>
                <c:pt idx="1">
                  <c:v>2014-2015</c:v>
                </c:pt>
                <c:pt idx="2">
                  <c:v>2015-2016</c:v>
                </c:pt>
                <c:pt idx="3">
                  <c:v>2016-2017</c:v>
                </c:pt>
                <c:pt idx="4">
                  <c:v>2017-2018</c:v>
                </c:pt>
                <c:pt idx="5">
                  <c:v>2018-2019</c:v>
                </c:pt>
              </c:strCache>
            </c:strRef>
          </c:cat>
          <c:val>
            <c:numRef>
              <c:f>WCR!$E$189:$J$189</c:f>
              <c:numCache>
                <c:formatCode>#,##0</c:formatCode>
                <c:ptCount val="6"/>
                <c:pt idx="0">
                  <c:v>0</c:v>
                </c:pt>
                <c:pt idx="1">
                  <c:v>0</c:v>
                </c:pt>
                <c:pt idx="2">
                  <c:v>0</c:v>
                </c:pt>
                <c:pt idx="3">
                  <c:v>0</c:v>
                </c:pt>
                <c:pt idx="4">
                  <c:v>0</c:v>
                </c:pt>
                <c:pt idx="5">
                  <c:v>0</c:v>
                </c:pt>
              </c:numCache>
            </c:numRef>
          </c:val>
        </c:ser>
        <c:overlap val="100"/>
        <c:axId val="123787136"/>
        <c:axId val="123788672"/>
      </c:barChart>
      <c:catAx>
        <c:axId val="123787136"/>
        <c:scaling>
          <c:orientation val="minMax"/>
        </c:scaling>
        <c:axPos val="b"/>
        <c:tickLblPos val="nextTo"/>
        <c:crossAx val="123788672"/>
        <c:crosses val="autoZero"/>
        <c:auto val="1"/>
        <c:lblAlgn val="ctr"/>
        <c:lblOffset val="100"/>
      </c:catAx>
      <c:valAx>
        <c:axId val="123788672"/>
        <c:scaling>
          <c:orientation val="minMax"/>
        </c:scaling>
        <c:axPos val="l"/>
        <c:majorGridlines/>
        <c:numFmt formatCode="0%" sourceLinked="1"/>
        <c:tickLblPos val="nextTo"/>
        <c:crossAx val="123787136"/>
        <c:crosses val="autoZero"/>
        <c:crossBetween val="between"/>
      </c:valAx>
    </c:plotArea>
    <c:legend>
      <c:legendPos val="r"/>
    </c:legend>
    <c:plotVisOnly val="1"/>
    <c:dispBlanksAs val="gap"/>
  </c:chart>
  <c:printSettings>
    <c:headerFooter/>
    <c:pageMargins b="0.75000000000000944" l="0.70000000000000062" r="0.70000000000000062" t="0.75000000000000944"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3.xml"/><Relationship Id="rId3" Type="http://schemas.openxmlformats.org/officeDocument/2006/relationships/chart" Target="../charts/chart18.xml"/><Relationship Id="rId7" Type="http://schemas.openxmlformats.org/officeDocument/2006/relationships/chart" Target="../charts/chart22.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5" Type="http://schemas.openxmlformats.org/officeDocument/2006/relationships/chart" Target="../charts/chart20.xml"/><Relationship Id="rId4" Type="http://schemas.openxmlformats.org/officeDocument/2006/relationships/chart" Target="../charts/chart19.xml"/><Relationship Id="rId9" Type="http://schemas.openxmlformats.org/officeDocument/2006/relationships/chart" Target="../charts/chart2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5" Type="http://schemas.openxmlformats.org/officeDocument/2006/relationships/chart" Target="../charts/chart29.xml"/><Relationship Id="rId4" Type="http://schemas.openxmlformats.org/officeDocument/2006/relationships/chart" Target="../charts/chart2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5" Type="http://schemas.openxmlformats.org/officeDocument/2006/relationships/chart" Target="../charts/chart41.xml"/><Relationship Id="rId4" Type="http://schemas.openxmlformats.org/officeDocument/2006/relationships/chart" Target="../charts/chart4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4" Type="http://schemas.openxmlformats.org/officeDocument/2006/relationships/chart" Target="../charts/chart4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chart" Target="../charts/chart52.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55.xml"/><Relationship Id="rId2" Type="http://schemas.openxmlformats.org/officeDocument/2006/relationships/chart" Target="../charts/chart54.xml"/><Relationship Id="rId1" Type="http://schemas.openxmlformats.org/officeDocument/2006/relationships/chart" Target="../charts/chart53.xml"/><Relationship Id="rId5" Type="http://schemas.openxmlformats.org/officeDocument/2006/relationships/chart" Target="../charts/chart57.xml"/><Relationship Id="rId4" Type="http://schemas.openxmlformats.org/officeDocument/2006/relationships/chart" Target="../charts/chart56.xml"/></Relationships>
</file>

<file path=xl/drawings/drawing1.xml><?xml version="1.0" encoding="utf-8"?>
<xdr:wsDr xmlns:xdr="http://schemas.openxmlformats.org/drawingml/2006/spreadsheetDrawing" xmlns:a="http://schemas.openxmlformats.org/drawingml/2006/main">
  <xdr:twoCellAnchor>
    <xdr:from>
      <xdr:col>9</xdr:col>
      <xdr:colOff>552449</xdr:colOff>
      <xdr:row>1</xdr:row>
      <xdr:rowOff>209549</xdr:rowOff>
    </xdr:from>
    <xdr:to>
      <xdr:col>20</xdr:col>
      <xdr:colOff>38100</xdr:colOff>
      <xdr:row>34</xdr:row>
      <xdr:rowOff>161925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581025</xdr:colOff>
      <xdr:row>35</xdr:row>
      <xdr:rowOff>133350</xdr:rowOff>
    </xdr:from>
    <xdr:to>
      <xdr:col>20</xdr:col>
      <xdr:colOff>47625</xdr:colOff>
      <xdr:row>53</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571500</xdr:colOff>
      <xdr:row>36</xdr:row>
      <xdr:rowOff>0</xdr:rowOff>
    </xdr:from>
    <xdr:to>
      <xdr:col>31</xdr:col>
      <xdr:colOff>47625</xdr:colOff>
      <xdr:row>53</xdr:row>
      <xdr:rowOff>190500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xdr:col>
      <xdr:colOff>561976</xdr:colOff>
      <xdr:row>36</xdr:row>
      <xdr:rowOff>0</xdr:rowOff>
    </xdr:from>
    <xdr:to>
      <xdr:col>42</xdr:col>
      <xdr:colOff>0</xdr:colOff>
      <xdr:row>54</xdr:row>
      <xdr:rowOff>9525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43</xdr:col>
      <xdr:colOff>19051</xdr:colOff>
      <xdr:row>36</xdr:row>
      <xdr:rowOff>0</xdr:rowOff>
    </xdr:from>
    <xdr:to>
      <xdr:col>53</xdr:col>
      <xdr:colOff>57151</xdr:colOff>
      <xdr:row>54</xdr:row>
      <xdr:rowOff>9525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53</xdr:col>
      <xdr:colOff>581026</xdr:colOff>
      <xdr:row>36</xdr:row>
      <xdr:rowOff>0</xdr:rowOff>
    </xdr:from>
    <xdr:to>
      <xdr:col>63</xdr:col>
      <xdr:colOff>600075</xdr:colOff>
      <xdr:row>53</xdr:row>
      <xdr:rowOff>180975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64</xdr:col>
      <xdr:colOff>600076</xdr:colOff>
      <xdr:row>36</xdr:row>
      <xdr:rowOff>0</xdr:rowOff>
    </xdr:from>
    <xdr:to>
      <xdr:col>75</xdr:col>
      <xdr:colOff>19050</xdr:colOff>
      <xdr:row>53</xdr:row>
      <xdr:rowOff>171450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76</xdr:col>
      <xdr:colOff>57150</xdr:colOff>
      <xdr:row>36</xdr:row>
      <xdr:rowOff>0</xdr:rowOff>
    </xdr:from>
    <xdr:to>
      <xdr:col>86</xdr:col>
      <xdr:colOff>9525</xdr:colOff>
      <xdr:row>53</xdr:row>
      <xdr:rowOff>171450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55</xdr:row>
      <xdr:rowOff>0</xdr:rowOff>
    </xdr:from>
    <xdr:to>
      <xdr:col>20</xdr:col>
      <xdr:colOff>85725</xdr:colOff>
      <xdr:row>72</xdr:row>
      <xdr:rowOff>19050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0</xdr:colOff>
      <xdr:row>55</xdr:row>
      <xdr:rowOff>0</xdr:rowOff>
    </xdr:from>
    <xdr:to>
      <xdr:col>31</xdr:col>
      <xdr:colOff>47625</xdr:colOff>
      <xdr:row>72</xdr:row>
      <xdr:rowOff>9525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476249</xdr:colOff>
      <xdr:row>0</xdr:row>
      <xdr:rowOff>222249</xdr:rowOff>
    </xdr:from>
    <xdr:to>
      <xdr:col>27</xdr:col>
      <xdr:colOff>709084</xdr:colOff>
      <xdr:row>42</xdr:row>
      <xdr:rowOff>21167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174</xdr:row>
      <xdr:rowOff>0</xdr:rowOff>
    </xdr:from>
    <xdr:to>
      <xdr:col>27</xdr:col>
      <xdr:colOff>751419</xdr:colOff>
      <xdr:row>211</xdr:row>
      <xdr:rowOff>5081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215</xdr:row>
      <xdr:rowOff>0</xdr:rowOff>
    </xdr:from>
    <xdr:to>
      <xdr:col>27</xdr:col>
      <xdr:colOff>751419</xdr:colOff>
      <xdr:row>253</xdr:row>
      <xdr:rowOff>111761</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0</xdr:colOff>
      <xdr:row>258</xdr:row>
      <xdr:rowOff>0</xdr:rowOff>
    </xdr:from>
    <xdr:to>
      <xdr:col>27</xdr:col>
      <xdr:colOff>751419</xdr:colOff>
      <xdr:row>294</xdr:row>
      <xdr:rowOff>508001</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301</xdr:row>
      <xdr:rowOff>0</xdr:rowOff>
    </xdr:from>
    <xdr:to>
      <xdr:col>27</xdr:col>
      <xdr:colOff>751419</xdr:colOff>
      <xdr:row>337</xdr:row>
      <xdr:rowOff>508001</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0</xdr:colOff>
      <xdr:row>341</xdr:row>
      <xdr:rowOff>0</xdr:rowOff>
    </xdr:from>
    <xdr:to>
      <xdr:col>27</xdr:col>
      <xdr:colOff>751419</xdr:colOff>
      <xdr:row>377</xdr:row>
      <xdr:rowOff>420526</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0</xdr:row>
      <xdr:rowOff>29158</xdr:rowOff>
    </xdr:from>
    <xdr:to>
      <xdr:col>27</xdr:col>
      <xdr:colOff>751419</xdr:colOff>
      <xdr:row>37</xdr:row>
      <xdr:rowOff>14904</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174</xdr:row>
      <xdr:rowOff>0</xdr:rowOff>
    </xdr:from>
    <xdr:to>
      <xdr:col>27</xdr:col>
      <xdr:colOff>751419</xdr:colOff>
      <xdr:row>211</xdr:row>
      <xdr:rowOff>5081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0</xdr:colOff>
      <xdr:row>0</xdr:row>
      <xdr:rowOff>0</xdr:rowOff>
    </xdr:from>
    <xdr:to>
      <xdr:col>27</xdr:col>
      <xdr:colOff>751419</xdr:colOff>
      <xdr:row>36</xdr:row>
      <xdr:rowOff>539751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43</xdr:row>
      <xdr:rowOff>0</xdr:rowOff>
    </xdr:from>
    <xdr:to>
      <xdr:col>27</xdr:col>
      <xdr:colOff>751419</xdr:colOff>
      <xdr:row>79</xdr:row>
      <xdr:rowOff>508001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86</xdr:row>
      <xdr:rowOff>0</xdr:rowOff>
    </xdr:from>
    <xdr:to>
      <xdr:col>27</xdr:col>
      <xdr:colOff>751419</xdr:colOff>
      <xdr:row>122</xdr:row>
      <xdr:rowOff>508002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129</xdr:row>
      <xdr:rowOff>0</xdr:rowOff>
    </xdr:from>
    <xdr:to>
      <xdr:col>27</xdr:col>
      <xdr:colOff>751419</xdr:colOff>
      <xdr:row>165</xdr:row>
      <xdr:rowOff>508001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0</xdr:colOff>
      <xdr:row>174</xdr:row>
      <xdr:rowOff>0</xdr:rowOff>
    </xdr:from>
    <xdr:to>
      <xdr:col>27</xdr:col>
      <xdr:colOff>751419</xdr:colOff>
      <xdr:row>211</xdr:row>
      <xdr:rowOff>5081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oneCellAnchor>
    <xdr:from>
      <xdr:col>10</xdr:col>
      <xdr:colOff>495300</xdr:colOff>
      <xdr:row>17</xdr:row>
      <xdr:rowOff>0</xdr:rowOff>
    </xdr:from>
    <xdr:ext cx="184731" cy="264560"/>
    <xdr:sp macro="" textlink="">
      <xdr:nvSpPr>
        <xdr:cNvPr id="2" name="TextBox 1"/>
        <xdr:cNvSpPr txBox="1"/>
      </xdr:nvSpPr>
      <xdr:spPr>
        <a:xfrm>
          <a:off x="6591300" y="394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sheetPr>
    <tabColor theme="6" tint="0.39997558519241921"/>
  </sheetPr>
  <dimension ref="A1:KR233"/>
  <sheetViews>
    <sheetView zoomScale="90" zoomScaleNormal="90" workbookViewId="0">
      <pane xSplit="54" ySplit="5" topLeftCell="BT81" activePane="bottomRight" state="frozen"/>
      <selection pane="topRight" activeCell="BC1" sqref="BC1"/>
      <selection pane="bottomLeft" activeCell="A6" sqref="A6"/>
      <selection pane="bottomRight" activeCell="BX7" sqref="BX7"/>
    </sheetView>
  </sheetViews>
  <sheetFormatPr defaultColWidth="8.5703125" defaultRowHeight="14.25"/>
  <cols>
    <col min="1" max="1" width="12.140625" style="1" customWidth="1"/>
    <col min="2" max="2" width="11.42578125" style="1" bestFit="1" customWidth="1"/>
    <col min="3" max="3" width="22" style="1" bestFit="1" customWidth="1"/>
    <col min="4" max="4" width="20.42578125" style="1" customWidth="1"/>
    <col min="5" max="5" width="9.85546875" style="1" hidden="1" customWidth="1"/>
    <col min="6" max="6" width="9.42578125" style="1" hidden="1" customWidth="1"/>
    <col min="7" max="7" width="11" style="1" hidden="1" customWidth="1"/>
    <col min="8" max="8" width="9.85546875" style="1" hidden="1" customWidth="1"/>
    <col min="9" max="9" width="9.42578125" style="1" hidden="1" customWidth="1"/>
    <col min="10" max="10" width="13" style="1" hidden="1" customWidth="1"/>
    <col min="11" max="11" width="9.85546875" style="1" hidden="1" customWidth="1"/>
    <col min="12" max="12" width="9.42578125" style="1" hidden="1" customWidth="1"/>
    <col min="13" max="13" width="8.7109375" style="1" hidden="1" customWidth="1"/>
    <col min="14" max="14" width="9.85546875" style="1" hidden="1" customWidth="1"/>
    <col min="15" max="15" width="10.5703125" style="1" hidden="1" customWidth="1"/>
    <col min="16" max="16" width="7.7109375" style="1" hidden="1" customWidth="1"/>
    <col min="17" max="17" width="7.42578125" style="1" hidden="1" customWidth="1"/>
    <col min="18" max="18" width="10.5703125" style="1" hidden="1" customWidth="1"/>
    <col min="19" max="19" width="12.7109375" style="1" hidden="1" customWidth="1"/>
    <col min="20" max="20" width="9.85546875" style="1" hidden="1" customWidth="1"/>
    <col min="21" max="21" width="10.5703125" style="1" hidden="1" customWidth="1"/>
    <col min="22" max="25" width="9.85546875" style="1" hidden="1" customWidth="1"/>
    <col min="26" max="26" width="11" style="1" hidden="1" customWidth="1"/>
    <col min="27" max="27" width="10.5703125" style="1" hidden="1" customWidth="1"/>
    <col min="28" max="28" width="12.7109375" style="1" hidden="1" customWidth="1"/>
    <col min="29" max="29" width="11.28515625" style="1" hidden="1" customWidth="1"/>
    <col min="30" max="30" width="9.85546875" style="1" hidden="1" customWidth="1"/>
    <col min="31" max="31" width="10.5703125" style="1" hidden="1" customWidth="1"/>
    <col min="32" max="32" width="5.42578125" style="1" hidden="1" customWidth="1"/>
    <col min="33" max="33" width="15.85546875" style="1" hidden="1" customWidth="1"/>
    <col min="34" max="34" width="2.28515625" style="1" hidden="1" customWidth="1"/>
    <col min="35" max="35" width="10.5703125" style="1" hidden="1" customWidth="1"/>
    <col min="36" max="36" width="11" style="1" hidden="1" customWidth="1"/>
    <col min="37" max="37" width="9.85546875" style="1" hidden="1" customWidth="1"/>
    <col min="38" max="38" width="10.5703125" style="1" hidden="1" customWidth="1"/>
    <col min="39" max="39" width="9.42578125" style="1" hidden="1" customWidth="1"/>
    <col min="40" max="40" width="9.85546875" style="1" hidden="1" customWidth="1"/>
    <col min="41" max="41" width="11.28515625" style="1" hidden="1" customWidth="1"/>
    <col min="42" max="42" width="11" style="1" hidden="1" customWidth="1"/>
    <col min="43" max="43" width="9.85546875" style="1" hidden="1" customWidth="1"/>
    <col min="44" max="44" width="10.5703125" style="1" hidden="1" customWidth="1"/>
    <col min="45" max="45" width="11.42578125" style="1" hidden="1" customWidth="1"/>
    <col min="46" max="46" width="9.85546875" style="1" hidden="1" customWidth="1"/>
    <col min="47" max="47" width="10.5703125" style="1" hidden="1" customWidth="1"/>
    <col min="48" max="48" width="5.42578125" style="1" hidden="1" customWidth="1"/>
    <col min="49" max="49" width="17.7109375" style="1" hidden="1" customWidth="1"/>
    <col min="50" max="50" width="10.28515625" style="1" hidden="1" customWidth="1"/>
    <col min="51" max="51" width="12.140625" style="1" hidden="1" customWidth="1"/>
    <col min="52" max="52" width="31.7109375" style="1" hidden="1" customWidth="1"/>
    <col min="53" max="53" width="16.140625" style="1" hidden="1" customWidth="1"/>
    <col min="54" max="54" width="17.28515625" style="1" hidden="1" customWidth="1"/>
    <col min="55" max="55" width="11.28515625" style="1" customWidth="1"/>
    <col min="56" max="56" width="10.5703125" style="846" hidden="1" customWidth="1"/>
    <col min="57" max="57" width="11.28515625" style="846" bestFit="1" customWidth="1"/>
    <col min="58" max="58" width="9.85546875" style="1" bestFit="1" customWidth="1"/>
    <col min="59" max="59" width="10.5703125" style="846" hidden="1" customWidth="1"/>
    <col min="60" max="60" width="11" style="846" bestFit="1" customWidth="1"/>
    <col min="61" max="61" width="9.85546875" style="1" bestFit="1" customWidth="1"/>
    <col min="62" max="62" width="10.5703125" style="846" hidden="1" customWidth="1"/>
    <col min="63" max="63" width="9.42578125" style="846" bestFit="1" customWidth="1"/>
    <col min="64" max="64" width="9.85546875" style="1" bestFit="1" customWidth="1"/>
    <col min="65" max="65" width="10.5703125" style="846" hidden="1" customWidth="1"/>
    <col min="66" max="66" width="9.85546875" style="846" bestFit="1" customWidth="1"/>
    <col min="67" max="67" width="9.85546875" style="1" bestFit="1" customWidth="1"/>
    <col min="68" max="68" width="10.5703125" style="846" hidden="1" customWidth="1"/>
    <col min="69" max="69" width="11.42578125" style="846" bestFit="1" customWidth="1"/>
    <col min="70" max="70" width="9.85546875" style="1" bestFit="1" customWidth="1"/>
    <col min="71" max="71" width="10.7109375" style="846" hidden="1" customWidth="1"/>
    <col min="72" max="72" width="11" style="846" bestFit="1" customWidth="1"/>
    <col min="73" max="73" width="9.85546875" style="1" customWidth="1"/>
    <col min="74" max="74" width="9.85546875" style="846" hidden="1" customWidth="1"/>
    <col min="75" max="75" width="9.85546875" style="846" customWidth="1"/>
    <col min="76" max="76" width="11" style="1" bestFit="1" customWidth="1"/>
    <col min="77" max="77" width="12" style="855" hidden="1" customWidth="1"/>
    <col min="78" max="78" width="12.140625" style="846" bestFit="1" customWidth="1"/>
    <col min="79" max="79" width="11" style="1" bestFit="1" customWidth="1"/>
    <col min="80" max="80" width="9.85546875" style="1" bestFit="1" customWidth="1"/>
    <col min="81" max="81" width="10.5703125" style="846" hidden="1" customWidth="1"/>
    <col min="82" max="82" width="9.85546875" style="846" bestFit="1" customWidth="1"/>
    <col min="83" max="83" width="15.85546875" style="846" bestFit="1" customWidth="1"/>
    <col min="84" max="84" width="10.28515625" style="1" bestFit="1" customWidth="1"/>
    <col min="85" max="85" width="10.5703125" style="846" hidden="1" customWidth="1"/>
    <col min="86" max="86" width="12.140625" style="846" bestFit="1" customWidth="1"/>
    <col min="87" max="87" width="9.85546875" style="1" bestFit="1" customWidth="1"/>
    <col min="88" max="88" width="10.5703125" style="846" hidden="1" customWidth="1"/>
    <col min="89" max="89" width="8.42578125" style="846" bestFit="1" customWidth="1"/>
    <col min="90" max="90" width="9.85546875" style="1" bestFit="1" customWidth="1"/>
    <col min="91" max="91" width="10.5703125" style="846" hidden="1" customWidth="1"/>
    <col min="92" max="92" width="14.85546875" style="846" customWidth="1"/>
    <col min="93" max="93" width="9.85546875" style="1" bestFit="1" customWidth="1"/>
    <col min="94" max="94" width="11" style="846" customWidth="1"/>
    <col min="95" max="95" width="11.28515625" style="846" bestFit="1" customWidth="1"/>
    <col min="96" max="96" width="9.85546875" style="1" bestFit="1" customWidth="1"/>
    <col min="97" max="97" width="10.5703125" style="846" hidden="1" customWidth="1"/>
    <col min="98" max="98" width="5.42578125" style="846" hidden="1" customWidth="1"/>
    <col min="99" max="99" width="17.7109375" style="846" bestFit="1" customWidth="1"/>
    <col min="100" max="100" width="10.28515625" style="846" bestFit="1" customWidth="1"/>
    <col min="101" max="101" width="12.140625" style="846" bestFit="1" customWidth="1"/>
    <col min="102" max="102" width="21.7109375" style="846" bestFit="1" customWidth="1"/>
    <col min="103" max="103" width="16.140625" style="846" bestFit="1" customWidth="1"/>
    <col min="104" max="104" width="17.28515625" style="1" bestFit="1" customWidth="1"/>
    <col min="105" max="105" width="9.85546875" style="1" bestFit="1" customWidth="1"/>
    <col min="106" max="106" width="10.5703125" style="846" bestFit="1" customWidth="1"/>
    <col min="107" max="107" width="8.28515625" style="846" bestFit="1" customWidth="1"/>
    <col min="108" max="108" width="9.85546875" style="1" bestFit="1" customWidth="1"/>
    <col min="109" max="109" width="10.5703125" style="846" bestFit="1" customWidth="1"/>
    <col min="110" max="110" width="11" style="846" bestFit="1" customWidth="1"/>
    <col min="111" max="111" width="9.85546875" style="1" bestFit="1" customWidth="1"/>
    <col min="112" max="112" width="10.5703125" style="846" bestFit="1" customWidth="1"/>
    <col min="113" max="113" width="9.85546875" style="846" bestFit="1" customWidth="1"/>
    <col min="114" max="114" width="9.85546875" style="1" bestFit="1" customWidth="1"/>
    <col min="115" max="115" width="10.5703125" style="846" bestFit="1" customWidth="1"/>
    <col min="116" max="116" width="9.85546875" style="846" bestFit="1" customWidth="1"/>
    <col min="117" max="117" width="9.85546875" style="1" bestFit="1" customWidth="1"/>
    <col min="118" max="118" width="10.5703125" style="846" bestFit="1" customWidth="1"/>
    <col min="119" max="119" width="11.42578125" style="846" bestFit="1" customWidth="1"/>
    <col min="120" max="120" width="9.85546875" style="1" bestFit="1" customWidth="1"/>
    <col min="121" max="121" width="10.5703125" style="846" bestFit="1" customWidth="1"/>
    <col min="122" max="122" width="11" style="846" bestFit="1" customWidth="1"/>
    <col min="123" max="123" width="11" style="1" customWidth="1"/>
    <col min="124" max="125" width="11" style="846" customWidth="1"/>
    <col min="126" max="126" width="11" style="1" bestFit="1" customWidth="1"/>
    <col min="127" max="127" width="10.5703125" style="846" bestFit="1" customWidth="1"/>
    <col min="128" max="128" width="12.140625" style="846" bestFit="1" customWidth="1"/>
    <col min="129" max="129" width="11" style="1" bestFit="1" customWidth="1"/>
    <col min="130" max="130" width="9.85546875" style="1" bestFit="1" customWidth="1"/>
    <col min="131" max="131" width="10.5703125" style="846" bestFit="1" customWidth="1"/>
    <col min="132" max="132" width="9.28515625" style="846" bestFit="1" customWidth="1"/>
    <col min="133" max="133" width="15.85546875" style="846" bestFit="1" customWidth="1"/>
    <col min="134" max="134" width="9.85546875" style="1" bestFit="1" customWidth="1"/>
    <col min="135" max="135" width="10.5703125" style="846" bestFit="1" customWidth="1"/>
    <col min="136" max="136" width="11" style="846" bestFit="1" customWidth="1"/>
    <col min="137" max="137" width="9.85546875" style="1" bestFit="1" customWidth="1"/>
    <col min="138" max="138" width="10.5703125" style="846" bestFit="1" customWidth="1"/>
    <col min="139" max="139" width="9.42578125" style="846" bestFit="1" customWidth="1"/>
    <col min="140" max="140" width="9.85546875" style="1" bestFit="1" customWidth="1"/>
    <col min="141" max="141" width="10.5703125" style="846" bestFit="1" customWidth="1"/>
    <col min="142" max="142" width="11.42578125" style="846" bestFit="1" customWidth="1"/>
    <col min="143" max="143" width="9.85546875" style="1" bestFit="1" customWidth="1"/>
    <col min="144" max="144" width="10.5703125" style="846" bestFit="1" customWidth="1"/>
    <col min="145" max="145" width="11.42578125" style="846" bestFit="1" customWidth="1"/>
    <col min="146" max="146" width="9.85546875" style="1" bestFit="1" customWidth="1"/>
    <col min="147" max="147" width="10.5703125" style="846" bestFit="1" customWidth="1"/>
    <col min="148" max="148" width="9.85546875" style="846" bestFit="1" customWidth="1"/>
    <col min="149" max="149" width="17.7109375" style="846" bestFit="1" customWidth="1"/>
    <col min="150" max="150" width="10.28515625" style="846" bestFit="1" customWidth="1"/>
    <col min="151" max="151" width="12.140625" style="846" bestFit="1" customWidth="1"/>
    <col min="152" max="152" width="20.7109375" style="846" bestFit="1" customWidth="1"/>
    <col min="153" max="153" width="16.140625" style="846" bestFit="1" customWidth="1"/>
    <col min="154" max="154" width="17.28515625" style="1" bestFit="1" customWidth="1"/>
    <col min="155" max="155" width="9.85546875" style="1" bestFit="1" customWidth="1"/>
    <col min="156" max="156" width="9.85546875" style="846" customWidth="1"/>
    <col min="157" max="157" width="7.7109375" style="846" bestFit="1" customWidth="1"/>
    <col min="158" max="158" width="9.85546875" style="1" bestFit="1" customWidth="1"/>
    <col min="159" max="159" width="9.85546875" style="846" customWidth="1"/>
    <col min="160" max="160" width="11" style="846" bestFit="1" customWidth="1"/>
    <col min="161" max="161" width="9.85546875" style="1" bestFit="1" customWidth="1"/>
    <col min="162" max="162" width="9.85546875" style="846" customWidth="1"/>
    <col min="163" max="163" width="9.85546875" style="846" bestFit="1" customWidth="1"/>
    <col min="164" max="164" width="9.85546875" style="1" bestFit="1" customWidth="1"/>
    <col min="165" max="165" width="9.85546875" style="846" customWidth="1"/>
    <col min="166" max="166" width="9.85546875" style="846" bestFit="1" customWidth="1"/>
    <col min="167" max="167" width="9.85546875" style="1" bestFit="1" customWidth="1"/>
    <col min="168" max="168" width="9.85546875" style="846" customWidth="1"/>
    <col min="169" max="169" width="11.42578125" style="846" bestFit="1" customWidth="1"/>
    <col min="170" max="170" width="9.85546875" style="1" bestFit="1" customWidth="1"/>
    <col min="171" max="171" width="9.85546875" style="846" customWidth="1"/>
    <col min="172" max="172" width="11.42578125" style="846" bestFit="1" customWidth="1"/>
    <col min="173" max="173" width="11.42578125" style="1" customWidth="1"/>
    <col min="174" max="174" width="8.85546875" style="846" customWidth="1"/>
    <col min="175" max="175" width="10.28515625" style="846" customWidth="1"/>
    <col min="176" max="176" width="11.42578125" style="1" bestFit="1" customWidth="1"/>
    <col min="177" max="177" width="11.42578125" style="846" customWidth="1"/>
    <col min="178" max="178" width="12.140625" style="846" bestFit="1" customWidth="1"/>
    <col min="179" max="179" width="11.42578125" style="1" bestFit="1" customWidth="1"/>
    <col min="180" max="180" width="9.85546875" style="846" bestFit="1" customWidth="1"/>
    <col min="181" max="181" width="9.85546875" style="846" customWidth="1"/>
    <col min="182" max="182" width="9.5703125" style="846" bestFit="1" customWidth="1"/>
    <col min="183" max="183" width="16" style="846" bestFit="1" customWidth="1"/>
    <col min="184" max="184" width="9.85546875" style="1" bestFit="1" customWidth="1"/>
    <col min="185" max="185" width="9.85546875" style="846" customWidth="1"/>
    <col min="186" max="186" width="11" style="846" bestFit="1" customWidth="1"/>
    <col min="187" max="187" width="9.85546875" style="1" bestFit="1" customWidth="1"/>
    <col min="188" max="188" width="9.85546875" style="846" customWidth="1"/>
    <col min="189" max="189" width="9.42578125" style="846" bestFit="1" customWidth="1"/>
    <col min="190" max="190" width="9.85546875" style="1" bestFit="1" customWidth="1"/>
    <col min="191" max="191" width="9.85546875" style="846" customWidth="1"/>
    <col min="192" max="192" width="11.42578125" style="846" bestFit="1" customWidth="1"/>
    <col min="193" max="193" width="9.85546875" style="1" bestFit="1" customWidth="1"/>
    <col min="194" max="194" width="9.85546875" style="846" customWidth="1"/>
    <col min="195" max="195" width="11.42578125" style="846" bestFit="1" customWidth="1"/>
    <col min="196" max="196" width="9.85546875" style="1" bestFit="1" customWidth="1"/>
    <col min="197" max="197" width="9.85546875" style="846" customWidth="1"/>
    <col min="198" max="198" width="9.85546875" style="846" bestFit="1" customWidth="1"/>
    <col min="199" max="199" width="17.7109375" style="846" bestFit="1" customWidth="1"/>
    <col min="200" max="200" width="10.28515625" style="846" bestFit="1" customWidth="1"/>
    <col min="201" max="201" width="12.140625" style="846" bestFit="1" customWidth="1"/>
    <col min="202" max="202" width="20.7109375" style="846" bestFit="1" customWidth="1"/>
    <col min="203" max="203" width="16.140625" style="846" bestFit="1" customWidth="1"/>
    <col min="204" max="204" width="17.28515625" style="1" bestFit="1" customWidth="1"/>
    <col min="205" max="205" width="9.85546875" style="1" bestFit="1" customWidth="1"/>
    <col min="206" max="206" width="9.85546875" style="846" customWidth="1"/>
    <col min="207" max="207" width="7.28515625" style="846" bestFit="1" customWidth="1"/>
    <col min="208" max="208" width="9.85546875" style="1" bestFit="1" customWidth="1"/>
    <col min="209" max="209" width="9.85546875" style="846" customWidth="1"/>
    <col min="210" max="210" width="11" style="846" bestFit="1" customWidth="1"/>
    <col min="211" max="211" width="9.85546875" style="1" bestFit="1" customWidth="1"/>
    <col min="212" max="212" width="9.85546875" style="846" customWidth="1"/>
    <col min="213" max="213" width="9.42578125" style="846" bestFit="1" customWidth="1"/>
    <col min="214" max="214" width="9.85546875" style="1" bestFit="1" customWidth="1"/>
    <col min="215" max="215" width="9.85546875" style="846" customWidth="1"/>
    <col min="216" max="216" width="9.85546875" style="846" bestFit="1" customWidth="1"/>
    <col min="217" max="217" width="9.85546875" style="1" bestFit="1" customWidth="1"/>
    <col min="218" max="218" width="9.85546875" style="846" customWidth="1"/>
    <col min="219" max="219" width="11.42578125" style="846" bestFit="1" customWidth="1"/>
    <col min="220" max="220" width="9.85546875" style="1" bestFit="1" customWidth="1"/>
    <col min="221" max="221" width="9.85546875" style="846" customWidth="1"/>
    <col min="222" max="222" width="11" style="846" bestFit="1" customWidth="1"/>
    <col min="223" max="223" width="11" style="1" customWidth="1"/>
    <col min="224" max="225" width="11" style="846" customWidth="1"/>
    <col min="226" max="226" width="11" style="1" bestFit="1" customWidth="1"/>
    <col min="227" max="227" width="11" style="846" customWidth="1"/>
    <col min="228" max="228" width="11.42578125" style="846" bestFit="1" customWidth="1"/>
    <col min="229" max="229" width="11" style="1" bestFit="1" customWidth="1"/>
    <col min="230" max="230" width="9.85546875" style="1" bestFit="1" customWidth="1"/>
    <col min="231" max="231" width="9.85546875" style="846" customWidth="1"/>
    <col min="232" max="232" width="9.5703125" style="846" bestFit="1" customWidth="1"/>
    <col min="233" max="233" width="16" style="846" bestFit="1" customWidth="1"/>
    <col min="234" max="234" width="9.85546875" style="1" bestFit="1" customWidth="1"/>
    <col min="235" max="235" width="9.85546875" style="846" customWidth="1"/>
    <col min="236" max="236" width="11" style="846" bestFit="1" customWidth="1"/>
    <col min="237" max="237" width="9.85546875" style="1" bestFit="1" customWidth="1"/>
    <col min="238" max="238" width="9.85546875" style="846" customWidth="1"/>
    <col min="239" max="239" width="9.42578125" style="846" bestFit="1" customWidth="1"/>
    <col min="240" max="240" width="9.85546875" style="1" bestFit="1" customWidth="1"/>
    <col min="241" max="241" width="9.85546875" style="846" customWidth="1"/>
    <col min="242" max="242" width="11.42578125" style="846" bestFit="1" customWidth="1"/>
    <col min="243" max="243" width="9.85546875" style="1" bestFit="1" customWidth="1"/>
    <col min="244" max="244" width="9.85546875" style="846" customWidth="1"/>
    <col min="245" max="245" width="11.42578125" style="846" bestFit="1" customWidth="1"/>
    <col min="246" max="246" width="9.85546875" style="1" bestFit="1" customWidth="1"/>
    <col min="247" max="247" width="9.85546875" style="846" customWidth="1"/>
    <col min="248" max="248" width="9.85546875" style="846" bestFit="1" customWidth="1"/>
    <col min="249" max="249" width="17.7109375" style="846" bestFit="1" customWidth="1"/>
    <col min="250" max="250" width="10.28515625" style="846" bestFit="1" customWidth="1"/>
    <col min="251" max="251" width="12.140625" style="846" bestFit="1" customWidth="1"/>
    <col min="252" max="252" width="20.7109375" style="846" bestFit="1" customWidth="1"/>
    <col min="253" max="253" width="16.140625" style="846" bestFit="1" customWidth="1"/>
    <col min="254" max="254" width="17.28515625" style="1" bestFit="1" customWidth="1"/>
    <col min="255" max="255" width="9.85546875" style="1" bestFit="1" customWidth="1"/>
    <col min="256" max="256" width="9.85546875" style="846" customWidth="1"/>
    <col min="257" max="257" width="7.28515625" style="846" bestFit="1" customWidth="1"/>
    <col min="258" max="258" width="9.85546875" style="1" bestFit="1" customWidth="1"/>
    <col min="259" max="259" width="9.85546875" style="846" customWidth="1"/>
    <col min="260" max="260" width="11" style="846" bestFit="1" customWidth="1"/>
    <col min="261" max="261" width="9.85546875" style="1" bestFit="1" customWidth="1"/>
    <col min="262" max="262" width="9.85546875" style="846" customWidth="1"/>
    <col min="263" max="263" width="9.85546875" style="846" bestFit="1" customWidth="1"/>
    <col min="264" max="264" width="9.85546875" style="1" bestFit="1" customWidth="1"/>
    <col min="265" max="265" width="9.85546875" style="846" customWidth="1"/>
    <col min="266" max="266" width="9.42578125" style="846" bestFit="1" customWidth="1"/>
    <col min="267" max="267" width="9.85546875" style="1" bestFit="1" customWidth="1"/>
    <col min="268" max="268" width="9.85546875" style="846" customWidth="1"/>
    <col min="269" max="269" width="11.42578125" style="846" bestFit="1" customWidth="1"/>
    <col min="270" max="270" width="9.85546875" style="1" bestFit="1" customWidth="1"/>
    <col min="271" max="271" width="9.85546875" style="846" customWidth="1"/>
    <col min="272" max="272" width="11" style="846" bestFit="1" customWidth="1"/>
    <col min="273" max="273" width="11" style="1" customWidth="1"/>
    <col min="274" max="275" width="11" style="846" customWidth="1"/>
    <col min="276" max="276" width="11" style="1" bestFit="1" customWidth="1"/>
    <col min="277" max="277" width="11" style="846" customWidth="1"/>
    <col min="278" max="278" width="11.42578125" style="846" bestFit="1" customWidth="1"/>
    <col min="279" max="279" width="11" style="1" bestFit="1" customWidth="1"/>
    <col min="280" max="280" width="9.85546875" style="837" bestFit="1" customWidth="1"/>
    <col min="281" max="281" width="9.85546875" style="846" customWidth="1"/>
    <col min="282" max="282" width="9.5703125" style="846" bestFit="1" customWidth="1"/>
    <col min="283" max="283" width="16" style="846" bestFit="1" customWidth="1"/>
    <col min="284" max="284" width="9.85546875" style="1" bestFit="1" customWidth="1"/>
    <col min="285" max="285" width="9.85546875" style="846" customWidth="1"/>
    <col min="286" max="286" width="11" style="846" bestFit="1" customWidth="1"/>
    <col min="287" max="287" width="9.85546875" style="1" bestFit="1" customWidth="1"/>
    <col min="288" max="288" width="9.85546875" style="846" customWidth="1"/>
    <col min="289" max="289" width="9.42578125" style="846" bestFit="1" customWidth="1"/>
    <col min="290" max="290" width="9.85546875" style="1" bestFit="1" customWidth="1"/>
    <col min="291" max="291" width="9.85546875" style="846" customWidth="1"/>
    <col min="292" max="292" width="11.42578125" style="846" bestFit="1" customWidth="1"/>
    <col min="293" max="293" width="9.85546875" style="1" bestFit="1" customWidth="1"/>
    <col min="294" max="294" width="9.85546875" style="846" customWidth="1"/>
    <col min="295" max="295" width="11.42578125" style="846" bestFit="1" customWidth="1"/>
    <col min="296" max="296" width="9.85546875" style="1" bestFit="1" customWidth="1"/>
    <col min="297" max="297" width="9.85546875" style="846" customWidth="1"/>
    <col min="298" max="298" width="9.85546875" style="846" bestFit="1" customWidth="1"/>
    <col min="299" max="299" width="17.7109375" style="846" bestFit="1" customWidth="1"/>
    <col min="300" max="300" width="10.28515625" style="846" bestFit="1" customWidth="1"/>
    <col min="301" max="301" width="12.140625" style="846" bestFit="1" customWidth="1"/>
    <col min="302" max="302" width="20.7109375" style="846" bestFit="1" customWidth="1"/>
    <col min="303" max="303" width="16.140625" style="846" bestFit="1" customWidth="1"/>
    <col min="304" max="304" width="50.7109375" style="1" bestFit="1" customWidth="1"/>
    <col min="305" max="16384" width="8.5703125" style="1"/>
  </cols>
  <sheetData>
    <row r="1" spans="1:304" ht="36" customHeight="1" thickBot="1">
      <c r="E1" s="955" t="s">
        <v>58</v>
      </c>
      <c r="F1" s="956"/>
      <c r="G1" s="956"/>
      <c r="H1" s="956"/>
      <c r="I1" s="956"/>
      <c r="J1" s="956"/>
      <c r="K1" s="956"/>
      <c r="L1" s="956"/>
      <c r="M1" s="956"/>
      <c r="N1" s="956"/>
      <c r="O1" s="956"/>
      <c r="P1" s="956"/>
      <c r="Q1" s="956"/>
      <c r="R1" s="956"/>
      <c r="S1" s="956"/>
      <c r="T1" s="956"/>
      <c r="U1" s="956"/>
      <c r="V1" s="956"/>
      <c r="W1" s="956"/>
      <c r="X1" s="956"/>
      <c r="Y1" s="956"/>
      <c r="Z1" s="956"/>
      <c r="AA1" s="956"/>
      <c r="AB1" s="956"/>
      <c r="AC1" s="956"/>
      <c r="AD1" s="956"/>
      <c r="AE1" s="956"/>
      <c r="AF1" s="956"/>
      <c r="AG1" s="956"/>
      <c r="AH1" s="956"/>
      <c r="AI1" s="956"/>
      <c r="AJ1" s="956"/>
      <c r="AK1" s="956"/>
      <c r="AL1" s="956"/>
      <c r="AM1" s="956"/>
      <c r="AN1" s="956"/>
      <c r="AO1" s="956"/>
      <c r="AP1" s="956"/>
      <c r="AQ1" s="956"/>
      <c r="AR1" s="956"/>
      <c r="AS1" s="956"/>
      <c r="AT1" s="956"/>
      <c r="AU1" s="956"/>
      <c r="AV1" s="956"/>
      <c r="AW1" s="956"/>
      <c r="AX1" s="956"/>
      <c r="AY1" s="956"/>
      <c r="AZ1" s="957"/>
      <c r="BA1" s="204"/>
      <c r="BB1" s="969" t="s">
        <v>76</v>
      </c>
      <c r="BC1" s="965" t="s">
        <v>59</v>
      </c>
      <c r="BD1" s="966"/>
      <c r="BE1" s="966"/>
      <c r="BF1" s="966"/>
      <c r="BG1" s="966"/>
      <c r="BH1" s="966"/>
      <c r="BI1" s="966"/>
      <c r="BJ1" s="966"/>
      <c r="BK1" s="966"/>
      <c r="BL1" s="966"/>
      <c r="BM1" s="966"/>
      <c r="BN1" s="966"/>
      <c r="BO1" s="966"/>
      <c r="BP1" s="966"/>
      <c r="BQ1" s="966"/>
      <c r="BR1" s="966"/>
      <c r="BS1" s="966"/>
      <c r="BT1" s="966"/>
      <c r="BU1" s="966"/>
      <c r="BV1" s="966"/>
      <c r="BW1" s="966"/>
      <c r="BX1" s="966"/>
      <c r="BY1" s="966"/>
      <c r="BZ1" s="966"/>
      <c r="CA1" s="966"/>
      <c r="CB1" s="966"/>
      <c r="CC1" s="966"/>
      <c r="CD1" s="966"/>
      <c r="CE1" s="966"/>
      <c r="CF1" s="966"/>
      <c r="CG1" s="966"/>
      <c r="CH1" s="966"/>
      <c r="CI1" s="966"/>
      <c r="CJ1" s="966"/>
      <c r="CK1" s="966"/>
      <c r="CL1" s="966"/>
      <c r="CM1" s="966"/>
      <c r="CN1" s="966"/>
      <c r="CO1" s="966"/>
      <c r="CP1" s="966"/>
      <c r="CQ1" s="966"/>
      <c r="CR1" s="966"/>
      <c r="CS1" s="966"/>
      <c r="CT1" s="966"/>
      <c r="CU1" s="966"/>
      <c r="CV1" s="966"/>
      <c r="CW1" s="966"/>
      <c r="CX1" s="966"/>
      <c r="CY1" s="860"/>
      <c r="CZ1" s="972" t="s">
        <v>76</v>
      </c>
      <c r="DA1" s="967" t="s">
        <v>60</v>
      </c>
      <c r="DB1" s="968"/>
      <c r="DC1" s="968"/>
      <c r="DD1" s="968"/>
      <c r="DE1" s="968"/>
      <c r="DF1" s="968"/>
      <c r="DG1" s="968"/>
      <c r="DH1" s="968"/>
      <c r="DI1" s="968"/>
      <c r="DJ1" s="968"/>
      <c r="DK1" s="968"/>
      <c r="DL1" s="968"/>
      <c r="DM1" s="968"/>
      <c r="DN1" s="968"/>
      <c r="DO1" s="968"/>
      <c r="DP1" s="968"/>
      <c r="DQ1" s="968"/>
      <c r="DR1" s="968"/>
      <c r="DS1" s="968"/>
      <c r="DT1" s="968"/>
      <c r="DU1" s="968"/>
      <c r="DV1" s="968"/>
      <c r="DW1" s="968"/>
      <c r="DX1" s="968"/>
      <c r="DY1" s="968"/>
      <c r="DZ1" s="968"/>
      <c r="EA1" s="968"/>
      <c r="EB1" s="968"/>
      <c r="EC1" s="968"/>
      <c r="ED1" s="968"/>
      <c r="EE1" s="968"/>
      <c r="EF1" s="968"/>
      <c r="EG1" s="968"/>
      <c r="EH1" s="968"/>
      <c r="EI1" s="968"/>
      <c r="EJ1" s="968"/>
      <c r="EK1" s="968"/>
      <c r="EL1" s="968"/>
      <c r="EM1" s="968"/>
      <c r="EN1" s="968"/>
      <c r="EO1" s="968"/>
      <c r="EP1" s="968"/>
      <c r="EQ1" s="968"/>
      <c r="ER1" s="968"/>
      <c r="ES1" s="968"/>
      <c r="ET1" s="968"/>
      <c r="EU1" s="968"/>
      <c r="EV1" s="968"/>
      <c r="EW1" s="866"/>
      <c r="EX1" s="975" t="s">
        <v>76</v>
      </c>
      <c r="EY1" s="981" t="s">
        <v>61</v>
      </c>
      <c r="EZ1" s="982"/>
      <c r="FA1" s="982"/>
      <c r="FB1" s="982"/>
      <c r="FC1" s="982"/>
      <c r="FD1" s="982"/>
      <c r="FE1" s="982"/>
      <c r="FF1" s="982"/>
      <c r="FG1" s="982"/>
      <c r="FH1" s="982"/>
      <c r="FI1" s="982"/>
      <c r="FJ1" s="982"/>
      <c r="FK1" s="982"/>
      <c r="FL1" s="982"/>
      <c r="FM1" s="982"/>
      <c r="FN1" s="982"/>
      <c r="FO1" s="982"/>
      <c r="FP1" s="982"/>
      <c r="FQ1" s="982"/>
      <c r="FR1" s="982"/>
      <c r="FS1" s="982"/>
      <c r="FT1" s="982"/>
      <c r="FU1" s="982"/>
      <c r="FV1" s="982"/>
      <c r="FW1" s="982"/>
      <c r="FX1" s="982"/>
      <c r="FY1" s="982"/>
      <c r="FZ1" s="982"/>
      <c r="GA1" s="982"/>
      <c r="GB1" s="982"/>
      <c r="GC1" s="982"/>
      <c r="GD1" s="982"/>
      <c r="GE1" s="982"/>
      <c r="GF1" s="982"/>
      <c r="GG1" s="982"/>
      <c r="GH1" s="982"/>
      <c r="GI1" s="982"/>
      <c r="GJ1" s="982"/>
      <c r="GK1" s="982"/>
      <c r="GL1" s="982"/>
      <c r="GM1" s="982"/>
      <c r="GN1" s="982"/>
      <c r="GO1" s="982"/>
      <c r="GP1" s="982"/>
      <c r="GQ1" s="982"/>
      <c r="GR1" s="982"/>
      <c r="GS1" s="982"/>
      <c r="GT1" s="982"/>
      <c r="GU1" s="869"/>
      <c r="GV1" s="978" t="s">
        <v>76</v>
      </c>
      <c r="GW1" s="986" t="s">
        <v>223</v>
      </c>
      <c r="GX1" s="987"/>
      <c r="GY1" s="987"/>
      <c r="GZ1" s="987"/>
      <c r="HA1" s="987"/>
      <c r="HB1" s="987"/>
      <c r="HC1" s="987"/>
      <c r="HD1" s="987"/>
      <c r="HE1" s="987"/>
      <c r="HF1" s="987"/>
      <c r="HG1" s="987"/>
      <c r="HH1" s="987"/>
      <c r="HI1" s="987"/>
      <c r="HJ1" s="987"/>
      <c r="HK1" s="987"/>
      <c r="HL1" s="987"/>
      <c r="HM1" s="987"/>
      <c r="HN1" s="987"/>
      <c r="HO1" s="987"/>
      <c r="HP1" s="987"/>
      <c r="HQ1" s="987"/>
      <c r="HR1" s="987"/>
      <c r="HS1" s="987"/>
      <c r="HT1" s="987"/>
      <c r="HU1" s="987"/>
      <c r="HV1" s="987"/>
      <c r="HW1" s="987"/>
      <c r="HX1" s="987"/>
      <c r="HY1" s="987"/>
      <c r="HZ1" s="987"/>
      <c r="IA1" s="987"/>
      <c r="IB1" s="987"/>
      <c r="IC1" s="987"/>
      <c r="ID1" s="987"/>
      <c r="IE1" s="987"/>
      <c r="IF1" s="987"/>
      <c r="IG1" s="987"/>
      <c r="IH1" s="987"/>
      <c r="II1" s="987"/>
      <c r="IJ1" s="987"/>
      <c r="IK1" s="987"/>
      <c r="IL1" s="987"/>
      <c r="IM1" s="987"/>
      <c r="IN1" s="987"/>
      <c r="IO1" s="987"/>
      <c r="IP1" s="987"/>
      <c r="IQ1" s="987"/>
      <c r="IR1" s="987"/>
      <c r="IS1" s="881"/>
      <c r="IT1" s="983" t="s">
        <v>76</v>
      </c>
      <c r="IU1" s="886" t="s">
        <v>337</v>
      </c>
      <c r="IV1" s="887"/>
      <c r="IW1" s="887"/>
      <c r="IX1" s="888"/>
      <c r="IY1" s="887"/>
      <c r="IZ1" s="887"/>
      <c r="JA1" s="888"/>
      <c r="JB1" s="887"/>
      <c r="JC1" s="887"/>
      <c r="JD1" s="888"/>
      <c r="JE1" s="887"/>
      <c r="JF1" s="887"/>
      <c r="JG1" s="888"/>
      <c r="JH1" s="887"/>
      <c r="JI1" s="887"/>
      <c r="JJ1" s="888"/>
      <c r="JK1" s="887"/>
      <c r="JL1" s="887"/>
      <c r="JM1" s="888"/>
      <c r="JN1" s="887"/>
      <c r="JO1" s="887"/>
      <c r="JP1" s="888"/>
      <c r="JQ1" s="887"/>
      <c r="JR1" s="887"/>
      <c r="JS1" s="888"/>
      <c r="JT1" s="887"/>
      <c r="JU1" s="887"/>
      <c r="JV1" s="888"/>
      <c r="JW1" s="888"/>
      <c r="JX1" s="888"/>
      <c r="JY1" s="888"/>
      <c r="JZ1" s="888"/>
      <c r="KA1" s="888"/>
      <c r="KB1" s="888"/>
      <c r="KC1" s="888"/>
      <c r="KD1" s="888"/>
      <c r="KE1" s="888"/>
      <c r="KF1" s="888"/>
      <c r="KG1" s="888"/>
      <c r="KH1" s="888"/>
      <c r="KI1" s="888"/>
      <c r="KJ1" s="888"/>
      <c r="KK1" s="888"/>
      <c r="KL1" s="888"/>
      <c r="KM1" s="888"/>
      <c r="KN1" s="888"/>
      <c r="KO1" s="888"/>
      <c r="KP1" s="888"/>
      <c r="KQ1" s="883"/>
      <c r="KR1" s="889" t="s">
        <v>76</v>
      </c>
    </row>
    <row r="2" spans="1:304" ht="14.45" customHeight="1" thickBot="1">
      <c r="A2" s="2"/>
      <c r="B2" s="2"/>
      <c r="C2" s="2"/>
      <c r="D2" s="2"/>
      <c r="E2" s="892" t="s">
        <v>38</v>
      </c>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4"/>
      <c r="AF2" s="895"/>
      <c r="AG2" s="40"/>
      <c r="AH2" s="896" t="s">
        <v>39</v>
      </c>
      <c r="AI2" s="897"/>
      <c r="AJ2" s="897"/>
      <c r="AK2" s="897"/>
      <c r="AL2" s="897"/>
      <c r="AM2" s="897"/>
      <c r="AN2" s="897"/>
      <c r="AO2" s="897"/>
      <c r="AP2" s="897"/>
      <c r="AQ2" s="897"/>
      <c r="AR2" s="897"/>
      <c r="AS2" s="897"/>
      <c r="AT2" s="897"/>
      <c r="AU2" s="897"/>
      <c r="AV2" s="898"/>
      <c r="AW2" s="39"/>
      <c r="AX2" s="952" t="s">
        <v>137</v>
      </c>
      <c r="AY2" s="953"/>
      <c r="AZ2" s="954"/>
      <c r="BA2" s="205"/>
      <c r="BB2" s="970"/>
      <c r="BC2" s="892" t="s">
        <v>38</v>
      </c>
      <c r="BD2" s="894"/>
      <c r="BE2" s="894"/>
      <c r="BF2" s="894"/>
      <c r="BG2" s="894"/>
      <c r="BH2" s="894"/>
      <c r="BI2" s="894"/>
      <c r="BJ2" s="894"/>
      <c r="BK2" s="894"/>
      <c r="BL2" s="894"/>
      <c r="BM2" s="894"/>
      <c r="BN2" s="894"/>
      <c r="BO2" s="894"/>
      <c r="BP2" s="894"/>
      <c r="BQ2" s="894"/>
      <c r="BR2" s="894"/>
      <c r="BS2" s="894"/>
      <c r="BT2" s="894"/>
      <c r="BU2" s="894"/>
      <c r="BV2" s="894"/>
      <c r="BW2" s="894"/>
      <c r="BX2" s="894"/>
      <c r="BY2" s="894"/>
      <c r="BZ2" s="894"/>
      <c r="CA2" s="894"/>
      <c r="CB2" s="894"/>
      <c r="CC2" s="894"/>
      <c r="CD2" s="895"/>
      <c r="CE2" s="858"/>
      <c r="CF2" s="896" t="s">
        <v>39</v>
      </c>
      <c r="CG2" s="897"/>
      <c r="CH2" s="897"/>
      <c r="CI2" s="897"/>
      <c r="CJ2" s="897"/>
      <c r="CK2" s="897"/>
      <c r="CL2" s="897"/>
      <c r="CM2" s="897"/>
      <c r="CN2" s="897"/>
      <c r="CO2" s="897"/>
      <c r="CP2" s="897"/>
      <c r="CQ2" s="897"/>
      <c r="CR2" s="897"/>
      <c r="CS2" s="897"/>
      <c r="CT2" s="898"/>
      <c r="CU2" s="861"/>
      <c r="CV2" s="884" t="s">
        <v>75</v>
      </c>
      <c r="CW2" s="885"/>
      <c r="CX2" s="885"/>
      <c r="CY2" s="862"/>
      <c r="CZ2" s="973"/>
      <c r="DA2" s="892" t="s">
        <v>38</v>
      </c>
      <c r="DB2" s="894"/>
      <c r="DC2" s="894"/>
      <c r="DD2" s="894"/>
      <c r="DE2" s="894"/>
      <c r="DF2" s="894"/>
      <c r="DG2" s="894"/>
      <c r="DH2" s="894"/>
      <c r="DI2" s="894"/>
      <c r="DJ2" s="894"/>
      <c r="DK2" s="894"/>
      <c r="DL2" s="894"/>
      <c r="DM2" s="894"/>
      <c r="DN2" s="894"/>
      <c r="DO2" s="894"/>
      <c r="DP2" s="894"/>
      <c r="DQ2" s="894"/>
      <c r="DR2" s="894"/>
      <c r="DS2" s="894"/>
      <c r="DT2" s="894"/>
      <c r="DU2" s="894"/>
      <c r="DV2" s="894"/>
      <c r="DW2" s="894"/>
      <c r="DX2" s="894"/>
      <c r="DY2" s="894"/>
      <c r="DZ2" s="894"/>
      <c r="EA2" s="894"/>
      <c r="EB2" s="895"/>
      <c r="EC2" s="858"/>
      <c r="ED2" s="896" t="s">
        <v>39</v>
      </c>
      <c r="EE2" s="897"/>
      <c r="EF2" s="897"/>
      <c r="EG2" s="897"/>
      <c r="EH2" s="897"/>
      <c r="EI2" s="897"/>
      <c r="EJ2" s="897"/>
      <c r="EK2" s="897"/>
      <c r="EL2" s="897"/>
      <c r="EM2" s="897"/>
      <c r="EN2" s="897"/>
      <c r="EO2" s="897"/>
      <c r="EP2" s="897"/>
      <c r="EQ2" s="897"/>
      <c r="ER2" s="898"/>
      <c r="ES2" s="861"/>
      <c r="ET2" s="884" t="s">
        <v>75</v>
      </c>
      <c r="EU2" s="885"/>
      <c r="EV2" s="885"/>
      <c r="EW2" s="862"/>
      <c r="EX2" s="976"/>
      <c r="EY2" s="892" t="s">
        <v>38</v>
      </c>
      <c r="EZ2" s="894"/>
      <c r="FA2" s="894"/>
      <c r="FB2" s="894"/>
      <c r="FC2" s="894"/>
      <c r="FD2" s="894"/>
      <c r="FE2" s="894"/>
      <c r="FF2" s="894"/>
      <c r="FG2" s="894"/>
      <c r="FH2" s="894"/>
      <c r="FI2" s="894"/>
      <c r="FJ2" s="894"/>
      <c r="FK2" s="894"/>
      <c r="FL2" s="894"/>
      <c r="FM2" s="894"/>
      <c r="FN2" s="894"/>
      <c r="FO2" s="894"/>
      <c r="FP2" s="894"/>
      <c r="FQ2" s="894"/>
      <c r="FR2" s="894"/>
      <c r="FS2" s="894"/>
      <c r="FT2" s="894"/>
      <c r="FU2" s="894"/>
      <c r="FV2" s="894"/>
      <c r="FW2" s="894"/>
      <c r="FX2" s="894"/>
      <c r="FY2" s="894"/>
      <c r="FZ2" s="895"/>
      <c r="GA2" s="858"/>
      <c r="GB2" s="896" t="s">
        <v>39</v>
      </c>
      <c r="GC2" s="897"/>
      <c r="GD2" s="897"/>
      <c r="GE2" s="897"/>
      <c r="GF2" s="897"/>
      <c r="GG2" s="897"/>
      <c r="GH2" s="897"/>
      <c r="GI2" s="897"/>
      <c r="GJ2" s="897"/>
      <c r="GK2" s="897"/>
      <c r="GL2" s="897"/>
      <c r="GM2" s="897"/>
      <c r="GN2" s="897"/>
      <c r="GO2" s="897"/>
      <c r="GP2" s="898"/>
      <c r="GQ2" s="861"/>
      <c r="GR2" s="884" t="s">
        <v>75</v>
      </c>
      <c r="GS2" s="885"/>
      <c r="GT2" s="885"/>
      <c r="GU2" s="862"/>
      <c r="GV2" s="979"/>
      <c r="GW2" s="892" t="s">
        <v>38</v>
      </c>
      <c r="GX2" s="894"/>
      <c r="GY2" s="894"/>
      <c r="GZ2" s="894"/>
      <c r="HA2" s="894"/>
      <c r="HB2" s="894"/>
      <c r="HC2" s="894"/>
      <c r="HD2" s="894"/>
      <c r="HE2" s="894"/>
      <c r="HF2" s="894"/>
      <c r="HG2" s="894"/>
      <c r="HH2" s="894"/>
      <c r="HI2" s="894"/>
      <c r="HJ2" s="894"/>
      <c r="HK2" s="894"/>
      <c r="HL2" s="894"/>
      <c r="HM2" s="894"/>
      <c r="HN2" s="894"/>
      <c r="HO2" s="894"/>
      <c r="HP2" s="894"/>
      <c r="HQ2" s="894"/>
      <c r="HR2" s="894"/>
      <c r="HS2" s="894"/>
      <c r="HT2" s="894"/>
      <c r="HU2" s="894"/>
      <c r="HV2" s="894"/>
      <c r="HW2" s="894"/>
      <c r="HX2" s="895"/>
      <c r="HY2" s="858"/>
      <c r="HZ2" s="896" t="s">
        <v>39</v>
      </c>
      <c r="IA2" s="897"/>
      <c r="IB2" s="897"/>
      <c r="IC2" s="897"/>
      <c r="ID2" s="897"/>
      <c r="IE2" s="897"/>
      <c r="IF2" s="897"/>
      <c r="IG2" s="897"/>
      <c r="IH2" s="897"/>
      <c r="II2" s="897"/>
      <c r="IJ2" s="897"/>
      <c r="IK2" s="897"/>
      <c r="IL2" s="897"/>
      <c r="IM2" s="897"/>
      <c r="IN2" s="898"/>
      <c r="IO2" s="861"/>
      <c r="IP2" s="884" t="s">
        <v>75</v>
      </c>
      <c r="IQ2" s="885"/>
      <c r="IR2" s="885"/>
      <c r="IS2" s="862"/>
      <c r="IT2" s="984"/>
      <c r="IU2" s="892" t="s">
        <v>38</v>
      </c>
      <c r="IV2" s="893"/>
      <c r="IW2" s="893"/>
      <c r="IX2" s="894"/>
      <c r="IY2" s="893"/>
      <c r="IZ2" s="893"/>
      <c r="JA2" s="894"/>
      <c r="JB2" s="893"/>
      <c r="JC2" s="893"/>
      <c r="JD2" s="894"/>
      <c r="JE2" s="893"/>
      <c r="JF2" s="893"/>
      <c r="JG2" s="894"/>
      <c r="JH2" s="893"/>
      <c r="JI2" s="893"/>
      <c r="JJ2" s="894"/>
      <c r="JK2" s="893"/>
      <c r="JL2" s="893"/>
      <c r="JM2" s="894"/>
      <c r="JN2" s="893"/>
      <c r="JO2" s="893"/>
      <c r="JP2" s="894"/>
      <c r="JQ2" s="893"/>
      <c r="JR2" s="893"/>
      <c r="JS2" s="894"/>
      <c r="JT2" s="893"/>
      <c r="JU2" s="893"/>
      <c r="JV2" s="895"/>
      <c r="JW2" s="858"/>
      <c r="JX2" s="896" t="s">
        <v>39</v>
      </c>
      <c r="JY2" s="897"/>
      <c r="JZ2" s="897"/>
      <c r="KA2" s="897"/>
      <c r="KB2" s="897"/>
      <c r="KC2" s="897"/>
      <c r="KD2" s="897"/>
      <c r="KE2" s="897"/>
      <c r="KF2" s="897"/>
      <c r="KG2" s="897"/>
      <c r="KH2" s="897"/>
      <c r="KI2" s="897"/>
      <c r="KJ2" s="897"/>
      <c r="KK2" s="897"/>
      <c r="KL2" s="898"/>
      <c r="KM2" s="861"/>
      <c r="KN2" s="884" t="s">
        <v>75</v>
      </c>
      <c r="KO2" s="885"/>
      <c r="KP2" s="885"/>
      <c r="KQ2" s="862"/>
      <c r="KR2" s="890"/>
    </row>
    <row r="3" spans="1:304" ht="15" customHeight="1" thickBot="1">
      <c r="A3" s="2"/>
      <c r="B3" s="2"/>
      <c r="C3" s="2"/>
      <c r="D3" s="2"/>
      <c r="E3" s="899" t="s">
        <v>68</v>
      </c>
      <c r="F3" s="901"/>
      <c r="G3" s="901"/>
      <c r="H3" s="901"/>
      <c r="I3" s="901"/>
      <c r="J3" s="901"/>
      <c r="K3" s="901"/>
      <c r="L3" s="901"/>
      <c r="M3" s="901"/>
      <c r="N3" s="901"/>
      <c r="O3" s="901"/>
      <c r="P3" s="961"/>
      <c r="Q3" s="3"/>
      <c r="R3" s="225"/>
      <c r="S3" s="4"/>
      <c r="T3" s="5"/>
      <c r="U3" s="5"/>
      <c r="V3" s="5"/>
      <c r="W3" s="5"/>
      <c r="X3" s="5"/>
      <c r="Y3" s="5"/>
      <c r="Z3" s="5"/>
      <c r="AA3" s="5"/>
      <c r="AB3" s="5"/>
      <c r="AC3" s="5"/>
      <c r="AD3" s="5"/>
      <c r="AE3" s="5"/>
      <c r="AF3" s="6"/>
      <c r="AG3" s="963" t="s">
        <v>72</v>
      </c>
      <c r="AH3" s="7"/>
      <c r="AI3" s="5"/>
      <c r="AJ3" s="5"/>
      <c r="AK3" s="5"/>
      <c r="AL3" s="5"/>
      <c r="AM3" s="5"/>
      <c r="AN3" s="5"/>
      <c r="AO3" s="5"/>
      <c r="AP3" s="5"/>
      <c r="AQ3" s="5"/>
      <c r="AR3" s="5"/>
      <c r="AS3" s="5"/>
      <c r="AT3" s="5"/>
      <c r="AU3" s="5"/>
      <c r="AV3" s="6"/>
      <c r="AW3" s="963" t="s">
        <v>73</v>
      </c>
      <c r="AX3" s="5"/>
      <c r="AY3" s="5"/>
      <c r="AZ3" s="6"/>
      <c r="BA3" s="1005" t="s">
        <v>141</v>
      </c>
      <c r="BB3" s="970"/>
      <c r="BC3" s="899" t="s">
        <v>68</v>
      </c>
      <c r="BD3" s="901"/>
      <c r="BE3" s="901"/>
      <c r="BF3" s="901"/>
      <c r="BG3" s="901"/>
      <c r="BH3" s="901"/>
      <c r="BI3" s="901"/>
      <c r="BJ3" s="901"/>
      <c r="BK3" s="901"/>
      <c r="BL3" s="901"/>
      <c r="BM3" s="901"/>
      <c r="BN3" s="961"/>
      <c r="BO3" s="3"/>
      <c r="BP3" s="850"/>
      <c r="BQ3" s="851"/>
      <c r="BR3" s="5"/>
      <c r="BS3" s="852"/>
      <c r="BT3" s="852"/>
      <c r="BU3" s="5"/>
      <c r="BV3" s="852"/>
      <c r="BW3" s="852"/>
      <c r="BX3" s="5"/>
      <c r="BY3" s="851"/>
      <c r="BZ3" s="852"/>
      <c r="CA3" s="5"/>
      <c r="CB3" s="5"/>
      <c r="CC3" s="852"/>
      <c r="CD3" s="856"/>
      <c r="CE3" s="903" t="s">
        <v>72</v>
      </c>
      <c r="CF3" s="7"/>
      <c r="CG3" s="852"/>
      <c r="CH3" s="852"/>
      <c r="CI3" s="5"/>
      <c r="CJ3" s="852"/>
      <c r="CK3" s="852"/>
      <c r="CL3" s="5"/>
      <c r="CM3" s="852"/>
      <c r="CN3" s="852"/>
      <c r="CO3" s="5"/>
      <c r="CP3" s="852"/>
      <c r="CQ3" s="852"/>
      <c r="CR3" s="5"/>
      <c r="CS3" s="852"/>
      <c r="CT3" s="856"/>
      <c r="CU3" s="903" t="s">
        <v>73</v>
      </c>
      <c r="CV3" s="852"/>
      <c r="CW3" s="852"/>
      <c r="CX3" s="856"/>
      <c r="CY3" s="903" t="s">
        <v>142</v>
      </c>
      <c r="CZ3" s="973"/>
      <c r="DA3" s="899" t="s">
        <v>68</v>
      </c>
      <c r="DB3" s="901"/>
      <c r="DC3" s="901"/>
      <c r="DD3" s="901"/>
      <c r="DE3" s="901"/>
      <c r="DF3" s="901"/>
      <c r="DG3" s="901"/>
      <c r="DH3" s="901"/>
      <c r="DI3" s="901"/>
      <c r="DJ3" s="901"/>
      <c r="DK3" s="901"/>
      <c r="DL3" s="961"/>
      <c r="DM3" s="3"/>
      <c r="DN3" s="850"/>
      <c r="DO3" s="851"/>
      <c r="DP3" s="5"/>
      <c r="DQ3" s="852"/>
      <c r="DR3" s="852"/>
      <c r="DS3" s="5"/>
      <c r="DT3" s="852"/>
      <c r="DU3" s="852"/>
      <c r="DV3" s="5"/>
      <c r="DW3" s="852"/>
      <c r="DX3" s="852"/>
      <c r="DY3" s="5"/>
      <c r="DZ3" s="5"/>
      <c r="EA3" s="852"/>
      <c r="EB3" s="856"/>
      <c r="EC3" s="903" t="s">
        <v>72</v>
      </c>
      <c r="ED3" s="7"/>
      <c r="EE3" s="852"/>
      <c r="EF3" s="852"/>
      <c r="EG3" s="5"/>
      <c r="EH3" s="852"/>
      <c r="EI3" s="852"/>
      <c r="EJ3" s="5"/>
      <c r="EK3" s="852"/>
      <c r="EL3" s="852"/>
      <c r="EM3" s="5"/>
      <c r="EN3" s="852"/>
      <c r="EO3" s="852"/>
      <c r="EP3" s="5"/>
      <c r="EQ3" s="852"/>
      <c r="ER3" s="852"/>
      <c r="ES3" s="903" t="s">
        <v>73</v>
      </c>
      <c r="ET3" s="852"/>
      <c r="EU3" s="852"/>
      <c r="EV3" s="856"/>
      <c r="EW3" s="903" t="s">
        <v>143</v>
      </c>
      <c r="EX3" s="976"/>
      <c r="EY3" s="899" t="s">
        <v>70</v>
      </c>
      <c r="EZ3" s="901"/>
      <c r="FA3" s="901"/>
      <c r="FB3" s="901"/>
      <c r="FC3" s="901"/>
      <c r="FD3" s="901"/>
      <c r="FE3" s="901"/>
      <c r="FF3" s="901"/>
      <c r="FG3" s="901"/>
      <c r="FH3" s="901"/>
      <c r="FI3" s="901"/>
      <c r="FJ3" s="961"/>
      <c r="FK3" s="3"/>
      <c r="FL3" s="850"/>
      <c r="FM3" s="851"/>
      <c r="FN3" s="5"/>
      <c r="FO3" s="852"/>
      <c r="FP3" s="852"/>
      <c r="FQ3" s="5"/>
      <c r="FR3" s="852"/>
      <c r="FS3" s="852"/>
      <c r="FT3" s="5"/>
      <c r="FU3" s="852"/>
      <c r="FV3" s="852"/>
      <c r="FW3" s="5"/>
      <c r="FX3" s="852"/>
      <c r="FY3" s="852"/>
      <c r="FZ3" s="856"/>
      <c r="GA3" s="903" t="s">
        <v>72</v>
      </c>
      <c r="GB3" s="7"/>
      <c r="GC3" s="852"/>
      <c r="GD3" s="852"/>
      <c r="GE3" s="5"/>
      <c r="GF3" s="852"/>
      <c r="GG3" s="852"/>
      <c r="GH3" s="5"/>
      <c r="GI3" s="852"/>
      <c r="GJ3" s="852"/>
      <c r="GK3" s="5"/>
      <c r="GL3" s="852"/>
      <c r="GM3" s="852"/>
      <c r="GN3" s="5"/>
      <c r="GO3" s="852"/>
      <c r="GP3" s="856"/>
      <c r="GQ3" s="903" t="s">
        <v>73</v>
      </c>
      <c r="GR3" s="852"/>
      <c r="GS3" s="852"/>
      <c r="GT3" s="856"/>
      <c r="GU3" s="903" t="s">
        <v>144</v>
      </c>
      <c r="GV3" s="979"/>
      <c r="GW3" s="899" t="s">
        <v>68</v>
      </c>
      <c r="GX3" s="901"/>
      <c r="GY3" s="901"/>
      <c r="GZ3" s="901"/>
      <c r="HA3" s="901"/>
      <c r="HB3" s="901"/>
      <c r="HC3" s="901"/>
      <c r="HD3" s="901"/>
      <c r="HE3" s="901"/>
      <c r="HF3" s="901"/>
      <c r="HG3" s="901"/>
      <c r="HH3" s="961"/>
      <c r="HI3" s="3"/>
      <c r="HJ3" s="850"/>
      <c r="HK3" s="851"/>
      <c r="HL3" s="5"/>
      <c r="HM3" s="852"/>
      <c r="HN3" s="852"/>
      <c r="HO3" s="5"/>
      <c r="HP3" s="852"/>
      <c r="HQ3" s="852"/>
      <c r="HR3" s="5"/>
      <c r="HS3" s="852"/>
      <c r="HT3" s="852"/>
      <c r="HU3" s="5"/>
      <c r="HV3" s="5"/>
      <c r="HW3" s="852"/>
      <c r="HX3" s="856"/>
      <c r="HY3" s="903" t="s">
        <v>72</v>
      </c>
      <c r="HZ3" s="7"/>
      <c r="IA3" s="852"/>
      <c r="IB3" s="852"/>
      <c r="IC3" s="5"/>
      <c r="ID3" s="852"/>
      <c r="IE3" s="852"/>
      <c r="IF3" s="5"/>
      <c r="IG3" s="852"/>
      <c r="IH3" s="852"/>
      <c r="II3" s="5"/>
      <c r="IJ3" s="852"/>
      <c r="IK3" s="852"/>
      <c r="IL3" s="5"/>
      <c r="IM3" s="852"/>
      <c r="IN3" s="856"/>
      <c r="IO3" s="903" t="s">
        <v>73</v>
      </c>
      <c r="IP3" s="852"/>
      <c r="IQ3" s="852"/>
      <c r="IR3" s="856"/>
      <c r="IS3" s="903" t="s">
        <v>227</v>
      </c>
      <c r="IT3" s="984"/>
      <c r="IU3" s="899" t="s">
        <v>68</v>
      </c>
      <c r="IV3" s="900"/>
      <c r="IW3" s="900"/>
      <c r="IX3" s="901"/>
      <c r="IY3" s="900"/>
      <c r="IZ3" s="900"/>
      <c r="JA3" s="901"/>
      <c r="JB3" s="900"/>
      <c r="JC3" s="900"/>
      <c r="JD3" s="901"/>
      <c r="JE3" s="900"/>
      <c r="JF3" s="902"/>
      <c r="JG3" s="389"/>
      <c r="JH3" s="850"/>
      <c r="JI3" s="851"/>
      <c r="JJ3" s="5"/>
      <c r="JK3" s="852"/>
      <c r="JL3" s="852"/>
      <c r="JM3" s="5"/>
      <c r="JN3" s="852"/>
      <c r="JO3" s="852"/>
      <c r="JP3" s="5"/>
      <c r="JQ3" s="852"/>
      <c r="JR3" s="852"/>
      <c r="JS3" s="5"/>
      <c r="JT3" s="882"/>
      <c r="JU3" s="852"/>
      <c r="JV3" s="856"/>
      <c r="JW3" s="903" t="s">
        <v>72</v>
      </c>
      <c r="JX3" s="7"/>
      <c r="JY3" s="852"/>
      <c r="JZ3" s="852"/>
      <c r="KA3" s="5"/>
      <c r="KB3" s="852"/>
      <c r="KC3" s="852"/>
      <c r="KD3" s="5"/>
      <c r="KE3" s="852"/>
      <c r="KF3" s="852"/>
      <c r="KG3" s="5"/>
      <c r="KH3" s="852"/>
      <c r="KI3" s="852"/>
      <c r="KJ3" s="5"/>
      <c r="KK3" s="852"/>
      <c r="KL3" s="856"/>
      <c r="KM3" s="903" t="s">
        <v>73</v>
      </c>
      <c r="KN3" s="852"/>
      <c r="KO3" s="852"/>
      <c r="KP3" s="856"/>
      <c r="KQ3" s="903" t="s">
        <v>338</v>
      </c>
      <c r="KR3" s="890"/>
    </row>
    <row r="4" spans="1:304" s="9" customFormat="1" ht="31.15" customHeight="1" thickBot="1">
      <c r="A4" s="8"/>
      <c r="B4" s="2"/>
      <c r="C4" s="2"/>
      <c r="D4" s="2"/>
      <c r="E4" s="906" t="s">
        <v>42</v>
      </c>
      <c r="F4" s="958"/>
      <c r="G4" s="909"/>
      <c r="H4" s="909" t="s">
        <v>65</v>
      </c>
      <c r="I4" s="909"/>
      <c r="J4" s="909"/>
      <c r="K4" s="909" t="s">
        <v>147</v>
      </c>
      <c r="L4" s="909"/>
      <c r="M4" s="909"/>
      <c r="N4" s="959" t="s">
        <v>67</v>
      </c>
      <c r="O4" s="960"/>
      <c r="P4" s="958"/>
      <c r="Q4" s="909" t="s">
        <v>43</v>
      </c>
      <c r="R4" s="909"/>
      <c r="S4" s="909"/>
      <c r="T4" s="909" t="s">
        <v>41</v>
      </c>
      <c r="U4" s="909"/>
      <c r="V4" s="909"/>
      <c r="W4" s="959" t="s">
        <v>342</v>
      </c>
      <c r="X4" s="960"/>
      <c r="Y4" s="958"/>
      <c r="Z4" s="909" t="s">
        <v>52</v>
      </c>
      <c r="AA4" s="909"/>
      <c r="AB4" s="909"/>
      <c r="AC4" s="84" t="s">
        <v>50</v>
      </c>
      <c r="AD4" s="959" t="s">
        <v>85</v>
      </c>
      <c r="AE4" s="960"/>
      <c r="AF4" s="962"/>
      <c r="AG4" s="964"/>
      <c r="AH4" s="909" t="s">
        <v>68</v>
      </c>
      <c r="AI4" s="909"/>
      <c r="AJ4" s="909"/>
      <c r="AK4" s="909" t="s">
        <v>74</v>
      </c>
      <c r="AL4" s="909"/>
      <c r="AM4" s="909"/>
      <c r="AN4" s="909" t="s">
        <v>44</v>
      </c>
      <c r="AO4" s="909"/>
      <c r="AP4" s="909"/>
      <c r="AQ4" s="909" t="s">
        <v>45</v>
      </c>
      <c r="AR4" s="909"/>
      <c r="AS4" s="909"/>
      <c r="AT4" s="909" t="s">
        <v>46</v>
      </c>
      <c r="AU4" s="909"/>
      <c r="AV4" s="909"/>
      <c r="AW4" s="964"/>
      <c r="AX4" s="90" t="s">
        <v>86</v>
      </c>
      <c r="AY4" s="38" t="s">
        <v>69</v>
      </c>
      <c r="AZ4" s="30" t="s">
        <v>47</v>
      </c>
      <c r="BA4" s="964"/>
      <c r="BB4" s="971"/>
      <c r="BC4" s="906" t="s">
        <v>42</v>
      </c>
      <c r="BD4" s="958"/>
      <c r="BE4" s="909"/>
      <c r="BF4" s="909" t="s">
        <v>65</v>
      </c>
      <c r="BG4" s="909"/>
      <c r="BH4" s="909"/>
      <c r="BI4" s="909" t="s">
        <v>147</v>
      </c>
      <c r="BJ4" s="909"/>
      <c r="BK4" s="909"/>
      <c r="BL4" s="909" t="s">
        <v>272</v>
      </c>
      <c r="BM4" s="909"/>
      <c r="BN4" s="909"/>
      <c r="BO4" s="909" t="s">
        <v>43</v>
      </c>
      <c r="BP4" s="909"/>
      <c r="BQ4" s="909"/>
      <c r="BR4" s="909" t="s">
        <v>41</v>
      </c>
      <c r="BS4" s="909"/>
      <c r="BT4" s="909"/>
      <c r="BU4" s="959" t="s">
        <v>342</v>
      </c>
      <c r="BV4" s="960"/>
      <c r="BW4" s="958"/>
      <c r="BX4" s="909" t="s">
        <v>52</v>
      </c>
      <c r="BY4" s="909"/>
      <c r="BZ4" s="909"/>
      <c r="CA4" s="84" t="s">
        <v>50</v>
      </c>
      <c r="CB4" s="959" t="s">
        <v>85</v>
      </c>
      <c r="CC4" s="960"/>
      <c r="CD4" s="962"/>
      <c r="CE4" s="904"/>
      <c r="CF4" s="909" t="s">
        <v>70</v>
      </c>
      <c r="CG4" s="909"/>
      <c r="CH4" s="909"/>
      <c r="CI4" s="909" t="s">
        <v>74</v>
      </c>
      <c r="CJ4" s="909"/>
      <c r="CK4" s="909"/>
      <c r="CL4" s="909" t="s">
        <v>44</v>
      </c>
      <c r="CM4" s="909"/>
      <c r="CN4" s="909"/>
      <c r="CO4" s="909" t="s">
        <v>45</v>
      </c>
      <c r="CP4" s="909"/>
      <c r="CQ4" s="909"/>
      <c r="CR4" s="909" t="s">
        <v>46</v>
      </c>
      <c r="CS4" s="909"/>
      <c r="CT4" s="909"/>
      <c r="CU4" s="905"/>
      <c r="CV4" s="863" t="s">
        <v>86</v>
      </c>
      <c r="CW4" s="863" t="s">
        <v>71</v>
      </c>
      <c r="CX4" s="864" t="s">
        <v>47</v>
      </c>
      <c r="CY4" s="905"/>
      <c r="CZ4" s="974"/>
      <c r="DA4" s="906" t="s">
        <v>42</v>
      </c>
      <c r="DB4" s="958"/>
      <c r="DC4" s="909"/>
      <c r="DD4" s="909" t="s">
        <v>66</v>
      </c>
      <c r="DE4" s="909"/>
      <c r="DF4" s="909"/>
      <c r="DG4" s="909" t="s">
        <v>147</v>
      </c>
      <c r="DH4" s="909"/>
      <c r="DI4" s="909"/>
      <c r="DJ4" s="909" t="s">
        <v>272</v>
      </c>
      <c r="DK4" s="909"/>
      <c r="DL4" s="909"/>
      <c r="DM4" s="909" t="s">
        <v>43</v>
      </c>
      <c r="DN4" s="909"/>
      <c r="DO4" s="909"/>
      <c r="DP4" s="909" t="s">
        <v>41</v>
      </c>
      <c r="DQ4" s="909"/>
      <c r="DR4" s="909"/>
      <c r="DS4" s="959" t="s">
        <v>342</v>
      </c>
      <c r="DT4" s="960"/>
      <c r="DU4" s="958"/>
      <c r="DV4" s="909" t="s">
        <v>52</v>
      </c>
      <c r="DW4" s="909"/>
      <c r="DX4" s="909"/>
      <c r="DY4" s="84" t="s">
        <v>50</v>
      </c>
      <c r="DZ4" s="959" t="s">
        <v>85</v>
      </c>
      <c r="EA4" s="960"/>
      <c r="EB4" s="962"/>
      <c r="EC4" s="904"/>
      <c r="ED4" s="909" t="s">
        <v>70</v>
      </c>
      <c r="EE4" s="909"/>
      <c r="EF4" s="909"/>
      <c r="EG4" s="909" t="s">
        <v>74</v>
      </c>
      <c r="EH4" s="909"/>
      <c r="EI4" s="909"/>
      <c r="EJ4" s="909" t="s">
        <v>44</v>
      </c>
      <c r="EK4" s="909"/>
      <c r="EL4" s="909"/>
      <c r="EM4" s="909" t="s">
        <v>45</v>
      </c>
      <c r="EN4" s="909"/>
      <c r="EO4" s="909"/>
      <c r="EP4" s="909" t="s">
        <v>46</v>
      </c>
      <c r="EQ4" s="909"/>
      <c r="ER4" s="959"/>
      <c r="ES4" s="905"/>
      <c r="ET4" s="867" t="s">
        <v>86</v>
      </c>
      <c r="EU4" s="863" t="s">
        <v>71</v>
      </c>
      <c r="EV4" s="864" t="s">
        <v>47</v>
      </c>
      <c r="EW4" s="904"/>
      <c r="EX4" s="977"/>
      <c r="EY4" s="906" t="s">
        <v>42</v>
      </c>
      <c r="EZ4" s="958"/>
      <c r="FA4" s="909"/>
      <c r="FB4" s="909" t="s">
        <v>65</v>
      </c>
      <c r="FC4" s="909"/>
      <c r="FD4" s="909"/>
      <c r="FE4" s="909" t="s">
        <v>147</v>
      </c>
      <c r="FF4" s="909"/>
      <c r="FG4" s="909"/>
      <c r="FH4" s="909" t="s">
        <v>273</v>
      </c>
      <c r="FI4" s="909"/>
      <c r="FJ4" s="909"/>
      <c r="FK4" s="909" t="s">
        <v>43</v>
      </c>
      <c r="FL4" s="909"/>
      <c r="FM4" s="909"/>
      <c r="FN4" s="909" t="s">
        <v>41</v>
      </c>
      <c r="FO4" s="909"/>
      <c r="FP4" s="909"/>
      <c r="FQ4" s="959" t="s">
        <v>342</v>
      </c>
      <c r="FR4" s="960"/>
      <c r="FS4" s="958"/>
      <c r="FT4" s="909" t="s">
        <v>52</v>
      </c>
      <c r="FU4" s="909"/>
      <c r="FV4" s="909"/>
      <c r="FW4" s="84" t="s">
        <v>50</v>
      </c>
      <c r="FX4" s="909" t="s">
        <v>85</v>
      </c>
      <c r="FY4" s="909"/>
      <c r="FZ4" s="909"/>
      <c r="GA4" s="904"/>
      <c r="GB4" s="909" t="s">
        <v>68</v>
      </c>
      <c r="GC4" s="909"/>
      <c r="GD4" s="909"/>
      <c r="GE4" s="909" t="s">
        <v>74</v>
      </c>
      <c r="GF4" s="909"/>
      <c r="GG4" s="909"/>
      <c r="GH4" s="909" t="s">
        <v>44</v>
      </c>
      <c r="GI4" s="909"/>
      <c r="GJ4" s="909"/>
      <c r="GK4" s="909" t="s">
        <v>45</v>
      </c>
      <c r="GL4" s="909"/>
      <c r="GM4" s="909"/>
      <c r="GN4" s="909" t="s">
        <v>46</v>
      </c>
      <c r="GO4" s="909"/>
      <c r="GP4" s="909"/>
      <c r="GQ4" s="905"/>
      <c r="GR4" s="863" t="s">
        <v>86</v>
      </c>
      <c r="GS4" s="863" t="s">
        <v>71</v>
      </c>
      <c r="GT4" s="864" t="s">
        <v>47</v>
      </c>
      <c r="GU4" s="904"/>
      <c r="GV4" s="980"/>
      <c r="GW4" s="906" t="s">
        <v>42</v>
      </c>
      <c r="GX4" s="958"/>
      <c r="GY4" s="909"/>
      <c r="GZ4" s="909" t="s">
        <v>65</v>
      </c>
      <c r="HA4" s="909"/>
      <c r="HB4" s="909"/>
      <c r="HC4" s="909" t="s">
        <v>147</v>
      </c>
      <c r="HD4" s="909"/>
      <c r="HE4" s="909"/>
      <c r="HF4" s="909" t="s">
        <v>272</v>
      </c>
      <c r="HG4" s="909"/>
      <c r="HH4" s="909"/>
      <c r="HI4" s="909" t="s">
        <v>43</v>
      </c>
      <c r="HJ4" s="909"/>
      <c r="HK4" s="909"/>
      <c r="HL4" s="909" t="s">
        <v>41</v>
      </c>
      <c r="HM4" s="909"/>
      <c r="HN4" s="909"/>
      <c r="HO4" s="959" t="s">
        <v>342</v>
      </c>
      <c r="HP4" s="960"/>
      <c r="HQ4" s="958"/>
      <c r="HR4" s="909" t="s">
        <v>52</v>
      </c>
      <c r="HS4" s="909"/>
      <c r="HT4" s="909"/>
      <c r="HU4" s="84" t="s">
        <v>50</v>
      </c>
      <c r="HV4" s="909" t="s">
        <v>85</v>
      </c>
      <c r="HW4" s="909"/>
      <c r="HX4" s="909"/>
      <c r="HY4" s="904"/>
      <c r="HZ4" s="909" t="s">
        <v>68</v>
      </c>
      <c r="IA4" s="909"/>
      <c r="IB4" s="909"/>
      <c r="IC4" s="909" t="s">
        <v>74</v>
      </c>
      <c r="ID4" s="909"/>
      <c r="IE4" s="909"/>
      <c r="IF4" s="909" t="s">
        <v>44</v>
      </c>
      <c r="IG4" s="909"/>
      <c r="IH4" s="909"/>
      <c r="II4" s="909" t="s">
        <v>45</v>
      </c>
      <c r="IJ4" s="909"/>
      <c r="IK4" s="909"/>
      <c r="IL4" s="909" t="s">
        <v>46</v>
      </c>
      <c r="IM4" s="909"/>
      <c r="IN4" s="909"/>
      <c r="IO4" s="905"/>
      <c r="IP4" s="863" t="s">
        <v>86</v>
      </c>
      <c r="IQ4" s="863" t="s">
        <v>71</v>
      </c>
      <c r="IR4" s="864" t="s">
        <v>47</v>
      </c>
      <c r="IS4" s="904"/>
      <c r="IT4" s="985"/>
      <c r="IU4" s="906" t="s">
        <v>42</v>
      </c>
      <c r="IV4" s="907"/>
      <c r="IW4" s="908"/>
      <c r="IX4" s="909" t="s">
        <v>65</v>
      </c>
      <c r="IY4" s="908"/>
      <c r="IZ4" s="908"/>
      <c r="JA4" s="909" t="s">
        <v>147</v>
      </c>
      <c r="JB4" s="908"/>
      <c r="JC4" s="908"/>
      <c r="JD4" s="909" t="s">
        <v>272</v>
      </c>
      <c r="JE4" s="908"/>
      <c r="JF4" s="908"/>
      <c r="JG4" s="909" t="s">
        <v>43</v>
      </c>
      <c r="JH4" s="908"/>
      <c r="JI4" s="908"/>
      <c r="JJ4" s="909" t="s">
        <v>41</v>
      </c>
      <c r="JK4" s="908"/>
      <c r="JL4" s="908"/>
      <c r="JM4" s="959" t="s">
        <v>342</v>
      </c>
      <c r="JN4" s="1001"/>
      <c r="JO4" s="907"/>
      <c r="JP4" s="909" t="s">
        <v>52</v>
      </c>
      <c r="JQ4" s="908"/>
      <c r="JR4" s="908"/>
      <c r="JS4" s="388" t="s">
        <v>50</v>
      </c>
      <c r="JT4" s="908" t="s">
        <v>85</v>
      </c>
      <c r="JU4" s="908"/>
      <c r="JV4" s="909"/>
      <c r="JW4" s="904"/>
      <c r="JX4" s="909" t="s">
        <v>68</v>
      </c>
      <c r="JY4" s="909"/>
      <c r="JZ4" s="909"/>
      <c r="KA4" s="909" t="s">
        <v>74</v>
      </c>
      <c r="KB4" s="909"/>
      <c r="KC4" s="909"/>
      <c r="KD4" s="909" t="s">
        <v>44</v>
      </c>
      <c r="KE4" s="909"/>
      <c r="KF4" s="909"/>
      <c r="KG4" s="909" t="s">
        <v>45</v>
      </c>
      <c r="KH4" s="909"/>
      <c r="KI4" s="909"/>
      <c r="KJ4" s="909" t="s">
        <v>46</v>
      </c>
      <c r="KK4" s="909"/>
      <c r="KL4" s="909"/>
      <c r="KM4" s="905"/>
      <c r="KN4" s="863" t="s">
        <v>86</v>
      </c>
      <c r="KO4" s="863" t="s">
        <v>71</v>
      </c>
      <c r="KP4" s="864" t="s">
        <v>47</v>
      </c>
      <c r="KQ4" s="904"/>
      <c r="KR4" s="891"/>
    </row>
    <row r="5" spans="1:304" s="15" customFormat="1" ht="15.75" thickBot="1">
      <c r="A5" s="10" t="s">
        <v>63</v>
      </c>
      <c r="B5" s="10" t="s">
        <v>0</v>
      </c>
      <c r="C5" s="10" t="s">
        <v>1</v>
      </c>
      <c r="D5" s="11" t="s">
        <v>54</v>
      </c>
      <c r="E5" s="12" t="s">
        <v>48</v>
      </c>
      <c r="F5" s="227" t="s">
        <v>160</v>
      </c>
      <c r="G5" s="13" t="s">
        <v>49</v>
      </c>
      <c r="H5" s="13" t="s">
        <v>48</v>
      </c>
      <c r="I5" s="13" t="s">
        <v>160</v>
      </c>
      <c r="J5" s="13" t="s">
        <v>49</v>
      </c>
      <c r="K5" s="13" t="s">
        <v>48</v>
      </c>
      <c r="L5" s="13" t="s">
        <v>160</v>
      </c>
      <c r="M5" s="13" t="s">
        <v>49</v>
      </c>
      <c r="N5" s="13" t="s">
        <v>48</v>
      </c>
      <c r="O5" s="13" t="s">
        <v>160</v>
      </c>
      <c r="P5" s="13" t="s">
        <v>49</v>
      </c>
      <c r="Q5" s="13" t="s">
        <v>48</v>
      </c>
      <c r="R5" s="13" t="s">
        <v>160</v>
      </c>
      <c r="S5" s="13" t="s">
        <v>49</v>
      </c>
      <c r="T5" s="13" t="s">
        <v>48</v>
      </c>
      <c r="U5" s="13" t="s">
        <v>160</v>
      </c>
      <c r="V5" s="13" t="s">
        <v>49</v>
      </c>
      <c r="W5" s="13" t="s">
        <v>48</v>
      </c>
      <c r="X5" s="13" t="s">
        <v>160</v>
      </c>
      <c r="Y5" s="13" t="s">
        <v>49</v>
      </c>
      <c r="Z5" s="13" t="s">
        <v>51</v>
      </c>
      <c r="AA5" s="254" t="s">
        <v>160</v>
      </c>
      <c r="AB5" s="13" t="s">
        <v>49</v>
      </c>
      <c r="AC5" s="13" t="s">
        <v>51</v>
      </c>
      <c r="AD5" s="13" t="s">
        <v>48</v>
      </c>
      <c r="AE5" s="13" t="s">
        <v>160</v>
      </c>
      <c r="AF5" s="13" t="s">
        <v>49</v>
      </c>
      <c r="AG5" s="13" t="s">
        <v>49</v>
      </c>
      <c r="AH5" s="13" t="s">
        <v>48</v>
      </c>
      <c r="AI5" s="13" t="s">
        <v>160</v>
      </c>
      <c r="AJ5" s="13" t="s">
        <v>49</v>
      </c>
      <c r="AK5" s="13" t="s">
        <v>48</v>
      </c>
      <c r="AL5" s="13" t="s">
        <v>160</v>
      </c>
      <c r="AM5" s="13" t="s">
        <v>49</v>
      </c>
      <c r="AN5" s="13" t="s">
        <v>48</v>
      </c>
      <c r="AO5" s="13" t="s">
        <v>160</v>
      </c>
      <c r="AP5" s="13" t="s">
        <v>49</v>
      </c>
      <c r="AQ5" s="13" t="s">
        <v>48</v>
      </c>
      <c r="AR5" s="13" t="s">
        <v>161</v>
      </c>
      <c r="AS5" s="13" t="s">
        <v>49</v>
      </c>
      <c r="AT5" s="13" t="s">
        <v>48</v>
      </c>
      <c r="AU5" s="13" t="s">
        <v>160</v>
      </c>
      <c r="AV5" s="13" t="s">
        <v>49</v>
      </c>
      <c r="AW5" s="13" t="s">
        <v>49</v>
      </c>
      <c r="AX5" s="13" t="s">
        <v>49</v>
      </c>
      <c r="AY5" s="13" t="s">
        <v>49</v>
      </c>
      <c r="AZ5" s="14" t="s">
        <v>49</v>
      </c>
      <c r="BA5" s="44" t="s">
        <v>49</v>
      </c>
      <c r="BB5" s="44"/>
      <c r="BC5" s="12" t="s">
        <v>48</v>
      </c>
      <c r="BD5" s="848" t="s">
        <v>160</v>
      </c>
      <c r="BE5" s="838" t="s">
        <v>49</v>
      </c>
      <c r="BF5" s="13" t="s">
        <v>48</v>
      </c>
      <c r="BG5" s="838" t="s">
        <v>160</v>
      </c>
      <c r="BH5" s="838" t="s">
        <v>49</v>
      </c>
      <c r="BI5" s="13" t="s">
        <v>48</v>
      </c>
      <c r="BJ5" s="838" t="s">
        <v>160</v>
      </c>
      <c r="BK5" s="838" t="s">
        <v>49</v>
      </c>
      <c r="BL5" s="13" t="s">
        <v>48</v>
      </c>
      <c r="BM5" s="838" t="s">
        <v>160</v>
      </c>
      <c r="BN5" s="838" t="s">
        <v>49</v>
      </c>
      <c r="BO5" s="13" t="s">
        <v>48</v>
      </c>
      <c r="BP5" s="838" t="s">
        <v>160</v>
      </c>
      <c r="BQ5" s="838" t="s">
        <v>49</v>
      </c>
      <c r="BR5" s="13" t="s">
        <v>48</v>
      </c>
      <c r="BS5" s="838" t="s">
        <v>160</v>
      </c>
      <c r="BT5" s="838" t="s">
        <v>49</v>
      </c>
      <c r="BU5" s="13" t="s">
        <v>48</v>
      </c>
      <c r="BV5" s="838" t="s">
        <v>160</v>
      </c>
      <c r="BW5" s="838" t="s">
        <v>49</v>
      </c>
      <c r="BX5" s="13" t="s">
        <v>51</v>
      </c>
      <c r="BY5" s="838" t="s">
        <v>160</v>
      </c>
      <c r="BZ5" s="838" t="s">
        <v>49</v>
      </c>
      <c r="CA5" s="13" t="s">
        <v>51</v>
      </c>
      <c r="CB5" s="13" t="s">
        <v>48</v>
      </c>
      <c r="CC5" s="838" t="s">
        <v>160</v>
      </c>
      <c r="CD5" s="857" t="s">
        <v>49</v>
      </c>
      <c r="CE5" s="859" t="s">
        <v>49</v>
      </c>
      <c r="CF5" s="227" t="s">
        <v>48</v>
      </c>
      <c r="CG5" s="838" t="s">
        <v>160</v>
      </c>
      <c r="CH5" s="838" t="s">
        <v>49</v>
      </c>
      <c r="CI5" s="13" t="s">
        <v>48</v>
      </c>
      <c r="CJ5" s="838" t="s">
        <v>160</v>
      </c>
      <c r="CK5" s="838" t="s">
        <v>49</v>
      </c>
      <c r="CL5" s="13" t="s">
        <v>48</v>
      </c>
      <c r="CM5" s="838" t="s">
        <v>160</v>
      </c>
      <c r="CN5" s="838" t="s">
        <v>49</v>
      </c>
      <c r="CO5" s="13" t="s">
        <v>48</v>
      </c>
      <c r="CP5" s="838" t="s">
        <v>160</v>
      </c>
      <c r="CQ5" s="838" t="s">
        <v>49</v>
      </c>
      <c r="CR5" s="13" t="s">
        <v>48</v>
      </c>
      <c r="CS5" s="838" t="s">
        <v>160</v>
      </c>
      <c r="CT5" s="857" t="s">
        <v>49</v>
      </c>
      <c r="CU5" s="865" t="s">
        <v>49</v>
      </c>
      <c r="CV5" s="848" t="s">
        <v>49</v>
      </c>
      <c r="CW5" s="838" t="s">
        <v>49</v>
      </c>
      <c r="CX5" s="857" t="s">
        <v>49</v>
      </c>
      <c r="CY5" s="865" t="s">
        <v>49</v>
      </c>
      <c r="CZ5" s="821"/>
      <c r="DA5" s="227" t="s">
        <v>48</v>
      </c>
      <c r="DB5" s="848" t="s">
        <v>340</v>
      </c>
      <c r="DC5" s="838" t="s">
        <v>49</v>
      </c>
      <c r="DD5" s="13" t="s">
        <v>48</v>
      </c>
      <c r="DE5" s="838" t="s">
        <v>340</v>
      </c>
      <c r="DF5" s="838" t="s">
        <v>49</v>
      </c>
      <c r="DG5" s="13" t="s">
        <v>48</v>
      </c>
      <c r="DH5" s="848" t="s">
        <v>340</v>
      </c>
      <c r="DI5" s="838" t="s">
        <v>49</v>
      </c>
      <c r="DJ5" s="13" t="s">
        <v>48</v>
      </c>
      <c r="DK5" s="848" t="s">
        <v>340</v>
      </c>
      <c r="DL5" s="838" t="s">
        <v>49</v>
      </c>
      <c r="DM5" s="13" t="s">
        <v>48</v>
      </c>
      <c r="DN5" s="848" t="s">
        <v>340</v>
      </c>
      <c r="DO5" s="838" t="s">
        <v>49</v>
      </c>
      <c r="DP5" s="13" t="s">
        <v>48</v>
      </c>
      <c r="DQ5" s="848" t="s">
        <v>340</v>
      </c>
      <c r="DR5" s="838" t="s">
        <v>49</v>
      </c>
      <c r="DS5" s="13" t="s">
        <v>48</v>
      </c>
      <c r="DT5" s="848" t="s">
        <v>340</v>
      </c>
      <c r="DU5" s="838" t="s">
        <v>49</v>
      </c>
      <c r="DV5" s="13" t="s">
        <v>51</v>
      </c>
      <c r="DW5" s="848" t="s">
        <v>340</v>
      </c>
      <c r="DX5" s="838" t="s">
        <v>49</v>
      </c>
      <c r="DY5" s="13" t="s">
        <v>51</v>
      </c>
      <c r="DZ5" s="13" t="s">
        <v>48</v>
      </c>
      <c r="EA5" s="848" t="s">
        <v>340</v>
      </c>
      <c r="EB5" s="857" t="s">
        <v>49</v>
      </c>
      <c r="EC5" s="865" t="s">
        <v>49</v>
      </c>
      <c r="ED5" s="227" t="s">
        <v>48</v>
      </c>
      <c r="EE5" s="848" t="s">
        <v>340</v>
      </c>
      <c r="EF5" s="838" t="s">
        <v>49</v>
      </c>
      <c r="EG5" s="13" t="s">
        <v>48</v>
      </c>
      <c r="EH5" s="848" t="s">
        <v>340</v>
      </c>
      <c r="EI5" s="838" t="s">
        <v>49</v>
      </c>
      <c r="EJ5" s="13" t="s">
        <v>48</v>
      </c>
      <c r="EK5" s="848" t="s">
        <v>340</v>
      </c>
      <c r="EL5" s="838" t="s">
        <v>49</v>
      </c>
      <c r="EM5" s="13" t="s">
        <v>48</v>
      </c>
      <c r="EN5" s="848" t="s">
        <v>340</v>
      </c>
      <c r="EO5" s="838" t="s">
        <v>49</v>
      </c>
      <c r="EP5" s="13" t="s">
        <v>48</v>
      </c>
      <c r="EQ5" s="848" t="s">
        <v>340</v>
      </c>
      <c r="ER5" s="857" t="s">
        <v>49</v>
      </c>
      <c r="ES5" s="865" t="s">
        <v>49</v>
      </c>
      <c r="ET5" s="848" t="s">
        <v>49</v>
      </c>
      <c r="EU5" s="838" t="s">
        <v>49</v>
      </c>
      <c r="EV5" s="857" t="s">
        <v>49</v>
      </c>
      <c r="EW5" s="865" t="s">
        <v>49</v>
      </c>
      <c r="EX5" s="813"/>
      <c r="EY5" s="227" t="s">
        <v>48</v>
      </c>
      <c r="EZ5" s="838" t="s">
        <v>341</v>
      </c>
      <c r="FA5" s="838" t="s">
        <v>49</v>
      </c>
      <c r="FB5" s="13" t="s">
        <v>48</v>
      </c>
      <c r="FC5" s="838" t="s">
        <v>341</v>
      </c>
      <c r="FD5" s="838" t="s">
        <v>49</v>
      </c>
      <c r="FE5" s="13" t="s">
        <v>48</v>
      </c>
      <c r="FF5" s="838" t="s">
        <v>341</v>
      </c>
      <c r="FG5" s="838" t="s">
        <v>49</v>
      </c>
      <c r="FH5" s="13" t="s">
        <v>48</v>
      </c>
      <c r="FI5" s="838" t="s">
        <v>341</v>
      </c>
      <c r="FJ5" s="838" t="s">
        <v>49</v>
      </c>
      <c r="FK5" s="13" t="s">
        <v>48</v>
      </c>
      <c r="FL5" s="838" t="s">
        <v>341</v>
      </c>
      <c r="FM5" s="838" t="s">
        <v>49</v>
      </c>
      <c r="FN5" s="13" t="s">
        <v>48</v>
      </c>
      <c r="FO5" s="838" t="s">
        <v>341</v>
      </c>
      <c r="FP5" s="838" t="s">
        <v>49</v>
      </c>
      <c r="FQ5" s="13" t="s">
        <v>48</v>
      </c>
      <c r="FR5" s="838" t="s">
        <v>341</v>
      </c>
      <c r="FS5" s="838" t="s">
        <v>49</v>
      </c>
      <c r="FT5" s="13" t="s">
        <v>51</v>
      </c>
      <c r="FU5" s="838" t="s">
        <v>341</v>
      </c>
      <c r="FV5" s="838" t="s">
        <v>49</v>
      </c>
      <c r="FW5" s="13" t="s">
        <v>51</v>
      </c>
      <c r="FX5" s="838" t="s">
        <v>48</v>
      </c>
      <c r="FY5" s="838" t="s">
        <v>341</v>
      </c>
      <c r="FZ5" s="857" t="s">
        <v>49</v>
      </c>
      <c r="GA5" s="865" t="s">
        <v>49</v>
      </c>
      <c r="GB5" s="227" t="s">
        <v>48</v>
      </c>
      <c r="GC5" s="838" t="s">
        <v>341</v>
      </c>
      <c r="GD5" s="838" t="s">
        <v>49</v>
      </c>
      <c r="GE5" s="13" t="s">
        <v>48</v>
      </c>
      <c r="GF5" s="838" t="s">
        <v>341</v>
      </c>
      <c r="GG5" s="838" t="s">
        <v>49</v>
      </c>
      <c r="GH5" s="13" t="s">
        <v>48</v>
      </c>
      <c r="GI5" s="838" t="s">
        <v>341</v>
      </c>
      <c r="GJ5" s="838" t="s">
        <v>49</v>
      </c>
      <c r="GK5" s="13" t="s">
        <v>48</v>
      </c>
      <c r="GL5" s="838" t="s">
        <v>341</v>
      </c>
      <c r="GM5" s="838" t="s">
        <v>49</v>
      </c>
      <c r="GN5" s="13" t="s">
        <v>48</v>
      </c>
      <c r="GO5" s="838" t="s">
        <v>341</v>
      </c>
      <c r="GP5" s="857" t="s">
        <v>49</v>
      </c>
      <c r="GQ5" s="865" t="s">
        <v>49</v>
      </c>
      <c r="GR5" s="848" t="s">
        <v>49</v>
      </c>
      <c r="GS5" s="838" t="s">
        <v>49</v>
      </c>
      <c r="GT5" s="870" t="s">
        <v>49</v>
      </c>
      <c r="GU5" s="865" t="s">
        <v>49</v>
      </c>
      <c r="GV5" s="46"/>
      <c r="GW5" s="227" t="s">
        <v>48</v>
      </c>
      <c r="GX5" s="838" t="s">
        <v>341</v>
      </c>
      <c r="GY5" s="838" t="s">
        <v>49</v>
      </c>
      <c r="GZ5" s="13" t="s">
        <v>48</v>
      </c>
      <c r="HA5" s="838" t="s">
        <v>341</v>
      </c>
      <c r="HB5" s="838" t="s">
        <v>49</v>
      </c>
      <c r="HC5" s="13" t="s">
        <v>48</v>
      </c>
      <c r="HD5" s="838" t="s">
        <v>341</v>
      </c>
      <c r="HE5" s="838" t="s">
        <v>49</v>
      </c>
      <c r="HF5" s="13" t="s">
        <v>48</v>
      </c>
      <c r="HG5" s="838" t="s">
        <v>341</v>
      </c>
      <c r="HH5" s="838" t="s">
        <v>49</v>
      </c>
      <c r="HI5" s="13" t="s">
        <v>48</v>
      </c>
      <c r="HJ5" s="838" t="s">
        <v>341</v>
      </c>
      <c r="HK5" s="838" t="s">
        <v>49</v>
      </c>
      <c r="HL5" s="13" t="s">
        <v>48</v>
      </c>
      <c r="HM5" s="838" t="s">
        <v>341</v>
      </c>
      <c r="HN5" s="838" t="s">
        <v>49</v>
      </c>
      <c r="HO5" s="13" t="s">
        <v>48</v>
      </c>
      <c r="HP5" s="838" t="s">
        <v>341</v>
      </c>
      <c r="HQ5" s="838" t="s">
        <v>49</v>
      </c>
      <c r="HR5" s="13" t="s">
        <v>51</v>
      </c>
      <c r="HS5" s="838" t="s">
        <v>341</v>
      </c>
      <c r="HT5" s="838" t="s">
        <v>49</v>
      </c>
      <c r="HU5" s="13" t="s">
        <v>51</v>
      </c>
      <c r="HV5" s="13" t="s">
        <v>48</v>
      </c>
      <c r="HW5" s="838" t="s">
        <v>341</v>
      </c>
      <c r="HX5" s="857" t="s">
        <v>49</v>
      </c>
      <c r="HY5" s="865" t="s">
        <v>49</v>
      </c>
      <c r="HZ5" s="227" t="s">
        <v>48</v>
      </c>
      <c r="IA5" s="838" t="s">
        <v>341</v>
      </c>
      <c r="IB5" s="838" t="s">
        <v>49</v>
      </c>
      <c r="IC5" s="13" t="s">
        <v>48</v>
      </c>
      <c r="ID5" s="838" t="s">
        <v>341</v>
      </c>
      <c r="IE5" s="838" t="s">
        <v>49</v>
      </c>
      <c r="IF5" s="13" t="s">
        <v>48</v>
      </c>
      <c r="IG5" s="838" t="s">
        <v>341</v>
      </c>
      <c r="IH5" s="838" t="s">
        <v>49</v>
      </c>
      <c r="II5" s="13" t="s">
        <v>48</v>
      </c>
      <c r="IJ5" s="838" t="s">
        <v>341</v>
      </c>
      <c r="IK5" s="838" t="s">
        <v>49</v>
      </c>
      <c r="IL5" s="13" t="s">
        <v>48</v>
      </c>
      <c r="IM5" s="838" t="s">
        <v>341</v>
      </c>
      <c r="IN5" s="857" t="s">
        <v>49</v>
      </c>
      <c r="IO5" s="865" t="s">
        <v>49</v>
      </c>
      <c r="IP5" s="848" t="s">
        <v>49</v>
      </c>
      <c r="IQ5" s="838" t="s">
        <v>49</v>
      </c>
      <c r="IR5" s="870" t="s">
        <v>49</v>
      </c>
      <c r="IS5" s="865" t="s">
        <v>49</v>
      </c>
      <c r="IT5" s="46"/>
      <c r="IU5" s="227" t="s">
        <v>48</v>
      </c>
      <c r="IV5" s="838" t="s">
        <v>341</v>
      </c>
      <c r="IW5" s="838" t="s">
        <v>49</v>
      </c>
      <c r="IX5" s="13" t="s">
        <v>48</v>
      </c>
      <c r="IY5" s="838" t="s">
        <v>341</v>
      </c>
      <c r="IZ5" s="838" t="s">
        <v>49</v>
      </c>
      <c r="JA5" s="13" t="s">
        <v>48</v>
      </c>
      <c r="JB5" s="838" t="s">
        <v>341</v>
      </c>
      <c r="JC5" s="838" t="s">
        <v>49</v>
      </c>
      <c r="JD5" s="13" t="s">
        <v>48</v>
      </c>
      <c r="JE5" s="838" t="s">
        <v>341</v>
      </c>
      <c r="JF5" s="838" t="s">
        <v>49</v>
      </c>
      <c r="JG5" s="13" t="s">
        <v>48</v>
      </c>
      <c r="JH5" s="838" t="s">
        <v>341</v>
      </c>
      <c r="JI5" s="838" t="s">
        <v>49</v>
      </c>
      <c r="JJ5" s="13" t="s">
        <v>48</v>
      </c>
      <c r="JK5" s="838" t="s">
        <v>341</v>
      </c>
      <c r="JL5" s="838" t="s">
        <v>49</v>
      </c>
      <c r="JM5" s="13" t="s">
        <v>48</v>
      </c>
      <c r="JN5" s="838" t="s">
        <v>341</v>
      </c>
      <c r="JO5" s="838" t="s">
        <v>49</v>
      </c>
      <c r="JP5" s="13" t="s">
        <v>51</v>
      </c>
      <c r="JQ5" s="838" t="s">
        <v>341</v>
      </c>
      <c r="JR5" s="838" t="s">
        <v>49</v>
      </c>
      <c r="JS5" s="13" t="s">
        <v>51</v>
      </c>
      <c r="JT5" s="835" t="s">
        <v>48</v>
      </c>
      <c r="JU5" s="838" t="s">
        <v>341</v>
      </c>
      <c r="JV5" s="857" t="s">
        <v>49</v>
      </c>
      <c r="JW5" s="865" t="s">
        <v>49</v>
      </c>
      <c r="JX5" s="227" t="s">
        <v>48</v>
      </c>
      <c r="JY5" s="838" t="s">
        <v>341</v>
      </c>
      <c r="JZ5" s="838" t="s">
        <v>49</v>
      </c>
      <c r="KA5" s="13" t="s">
        <v>48</v>
      </c>
      <c r="KB5" s="838" t="s">
        <v>341</v>
      </c>
      <c r="KC5" s="838" t="s">
        <v>49</v>
      </c>
      <c r="KD5" s="13" t="s">
        <v>48</v>
      </c>
      <c r="KE5" s="838" t="s">
        <v>341</v>
      </c>
      <c r="KF5" s="838" t="s">
        <v>49</v>
      </c>
      <c r="KG5" s="13" t="s">
        <v>48</v>
      </c>
      <c r="KH5" s="838" t="s">
        <v>341</v>
      </c>
      <c r="KI5" s="838" t="s">
        <v>49</v>
      </c>
      <c r="KJ5" s="13" t="s">
        <v>48</v>
      </c>
      <c r="KK5" s="838" t="s">
        <v>341</v>
      </c>
      <c r="KL5" s="857" t="s">
        <v>49</v>
      </c>
      <c r="KM5" s="865" t="s">
        <v>49</v>
      </c>
      <c r="KN5" s="848" t="s">
        <v>49</v>
      </c>
      <c r="KO5" s="838" t="s">
        <v>49</v>
      </c>
      <c r="KP5" s="870" t="s">
        <v>49</v>
      </c>
      <c r="KQ5" s="865" t="s">
        <v>49</v>
      </c>
      <c r="KR5" s="46"/>
    </row>
    <row r="6" spans="1:304" ht="15">
      <c r="A6" s="910" t="s">
        <v>2</v>
      </c>
      <c r="B6" s="255" t="s">
        <v>3</v>
      </c>
      <c r="C6" s="256"/>
      <c r="D6" s="257"/>
      <c r="E6" s="258"/>
      <c r="F6" s="260"/>
      <c r="G6" s="259"/>
      <c r="H6" s="258"/>
      <c r="I6" s="260"/>
      <c r="J6" s="259"/>
      <c r="K6" s="258"/>
      <c r="L6" s="260" t="str">
        <f t="shared" ref="L6:L85" si="0">IF(ISERROR(M6/K6),"",(M6/K6))</f>
        <v/>
      </c>
      <c r="M6" s="259"/>
      <c r="N6" s="258"/>
      <c r="O6" s="260"/>
      <c r="P6" s="259"/>
      <c r="Q6" s="258"/>
      <c r="R6" s="260"/>
      <c r="S6" s="259"/>
      <c r="T6" s="258"/>
      <c r="U6" s="260"/>
      <c r="V6" s="259"/>
      <c r="W6" s="667"/>
      <c r="X6" s="259"/>
      <c r="Y6" s="259"/>
      <c r="Z6" s="258"/>
      <c r="AA6" s="261"/>
      <c r="AB6" s="259"/>
      <c r="AC6" s="258"/>
      <c r="AD6" s="258"/>
      <c r="AE6" s="260"/>
      <c r="AF6" s="259"/>
      <c r="AG6" s="259">
        <f t="shared" ref="AG6:AG14" si="1">SUM(G6,J6,M6,P6,S6,V6,AB6,AF6)</f>
        <v>0</v>
      </c>
      <c r="AH6" s="258"/>
      <c r="AI6" s="260" t="str">
        <f t="shared" ref="AI6:AI18" si="2">IF(ISERROR(AJ6/AH6),"",(AJ6/AH6))</f>
        <v/>
      </c>
      <c r="AJ6" s="259"/>
      <c r="AK6" s="258"/>
      <c r="AL6" s="260"/>
      <c r="AM6" s="259"/>
      <c r="AN6" s="258"/>
      <c r="AO6" s="260"/>
      <c r="AP6" s="259"/>
      <c r="AQ6" s="258"/>
      <c r="AR6" s="260"/>
      <c r="AS6" s="259"/>
      <c r="AT6" s="258"/>
      <c r="AU6" s="260" t="str">
        <f t="shared" ref="AU6:AU14" si="3">IF(ISERROR(AV6/AT6),"0",(AV6/AT6))</f>
        <v>0</v>
      </c>
      <c r="AV6" s="259"/>
      <c r="AW6" s="259">
        <f t="shared" ref="AW6:AW14" si="4">SUM(AJ6,AM6,AP6,AS6,AV6)</f>
        <v>0</v>
      </c>
      <c r="AX6" s="259"/>
      <c r="AY6" s="259"/>
      <c r="AZ6" s="259">
        <v>40000</v>
      </c>
      <c r="BA6" s="262">
        <f t="shared" ref="BA6:BA14" si="5">AG6+AW6+AX6+AY6+AZ6</f>
        <v>40000</v>
      </c>
      <c r="BB6" s="263"/>
      <c r="BC6" s="258"/>
      <c r="BD6" s="259"/>
      <c r="BE6" s="259"/>
      <c r="BF6" s="258"/>
      <c r="BG6" s="259"/>
      <c r="BH6" s="259"/>
      <c r="BI6" s="258"/>
      <c r="BJ6" s="259"/>
      <c r="BK6" s="259"/>
      <c r="BL6" s="258"/>
      <c r="BM6" s="259"/>
      <c r="BN6" s="259"/>
      <c r="BO6" s="258"/>
      <c r="BP6" s="259"/>
      <c r="BQ6" s="259"/>
      <c r="BR6" s="258"/>
      <c r="BS6" s="259"/>
      <c r="BT6" s="259"/>
      <c r="BU6" s="667"/>
      <c r="BV6" s="259"/>
      <c r="BW6" s="259"/>
      <c r="BX6" s="258"/>
      <c r="BY6" s="259"/>
      <c r="BZ6" s="259"/>
      <c r="CA6" s="258"/>
      <c r="CB6" s="258"/>
      <c r="CC6" s="259"/>
      <c r="CD6" s="259"/>
      <c r="CE6" s="819">
        <f>SUM(BE6,BH6,BK6,BN6,BQ6,BT6,BW6,BZ6,CD6)</f>
        <v>0</v>
      </c>
      <c r="CF6" s="258"/>
      <c r="CG6" s="259"/>
      <c r="CH6" s="259"/>
      <c r="CI6" s="258"/>
      <c r="CJ6" s="259"/>
      <c r="CK6" s="259"/>
      <c r="CL6" s="258"/>
      <c r="CM6" s="259"/>
      <c r="CN6" s="259"/>
      <c r="CO6" s="258"/>
      <c r="CP6" s="259"/>
      <c r="CQ6" s="259"/>
      <c r="CR6" s="258"/>
      <c r="CS6" s="259"/>
      <c r="CT6" s="259"/>
      <c r="CU6" s="424">
        <f t="shared" ref="CU6:CU9" si="6">SUM(CH6,CK6,CN6,CQ6,CT6)</f>
        <v>0</v>
      </c>
      <c r="CV6" s="259"/>
      <c r="CW6" s="259"/>
      <c r="CX6" s="259">
        <v>20000</v>
      </c>
      <c r="CY6" s="424">
        <f>CE6+CU6+CV6+CW6+CX6</f>
        <v>20000</v>
      </c>
      <c r="CZ6" s="264"/>
      <c r="DA6" s="258"/>
      <c r="DB6" s="259"/>
      <c r="DC6" s="259"/>
      <c r="DD6" s="258"/>
      <c r="DE6" s="259"/>
      <c r="DF6" s="259"/>
      <c r="DG6" s="258"/>
      <c r="DH6" s="259"/>
      <c r="DI6" s="259"/>
      <c r="DJ6" s="258"/>
      <c r="DK6" s="259"/>
      <c r="DL6" s="259"/>
      <c r="DM6" s="258"/>
      <c r="DN6" s="259"/>
      <c r="DO6" s="259"/>
      <c r="DP6" s="258"/>
      <c r="DQ6" s="259"/>
      <c r="DR6" s="259"/>
      <c r="DS6" s="667"/>
      <c r="DT6" s="259"/>
      <c r="DU6" s="259"/>
      <c r="DV6" s="258"/>
      <c r="DW6" s="259"/>
      <c r="DX6" s="259"/>
      <c r="DY6" s="258"/>
      <c r="DZ6" s="258"/>
      <c r="EA6" s="259"/>
      <c r="EB6" s="259"/>
      <c r="EC6" s="819">
        <f>SUM(DC6,DF6,DI6,DL6,DO6,DR6,DU6,DX6,EB6)</f>
        <v>0</v>
      </c>
      <c r="ED6" s="258"/>
      <c r="EE6" s="259"/>
      <c r="EF6" s="259"/>
      <c r="EG6" s="258"/>
      <c r="EH6" s="259"/>
      <c r="EI6" s="259"/>
      <c r="EJ6" s="258"/>
      <c r="EK6" s="259"/>
      <c r="EL6" s="259"/>
      <c r="EM6" s="258"/>
      <c r="EN6" s="259"/>
      <c r="EO6" s="259"/>
      <c r="EP6" s="258"/>
      <c r="EQ6" s="259"/>
      <c r="ER6" s="259"/>
      <c r="ES6" s="424">
        <f t="shared" ref="ES6:ES9" si="7">SUM(EF6,EI6,EL6,EO6,ER6)</f>
        <v>0</v>
      </c>
      <c r="ET6" s="259"/>
      <c r="EU6" s="259"/>
      <c r="EV6" s="259">
        <v>20000</v>
      </c>
      <c r="EW6" s="424">
        <f>EC6+ES6+ET6+EU6+EV6</f>
        <v>20000</v>
      </c>
      <c r="EX6" s="263"/>
      <c r="EY6" s="258"/>
      <c r="EZ6" s="259"/>
      <c r="FA6" s="259"/>
      <c r="FB6" s="258"/>
      <c r="FC6" s="259"/>
      <c r="FD6" s="259"/>
      <c r="FE6" s="258"/>
      <c r="FF6" s="259"/>
      <c r="FG6" s="259"/>
      <c r="FH6" s="258"/>
      <c r="FI6" s="259"/>
      <c r="FJ6" s="259"/>
      <c r="FK6" s="258"/>
      <c r="FL6" s="259"/>
      <c r="FM6" s="259"/>
      <c r="FN6" s="258"/>
      <c r="FO6" s="259"/>
      <c r="FP6" s="259"/>
      <c r="FQ6" s="667"/>
      <c r="FR6" s="259"/>
      <c r="FS6" s="259"/>
      <c r="FT6" s="258"/>
      <c r="FU6" s="259"/>
      <c r="FV6" s="259"/>
      <c r="FW6" s="258"/>
      <c r="FX6" s="259"/>
      <c r="FY6" s="259"/>
      <c r="FZ6" s="259"/>
      <c r="GA6" s="819">
        <f>SUM(FA6,FD6,FG6,FJ6,FM6,FP6,FS6,FV6,FZ6)</f>
        <v>0</v>
      </c>
      <c r="GB6" s="258"/>
      <c r="GC6" s="259"/>
      <c r="GD6" s="259"/>
      <c r="GE6" s="258"/>
      <c r="GF6" s="259"/>
      <c r="GG6" s="259"/>
      <c r="GH6" s="258"/>
      <c r="GI6" s="259"/>
      <c r="GJ6" s="259"/>
      <c r="GK6" s="258"/>
      <c r="GL6" s="259"/>
      <c r="GM6" s="259"/>
      <c r="GN6" s="258"/>
      <c r="GO6" s="259"/>
      <c r="GP6" s="259"/>
      <c r="GQ6" s="424">
        <f t="shared" ref="GQ6:GQ9" si="8">SUM(GD6,GG6,GJ6,GM6,GP6)</f>
        <v>0</v>
      </c>
      <c r="GR6" s="259"/>
      <c r="GS6" s="259"/>
      <c r="GT6" s="264">
        <v>20000</v>
      </c>
      <c r="GU6" s="424">
        <f>GA6+GQ6+GR6+GS6+GT6</f>
        <v>20000</v>
      </c>
      <c r="GV6" s="263"/>
      <c r="GW6" s="258"/>
      <c r="GX6" s="259"/>
      <c r="GY6" s="259"/>
      <c r="GZ6" s="258"/>
      <c r="HA6" s="259"/>
      <c r="HB6" s="259"/>
      <c r="HC6" s="258"/>
      <c r="HD6" s="259"/>
      <c r="HE6" s="259"/>
      <c r="HF6" s="258"/>
      <c r="HG6" s="259"/>
      <c r="HH6" s="259"/>
      <c r="HI6" s="258"/>
      <c r="HJ6" s="259"/>
      <c r="HK6" s="259"/>
      <c r="HL6" s="258"/>
      <c r="HM6" s="259"/>
      <c r="HN6" s="259"/>
      <c r="HO6" s="667"/>
      <c r="HP6" s="259"/>
      <c r="HQ6" s="259"/>
      <c r="HR6" s="258"/>
      <c r="HS6" s="259"/>
      <c r="HT6" s="259"/>
      <c r="HU6" s="258"/>
      <c r="HV6" s="258"/>
      <c r="HW6" s="259"/>
      <c r="HX6" s="259"/>
      <c r="HY6" s="819">
        <f>SUM(GY6,HB6,HE6,HH6,HK6,HN6,HQ6,HT6,HX6)</f>
        <v>0</v>
      </c>
      <c r="HZ6" s="258"/>
      <c r="IA6" s="259"/>
      <c r="IB6" s="259"/>
      <c r="IC6" s="258"/>
      <c r="ID6" s="259"/>
      <c r="IE6" s="259"/>
      <c r="IF6" s="258"/>
      <c r="IG6" s="259"/>
      <c r="IH6" s="259"/>
      <c r="II6" s="258"/>
      <c r="IJ6" s="259"/>
      <c r="IK6" s="259"/>
      <c r="IL6" s="258"/>
      <c r="IM6" s="259"/>
      <c r="IN6" s="259"/>
      <c r="IO6" s="424">
        <f t="shared" ref="IO6:IO9" si="9">SUM(IB6,IE6,IH6,IK6,IN6)</f>
        <v>0</v>
      </c>
      <c r="IP6" s="259"/>
      <c r="IQ6" s="259"/>
      <c r="IR6" s="264">
        <v>20000</v>
      </c>
      <c r="IS6" s="424">
        <f>HY6+IO6+IP6+IQ6+IR6</f>
        <v>20000</v>
      </c>
      <c r="IT6" s="263"/>
      <c r="IU6" s="258"/>
      <c r="IV6" s="259"/>
      <c r="IW6" s="259"/>
      <c r="IX6" s="258"/>
      <c r="IY6" s="259"/>
      <c r="IZ6" s="259"/>
      <c r="JA6" s="258"/>
      <c r="JB6" s="259"/>
      <c r="JC6" s="259"/>
      <c r="JD6" s="258"/>
      <c r="JE6" s="259"/>
      <c r="JF6" s="259"/>
      <c r="JG6" s="258"/>
      <c r="JH6" s="259"/>
      <c r="JI6" s="259"/>
      <c r="JJ6" s="258"/>
      <c r="JK6" s="259"/>
      <c r="JL6" s="259"/>
      <c r="JM6" s="667"/>
      <c r="JN6" s="259"/>
      <c r="JO6" s="259"/>
      <c r="JP6" s="258"/>
      <c r="JQ6" s="259"/>
      <c r="JR6" s="259"/>
      <c r="JS6" s="258"/>
      <c r="JT6" s="258"/>
      <c r="JU6" s="259"/>
      <c r="JV6" s="259"/>
      <c r="JW6" s="819">
        <f>SUM(IW6,IZ6,JC6,JF6,JI6,JL6,JO6,JR6,JV6)</f>
        <v>0</v>
      </c>
      <c r="JX6" s="258"/>
      <c r="JY6" s="259"/>
      <c r="JZ6" s="259"/>
      <c r="KA6" s="258"/>
      <c r="KB6" s="259"/>
      <c r="KC6" s="259"/>
      <c r="KD6" s="258"/>
      <c r="KE6" s="259"/>
      <c r="KF6" s="259"/>
      <c r="KG6" s="258"/>
      <c r="KH6" s="259"/>
      <c r="KI6" s="259"/>
      <c r="KJ6" s="258"/>
      <c r="KK6" s="259"/>
      <c r="KL6" s="259"/>
      <c r="KM6" s="424">
        <f t="shared" ref="KM6:KM9" si="10">SUM(JZ6,KC6,KF6,KI6,KL6)</f>
        <v>0</v>
      </c>
      <c r="KN6" s="259"/>
      <c r="KO6" s="259"/>
      <c r="KP6" s="264">
        <v>20000</v>
      </c>
      <c r="KQ6" s="424">
        <f>JW6+KM6+KN6+KO6+KP6</f>
        <v>20000</v>
      </c>
      <c r="KR6" s="263"/>
    </row>
    <row r="7" spans="1:304" ht="28.5">
      <c r="A7" s="911"/>
      <c r="B7" s="16"/>
      <c r="C7" s="635" t="s">
        <v>436</v>
      </c>
      <c r="D7" s="17" t="s">
        <v>1</v>
      </c>
      <c r="E7" s="398">
        <v>1500</v>
      </c>
      <c r="F7" s="398">
        <f>IF(ISERROR(G7/E7),"",(G7/E7))</f>
        <v>25</v>
      </c>
      <c r="G7" s="399">
        <v>37500</v>
      </c>
      <c r="H7" s="398">
        <v>1000</v>
      </c>
      <c r="I7" s="398">
        <f t="shared" ref="I7:I86" si="11">IF(ISERROR(J7/H7),"",(J7/H7))</f>
        <v>30</v>
      </c>
      <c r="J7" s="399">
        <v>30000</v>
      </c>
      <c r="K7" s="398">
        <v>1500</v>
      </c>
      <c r="L7" s="398">
        <f t="shared" si="0"/>
        <v>30</v>
      </c>
      <c r="M7" s="399">
        <v>45000</v>
      </c>
      <c r="N7" s="398"/>
      <c r="O7" s="398" t="str">
        <f t="shared" ref="O7:O86" si="12">IF(ISERROR(P7/N7),"",(P7/N7))</f>
        <v/>
      </c>
      <c r="P7" s="399"/>
      <c r="Q7" s="398">
        <v>400</v>
      </c>
      <c r="R7" s="398">
        <f t="shared" ref="R7:R86" si="13">IF(ISERROR(S7/Q7),"",(S7/Q7))</f>
        <v>100</v>
      </c>
      <c r="S7" s="399">
        <v>40000</v>
      </c>
      <c r="T7" s="398"/>
      <c r="U7" s="398" t="str">
        <f t="shared" ref="U7:U86" si="14">IF(ISERROR(V7/T7),"",(V7/T7))</f>
        <v/>
      </c>
      <c r="V7" s="399"/>
      <c r="W7" s="668"/>
      <c r="X7" s="399"/>
      <c r="Y7" s="399"/>
      <c r="Z7" s="398">
        <v>3250000</v>
      </c>
      <c r="AA7" s="419">
        <f t="shared" ref="AA7:AA86" si="15">IF(ISERROR(AB7/Z7),"",(AB7/Z7))</f>
        <v>0.39138461538461539</v>
      </c>
      <c r="AB7" s="399">
        <v>1272000</v>
      </c>
      <c r="AC7" s="398">
        <v>4000000</v>
      </c>
      <c r="AD7" s="398"/>
      <c r="AE7" s="486" t="str">
        <f t="shared" ref="AE7:AE86" si="16">IF(ISERROR(AF7/AD7),"",(AF7/AD7))</f>
        <v/>
      </c>
      <c r="AF7" s="399"/>
      <c r="AG7" s="399">
        <f t="shared" si="1"/>
        <v>1424500</v>
      </c>
      <c r="AH7" s="398"/>
      <c r="AI7" s="398" t="str">
        <f t="shared" si="2"/>
        <v/>
      </c>
      <c r="AJ7" s="399"/>
      <c r="AK7" s="398"/>
      <c r="AL7" s="398" t="str">
        <f t="shared" ref="AL7:AL18" si="17">IF(ISERROR(AM7/AK7),"",(AM7/AK7))</f>
        <v/>
      </c>
      <c r="AM7" s="399"/>
      <c r="AN7" s="398"/>
      <c r="AO7" s="398" t="str">
        <f t="shared" ref="AO7:AO18" si="18">IF(ISERROR(AP7/AN7),"",(AP7/AN7))</f>
        <v/>
      </c>
      <c r="AP7" s="399"/>
      <c r="AQ7" s="398"/>
      <c r="AR7" s="398" t="str">
        <f t="shared" ref="AR7:AR8" si="19">IF(ISERROR(AS7/AQ7),"",(AS7/AQ7))</f>
        <v/>
      </c>
      <c r="AS7" s="399"/>
      <c r="AT7" s="398"/>
      <c r="AU7" s="398" t="str">
        <f t="shared" si="3"/>
        <v>0</v>
      </c>
      <c r="AV7" s="399"/>
      <c r="AW7" s="399">
        <f t="shared" si="4"/>
        <v>0</v>
      </c>
      <c r="AX7" s="399"/>
      <c r="AY7" s="399">
        <v>5000</v>
      </c>
      <c r="AZ7" s="399">
        <f>SUM(G7,J7,M7,P7,S7,V7,AB7,AF7,AJ7,AM7,AP7,AV7,AS7,AX7)*0.1</f>
        <v>142450</v>
      </c>
      <c r="BA7" s="206">
        <f t="shared" si="5"/>
        <v>1571950</v>
      </c>
      <c r="BB7" s="45"/>
      <c r="BC7" s="398"/>
      <c r="BD7" s="399" t="str">
        <f t="shared" ref="BD7:BD14" si="20">IF(ISERROR(BE7/BC7),"",(BE7/BC7))</f>
        <v/>
      </c>
      <c r="BE7" s="399"/>
      <c r="BF7" s="398">
        <v>200</v>
      </c>
      <c r="BG7" s="399">
        <v>50</v>
      </c>
      <c r="BH7" s="399">
        <v>10000</v>
      </c>
      <c r="BI7" s="398">
        <v>16000</v>
      </c>
      <c r="BJ7" s="399">
        <v>25</v>
      </c>
      <c r="BK7" s="399">
        <v>400000</v>
      </c>
      <c r="BL7" s="398">
        <v>2000</v>
      </c>
      <c r="BM7" s="399">
        <f t="shared" ref="BM7:BM14" si="21">IF(ISERROR(BN7/BL7),"",(BN7/BL7))</f>
        <v>10</v>
      </c>
      <c r="BN7" s="399">
        <v>20000</v>
      </c>
      <c r="BO7" s="398">
        <v>2200</v>
      </c>
      <c r="BP7" s="399">
        <v>200</v>
      </c>
      <c r="BQ7" s="399">
        <v>440000</v>
      </c>
      <c r="BR7" s="398">
        <v>110</v>
      </c>
      <c r="BS7" s="399">
        <v>738</v>
      </c>
      <c r="BT7" s="399">
        <v>81180</v>
      </c>
      <c r="BU7" s="668"/>
      <c r="BV7" s="399"/>
      <c r="BW7" s="399"/>
      <c r="BX7" s="398">
        <v>4000000</v>
      </c>
      <c r="BY7" s="399">
        <f t="shared" ref="BY7:BY14" si="22">IF(ISERROR(BZ7/BX7),"",(BZ7/BX7))</f>
        <v>0.56999999999999995</v>
      </c>
      <c r="BZ7" s="399">
        <v>2280000</v>
      </c>
      <c r="CA7" s="398">
        <v>4000000</v>
      </c>
      <c r="CB7" s="398"/>
      <c r="CC7" s="399" t="str">
        <f t="shared" ref="CC7:CC14" si="23">IF(ISERROR(CD7/CB7),"",(CD7/CB7))</f>
        <v/>
      </c>
      <c r="CD7" s="399"/>
      <c r="CE7" s="424">
        <f>SUM(BE7,BH7,BK7,BN7,BQ7,BT7,BW7,BZ7,CD7)</f>
        <v>3231180</v>
      </c>
      <c r="CF7" s="398"/>
      <c r="CG7" s="399" t="str">
        <f t="shared" ref="CG7:CG14" si="24">IF(ISERROR(CH7/CF7),"",(CH7/CF7))</f>
        <v/>
      </c>
      <c r="CH7" s="399"/>
      <c r="CI7" s="398"/>
      <c r="CJ7" s="399" t="str">
        <f t="shared" ref="CJ7:CJ14" si="25">IF(ISERROR(CK7/CI7),"",(CK7/CI7))</f>
        <v/>
      </c>
      <c r="CK7" s="399"/>
      <c r="CL7" s="398"/>
      <c r="CM7" s="399" t="str">
        <f t="shared" ref="CM7:CM14" si="26">IF(ISERROR(CN7/CL7),"",(CN7/CL7))</f>
        <v/>
      </c>
      <c r="CN7" s="399"/>
      <c r="CO7" s="398"/>
      <c r="CP7" s="399" t="str">
        <f t="shared" ref="CP7:CP14" si="27">IF(ISERROR(CQ7/CO7),"",(CQ7/CO7))</f>
        <v/>
      </c>
      <c r="CQ7" s="399"/>
      <c r="CR7" s="398"/>
      <c r="CS7" s="399" t="str">
        <f t="shared" ref="CS7:CS14" si="28">IF(ISERROR(CT7/CR7),"",(CT7/CR7))</f>
        <v/>
      </c>
      <c r="CT7" s="399"/>
      <c r="CU7" s="424">
        <f t="shared" si="6"/>
        <v>0</v>
      </c>
      <c r="CV7" s="399"/>
      <c r="CW7" s="399">
        <v>5000</v>
      </c>
      <c r="CX7" s="399">
        <f>SUM(BE7,BH7,BK7,BN7,BQ7,BT7,BZ7,CD7,CH7,CK7,CN7,CQ7,CT7)*0.1</f>
        <v>323118</v>
      </c>
      <c r="CY7" s="424">
        <f t="shared" ref="CY7:CY70" si="29">CE7+CU7+CV7+CW7+CX7</f>
        <v>3559298</v>
      </c>
      <c r="CZ7" s="822"/>
      <c r="DA7" s="398"/>
      <c r="DB7" s="399"/>
      <c r="DC7" s="399"/>
      <c r="DD7" s="398">
        <v>5000</v>
      </c>
      <c r="DE7" s="399"/>
      <c r="DF7" s="399">
        <v>125000</v>
      </c>
      <c r="DG7" s="398">
        <v>10000</v>
      </c>
      <c r="DH7" s="399"/>
      <c r="DI7" s="399">
        <v>300000</v>
      </c>
      <c r="DJ7" s="398">
        <v>1500</v>
      </c>
      <c r="DK7" s="399"/>
      <c r="DL7" s="399">
        <v>15000</v>
      </c>
      <c r="DM7" s="398">
        <v>500</v>
      </c>
      <c r="DN7" s="399"/>
      <c r="DO7" s="399">
        <v>51000</v>
      </c>
      <c r="DP7" s="398">
        <v>100</v>
      </c>
      <c r="DQ7" s="399"/>
      <c r="DR7" s="399">
        <v>76200</v>
      </c>
      <c r="DS7" s="668"/>
      <c r="DT7" s="399"/>
      <c r="DU7" s="399"/>
      <c r="DV7" s="398">
        <v>4000000</v>
      </c>
      <c r="DW7" s="399"/>
      <c r="DX7" s="399">
        <v>2280000</v>
      </c>
      <c r="DY7" s="398">
        <v>4000000</v>
      </c>
      <c r="DZ7" s="398"/>
      <c r="EA7" s="399"/>
      <c r="EB7" s="399"/>
      <c r="EC7" s="424">
        <f>SUM(DC7,DF7,DI7,DL7,DO7,DR7,DU7,DX7,EB7)</f>
        <v>2847200</v>
      </c>
      <c r="ED7" s="398"/>
      <c r="EE7" s="399"/>
      <c r="EF7" s="399"/>
      <c r="EG7" s="398"/>
      <c r="EH7" s="399"/>
      <c r="EI7" s="399"/>
      <c r="EJ7" s="398"/>
      <c r="EK7" s="399"/>
      <c r="EL7" s="399"/>
      <c r="EM7" s="398"/>
      <c r="EN7" s="399"/>
      <c r="EO7" s="399"/>
      <c r="EP7" s="398"/>
      <c r="EQ7" s="399"/>
      <c r="ER7" s="399"/>
      <c r="ES7" s="424">
        <f t="shared" si="7"/>
        <v>0</v>
      </c>
      <c r="ET7" s="399"/>
      <c r="EU7" s="399">
        <v>5000</v>
      </c>
      <c r="EV7" s="399">
        <f>SUM(DC7,DF7,DI7,DL7,DO7,DR7,DX7,EB7,EF7,EI7,EL7,EO7,ER7)*0.1</f>
        <v>284720</v>
      </c>
      <c r="EW7" s="424">
        <f t="shared" ref="EW7:EW70" si="30">EC7+ES7+ET7+EU7+EV7</f>
        <v>3136920</v>
      </c>
      <c r="EX7" s="45"/>
      <c r="EY7" s="398"/>
      <c r="EZ7" s="399"/>
      <c r="FA7" s="399"/>
      <c r="FB7" s="398">
        <v>5000</v>
      </c>
      <c r="FC7" s="399"/>
      <c r="FD7" s="399">
        <v>125000</v>
      </c>
      <c r="FE7" s="398">
        <v>5000</v>
      </c>
      <c r="FF7" s="399"/>
      <c r="FG7" s="399">
        <v>125000</v>
      </c>
      <c r="FH7" s="398">
        <v>1500</v>
      </c>
      <c r="FI7" s="399"/>
      <c r="FJ7" s="399">
        <v>15000</v>
      </c>
      <c r="FK7" s="398">
        <v>500</v>
      </c>
      <c r="FL7" s="399"/>
      <c r="FM7" s="399">
        <v>125000</v>
      </c>
      <c r="FN7" s="398">
        <v>100</v>
      </c>
      <c r="FO7" s="399"/>
      <c r="FP7" s="399">
        <v>76200</v>
      </c>
      <c r="FQ7" s="668"/>
      <c r="FR7" s="399"/>
      <c r="FS7" s="399"/>
      <c r="FT7" s="398">
        <v>4000000</v>
      </c>
      <c r="FU7" s="399"/>
      <c r="FV7" s="399">
        <v>2280000</v>
      </c>
      <c r="FW7" s="398">
        <v>4000000</v>
      </c>
      <c r="FX7" s="399"/>
      <c r="FY7" s="399"/>
      <c r="FZ7" s="399"/>
      <c r="GA7" s="424">
        <f>SUM(FA7,FD7,FG7,FJ7,FM7,FP7,FS7,FV7,FZ7)</f>
        <v>2746200</v>
      </c>
      <c r="GB7" s="398"/>
      <c r="GC7" s="399"/>
      <c r="GD7" s="399"/>
      <c r="GE7" s="398"/>
      <c r="GF7" s="399"/>
      <c r="GG7" s="399"/>
      <c r="GH7" s="398"/>
      <c r="GI7" s="399"/>
      <c r="GJ7" s="399"/>
      <c r="GK7" s="398"/>
      <c r="GL7" s="399"/>
      <c r="GM7" s="399"/>
      <c r="GN7" s="398"/>
      <c r="GO7" s="399"/>
      <c r="GP7" s="399"/>
      <c r="GQ7" s="424">
        <f t="shared" si="8"/>
        <v>0</v>
      </c>
      <c r="GR7" s="399"/>
      <c r="GS7" s="399">
        <v>5000</v>
      </c>
      <c r="GT7" s="399">
        <f>SUM(FA7,FD7,FG7,FJ7,FM7,FP7,FV7,FZ7,GD7,GG7,GJ7,GM7,GP7)*0.1</f>
        <v>274620</v>
      </c>
      <c r="GU7" s="424">
        <f t="shared" ref="GU7:GU70" si="31">GA7+GQ7+GR7+GS7+GT7</f>
        <v>3025820</v>
      </c>
      <c r="GV7" s="45"/>
      <c r="GW7" s="398"/>
      <c r="GX7" s="399"/>
      <c r="GY7" s="399"/>
      <c r="GZ7" s="398">
        <v>5000</v>
      </c>
      <c r="HA7" s="399"/>
      <c r="HB7" s="399">
        <v>125000</v>
      </c>
      <c r="HC7" s="398">
        <v>9000</v>
      </c>
      <c r="HD7" s="399"/>
      <c r="HE7" s="399">
        <v>270000</v>
      </c>
      <c r="HF7" s="398">
        <v>2000</v>
      </c>
      <c r="HG7" s="399"/>
      <c r="HH7" s="399">
        <v>20000</v>
      </c>
      <c r="HI7" s="398">
        <v>500</v>
      </c>
      <c r="HJ7" s="399"/>
      <c r="HK7" s="399">
        <v>125000</v>
      </c>
      <c r="HL7" s="398">
        <v>100</v>
      </c>
      <c r="HM7" s="399"/>
      <c r="HN7" s="399">
        <v>76200</v>
      </c>
      <c r="HO7" s="668"/>
      <c r="HP7" s="399"/>
      <c r="HQ7" s="399"/>
      <c r="HR7" s="398">
        <v>4000000</v>
      </c>
      <c r="HS7" s="399"/>
      <c r="HT7" s="399">
        <v>2280000</v>
      </c>
      <c r="HU7" s="398">
        <v>4000000</v>
      </c>
      <c r="HV7" s="398"/>
      <c r="HW7" s="399"/>
      <c r="HX7" s="399"/>
      <c r="HY7" s="424">
        <f>SUM(GY7,HB7,HE7,HH7,HK7,HN7,HQ7,HT7,HX7)</f>
        <v>2896200</v>
      </c>
      <c r="HZ7" s="398"/>
      <c r="IA7" s="399"/>
      <c r="IB7" s="399"/>
      <c r="IC7" s="398"/>
      <c r="ID7" s="399"/>
      <c r="IE7" s="399"/>
      <c r="IF7" s="398"/>
      <c r="IG7" s="399"/>
      <c r="IH7" s="399"/>
      <c r="II7" s="398"/>
      <c r="IJ7" s="399"/>
      <c r="IK7" s="399"/>
      <c r="IL7" s="398"/>
      <c r="IM7" s="399"/>
      <c r="IN7" s="399"/>
      <c r="IO7" s="424">
        <f t="shared" si="9"/>
        <v>0</v>
      </c>
      <c r="IP7" s="399"/>
      <c r="IQ7" s="399">
        <v>5000</v>
      </c>
      <c r="IR7" s="399">
        <f>SUM(GY7,HB7,HE7,HH7,HK7,HN7,HT7,HX7,IB7,IE7,IH7,IK7,IN7)*0.1</f>
        <v>289620</v>
      </c>
      <c r="IS7" s="424">
        <f t="shared" ref="IS7:IS70" si="32">HY7+IO7+IP7+IQ7+IR7</f>
        <v>3190820</v>
      </c>
      <c r="IT7" s="45"/>
      <c r="IU7" s="398"/>
      <c r="IV7" s="399"/>
      <c r="IW7" s="399"/>
      <c r="IX7" s="398">
        <v>5000</v>
      </c>
      <c r="IY7" s="399"/>
      <c r="IZ7" s="399">
        <v>125000</v>
      </c>
      <c r="JA7" s="398">
        <v>9000</v>
      </c>
      <c r="JB7" s="399"/>
      <c r="JC7" s="399">
        <v>270000</v>
      </c>
      <c r="JD7" s="398">
        <v>2000</v>
      </c>
      <c r="JE7" s="399"/>
      <c r="JF7" s="399">
        <v>20000</v>
      </c>
      <c r="JG7" s="398">
        <v>500</v>
      </c>
      <c r="JH7" s="399"/>
      <c r="JI7" s="399">
        <v>125000</v>
      </c>
      <c r="JJ7" s="398">
        <v>100</v>
      </c>
      <c r="JK7" s="399"/>
      <c r="JL7" s="399">
        <v>76200</v>
      </c>
      <c r="JM7" s="668"/>
      <c r="JN7" s="399"/>
      <c r="JO7" s="399"/>
      <c r="JP7" s="398">
        <v>4000000</v>
      </c>
      <c r="JQ7" s="399"/>
      <c r="JR7" s="399">
        <v>2280000</v>
      </c>
      <c r="JS7" s="398">
        <v>4000000</v>
      </c>
      <c r="JT7" s="398"/>
      <c r="JU7" s="399"/>
      <c r="JV7" s="399"/>
      <c r="JW7" s="424">
        <f>SUM(IW7,IZ7,JC7,JF7,JI7,JL7,JO7,JR7,JV7)</f>
        <v>2896200</v>
      </c>
      <c r="JX7" s="398"/>
      <c r="JY7" s="399"/>
      <c r="JZ7" s="399"/>
      <c r="KA7" s="398"/>
      <c r="KB7" s="399"/>
      <c r="KC7" s="399"/>
      <c r="KD7" s="398"/>
      <c r="KE7" s="399"/>
      <c r="KF7" s="399"/>
      <c r="KG7" s="398"/>
      <c r="KH7" s="399"/>
      <c r="KI7" s="399"/>
      <c r="KJ7" s="398"/>
      <c r="KK7" s="399"/>
      <c r="KL7" s="399"/>
      <c r="KM7" s="424">
        <f t="shared" si="10"/>
        <v>0</v>
      </c>
      <c r="KN7" s="399"/>
      <c r="KO7" s="399">
        <v>5000</v>
      </c>
      <c r="KP7" s="399">
        <f>SUM(IW7,IZ7,JC7,JF7,JI7,JL7,JR7,JV7,JZ7,KC7,KF7,KI7,KL7)*0.1</f>
        <v>289620</v>
      </c>
      <c r="KQ7" s="424">
        <f t="shared" ref="KQ7:KQ70" si="33">JW7+KM7+KN7+KO7+KP7</f>
        <v>3190820</v>
      </c>
      <c r="KR7" s="45"/>
    </row>
    <row r="8" spans="1:304">
      <c r="A8" s="911"/>
      <c r="B8" s="16"/>
      <c r="C8" s="16"/>
      <c r="D8" s="17" t="s">
        <v>55</v>
      </c>
      <c r="E8" s="398"/>
      <c r="F8" s="398" t="str">
        <f t="shared" ref="F8:F14" si="34">IF(ISERROR(G8/E8),"",(G8/E8))</f>
        <v/>
      </c>
      <c r="G8" s="399"/>
      <c r="H8" s="398">
        <v>3500</v>
      </c>
      <c r="I8" s="398">
        <f t="shared" si="11"/>
        <v>19</v>
      </c>
      <c r="J8" s="399">
        <v>66500</v>
      </c>
      <c r="K8" s="398"/>
      <c r="L8" s="398" t="str">
        <f t="shared" si="0"/>
        <v/>
      </c>
      <c r="M8" s="399"/>
      <c r="N8" s="398">
        <v>250</v>
      </c>
      <c r="O8" s="398">
        <f t="shared" si="12"/>
        <v>4.8</v>
      </c>
      <c r="P8" s="399">
        <v>1200</v>
      </c>
      <c r="Q8" s="398">
        <v>1200</v>
      </c>
      <c r="R8" s="398">
        <f t="shared" si="13"/>
        <v>96.666666666666671</v>
      </c>
      <c r="S8" s="399">
        <v>116000</v>
      </c>
      <c r="T8" s="398"/>
      <c r="U8" s="398" t="str">
        <f t="shared" si="14"/>
        <v/>
      </c>
      <c r="V8" s="399"/>
      <c r="W8" s="668"/>
      <c r="X8" s="399"/>
      <c r="Y8" s="399"/>
      <c r="Z8" s="398">
        <v>418879</v>
      </c>
      <c r="AA8" s="419">
        <f t="shared" si="15"/>
        <v>0.42399117644952361</v>
      </c>
      <c r="AB8" s="399">
        <v>177601</v>
      </c>
      <c r="AC8" s="398">
        <v>600000</v>
      </c>
      <c r="AD8" s="398"/>
      <c r="AE8" s="398" t="str">
        <f t="shared" si="16"/>
        <v/>
      </c>
      <c r="AF8" s="399"/>
      <c r="AG8" s="399">
        <f t="shared" si="1"/>
        <v>361301</v>
      </c>
      <c r="AH8" s="398"/>
      <c r="AI8" s="398" t="str">
        <f t="shared" si="2"/>
        <v/>
      </c>
      <c r="AJ8" s="399"/>
      <c r="AK8" s="398"/>
      <c r="AL8" s="398" t="str">
        <f t="shared" si="17"/>
        <v/>
      </c>
      <c r="AM8" s="399"/>
      <c r="AN8" s="398"/>
      <c r="AO8" s="398" t="str">
        <f t="shared" si="18"/>
        <v/>
      </c>
      <c r="AP8" s="399"/>
      <c r="AQ8" s="398"/>
      <c r="AR8" s="398" t="str">
        <f t="shared" si="19"/>
        <v/>
      </c>
      <c r="AS8" s="399"/>
      <c r="AT8" s="398"/>
      <c r="AU8" s="398" t="str">
        <f t="shared" si="3"/>
        <v>0</v>
      </c>
      <c r="AV8" s="399"/>
      <c r="AW8" s="399">
        <f t="shared" si="4"/>
        <v>0</v>
      </c>
      <c r="AX8" s="399"/>
      <c r="AY8" s="399"/>
      <c r="AZ8" s="399">
        <f t="shared" ref="AZ8:AZ14" si="35">SUM(G8,J8,M8,P8,S8,V8,AB8,AF8,AJ8,AM8,AP8,AV8,AS8,AX8)*0.1</f>
        <v>36130.1</v>
      </c>
      <c r="BA8" s="206">
        <f t="shared" si="5"/>
        <v>397431.1</v>
      </c>
      <c r="BB8" s="45"/>
      <c r="BC8" s="398"/>
      <c r="BD8" s="399" t="str">
        <f t="shared" si="20"/>
        <v/>
      </c>
      <c r="BE8" s="399"/>
      <c r="BF8" s="398">
        <v>5000</v>
      </c>
      <c r="BG8" s="399">
        <v>17</v>
      </c>
      <c r="BH8" s="399">
        <v>85000</v>
      </c>
      <c r="BI8" s="398"/>
      <c r="BJ8" s="399" t="str">
        <f t="shared" ref="BJ8:BJ14" si="36">IF(ISERROR(BK8/BI8),"",(BK8/BI8))</f>
        <v/>
      </c>
      <c r="BK8" s="399"/>
      <c r="BL8" s="398">
        <v>1849</v>
      </c>
      <c r="BM8" s="399">
        <v>4.38</v>
      </c>
      <c r="BN8" s="399">
        <v>8109</v>
      </c>
      <c r="BO8" s="398">
        <v>1000</v>
      </c>
      <c r="BP8" s="399">
        <v>150</v>
      </c>
      <c r="BQ8" s="399">
        <v>150000</v>
      </c>
      <c r="BR8" s="398"/>
      <c r="BS8" s="399" t="str">
        <f t="shared" ref="BS8:BS14" si="37">IF(ISERROR(BT8/BR8),"",(BT8/BR8))</f>
        <v/>
      </c>
      <c r="BT8" s="399"/>
      <c r="BU8" s="668"/>
      <c r="BV8" s="399"/>
      <c r="BW8" s="399"/>
      <c r="BX8" s="398">
        <v>740992</v>
      </c>
      <c r="BY8" s="399">
        <f t="shared" si="22"/>
        <v>0.50144401019174301</v>
      </c>
      <c r="BZ8" s="399">
        <v>371566</v>
      </c>
      <c r="CA8" s="398">
        <v>500000</v>
      </c>
      <c r="CB8" s="398"/>
      <c r="CC8" s="399" t="str">
        <f t="shared" si="23"/>
        <v/>
      </c>
      <c r="CD8" s="399"/>
      <c r="CE8" s="424">
        <f t="shared" ref="CE8:CE72" si="38">SUM(BE8,BH8,BK8,BN8,BQ8,BT8,BW8,BZ8,CD8)</f>
        <v>614675</v>
      </c>
      <c r="CF8" s="398"/>
      <c r="CG8" s="399" t="str">
        <f t="shared" si="24"/>
        <v/>
      </c>
      <c r="CH8" s="399"/>
      <c r="CI8" s="398"/>
      <c r="CJ8" s="399" t="str">
        <f t="shared" si="25"/>
        <v/>
      </c>
      <c r="CK8" s="399"/>
      <c r="CL8" s="398">
        <v>375</v>
      </c>
      <c r="CM8" s="399">
        <f t="shared" si="26"/>
        <v>1298</v>
      </c>
      <c r="CN8" s="399">
        <v>486750</v>
      </c>
      <c r="CO8" s="398"/>
      <c r="CP8" s="399" t="str">
        <f t="shared" si="27"/>
        <v/>
      </c>
      <c r="CQ8" s="399"/>
      <c r="CR8" s="398"/>
      <c r="CS8" s="399" t="str">
        <f t="shared" si="28"/>
        <v/>
      </c>
      <c r="CT8" s="399"/>
      <c r="CU8" s="424">
        <f t="shared" si="6"/>
        <v>486750</v>
      </c>
      <c r="CV8" s="399"/>
      <c r="CW8" s="399"/>
      <c r="CX8" s="399">
        <f t="shared" ref="CX8:CX14" si="39">SUM(BE8,BH8,BK8,BN8,BQ8,BT8,BZ8,CD8,CH8,CK8,CN8,CQ8,CT8)*0.1</f>
        <v>110142.5</v>
      </c>
      <c r="CY8" s="424">
        <f t="shared" si="29"/>
        <v>1211567.5</v>
      </c>
      <c r="CZ8" s="823"/>
      <c r="DA8" s="398"/>
      <c r="DB8" s="399"/>
      <c r="DC8" s="399"/>
      <c r="DD8" s="398">
        <v>3000</v>
      </c>
      <c r="DE8" s="399">
        <v>20</v>
      </c>
      <c r="DF8" s="399">
        <v>60000</v>
      </c>
      <c r="DG8" s="398"/>
      <c r="DH8" s="399"/>
      <c r="DI8" s="399"/>
      <c r="DJ8" s="398">
        <v>1200</v>
      </c>
      <c r="DK8" s="399">
        <v>6.25</v>
      </c>
      <c r="DL8" s="399">
        <v>7500</v>
      </c>
      <c r="DM8" s="398">
        <v>1000</v>
      </c>
      <c r="DN8" s="399">
        <v>150</v>
      </c>
      <c r="DO8" s="399">
        <v>150000</v>
      </c>
      <c r="DP8" s="398"/>
      <c r="DQ8" s="399"/>
      <c r="DR8" s="399"/>
      <c r="DS8" s="668"/>
      <c r="DT8" s="399"/>
      <c r="DU8" s="399"/>
      <c r="DV8" s="398">
        <v>600000</v>
      </c>
      <c r="DW8" s="399">
        <v>0.45</v>
      </c>
      <c r="DX8" s="399">
        <v>270000</v>
      </c>
      <c r="DY8" s="398">
        <v>500000</v>
      </c>
      <c r="DZ8" s="398"/>
      <c r="EA8" s="399"/>
      <c r="EB8" s="399"/>
      <c r="EC8" s="424">
        <f t="shared" ref="EC8:EC72" si="40">SUM(DC8,DF8,DI8,DL8,DO8,DR8,DU8,DX8,EB8)</f>
        <v>487500</v>
      </c>
      <c r="ED8" s="398"/>
      <c r="EE8" s="399"/>
      <c r="EF8" s="399"/>
      <c r="EG8" s="398"/>
      <c r="EH8" s="399"/>
      <c r="EI8" s="399"/>
      <c r="EJ8" s="398">
        <v>375</v>
      </c>
      <c r="EK8" s="399">
        <v>1298</v>
      </c>
      <c r="EL8" s="399">
        <v>486750</v>
      </c>
      <c r="EM8" s="398"/>
      <c r="EN8" s="399"/>
      <c r="EO8" s="399"/>
      <c r="EP8" s="398"/>
      <c r="EQ8" s="399"/>
      <c r="ER8" s="399"/>
      <c r="ES8" s="424">
        <f t="shared" si="7"/>
        <v>486750</v>
      </c>
      <c r="ET8" s="399"/>
      <c r="EU8" s="399"/>
      <c r="EV8" s="399">
        <f t="shared" ref="EV8:EV14" si="41">SUM(DC8,DF8,DI8,DL8,DO8,DR8,DX8,EB8,EF8,EI8,EL8,EO8,ER8)*0.1</f>
        <v>97425</v>
      </c>
      <c r="EW8" s="424">
        <f t="shared" si="30"/>
        <v>1071675</v>
      </c>
      <c r="EX8" s="424"/>
      <c r="EY8" s="398"/>
      <c r="EZ8" s="399"/>
      <c r="FA8" s="399"/>
      <c r="FB8" s="398">
        <v>2000</v>
      </c>
      <c r="FC8" s="399">
        <v>20</v>
      </c>
      <c r="FD8" s="399">
        <v>40000</v>
      </c>
      <c r="FE8" s="398"/>
      <c r="FF8" s="399"/>
      <c r="FG8" s="399"/>
      <c r="FH8" s="398">
        <v>622</v>
      </c>
      <c r="FI8" s="399">
        <v>15</v>
      </c>
      <c r="FJ8" s="399">
        <v>9330</v>
      </c>
      <c r="FK8" s="398">
        <v>750</v>
      </c>
      <c r="FL8" s="399">
        <v>150</v>
      </c>
      <c r="FM8" s="399">
        <v>112500</v>
      </c>
      <c r="FN8" s="398"/>
      <c r="FO8" s="399"/>
      <c r="FP8" s="399"/>
      <c r="FQ8" s="668"/>
      <c r="FR8" s="399"/>
      <c r="FS8" s="399"/>
      <c r="FT8" s="398">
        <v>500000</v>
      </c>
      <c r="FU8" s="399">
        <v>0.5</v>
      </c>
      <c r="FV8" s="399">
        <v>250000</v>
      </c>
      <c r="FW8" s="398">
        <v>500000</v>
      </c>
      <c r="FX8" s="399"/>
      <c r="FY8" s="399"/>
      <c r="FZ8" s="399"/>
      <c r="GA8" s="424">
        <f t="shared" ref="GA8:GA72" si="42">SUM(FA8,FD8,FG8,FJ8,FM8,FP8,FS8,FV8,FZ8)</f>
        <v>411830</v>
      </c>
      <c r="GB8" s="398"/>
      <c r="GC8" s="399"/>
      <c r="GD8" s="399"/>
      <c r="GE8" s="398"/>
      <c r="GF8" s="399"/>
      <c r="GG8" s="399"/>
      <c r="GH8" s="398">
        <v>375</v>
      </c>
      <c r="GI8" s="399">
        <v>1298</v>
      </c>
      <c r="GJ8" s="399">
        <v>486750</v>
      </c>
      <c r="GK8" s="398"/>
      <c r="GL8" s="399"/>
      <c r="GM8" s="399"/>
      <c r="GN8" s="398"/>
      <c r="GO8" s="399"/>
      <c r="GP8" s="399"/>
      <c r="GQ8" s="424">
        <f t="shared" si="8"/>
        <v>486750</v>
      </c>
      <c r="GR8" s="399"/>
      <c r="GS8" s="399"/>
      <c r="GT8" s="399">
        <f t="shared" ref="GT8:GT14" si="43">SUM(FA8,FD8,FG8,FJ8,FM8,FP8,FV8,FZ8,GD8,GG8,GJ8,GM8,GP8)*0.1</f>
        <v>89858</v>
      </c>
      <c r="GU8" s="424">
        <f t="shared" si="31"/>
        <v>988438</v>
      </c>
      <c r="GV8" s="424"/>
      <c r="GW8" s="398"/>
      <c r="GX8" s="399"/>
      <c r="GY8" s="399"/>
      <c r="GZ8" s="398">
        <v>1500</v>
      </c>
      <c r="HA8" s="399">
        <v>20</v>
      </c>
      <c r="HB8" s="399">
        <v>30000</v>
      </c>
      <c r="HC8" s="398"/>
      <c r="HD8" s="399"/>
      <c r="HE8" s="399"/>
      <c r="HF8" s="398">
        <v>1000</v>
      </c>
      <c r="HG8" s="399">
        <v>15</v>
      </c>
      <c r="HH8" s="399">
        <v>15000</v>
      </c>
      <c r="HI8" s="398">
        <v>150</v>
      </c>
      <c r="HJ8" s="399">
        <v>160</v>
      </c>
      <c r="HK8" s="399">
        <v>24000</v>
      </c>
      <c r="HL8" s="398"/>
      <c r="HM8" s="399"/>
      <c r="HN8" s="399"/>
      <c r="HO8" s="668"/>
      <c r="HP8" s="399"/>
      <c r="HQ8" s="399"/>
      <c r="HR8" s="398">
        <v>500000</v>
      </c>
      <c r="HS8" s="399">
        <v>0.5</v>
      </c>
      <c r="HT8" s="399">
        <v>250000</v>
      </c>
      <c r="HU8" s="398">
        <v>500000</v>
      </c>
      <c r="HV8" s="398"/>
      <c r="HW8" s="399"/>
      <c r="HX8" s="399"/>
      <c r="HY8" s="424">
        <f t="shared" ref="HY8:HY72" si="44">SUM(GY8,HB8,HE8,HH8,HK8,HN8,HQ8,HT8,HX8)</f>
        <v>319000</v>
      </c>
      <c r="HZ8" s="398"/>
      <c r="IA8" s="399"/>
      <c r="IB8" s="399"/>
      <c r="IC8" s="398"/>
      <c r="ID8" s="399"/>
      <c r="IE8" s="399"/>
      <c r="IF8" s="398">
        <v>375</v>
      </c>
      <c r="IG8" s="399"/>
      <c r="IH8" s="399">
        <v>486750</v>
      </c>
      <c r="II8" s="398"/>
      <c r="IJ8" s="399"/>
      <c r="IK8" s="399"/>
      <c r="IL8" s="398"/>
      <c r="IM8" s="399"/>
      <c r="IN8" s="399"/>
      <c r="IO8" s="424">
        <f t="shared" si="9"/>
        <v>486750</v>
      </c>
      <c r="IP8" s="399"/>
      <c r="IQ8" s="399"/>
      <c r="IR8" s="399">
        <f t="shared" ref="IR8:IR14" si="45">SUM(GY8,HB8,HE8,HH8,HK8,HN8,HT8,HX8,IB8,IE8,IH8,IK8,IN8)*0.1</f>
        <v>80575</v>
      </c>
      <c r="IS8" s="424">
        <f t="shared" si="32"/>
        <v>886325</v>
      </c>
      <c r="IT8" s="424"/>
      <c r="IU8" s="398"/>
      <c r="IV8" s="399"/>
      <c r="IW8" s="399"/>
      <c r="IX8" s="398">
        <v>1500</v>
      </c>
      <c r="IY8" s="399">
        <v>20</v>
      </c>
      <c r="IZ8" s="399">
        <v>30000</v>
      </c>
      <c r="JA8" s="398"/>
      <c r="JB8" s="399"/>
      <c r="JC8" s="399"/>
      <c r="JD8" s="398">
        <v>1000</v>
      </c>
      <c r="JE8" s="399">
        <v>15</v>
      </c>
      <c r="JF8" s="399">
        <v>15000</v>
      </c>
      <c r="JG8" s="398">
        <v>150</v>
      </c>
      <c r="JH8" s="399">
        <v>160</v>
      </c>
      <c r="JI8" s="399">
        <v>24000</v>
      </c>
      <c r="JJ8" s="398"/>
      <c r="JK8" s="399"/>
      <c r="JL8" s="399"/>
      <c r="JM8" s="668"/>
      <c r="JN8" s="399"/>
      <c r="JO8" s="399"/>
      <c r="JP8" s="398">
        <v>500000</v>
      </c>
      <c r="JQ8" s="399">
        <v>0.5</v>
      </c>
      <c r="JR8" s="399">
        <v>250000</v>
      </c>
      <c r="JS8" s="398">
        <v>500000</v>
      </c>
      <c r="JT8" s="398"/>
      <c r="JU8" s="399"/>
      <c r="JV8" s="399"/>
      <c r="JW8" s="424">
        <f t="shared" ref="JW8:JW72" si="46">SUM(IW8,IZ8,JC8,JF8,JI8,JL8,JO8,JR8,JV8)</f>
        <v>319000</v>
      </c>
      <c r="JX8" s="398"/>
      <c r="JY8" s="399"/>
      <c r="JZ8" s="399"/>
      <c r="KA8" s="398"/>
      <c r="KB8" s="399"/>
      <c r="KC8" s="399"/>
      <c r="KD8" s="398">
        <v>375</v>
      </c>
      <c r="KE8" s="399"/>
      <c r="KF8" s="399">
        <v>486750</v>
      </c>
      <c r="KG8" s="398"/>
      <c r="KH8" s="399"/>
      <c r="KI8" s="399"/>
      <c r="KJ8" s="398"/>
      <c r="KK8" s="399"/>
      <c r="KL8" s="399"/>
      <c r="KM8" s="424">
        <f t="shared" si="10"/>
        <v>486750</v>
      </c>
      <c r="KN8" s="399"/>
      <c r="KO8" s="399"/>
      <c r="KP8" s="399">
        <f t="shared" ref="KP8:KP14" si="47">SUM(IW8,IZ8,JC8,JF8,JI8,JL8,JR8,JV8,JZ8,KC8,KF8,KI8,KL8)*0.1</f>
        <v>80575</v>
      </c>
      <c r="KQ8" s="424">
        <f t="shared" si="33"/>
        <v>886325</v>
      </c>
      <c r="KR8" s="424"/>
    </row>
    <row r="9" spans="1:304">
      <c r="A9" s="911"/>
      <c r="B9" s="16"/>
      <c r="C9" s="16"/>
      <c r="D9" s="17" t="s">
        <v>382</v>
      </c>
      <c r="E9" s="398"/>
      <c r="F9" s="398" t="str">
        <f t="shared" si="34"/>
        <v/>
      </c>
      <c r="G9" s="399"/>
      <c r="H9" s="398"/>
      <c r="I9" s="398" t="str">
        <f t="shared" si="11"/>
        <v/>
      </c>
      <c r="J9" s="399"/>
      <c r="K9" s="398"/>
      <c r="L9" s="398" t="str">
        <f t="shared" si="0"/>
        <v/>
      </c>
      <c r="M9" s="399"/>
      <c r="N9" s="398"/>
      <c r="O9" s="398" t="str">
        <f t="shared" si="12"/>
        <v/>
      </c>
      <c r="P9" s="399"/>
      <c r="Q9" s="398"/>
      <c r="R9" s="398" t="str">
        <f t="shared" si="13"/>
        <v/>
      </c>
      <c r="S9" s="399"/>
      <c r="T9" s="398"/>
      <c r="U9" s="398" t="str">
        <f t="shared" si="14"/>
        <v/>
      </c>
      <c r="V9" s="399"/>
      <c r="W9" s="668"/>
      <c r="X9" s="399"/>
      <c r="Y9" s="399"/>
      <c r="Z9" s="398"/>
      <c r="AA9" s="419" t="str">
        <f t="shared" si="15"/>
        <v/>
      </c>
      <c r="AB9" s="399"/>
      <c r="AC9" s="398"/>
      <c r="AD9" s="398"/>
      <c r="AE9" s="398" t="str">
        <f t="shared" si="16"/>
        <v/>
      </c>
      <c r="AF9" s="399"/>
      <c r="AG9" s="399">
        <f t="shared" si="1"/>
        <v>0</v>
      </c>
      <c r="AH9" s="398"/>
      <c r="AI9" s="398" t="str">
        <f t="shared" si="2"/>
        <v/>
      </c>
      <c r="AJ9" s="399"/>
      <c r="AK9" s="398"/>
      <c r="AL9" s="398" t="str">
        <f t="shared" si="17"/>
        <v/>
      </c>
      <c r="AM9" s="399"/>
      <c r="AN9" s="398"/>
      <c r="AO9" s="398" t="str">
        <f t="shared" si="18"/>
        <v/>
      </c>
      <c r="AP9" s="399"/>
      <c r="AQ9" s="398"/>
      <c r="AR9" s="398"/>
      <c r="AS9" s="399"/>
      <c r="AT9" s="398"/>
      <c r="AU9" s="398" t="str">
        <f t="shared" si="3"/>
        <v>0</v>
      </c>
      <c r="AV9" s="399"/>
      <c r="AW9" s="399">
        <f t="shared" si="4"/>
        <v>0</v>
      </c>
      <c r="AX9" s="399"/>
      <c r="AY9" s="399"/>
      <c r="AZ9" s="399">
        <f t="shared" si="35"/>
        <v>0</v>
      </c>
      <c r="BA9" s="206">
        <f t="shared" si="5"/>
        <v>0</v>
      </c>
      <c r="BB9" s="45"/>
      <c r="BC9" s="398"/>
      <c r="BD9" s="399" t="str">
        <f t="shared" si="20"/>
        <v/>
      </c>
      <c r="BE9" s="399"/>
      <c r="BF9" s="398"/>
      <c r="BG9" s="399" t="str">
        <f t="shared" ref="BG9:BG14" si="48">IF(ISERROR(BH9/BF9),"",(BH9/BF9))</f>
        <v/>
      </c>
      <c r="BH9" s="399"/>
      <c r="BI9" s="398"/>
      <c r="BJ9" s="399" t="str">
        <f t="shared" si="36"/>
        <v/>
      </c>
      <c r="BK9" s="399"/>
      <c r="BL9" s="398"/>
      <c r="BM9" s="399" t="str">
        <f t="shared" si="21"/>
        <v/>
      </c>
      <c r="BN9" s="399"/>
      <c r="BO9" s="398"/>
      <c r="BP9" s="399" t="str">
        <f t="shared" ref="BP9:BP14" si="49">IF(ISERROR(BQ9/BO9),"",(BQ9/BO9))</f>
        <v/>
      </c>
      <c r="BQ9" s="399"/>
      <c r="BR9" s="398"/>
      <c r="BS9" s="399" t="str">
        <f t="shared" si="37"/>
        <v/>
      </c>
      <c r="BT9" s="399"/>
      <c r="BU9" s="668"/>
      <c r="BV9" s="399"/>
      <c r="BW9" s="399"/>
      <c r="BX9" s="398"/>
      <c r="BY9" s="399" t="str">
        <f t="shared" si="22"/>
        <v/>
      </c>
      <c r="BZ9" s="399"/>
      <c r="CA9" s="398"/>
      <c r="CB9" s="398"/>
      <c r="CC9" s="399" t="str">
        <f t="shared" si="23"/>
        <v/>
      </c>
      <c r="CD9" s="399"/>
      <c r="CE9" s="424">
        <f t="shared" si="38"/>
        <v>0</v>
      </c>
      <c r="CF9" s="398">
        <v>3000</v>
      </c>
      <c r="CG9" s="399">
        <v>50</v>
      </c>
      <c r="CH9" s="399">
        <v>150000</v>
      </c>
      <c r="CI9" s="398"/>
      <c r="CJ9" s="399" t="str">
        <f t="shared" si="25"/>
        <v/>
      </c>
      <c r="CK9" s="399"/>
      <c r="CL9" s="398">
        <v>375</v>
      </c>
      <c r="CM9" s="399">
        <f t="shared" si="26"/>
        <v>1298</v>
      </c>
      <c r="CN9" s="399">
        <v>486750</v>
      </c>
      <c r="CO9" s="398"/>
      <c r="CP9" s="399" t="str">
        <f t="shared" si="27"/>
        <v/>
      </c>
      <c r="CQ9" s="399"/>
      <c r="CR9" s="398"/>
      <c r="CS9" s="399" t="str">
        <f t="shared" si="28"/>
        <v/>
      </c>
      <c r="CT9" s="399"/>
      <c r="CU9" s="424">
        <f t="shared" si="6"/>
        <v>636750</v>
      </c>
      <c r="CV9" s="399"/>
      <c r="CW9" s="399"/>
      <c r="CX9" s="399">
        <f t="shared" si="39"/>
        <v>63675</v>
      </c>
      <c r="CY9" s="424">
        <f t="shared" si="29"/>
        <v>700425</v>
      </c>
      <c r="CZ9" s="823"/>
      <c r="DA9" s="398"/>
      <c r="DB9" s="399"/>
      <c r="DC9" s="399"/>
      <c r="DD9" s="398"/>
      <c r="DE9" s="399"/>
      <c r="DF9" s="399"/>
      <c r="DG9" s="398"/>
      <c r="DH9" s="399"/>
      <c r="DI9" s="399"/>
      <c r="DJ9" s="398"/>
      <c r="DK9" s="399"/>
      <c r="DL9" s="399"/>
      <c r="DM9" s="398"/>
      <c r="DN9" s="399"/>
      <c r="DO9" s="399"/>
      <c r="DP9" s="398"/>
      <c r="DQ9" s="399"/>
      <c r="DR9" s="399"/>
      <c r="DS9" s="668"/>
      <c r="DT9" s="399"/>
      <c r="DU9" s="399"/>
      <c r="DV9" s="398"/>
      <c r="DW9" s="399"/>
      <c r="DX9" s="399"/>
      <c r="DY9" s="398"/>
      <c r="DZ9" s="398"/>
      <c r="EA9" s="399"/>
      <c r="EB9" s="399"/>
      <c r="EC9" s="424">
        <f t="shared" si="40"/>
        <v>0</v>
      </c>
      <c r="ED9" s="398">
        <v>3000</v>
      </c>
      <c r="EE9" s="399"/>
      <c r="EF9" s="399">
        <v>150000</v>
      </c>
      <c r="EG9" s="398"/>
      <c r="EH9" s="399"/>
      <c r="EI9" s="399"/>
      <c r="EJ9" s="398">
        <v>375</v>
      </c>
      <c r="EK9" s="399"/>
      <c r="EL9" s="399">
        <v>486750</v>
      </c>
      <c r="EM9" s="398"/>
      <c r="EN9" s="399"/>
      <c r="EO9" s="399"/>
      <c r="EP9" s="398"/>
      <c r="EQ9" s="399"/>
      <c r="ER9" s="399"/>
      <c r="ES9" s="424">
        <f t="shared" si="7"/>
        <v>636750</v>
      </c>
      <c r="ET9" s="399"/>
      <c r="EU9" s="399"/>
      <c r="EV9" s="399">
        <f t="shared" si="41"/>
        <v>63675</v>
      </c>
      <c r="EW9" s="424">
        <f t="shared" si="30"/>
        <v>700425</v>
      </c>
      <c r="EX9" s="424"/>
      <c r="EY9" s="398"/>
      <c r="EZ9" s="399"/>
      <c r="FA9" s="399"/>
      <c r="FB9" s="398"/>
      <c r="FC9" s="399"/>
      <c r="FD9" s="399"/>
      <c r="FE9" s="398"/>
      <c r="FF9" s="399"/>
      <c r="FG9" s="399"/>
      <c r="FH9" s="398"/>
      <c r="FI9" s="399"/>
      <c r="FJ9" s="399"/>
      <c r="FK9" s="398"/>
      <c r="FL9" s="399"/>
      <c r="FM9" s="399"/>
      <c r="FN9" s="398"/>
      <c r="FO9" s="399"/>
      <c r="FP9" s="399"/>
      <c r="FQ9" s="668"/>
      <c r="FR9" s="399"/>
      <c r="FS9" s="399"/>
      <c r="FT9" s="398"/>
      <c r="FU9" s="399"/>
      <c r="FV9" s="399"/>
      <c r="FW9" s="398"/>
      <c r="FX9" s="399"/>
      <c r="FY9" s="399"/>
      <c r="FZ9" s="399"/>
      <c r="GA9" s="424">
        <f t="shared" si="42"/>
        <v>0</v>
      </c>
      <c r="GB9" s="398">
        <v>3000</v>
      </c>
      <c r="GC9" s="399"/>
      <c r="GD9" s="399">
        <v>150000</v>
      </c>
      <c r="GE9" s="398"/>
      <c r="GF9" s="399"/>
      <c r="GG9" s="399"/>
      <c r="GH9" s="398">
        <v>375</v>
      </c>
      <c r="GI9" s="399"/>
      <c r="GJ9" s="399">
        <v>486750</v>
      </c>
      <c r="GK9" s="398"/>
      <c r="GL9" s="399"/>
      <c r="GM9" s="399"/>
      <c r="GN9" s="398"/>
      <c r="GO9" s="399"/>
      <c r="GP9" s="399"/>
      <c r="GQ9" s="424">
        <f t="shared" si="8"/>
        <v>636750</v>
      </c>
      <c r="GR9" s="399"/>
      <c r="GS9" s="399"/>
      <c r="GT9" s="399">
        <f t="shared" si="43"/>
        <v>63675</v>
      </c>
      <c r="GU9" s="424">
        <f t="shared" si="31"/>
        <v>700425</v>
      </c>
      <c r="GV9" s="424"/>
      <c r="GW9" s="398"/>
      <c r="GX9" s="399"/>
      <c r="GY9" s="399"/>
      <c r="GZ9" s="398"/>
      <c r="HA9" s="399"/>
      <c r="HB9" s="399"/>
      <c r="HC9" s="398"/>
      <c r="HD9" s="399"/>
      <c r="HE9" s="399"/>
      <c r="HF9" s="398"/>
      <c r="HG9" s="399"/>
      <c r="HH9" s="399"/>
      <c r="HI9" s="398"/>
      <c r="HJ9" s="399"/>
      <c r="HK9" s="399"/>
      <c r="HL9" s="398"/>
      <c r="HM9" s="399"/>
      <c r="HN9" s="399"/>
      <c r="HO9" s="668"/>
      <c r="HP9" s="399"/>
      <c r="HQ9" s="399"/>
      <c r="HR9" s="398"/>
      <c r="HS9" s="399"/>
      <c r="HT9" s="399"/>
      <c r="HU9" s="398"/>
      <c r="HV9" s="398"/>
      <c r="HW9" s="399"/>
      <c r="HX9" s="399"/>
      <c r="HY9" s="424">
        <f t="shared" si="44"/>
        <v>0</v>
      </c>
      <c r="HZ9" s="398">
        <v>3000</v>
      </c>
      <c r="IA9" s="399"/>
      <c r="IB9" s="399">
        <v>150000</v>
      </c>
      <c r="IC9" s="398"/>
      <c r="ID9" s="399"/>
      <c r="IE9" s="399"/>
      <c r="IF9" s="398">
        <v>375</v>
      </c>
      <c r="IG9" s="399"/>
      <c r="IH9" s="399">
        <v>486750</v>
      </c>
      <c r="II9" s="398"/>
      <c r="IJ9" s="399"/>
      <c r="IK9" s="399"/>
      <c r="IL9" s="398"/>
      <c r="IM9" s="399"/>
      <c r="IN9" s="399"/>
      <c r="IO9" s="424">
        <f t="shared" si="9"/>
        <v>636750</v>
      </c>
      <c r="IP9" s="399"/>
      <c r="IQ9" s="399"/>
      <c r="IR9" s="399">
        <f t="shared" si="45"/>
        <v>63675</v>
      </c>
      <c r="IS9" s="424">
        <f t="shared" si="32"/>
        <v>700425</v>
      </c>
      <c r="IT9" s="424"/>
      <c r="IU9" s="398"/>
      <c r="IV9" s="399"/>
      <c r="IW9" s="399"/>
      <c r="IX9" s="398"/>
      <c r="IY9" s="399"/>
      <c r="IZ9" s="399"/>
      <c r="JA9" s="398"/>
      <c r="JB9" s="399"/>
      <c r="JC9" s="399"/>
      <c r="JD9" s="398"/>
      <c r="JE9" s="399"/>
      <c r="JF9" s="399"/>
      <c r="JG9" s="398"/>
      <c r="JH9" s="399"/>
      <c r="JI9" s="399"/>
      <c r="JJ9" s="398"/>
      <c r="JK9" s="399"/>
      <c r="JL9" s="399"/>
      <c r="JM9" s="668"/>
      <c r="JN9" s="399"/>
      <c r="JO9" s="399"/>
      <c r="JP9" s="398"/>
      <c r="JQ9" s="399"/>
      <c r="JR9" s="399"/>
      <c r="JS9" s="398"/>
      <c r="JT9" s="398"/>
      <c r="JU9" s="399"/>
      <c r="JV9" s="399"/>
      <c r="JW9" s="424">
        <f t="shared" si="46"/>
        <v>0</v>
      </c>
      <c r="JX9" s="398">
        <v>3000</v>
      </c>
      <c r="JY9" s="399"/>
      <c r="JZ9" s="399">
        <v>150000</v>
      </c>
      <c r="KA9" s="398"/>
      <c r="KB9" s="399"/>
      <c r="KC9" s="399"/>
      <c r="KD9" s="398">
        <v>375</v>
      </c>
      <c r="KE9" s="399"/>
      <c r="KF9" s="399">
        <v>486750</v>
      </c>
      <c r="KG9" s="398"/>
      <c r="KH9" s="399"/>
      <c r="KI9" s="399"/>
      <c r="KJ9" s="398"/>
      <c r="KK9" s="399"/>
      <c r="KL9" s="399"/>
      <c r="KM9" s="424">
        <f t="shared" si="10"/>
        <v>636750</v>
      </c>
      <c r="KN9" s="399"/>
      <c r="KO9" s="399"/>
      <c r="KP9" s="399">
        <f t="shared" si="47"/>
        <v>63675</v>
      </c>
      <c r="KQ9" s="424">
        <f t="shared" si="33"/>
        <v>700425</v>
      </c>
      <c r="KR9" s="424"/>
    </row>
    <row r="10" spans="1:304">
      <c r="A10" s="911"/>
      <c r="B10" s="16"/>
      <c r="C10" s="16"/>
      <c r="D10" s="17" t="s">
        <v>384</v>
      </c>
      <c r="E10" s="398"/>
      <c r="F10" s="398"/>
      <c r="G10" s="399"/>
      <c r="H10" s="398"/>
      <c r="I10" s="398"/>
      <c r="J10" s="399"/>
      <c r="K10" s="398"/>
      <c r="L10" s="398"/>
      <c r="M10" s="399"/>
      <c r="N10" s="398"/>
      <c r="O10" s="398"/>
      <c r="P10" s="399"/>
      <c r="Q10" s="398"/>
      <c r="R10" s="398"/>
      <c r="S10" s="399"/>
      <c r="T10" s="398"/>
      <c r="U10" s="398"/>
      <c r="V10" s="399"/>
      <c r="W10" s="668"/>
      <c r="X10" s="399"/>
      <c r="Y10" s="399"/>
      <c r="Z10" s="398"/>
      <c r="AA10" s="419"/>
      <c r="AB10" s="399"/>
      <c r="AC10" s="398"/>
      <c r="AD10" s="398"/>
      <c r="AE10" s="398"/>
      <c r="AF10" s="399"/>
      <c r="AG10" s="399"/>
      <c r="AH10" s="398"/>
      <c r="AI10" s="398"/>
      <c r="AJ10" s="399"/>
      <c r="AK10" s="398"/>
      <c r="AL10" s="398"/>
      <c r="AM10" s="399"/>
      <c r="AN10" s="398"/>
      <c r="AO10" s="398"/>
      <c r="AP10" s="399"/>
      <c r="AQ10" s="398"/>
      <c r="AR10" s="398"/>
      <c r="AS10" s="399"/>
      <c r="AT10" s="398"/>
      <c r="AU10" s="398"/>
      <c r="AV10" s="399"/>
      <c r="AW10" s="399"/>
      <c r="AX10" s="399"/>
      <c r="AY10" s="399"/>
      <c r="AZ10" s="399"/>
      <c r="BA10" s="206"/>
      <c r="BB10" s="45"/>
      <c r="BC10" s="398"/>
      <c r="BD10" s="399"/>
      <c r="BE10" s="399"/>
      <c r="BF10" s="398"/>
      <c r="BG10" s="399"/>
      <c r="BH10" s="399"/>
      <c r="BI10" s="398"/>
      <c r="BJ10" s="399"/>
      <c r="BK10" s="399"/>
      <c r="BL10" s="398"/>
      <c r="BM10" s="399"/>
      <c r="BN10" s="399"/>
      <c r="BO10" s="398"/>
      <c r="BP10" s="399"/>
      <c r="BQ10" s="399"/>
      <c r="BR10" s="398"/>
      <c r="BS10" s="399"/>
      <c r="BT10" s="399"/>
      <c r="BU10" s="668"/>
      <c r="BV10" s="399"/>
      <c r="BW10" s="399"/>
      <c r="BX10" s="398"/>
      <c r="BY10" s="399"/>
      <c r="BZ10" s="399"/>
      <c r="CA10" s="398"/>
      <c r="CB10" s="398"/>
      <c r="CC10" s="399"/>
      <c r="CD10" s="399"/>
      <c r="CE10" s="424">
        <f t="shared" si="38"/>
        <v>0</v>
      </c>
      <c r="CF10" s="398">
        <v>1900</v>
      </c>
      <c r="CG10" s="399">
        <v>24</v>
      </c>
      <c r="CH10" s="399">
        <v>45600</v>
      </c>
      <c r="CI10" s="398"/>
      <c r="CJ10" s="399"/>
      <c r="CK10" s="399"/>
      <c r="CL10" s="398"/>
      <c r="CM10" s="399"/>
      <c r="CN10" s="399"/>
      <c r="CO10" s="398">
        <v>1700</v>
      </c>
      <c r="CP10" s="399">
        <v>163</v>
      </c>
      <c r="CQ10" s="399">
        <v>277100</v>
      </c>
      <c r="CR10" s="398"/>
      <c r="CS10" s="399"/>
      <c r="CT10" s="399"/>
      <c r="CU10" s="424">
        <f>SUM(CH10,CK10,CN10,CQ10,CT10)</f>
        <v>322700</v>
      </c>
      <c r="CV10" s="399"/>
      <c r="CW10" s="399"/>
      <c r="CX10" s="399">
        <f t="shared" si="39"/>
        <v>32270</v>
      </c>
      <c r="CY10" s="424">
        <f t="shared" si="29"/>
        <v>354970</v>
      </c>
      <c r="CZ10" s="823"/>
      <c r="DA10" s="398"/>
      <c r="DB10" s="399"/>
      <c r="DC10" s="399"/>
      <c r="DD10" s="398"/>
      <c r="DE10" s="399"/>
      <c r="DF10" s="399"/>
      <c r="DG10" s="398"/>
      <c r="DH10" s="399"/>
      <c r="DI10" s="399"/>
      <c r="DJ10" s="398"/>
      <c r="DK10" s="399"/>
      <c r="DL10" s="399"/>
      <c r="DM10" s="398"/>
      <c r="DN10" s="399"/>
      <c r="DO10" s="399"/>
      <c r="DP10" s="398"/>
      <c r="DQ10" s="399"/>
      <c r="DR10" s="399"/>
      <c r="DS10" s="668"/>
      <c r="DT10" s="399"/>
      <c r="DU10" s="399"/>
      <c r="DV10" s="398"/>
      <c r="DW10" s="399"/>
      <c r="DX10" s="399"/>
      <c r="DY10" s="398"/>
      <c r="DZ10" s="398"/>
      <c r="EA10" s="399"/>
      <c r="EB10" s="399"/>
      <c r="EC10" s="424">
        <f t="shared" si="40"/>
        <v>0</v>
      </c>
      <c r="ED10" s="398">
        <v>1900</v>
      </c>
      <c r="EE10" s="399"/>
      <c r="EF10" s="399">
        <v>45600</v>
      </c>
      <c r="EG10" s="398"/>
      <c r="EH10" s="399"/>
      <c r="EI10" s="399"/>
      <c r="EJ10" s="398"/>
      <c r="EK10" s="399"/>
      <c r="EL10" s="399"/>
      <c r="EM10" s="398">
        <v>1700</v>
      </c>
      <c r="EN10" s="399"/>
      <c r="EO10" s="399">
        <v>277100</v>
      </c>
      <c r="EP10" s="398"/>
      <c r="EQ10" s="399"/>
      <c r="ER10" s="399"/>
      <c r="ES10" s="424">
        <f>SUM(EF10,EI10,EL10,EO10,ER10)</f>
        <v>322700</v>
      </c>
      <c r="ET10" s="399"/>
      <c r="EU10" s="399"/>
      <c r="EV10" s="399">
        <f t="shared" si="41"/>
        <v>32270</v>
      </c>
      <c r="EW10" s="424">
        <f t="shared" si="30"/>
        <v>354970</v>
      </c>
      <c r="EX10" s="424"/>
      <c r="EY10" s="398"/>
      <c r="EZ10" s="399"/>
      <c r="FA10" s="399"/>
      <c r="FB10" s="398"/>
      <c r="FC10" s="399"/>
      <c r="FD10" s="399"/>
      <c r="FE10" s="398"/>
      <c r="FF10" s="399"/>
      <c r="FG10" s="399"/>
      <c r="FH10" s="398"/>
      <c r="FI10" s="399"/>
      <c r="FJ10" s="399"/>
      <c r="FK10" s="398"/>
      <c r="FL10" s="399"/>
      <c r="FM10" s="399"/>
      <c r="FN10" s="398"/>
      <c r="FO10" s="399"/>
      <c r="FP10" s="399"/>
      <c r="FQ10" s="668"/>
      <c r="FR10" s="399"/>
      <c r="FS10" s="399"/>
      <c r="FT10" s="398"/>
      <c r="FU10" s="399"/>
      <c r="FV10" s="399"/>
      <c r="FW10" s="398"/>
      <c r="FX10" s="399"/>
      <c r="FY10" s="399"/>
      <c r="FZ10" s="399"/>
      <c r="GA10" s="424">
        <f t="shared" si="42"/>
        <v>0</v>
      </c>
      <c r="GB10" s="398">
        <v>1900</v>
      </c>
      <c r="GC10" s="399"/>
      <c r="GD10" s="399">
        <v>45600</v>
      </c>
      <c r="GE10" s="398"/>
      <c r="GF10" s="399"/>
      <c r="GG10" s="399"/>
      <c r="GH10" s="398"/>
      <c r="GI10" s="399"/>
      <c r="GJ10" s="399"/>
      <c r="GK10" s="398">
        <v>1700</v>
      </c>
      <c r="GL10" s="399"/>
      <c r="GM10" s="399">
        <v>277100</v>
      </c>
      <c r="GN10" s="398"/>
      <c r="GO10" s="399"/>
      <c r="GP10" s="399"/>
      <c r="GQ10" s="424">
        <f>SUM(GD10,GG10,GJ10,GM10,GP10)</f>
        <v>322700</v>
      </c>
      <c r="GR10" s="399"/>
      <c r="GS10" s="399"/>
      <c r="GT10" s="399">
        <f t="shared" si="43"/>
        <v>32270</v>
      </c>
      <c r="GU10" s="424">
        <f t="shared" si="31"/>
        <v>354970</v>
      </c>
      <c r="GV10" s="424"/>
      <c r="GW10" s="398"/>
      <c r="GX10" s="399"/>
      <c r="GY10" s="399"/>
      <c r="GZ10" s="398"/>
      <c r="HA10" s="399"/>
      <c r="HB10" s="399"/>
      <c r="HC10" s="398"/>
      <c r="HD10" s="399"/>
      <c r="HE10" s="399"/>
      <c r="HF10" s="398"/>
      <c r="HG10" s="399"/>
      <c r="HH10" s="399"/>
      <c r="HI10" s="398"/>
      <c r="HJ10" s="399"/>
      <c r="HK10" s="399"/>
      <c r="HL10" s="398"/>
      <c r="HM10" s="399"/>
      <c r="HN10" s="399"/>
      <c r="HO10" s="668"/>
      <c r="HP10" s="399"/>
      <c r="HQ10" s="399"/>
      <c r="HR10" s="398"/>
      <c r="HS10" s="399"/>
      <c r="HT10" s="399"/>
      <c r="HU10" s="398"/>
      <c r="HV10" s="398"/>
      <c r="HW10" s="399"/>
      <c r="HX10" s="399"/>
      <c r="HY10" s="424">
        <f>SUM(GY10,HB10,HE10,HH10,HK10,HN10,HQ10,HT10,HX10)</f>
        <v>0</v>
      </c>
      <c r="HZ10" s="398">
        <v>1900</v>
      </c>
      <c r="IA10" s="399"/>
      <c r="IB10" s="399">
        <v>45600</v>
      </c>
      <c r="IC10" s="398"/>
      <c r="ID10" s="399"/>
      <c r="IE10" s="399"/>
      <c r="IF10" s="398"/>
      <c r="IG10" s="399"/>
      <c r="IH10" s="399"/>
      <c r="II10" s="398">
        <v>1700</v>
      </c>
      <c r="IJ10" s="399"/>
      <c r="IK10" s="399">
        <v>277100</v>
      </c>
      <c r="IL10" s="398"/>
      <c r="IM10" s="399"/>
      <c r="IN10" s="399"/>
      <c r="IO10" s="424">
        <f>SUM(IB10,IE10,IH10,IK10,IN10)</f>
        <v>322700</v>
      </c>
      <c r="IP10" s="399"/>
      <c r="IQ10" s="399"/>
      <c r="IR10" s="399">
        <f t="shared" si="45"/>
        <v>32270</v>
      </c>
      <c r="IS10" s="424">
        <f t="shared" si="32"/>
        <v>354970</v>
      </c>
      <c r="IT10" s="424"/>
      <c r="IU10" s="398"/>
      <c r="IV10" s="399"/>
      <c r="IW10" s="399"/>
      <c r="IX10" s="398"/>
      <c r="IY10" s="399"/>
      <c r="IZ10" s="399"/>
      <c r="JA10" s="398"/>
      <c r="JB10" s="399"/>
      <c r="JC10" s="399"/>
      <c r="JD10" s="398"/>
      <c r="JE10" s="399"/>
      <c r="JF10" s="399"/>
      <c r="JG10" s="398"/>
      <c r="JH10" s="399"/>
      <c r="JI10" s="399"/>
      <c r="JJ10" s="398"/>
      <c r="JK10" s="399"/>
      <c r="JL10" s="399"/>
      <c r="JM10" s="668"/>
      <c r="JN10" s="399"/>
      <c r="JO10" s="399"/>
      <c r="JP10" s="398"/>
      <c r="JQ10" s="399"/>
      <c r="JR10" s="399"/>
      <c r="JS10" s="398"/>
      <c r="JT10" s="398"/>
      <c r="JU10" s="399"/>
      <c r="JV10" s="399"/>
      <c r="JW10" s="424">
        <f t="shared" si="46"/>
        <v>0</v>
      </c>
      <c r="JX10" s="398">
        <v>1900</v>
      </c>
      <c r="JY10" s="399"/>
      <c r="JZ10" s="399">
        <v>45600</v>
      </c>
      <c r="KA10" s="398"/>
      <c r="KB10" s="399"/>
      <c r="KC10" s="399"/>
      <c r="KD10" s="398"/>
      <c r="KE10" s="399"/>
      <c r="KF10" s="399"/>
      <c r="KG10" s="398">
        <v>1700</v>
      </c>
      <c r="KH10" s="399"/>
      <c r="KI10" s="399">
        <v>277100</v>
      </c>
      <c r="KJ10" s="398"/>
      <c r="KK10" s="399"/>
      <c r="KL10" s="399"/>
      <c r="KM10" s="424">
        <f>SUM(JZ10,KC10,KF10,KI10,KL10)</f>
        <v>322700</v>
      </c>
      <c r="KN10" s="399"/>
      <c r="KO10" s="399"/>
      <c r="KP10" s="399">
        <f t="shared" si="47"/>
        <v>32270</v>
      </c>
      <c r="KQ10" s="424">
        <f t="shared" si="33"/>
        <v>354970</v>
      </c>
      <c r="KR10" s="424"/>
    </row>
    <row r="11" spans="1:304" ht="28.9" customHeight="1">
      <c r="A11" s="911"/>
      <c r="B11" s="16"/>
      <c r="C11" s="16"/>
      <c r="D11" s="17" t="s">
        <v>429</v>
      </c>
      <c r="E11" s="398"/>
      <c r="F11" s="398"/>
      <c r="G11" s="399"/>
      <c r="H11" s="398"/>
      <c r="I11" s="398"/>
      <c r="J11" s="399"/>
      <c r="K11" s="398"/>
      <c r="L11" s="398"/>
      <c r="M11" s="399"/>
      <c r="N11" s="398"/>
      <c r="O11" s="398"/>
      <c r="P11" s="399"/>
      <c r="Q11" s="398"/>
      <c r="R11" s="398"/>
      <c r="S11" s="399"/>
      <c r="T11" s="398"/>
      <c r="U11" s="398"/>
      <c r="V11" s="399"/>
      <c r="W11" s="668"/>
      <c r="X11" s="399"/>
      <c r="Y11" s="399"/>
      <c r="Z11" s="398"/>
      <c r="AA11" s="419"/>
      <c r="AB11" s="399"/>
      <c r="AC11" s="398"/>
      <c r="AD11" s="398"/>
      <c r="AE11" s="398"/>
      <c r="AF11" s="399"/>
      <c r="AG11" s="399"/>
      <c r="AH11" s="398"/>
      <c r="AI11" s="398"/>
      <c r="AJ11" s="399"/>
      <c r="AK11" s="398"/>
      <c r="AL11" s="398"/>
      <c r="AM11" s="399"/>
      <c r="AN11" s="398"/>
      <c r="AO11" s="398"/>
      <c r="AP11" s="399"/>
      <c r="AQ11" s="398"/>
      <c r="AR11" s="398"/>
      <c r="AS11" s="399"/>
      <c r="AT11" s="398"/>
      <c r="AU11" s="398"/>
      <c r="AV11" s="399"/>
      <c r="AW11" s="399"/>
      <c r="AX11" s="399"/>
      <c r="AY11" s="399"/>
      <c r="AZ11" s="399"/>
      <c r="BA11" s="206"/>
      <c r="BB11" s="45"/>
      <c r="BC11" s="398"/>
      <c r="BD11" s="399"/>
      <c r="BE11" s="399"/>
      <c r="BF11" s="398"/>
      <c r="BG11" s="399"/>
      <c r="BH11" s="399"/>
      <c r="BI11" s="398"/>
      <c r="BJ11" s="399"/>
      <c r="BK11" s="399"/>
      <c r="BL11" s="398"/>
      <c r="BM11" s="399"/>
      <c r="BN11" s="399"/>
      <c r="BO11" s="398"/>
      <c r="BP11" s="399"/>
      <c r="BQ11" s="399"/>
      <c r="BR11" s="398"/>
      <c r="BS11" s="399"/>
      <c r="BT11" s="399"/>
      <c r="BU11" s="668"/>
      <c r="BV11" s="399"/>
      <c r="BW11" s="399"/>
      <c r="BX11" s="398"/>
      <c r="BY11" s="399"/>
      <c r="BZ11" s="399"/>
      <c r="CA11" s="398"/>
      <c r="CB11" s="398"/>
      <c r="CC11" s="399"/>
      <c r="CD11" s="399"/>
      <c r="CE11" s="424">
        <f t="shared" si="38"/>
        <v>0</v>
      </c>
      <c r="CF11" s="398">
        <v>300</v>
      </c>
      <c r="CG11" s="399">
        <v>15</v>
      </c>
      <c r="CH11" s="399">
        <v>4500</v>
      </c>
      <c r="CI11" s="398"/>
      <c r="CJ11" s="399"/>
      <c r="CK11" s="399"/>
      <c r="CL11" s="398">
        <v>300</v>
      </c>
      <c r="CM11" s="399">
        <v>1000</v>
      </c>
      <c r="CN11" s="399">
        <v>300000</v>
      </c>
      <c r="CO11" s="398"/>
      <c r="CP11" s="399"/>
      <c r="CQ11" s="399"/>
      <c r="CR11" s="398"/>
      <c r="CS11" s="399"/>
      <c r="CT11" s="399"/>
      <c r="CU11" s="424">
        <f t="shared" ref="CU11:CU74" si="50">SUM(CH11,CK11,CN11,CQ11,CT11)</f>
        <v>304500</v>
      </c>
      <c r="CV11" s="399"/>
      <c r="CW11" s="399"/>
      <c r="CX11" s="399">
        <v>30450</v>
      </c>
      <c r="CY11" s="424">
        <f t="shared" si="29"/>
        <v>334950</v>
      </c>
      <c r="CZ11" s="823"/>
      <c r="DA11" s="398"/>
      <c r="DB11" s="399"/>
      <c r="DC11" s="399"/>
      <c r="DD11" s="398"/>
      <c r="DE11" s="399"/>
      <c r="DF11" s="399"/>
      <c r="DG11" s="398"/>
      <c r="DH11" s="399"/>
      <c r="DI11" s="399"/>
      <c r="DJ11" s="398"/>
      <c r="DK11" s="399"/>
      <c r="DL11" s="399"/>
      <c r="DM11" s="398"/>
      <c r="DN11" s="399"/>
      <c r="DO11" s="399"/>
      <c r="DP11" s="398"/>
      <c r="DQ11" s="399"/>
      <c r="DR11" s="399"/>
      <c r="DS11" s="668"/>
      <c r="DT11" s="399"/>
      <c r="DU11" s="399"/>
      <c r="DV11" s="398"/>
      <c r="DW11" s="399"/>
      <c r="DX11" s="399"/>
      <c r="DY11" s="398"/>
      <c r="DZ11" s="398"/>
      <c r="EA11" s="399"/>
      <c r="EB11" s="399"/>
      <c r="EC11" s="424">
        <f t="shared" si="40"/>
        <v>0</v>
      </c>
      <c r="ED11" s="398">
        <v>300</v>
      </c>
      <c r="EE11" s="399">
        <v>15</v>
      </c>
      <c r="EF11" s="399">
        <v>4500</v>
      </c>
      <c r="EG11" s="398"/>
      <c r="EH11" s="399"/>
      <c r="EI11" s="399"/>
      <c r="EJ11" s="398">
        <v>300</v>
      </c>
      <c r="EK11" s="399">
        <v>1000</v>
      </c>
      <c r="EL11" s="399">
        <v>300000</v>
      </c>
      <c r="EM11" s="398"/>
      <c r="EN11" s="399"/>
      <c r="EO11" s="399"/>
      <c r="EP11" s="398"/>
      <c r="EQ11" s="399"/>
      <c r="ER11" s="399"/>
      <c r="ES11" s="424">
        <f t="shared" ref="ES11:ES74" si="51">SUM(EF11,EI11,EL11,EO11,ER11)</f>
        <v>304500</v>
      </c>
      <c r="ET11" s="399"/>
      <c r="EU11" s="399"/>
      <c r="EV11" s="399">
        <v>30450</v>
      </c>
      <c r="EW11" s="424">
        <f t="shared" si="30"/>
        <v>334950</v>
      </c>
      <c r="EX11" s="424"/>
      <c r="EY11" s="398"/>
      <c r="EZ11" s="399"/>
      <c r="FA11" s="399"/>
      <c r="FB11" s="398"/>
      <c r="FC11" s="399"/>
      <c r="FD11" s="399"/>
      <c r="FE11" s="398"/>
      <c r="FF11" s="399"/>
      <c r="FG11" s="399"/>
      <c r="FH11" s="398"/>
      <c r="FI11" s="399"/>
      <c r="FJ11" s="399"/>
      <c r="FK11" s="398"/>
      <c r="FL11" s="399"/>
      <c r="FM11" s="399"/>
      <c r="FN11" s="398"/>
      <c r="FO11" s="399"/>
      <c r="FP11" s="399"/>
      <c r="FQ11" s="668"/>
      <c r="FR11" s="399"/>
      <c r="FS11" s="399"/>
      <c r="FT11" s="398"/>
      <c r="FU11" s="399"/>
      <c r="FV11" s="399"/>
      <c r="FW11" s="398"/>
      <c r="FX11" s="399"/>
      <c r="FY11" s="399"/>
      <c r="FZ11" s="399"/>
      <c r="GA11" s="424">
        <f t="shared" si="42"/>
        <v>0</v>
      </c>
      <c r="GB11" s="398">
        <v>300</v>
      </c>
      <c r="GC11" s="399">
        <v>15</v>
      </c>
      <c r="GD11" s="399">
        <v>4500</v>
      </c>
      <c r="GE11" s="398"/>
      <c r="GF11" s="399"/>
      <c r="GG11" s="399"/>
      <c r="GH11" s="398">
        <v>300</v>
      </c>
      <c r="GI11" s="399">
        <v>1000</v>
      </c>
      <c r="GJ11" s="399">
        <v>300000</v>
      </c>
      <c r="GK11" s="398"/>
      <c r="GL11" s="399"/>
      <c r="GM11" s="399"/>
      <c r="GN11" s="398"/>
      <c r="GO11" s="399"/>
      <c r="GP11" s="399"/>
      <c r="GQ11" s="424">
        <f t="shared" ref="GQ11:GQ74" si="52">SUM(GD11,GG11,GJ11,GM11,GP11)</f>
        <v>304500</v>
      </c>
      <c r="GR11" s="399"/>
      <c r="GS11" s="399"/>
      <c r="GT11" s="399">
        <v>30450</v>
      </c>
      <c r="GU11" s="424">
        <f t="shared" si="31"/>
        <v>334950</v>
      </c>
      <c r="GV11" s="424"/>
      <c r="GW11" s="398"/>
      <c r="GX11" s="399"/>
      <c r="GY11" s="399"/>
      <c r="GZ11" s="398"/>
      <c r="HA11" s="399"/>
      <c r="HB11" s="399"/>
      <c r="HC11" s="398"/>
      <c r="HD11" s="399"/>
      <c r="HE11" s="399"/>
      <c r="HF11" s="398"/>
      <c r="HG11" s="399"/>
      <c r="HH11" s="399"/>
      <c r="HI11" s="398"/>
      <c r="HJ11" s="399"/>
      <c r="HK11" s="399"/>
      <c r="HL11" s="398"/>
      <c r="HM11" s="399"/>
      <c r="HN11" s="399"/>
      <c r="HO11" s="668"/>
      <c r="HP11" s="399"/>
      <c r="HQ11" s="399"/>
      <c r="HR11" s="398"/>
      <c r="HS11" s="399"/>
      <c r="HT11" s="399"/>
      <c r="HU11" s="398"/>
      <c r="HV11" s="398"/>
      <c r="HW11" s="399"/>
      <c r="HX11" s="399"/>
      <c r="HY11" s="424">
        <f t="shared" si="44"/>
        <v>0</v>
      </c>
      <c r="HZ11" s="398">
        <v>300</v>
      </c>
      <c r="IA11" s="399">
        <v>15</v>
      </c>
      <c r="IB11" s="399">
        <v>4500</v>
      </c>
      <c r="IC11" s="398"/>
      <c r="ID11" s="399"/>
      <c r="IE11" s="399"/>
      <c r="IF11" s="398">
        <v>300</v>
      </c>
      <c r="IG11" s="399">
        <v>1000</v>
      </c>
      <c r="IH11" s="399">
        <v>300000</v>
      </c>
      <c r="II11" s="398"/>
      <c r="IJ11" s="399"/>
      <c r="IK11" s="399"/>
      <c r="IL11" s="398"/>
      <c r="IM11" s="399"/>
      <c r="IN11" s="399"/>
      <c r="IO11" s="424">
        <f t="shared" ref="IO11:IO74" si="53">SUM(IB11,IE11,IH11,IK11,IN11)</f>
        <v>304500</v>
      </c>
      <c r="IP11" s="399"/>
      <c r="IQ11" s="399"/>
      <c r="IR11" s="399">
        <v>30450</v>
      </c>
      <c r="IS11" s="424">
        <f t="shared" si="32"/>
        <v>334950</v>
      </c>
      <c r="IT11" s="424"/>
      <c r="IU11" s="398"/>
      <c r="IV11" s="399"/>
      <c r="IW11" s="399"/>
      <c r="IX11" s="398"/>
      <c r="IY11" s="399"/>
      <c r="IZ11" s="399"/>
      <c r="JA11" s="398"/>
      <c r="JB11" s="399"/>
      <c r="JC11" s="399"/>
      <c r="JD11" s="398"/>
      <c r="JE11" s="399"/>
      <c r="JF11" s="399"/>
      <c r="JG11" s="398"/>
      <c r="JH11" s="399"/>
      <c r="JI11" s="399"/>
      <c r="JJ11" s="398"/>
      <c r="JK11" s="399"/>
      <c r="JL11" s="399"/>
      <c r="JM11" s="668"/>
      <c r="JN11" s="399"/>
      <c r="JO11" s="399"/>
      <c r="JP11" s="398"/>
      <c r="JQ11" s="399"/>
      <c r="JR11" s="399"/>
      <c r="JS11" s="398"/>
      <c r="JT11" s="398"/>
      <c r="JU11" s="399"/>
      <c r="JV11" s="399"/>
      <c r="JW11" s="424">
        <f t="shared" si="46"/>
        <v>0</v>
      </c>
      <c r="JX11" s="398">
        <v>300</v>
      </c>
      <c r="JY11" s="399">
        <v>15</v>
      </c>
      <c r="JZ11" s="399">
        <v>4500</v>
      </c>
      <c r="KA11" s="398"/>
      <c r="KB11" s="399"/>
      <c r="KC11" s="399"/>
      <c r="KD11" s="398">
        <v>300</v>
      </c>
      <c r="KE11" s="399">
        <v>1000</v>
      </c>
      <c r="KF11" s="399">
        <v>300000</v>
      </c>
      <c r="KG11" s="398"/>
      <c r="KH11" s="399"/>
      <c r="KI11" s="399"/>
      <c r="KJ11" s="398"/>
      <c r="KK11" s="399"/>
      <c r="KL11" s="399"/>
      <c r="KM11" s="424">
        <f t="shared" ref="KM11:KM74" si="54">SUM(JZ11,KC11,KF11,KI11,KL11)</f>
        <v>304500</v>
      </c>
      <c r="KN11" s="399"/>
      <c r="KO11" s="399"/>
      <c r="KP11" s="399">
        <v>30450</v>
      </c>
      <c r="KQ11" s="424">
        <f t="shared" si="33"/>
        <v>334950</v>
      </c>
      <c r="KR11" s="424"/>
    </row>
    <row r="12" spans="1:304" ht="25.15" customHeight="1">
      <c r="A12" s="911"/>
      <c r="B12" s="16"/>
      <c r="C12" s="16"/>
      <c r="D12" s="17" t="s">
        <v>430</v>
      </c>
      <c r="E12" s="398"/>
      <c r="F12" s="398"/>
      <c r="G12" s="399"/>
      <c r="H12" s="398"/>
      <c r="I12" s="398"/>
      <c r="J12" s="399"/>
      <c r="K12" s="398"/>
      <c r="L12" s="398"/>
      <c r="M12" s="399"/>
      <c r="N12" s="398"/>
      <c r="O12" s="398"/>
      <c r="P12" s="399"/>
      <c r="Q12" s="398"/>
      <c r="R12" s="398"/>
      <c r="S12" s="399"/>
      <c r="T12" s="398"/>
      <c r="U12" s="398"/>
      <c r="V12" s="399"/>
      <c r="W12" s="668"/>
      <c r="X12" s="399"/>
      <c r="Y12" s="399"/>
      <c r="Z12" s="398"/>
      <c r="AA12" s="419"/>
      <c r="AB12" s="399"/>
      <c r="AC12" s="398"/>
      <c r="AD12" s="398"/>
      <c r="AE12" s="398"/>
      <c r="AF12" s="399"/>
      <c r="AG12" s="399"/>
      <c r="AH12" s="398"/>
      <c r="AI12" s="398"/>
      <c r="AJ12" s="399"/>
      <c r="AK12" s="398"/>
      <c r="AL12" s="398"/>
      <c r="AM12" s="399"/>
      <c r="AN12" s="398"/>
      <c r="AO12" s="398"/>
      <c r="AP12" s="399"/>
      <c r="AQ12" s="398"/>
      <c r="AR12" s="398"/>
      <c r="AS12" s="399"/>
      <c r="AT12" s="398"/>
      <c r="AU12" s="398"/>
      <c r="AV12" s="399"/>
      <c r="AW12" s="399"/>
      <c r="AX12" s="399"/>
      <c r="AY12" s="399"/>
      <c r="AZ12" s="399"/>
      <c r="BA12" s="206"/>
      <c r="BB12" s="45"/>
      <c r="BC12" s="398"/>
      <c r="BD12" s="399"/>
      <c r="BE12" s="399"/>
      <c r="BF12" s="398">
        <v>268</v>
      </c>
      <c r="BG12" s="399">
        <v>72.05</v>
      </c>
      <c r="BH12" s="399">
        <v>19310</v>
      </c>
      <c r="BI12" s="398"/>
      <c r="BJ12" s="399"/>
      <c r="BK12" s="399"/>
      <c r="BL12" s="398"/>
      <c r="BM12" s="399"/>
      <c r="BN12" s="399"/>
      <c r="BO12" s="398"/>
      <c r="BP12" s="399"/>
      <c r="BQ12" s="399"/>
      <c r="BR12" s="398"/>
      <c r="BS12" s="399"/>
      <c r="BT12" s="399"/>
      <c r="BU12" s="668"/>
      <c r="BV12" s="399"/>
      <c r="BW12" s="399"/>
      <c r="BX12" s="398"/>
      <c r="BY12" s="399"/>
      <c r="BZ12" s="399"/>
      <c r="CA12" s="398">
        <v>172080</v>
      </c>
      <c r="CB12" s="398"/>
      <c r="CC12" s="399"/>
      <c r="CD12" s="399"/>
      <c r="CE12" s="424">
        <f t="shared" si="38"/>
        <v>19310</v>
      </c>
      <c r="CF12" s="398">
        <v>792</v>
      </c>
      <c r="CG12" s="399">
        <v>30.5</v>
      </c>
      <c r="CH12" s="399">
        <v>24133</v>
      </c>
      <c r="CI12" s="398"/>
      <c r="CJ12" s="399"/>
      <c r="CK12" s="399"/>
      <c r="CL12" s="398"/>
      <c r="CM12" s="399"/>
      <c r="CN12" s="399"/>
      <c r="CO12" s="398"/>
      <c r="CP12" s="399"/>
      <c r="CQ12" s="399"/>
      <c r="CR12" s="398"/>
      <c r="CS12" s="399"/>
      <c r="CT12" s="399"/>
      <c r="CU12" s="424">
        <f t="shared" si="50"/>
        <v>24133</v>
      </c>
      <c r="CV12" s="399"/>
      <c r="CW12" s="399"/>
      <c r="CX12" s="399">
        <v>4344</v>
      </c>
      <c r="CY12" s="424">
        <f t="shared" si="29"/>
        <v>47787</v>
      </c>
      <c r="CZ12" s="823" t="s">
        <v>385</v>
      </c>
      <c r="DA12" s="398"/>
      <c r="DB12" s="399"/>
      <c r="DC12" s="399"/>
      <c r="DD12" s="398"/>
      <c r="DE12" s="399"/>
      <c r="DF12" s="399"/>
      <c r="DG12" s="398"/>
      <c r="DH12" s="399"/>
      <c r="DI12" s="399"/>
      <c r="DJ12" s="398"/>
      <c r="DK12" s="399"/>
      <c r="DL12" s="399"/>
      <c r="DM12" s="398">
        <v>50</v>
      </c>
      <c r="DN12" s="399">
        <v>1208</v>
      </c>
      <c r="DO12" s="399">
        <v>60420</v>
      </c>
      <c r="DP12" s="398"/>
      <c r="DQ12" s="399"/>
      <c r="DR12" s="399"/>
      <c r="DS12" s="668"/>
      <c r="DT12" s="399"/>
      <c r="DU12" s="399"/>
      <c r="DV12" s="398"/>
      <c r="DW12" s="399"/>
      <c r="DX12" s="399"/>
      <c r="DY12" s="398"/>
      <c r="DZ12" s="398"/>
      <c r="EA12" s="399"/>
      <c r="EB12" s="399"/>
      <c r="EC12" s="424">
        <f t="shared" si="40"/>
        <v>60420</v>
      </c>
      <c r="ED12" s="398"/>
      <c r="EE12" s="399"/>
      <c r="EF12" s="399"/>
      <c r="EG12" s="398"/>
      <c r="EH12" s="399"/>
      <c r="EI12" s="399"/>
      <c r="EJ12" s="398"/>
      <c r="EK12" s="399"/>
      <c r="EL12" s="399"/>
      <c r="EM12" s="398"/>
      <c r="EN12" s="399"/>
      <c r="EO12" s="399"/>
      <c r="EP12" s="398"/>
      <c r="EQ12" s="399"/>
      <c r="ER12" s="399"/>
      <c r="ES12" s="424">
        <f t="shared" si="51"/>
        <v>0</v>
      </c>
      <c r="ET12" s="399"/>
      <c r="EU12" s="399"/>
      <c r="EV12" s="399">
        <v>6042</v>
      </c>
      <c r="EW12" s="424">
        <f t="shared" si="30"/>
        <v>66462</v>
      </c>
      <c r="EX12" s="424"/>
      <c r="EY12" s="398"/>
      <c r="EZ12" s="399"/>
      <c r="FA12" s="399"/>
      <c r="FB12" s="398"/>
      <c r="FC12" s="399"/>
      <c r="FD12" s="399"/>
      <c r="FE12" s="398"/>
      <c r="FF12" s="399"/>
      <c r="FG12" s="399"/>
      <c r="FH12" s="398"/>
      <c r="FI12" s="399"/>
      <c r="FJ12" s="399"/>
      <c r="FK12" s="398"/>
      <c r="FL12" s="399"/>
      <c r="FM12" s="399"/>
      <c r="FN12" s="398">
        <v>143</v>
      </c>
      <c r="FO12" s="399">
        <v>885</v>
      </c>
      <c r="FP12" s="399">
        <v>126995</v>
      </c>
      <c r="FQ12" s="668"/>
      <c r="FR12" s="399"/>
      <c r="FS12" s="399"/>
      <c r="FT12" s="398">
        <v>172080</v>
      </c>
      <c r="FU12" s="399">
        <v>0.68</v>
      </c>
      <c r="FV12" s="399">
        <v>117702</v>
      </c>
      <c r="FW12" s="398"/>
      <c r="FX12" s="399"/>
      <c r="FY12" s="399"/>
      <c r="FZ12" s="399"/>
      <c r="GA12" s="424">
        <f t="shared" si="42"/>
        <v>244697</v>
      </c>
      <c r="GB12" s="398"/>
      <c r="GC12" s="399"/>
      <c r="GD12" s="399"/>
      <c r="GE12" s="398"/>
      <c r="GF12" s="399"/>
      <c r="GG12" s="399"/>
      <c r="GH12" s="398"/>
      <c r="GI12" s="399"/>
      <c r="GJ12" s="399"/>
      <c r="GK12" s="398"/>
      <c r="GL12" s="399"/>
      <c r="GM12" s="399"/>
      <c r="GN12" s="398"/>
      <c r="GO12" s="399"/>
      <c r="GP12" s="399"/>
      <c r="GQ12" s="424">
        <f t="shared" si="52"/>
        <v>0</v>
      </c>
      <c r="GR12" s="399"/>
      <c r="GS12" s="399"/>
      <c r="GT12" s="399">
        <v>24469.7</v>
      </c>
      <c r="GU12" s="424">
        <f t="shared" si="31"/>
        <v>269166.7</v>
      </c>
      <c r="GV12" s="424"/>
      <c r="GW12" s="398"/>
      <c r="GX12" s="399"/>
      <c r="GY12" s="399"/>
      <c r="GZ12" s="398"/>
      <c r="HA12" s="399"/>
      <c r="HB12" s="399"/>
      <c r="HC12" s="398"/>
      <c r="HD12" s="399"/>
      <c r="HE12" s="399"/>
      <c r="HF12" s="398"/>
      <c r="HG12" s="399"/>
      <c r="HH12" s="399"/>
      <c r="HI12" s="398"/>
      <c r="HJ12" s="399"/>
      <c r="HK12" s="399"/>
      <c r="HL12" s="398"/>
      <c r="HM12" s="399"/>
      <c r="HN12" s="399"/>
      <c r="HO12" s="668"/>
      <c r="HP12" s="399"/>
      <c r="HQ12" s="399"/>
      <c r="HR12" s="398"/>
      <c r="HS12" s="399"/>
      <c r="HT12" s="399"/>
      <c r="HU12" s="398"/>
      <c r="HV12" s="398"/>
      <c r="HW12" s="399"/>
      <c r="HX12" s="399"/>
      <c r="HY12" s="424">
        <f t="shared" si="44"/>
        <v>0</v>
      </c>
      <c r="HZ12" s="398"/>
      <c r="IA12" s="399"/>
      <c r="IB12" s="399"/>
      <c r="IC12" s="398"/>
      <c r="ID12" s="399"/>
      <c r="IE12" s="399"/>
      <c r="IF12" s="398"/>
      <c r="IG12" s="399"/>
      <c r="IH12" s="399"/>
      <c r="II12" s="398"/>
      <c r="IJ12" s="399"/>
      <c r="IK12" s="399"/>
      <c r="IL12" s="398"/>
      <c r="IM12" s="399"/>
      <c r="IN12" s="399"/>
      <c r="IO12" s="424">
        <f t="shared" si="53"/>
        <v>0</v>
      </c>
      <c r="IP12" s="399"/>
      <c r="IQ12" s="399"/>
      <c r="IR12" s="399"/>
      <c r="IS12" s="424">
        <f t="shared" si="32"/>
        <v>0</v>
      </c>
      <c r="IT12" s="424"/>
      <c r="IU12" s="398"/>
      <c r="IV12" s="399"/>
      <c r="IW12" s="399"/>
      <c r="IX12" s="398"/>
      <c r="IY12" s="399"/>
      <c r="IZ12" s="399"/>
      <c r="JA12" s="398"/>
      <c r="JB12" s="399"/>
      <c r="JC12" s="399"/>
      <c r="JD12" s="398"/>
      <c r="JE12" s="399"/>
      <c r="JF12" s="399"/>
      <c r="JG12" s="398"/>
      <c r="JH12" s="399"/>
      <c r="JI12" s="399"/>
      <c r="JJ12" s="398"/>
      <c r="JK12" s="399"/>
      <c r="JL12" s="399"/>
      <c r="JM12" s="668"/>
      <c r="JN12" s="399"/>
      <c r="JO12" s="399"/>
      <c r="JP12" s="398"/>
      <c r="JQ12" s="399"/>
      <c r="JR12" s="399"/>
      <c r="JS12" s="398"/>
      <c r="JT12" s="398"/>
      <c r="JU12" s="399"/>
      <c r="JV12" s="399"/>
      <c r="JW12" s="424">
        <f t="shared" si="46"/>
        <v>0</v>
      </c>
      <c r="JX12" s="398"/>
      <c r="JY12" s="399"/>
      <c r="JZ12" s="399"/>
      <c r="KA12" s="398"/>
      <c r="KB12" s="399"/>
      <c r="KC12" s="399"/>
      <c r="KD12" s="398"/>
      <c r="KE12" s="399"/>
      <c r="KF12" s="399"/>
      <c r="KG12" s="398"/>
      <c r="KH12" s="399"/>
      <c r="KI12" s="399"/>
      <c r="KJ12" s="398"/>
      <c r="KK12" s="399"/>
      <c r="KL12" s="399"/>
      <c r="KM12" s="424">
        <f t="shared" si="54"/>
        <v>0</v>
      </c>
      <c r="KN12" s="399"/>
      <c r="KO12" s="399"/>
      <c r="KP12" s="399"/>
      <c r="KQ12" s="424">
        <f t="shared" si="33"/>
        <v>0</v>
      </c>
      <c r="KR12" s="424"/>
    </row>
    <row r="13" spans="1:304" ht="34.15" customHeight="1">
      <c r="A13" s="911"/>
      <c r="B13" s="16"/>
      <c r="C13" s="16"/>
      <c r="D13" s="17" t="s">
        <v>431</v>
      </c>
      <c r="E13" s="398"/>
      <c r="F13" s="398"/>
      <c r="G13" s="399"/>
      <c r="H13" s="398"/>
      <c r="I13" s="398"/>
      <c r="J13" s="399"/>
      <c r="K13" s="398"/>
      <c r="L13" s="398"/>
      <c r="M13" s="399"/>
      <c r="N13" s="398"/>
      <c r="O13" s="398"/>
      <c r="P13" s="399"/>
      <c r="Q13" s="398"/>
      <c r="R13" s="398"/>
      <c r="S13" s="399"/>
      <c r="T13" s="398"/>
      <c r="U13" s="398"/>
      <c r="V13" s="399"/>
      <c r="W13" s="668"/>
      <c r="X13" s="399"/>
      <c r="Y13" s="399"/>
      <c r="Z13" s="398"/>
      <c r="AA13" s="419"/>
      <c r="AB13" s="399"/>
      <c r="AC13" s="398"/>
      <c r="AD13" s="398"/>
      <c r="AE13" s="398"/>
      <c r="AF13" s="399"/>
      <c r="AG13" s="399"/>
      <c r="AH13" s="398"/>
      <c r="AI13" s="398"/>
      <c r="AJ13" s="399"/>
      <c r="AK13" s="398"/>
      <c r="AL13" s="398"/>
      <c r="AM13" s="399"/>
      <c r="AN13" s="398"/>
      <c r="AO13" s="398"/>
      <c r="AP13" s="399"/>
      <c r="AQ13" s="398"/>
      <c r="AR13" s="398"/>
      <c r="AS13" s="399"/>
      <c r="AT13" s="398"/>
      <c r="AU13" s="398"/>
      <c r="AV13" s="399"/>
      <c r="AW13" s="399"/>
      <c r="AX13" s="399"/>
      <c r="AY13" s="399"/>
      <c r="AZ13" s="399"/>
      <c r="BA13" s="206"/>
      <c r="BB13" s="45"/>
      <c r="BC13" s="398"/>
      <c r="BD13" s="399"/>
      <c r="BE13" s="399"/>
      <c r="BF13" s="398"/>
      <c r="BG13" s="399"/>
      <c r="BH13" s="399"/>
      <c r="BI13" s="398"/>
      <c r="BJ13" s="399"/>
      <c r="BK13" s="399"/>
      <c r="BL13" s="398"/>
      <c r="BM13" s="399"/>
      <c r="BN13" s="399"/>
      <c r="BO13" s="398"/>
      <c r="BP13" s="399"/>
      <c r="BQ13" s="399"/>
      <c r="BR13" s="398"/>
      <c r="BS13" s="399"/>
      <c r="BT13" s="399"/>
      <c r="BU13" s="668"/>
      <c r="BV13" s="399"/>
      <c r="BW13" s="399"/>
      <c r="BX13" s="398">
        <v>13600</v>
      </c>
      <c r="BY13" s="399"/>
      <c r="BZ13" s="399">
        <v>13524</v>
      </c>
      <c r="CA13" s="398"/>
      <c r="CB13" s="398"/>
      <c r="CC13" s="399"/>
      <c r="CD13" s="399"/>
      <c r="CE13" s="424">
        <f t="shared" si="38"/>
        <v>13524</v>
      </c>
      <c r="CF13" s="398">
        <v>400</v>
      </c>
      <c r="CG13" s="399">
        <v>28.12</v>
      </c>
      <c r="CH13" s="399">
        <v>11248</v>
      </c>
      <c r="CI13" s="398"/>
      <c r="CJ13" s="399"/>
      <c r="CK13" s="399"/>
      <c r="CL13" s="398">
        <v>150</v>
      </c>
      <c r="CM13" s="399">
        <v>1150</v>
      </c>
      <c r="CN13" s="399">
        <v>172500</v>
      </c>
      <c r="CO13" s="398"/>
      <c r="CP13" s="399"/>
      <c r="CQ13" s="399"/>
      <c r="CR13" s="398"/>
      <c r="CS13" s="399"/>
      <c r="CT13" s="399"/>
      <c r="CU13" s="424">
        <f t="shared" si="50"/>
        <v>183748</v>
      </c>
      <c r="CV13" s="399"/>
      <c r="CW13" s="399"/>
      <c r="CX13" s="399">
        <f t="shared" si="39"/>
        <v>19727.2</v>
      </c>
      <c r="CY13" s="424">
        <f t="shared" si="29"/>
        <v>216999.2</v>
      </c>
      <c r="CZ13" s="823" t="s">
        <v>386</v>
      </c>
      <c r="DA13" s="398"/>
      <c r="DB13" s="399"/>
      <c r="DC13" s="399"/>
      <c r="DD13" s="398"/>
      <c r="DE13" s="399"/>
      <c r="DF13" s="399"/>
      <c r="DG13" s="398"/>
      <c r="DH13" s="399"/>
      <c r="DI13" s="399"/>
      <c r="DJ13" s="398"/>
      <c r="DK13" s="399"/>
      <c r="DL13" s="399"/>
      <c r="DM13" s="398"/>
      <c r="DN13" s="399"/>
      <c r="DO13" s="399"/>
      <c r="DP13" s="398"/>
      <c r="DQ13" s="399"/>
      <c r="DR13" s="399"/>
      <c r="DS13" s="668"/>
      <c r="DT13" s="399"/>
      <c r="DU13" s="399"/>
      <c r="DV13" s="398"/>
      <c r="DW13" s="399"/>
      <c r="DX13" s="399"/>
      <c r="DY13" s="398"/>
      <c r="DZ13" s="398"/>
      <c r="EA13" s="399"/>
      <c r="EB13" s="399"/>
      <c r="EC13" s="424">
        <f t="shared" si="40"/>
        <v>0</v>
      </c>
      <c r="ED13" s="398"/>
      <c r="EE13" s="399"/>
      <c r="EF13" s="399"/>
      <c r="EG13" s="398"/>
      <c r="EH13" s="399"/>
      <c r="EI13" s="399"/>
      <c r="EJ13" s="398"/>
      <c r="EK13" s="399"/>
      <c r="EL13" s="399"/>
      <c r="EM13" s="398"/>
      <c r="EN13" s="399"/>
      <c r="EO13" s="399"/>
      <c r="EP13" s="398"/>
      <c r="EQ13" s="399"/>
      <c r="ER13" s="399"/>
      <c r="ES13" s="424">
        <f t="shared" si="51"/>
        <v>0</v>
      </c>
      <c r="ET13" s="399"/>
      <c r="EU13" s="399"/>
      <c r="EV13" s="399"/>
      <c r="EW13" s="424">
        <f t="shared" si="30"/>
        <v>0</v>
      </c>
      <c r="EX13" s="424"/>
      <c r="EY13" s="398"/>
      <c r="EZ13" s="399"/>
      <c r="FA13" s="399"/>
      <c r="FB13" s="398"/>
      <c r="FC13" s="399"/>
      <c r="FD13" s="399"/>
      <c r="FE13" s="398"/>
      <c r="FF13" s="399"/>
      <c r="FG13" s="399"/>
      <c r="FH13" s="398"/>
      <c r="FI13" s="399"/>
      <c r="FJ13" s="399"/>
      <c r="FK13" s="398"/>
      <c r="FL13" s="399"/>
      <c r="FM13" s="399"/>
      <c r="FN13" s="398"/>
      <c r="FO13" s="399"/>
      <c r="FP13" s="399"/>
      <c r="FQ13" s="668"/>
      <c r="FR13" s="399"/>
      <c r="FS13" s="399"/>
      <c r="FT13" s="398"/>
      <c r="FU13" s="399"/>
      <c r="FV13" s="399"/>
      <c r="FW13" s="398"/>
      <c r="FX13" s="399"/>
      <c r="FY13" s="399"/>
      <c r="FZ13" s="399"/>
      <c r="GA13" s="424">
        <f t="shared" si="42"/>
        <v>0</v>
      </c>
      <c r="GB13" s="398"/>
      <c r="GC13" s="399"/>
      <c r="GD13" s="399"/>
      <c r="GE13" s="398"/>
      <c r="GF13" s="399"/>
      <c r="GG13" s="399"/>
      <c r="GH13" s="398"/>
      <c r="GI13" s="399"/>
      <c r="GJ13" s="399"/>
      <c r="GK13" s="398"/>
      <c r="GL13" s="399"/>
      <c r="GM13" s="399"/>
      <c r="GN13" s="398"/>
      <c r="GO13" s="399"/>
      <c r="GP13" s="399"/>
      <c r="GQ13" s="424">
        <f t="shared" si="52"/>
        <v>0</v>
      </c>
      <c r="GR13" s="399"/>
      <c r="GS13" s="399"/>
      <c r="GT13" s="399"/>
      <c r="GU13" s="424">
        <f t="shared" si="31"/>
        <v>0</v>
      </c>
      <c r="GV13" s="424"/>
      <c r="GW13" s="398"/>
      <c r="GX13" s="399"/>
      <c r="GY13" s="399"/>
      <c r="GZ13" s="398"/>
      <c r="HA13" s="399"/>
      <c r="HB13" s="399"/>
      <c r="HC13" s="398"/>
      <c r="HD13" s="399"/>
      <c r="HE13" s="399"/>
      <c r="HF13" s="398"/>
      <c r="HG13" s="399"/>
      <c r="HH13" s="399"/>
      <c r="HI13" s="398"/>
      <c r="HJ13" s="399"/>
      <c r="HK13" s="399"/>
      <c r="HL13" s="398"/>
      <c r="HM13" s="399"/>
      <c r="HN13" s="399"/>
      <c r="HO13" s="668"/>
      <c r="HP13" s="399"/>
      <c r="HQ13" s="399"/>
      <c r="HR13" s="398"/>
      <c r="HS13" s="399"/>
      <c r="HT13" s="399"/>
      <c r="HU13" s="398"/>
      <c r="HV13" s="398"/>
      <c r="HW13" s="399"/>
      <c r="HX13" s="399"/>
      <c r="HY13" s="424">
        <f t="shared" si="44"/>
        <v>0</v>
      </c>
      <c r="HZ13" s="398"/>
      <c r="IA13" s="399"/>
      <c r="IB13" s="399"/>
      <c r="IC13" s="398"/>
      <c r="ID13" s="399"/>
      <c r="IE13" s="399"/>
      <c r="IF13" s="398"/>
      <c r="IG13" s="399"/>
      <c r="IH13" s="399"/>
      <c r="II13" s="398"/>
      <c r="IJ13" s="399"/>
      <c r="IK13" s="399"/>
      <c r="IL13" s="398"/>
      <c r="IM13" s="399"/>
      <c r="IN13" s="399"/>
      <c r="IO13" s="424">
        <f t="shared" si="53"/>
        <v>0</v>
      </c>
      <c r="IP13" s="399"/>
      <c r="IQ13" s="399"/>
      <c r="IR13" s="399"/>
      <c r="IS13" s="424">
        <f t="shared" si="32"/>
        <v>0</v>
      </c>
      <c r="IT13" s="424"/>
      <c r="IU13" s="398"/>
      <c r="IV13" s="399"/>
      <c r="IW13" s="399"/>
      <c r="IX13" s="398"/>
      <c r="IY13" s="399"/>
      <c r="IZ13" s="399"/>
      <c r="JA13" s="398"/>
      <c r="JB13" s="399"/>
      <c r="JC13" s="399"/>
      <c r="JD13" s="398"/>
      <c r="JE13" s="399"/>
      <c r="JF13" s="399"/>
      <c r="JG13" s="398"/>
      <c r="JH13" s="399"/>
      <c r="JI13" s="399"/>
      <c r="JJ13" s="398"/>
      <c r="JK13" s="399"/>
      <c r="JL13" s="399"/>
      <c r="JM13" s="668"/>
      <c r="JN13" s="399"/>
      <c r="JO13" s="399"/>
      <c r="JP13" s="398"/>
      <c r="JQ13" s="399"/>
      <c r="JR13" s="399"/>
      <c r="JS13" s="398"/>
      <c r="JT13" s="398"/>
      <c r="JU13" s="399"/>
      <c r="JV13" s="399"/>
      <c r="JW13" s="424">
        <f t="shared" si="46"/>
        <v>0</v>
      </c>
      <c r="JX13" s="398"/>
      <c r="JY13" s="399"/>
      <c r="JZ13" s="399"/>
      <c r="KA13" s="398"/>
      <c r="KB13" s="399"/>
      <c r="KC13" s="399"/>
      <c r="KD13" s="398"/>
      <c r="KE13" s="399"/>
      <c r="KF13" s="399"/>
      <c r="KG13" s="398"/>
      <c r="KH13" s="399"/>
      <c r="KI13" s="399"/>
      <c r="KJ13" s="398"/>
      <c r="KK13" s="399"/>
      <c r="KL13" s="399"/>
      <c r="KM13" s="424">
        <f t="shared" si="54"/>
        <v>0</v>
      </c>
      <c r="KN13" s="399"/>
      <c r="KO13" s="399"/>
      <c r="KP13" s="399"/>
      <c r="KQ13" s="424">
        <f t="shared" si="33"/>
        <v>0</v>
      </c>
      <c r="KR13" s="424"/>
    </row>
    <row r="14" spans="1:304">
      <c r="A14" s="911"/>
      <c r="B14" s="16"/>
      <c r="C14" s="18"/>
      <c r="D14" s="19" t="s">
        <v>57</v>
      </c>
      <c r="E14" s="32"/>
      <c r="F14" s="398" t="str">
        <f t="shared" si="34"/>
        <v/>
      </c>
      <c r="G14" s="35"/>
      <c r="H14" s="32"/>
      <c r="I14" s="32" t="str">
        <f t="shared" si="11"/>
        <v/>
      </c>
      <c r="J14" s="35"/>
      <c r="K14" s="32"/>
      <c r="L14" s="32" t="str">
        <f t="shared" si="0"/>
        <v/>
      </c>
      <c r="M14" s="35"/>
      <c r="N14" s="32"/>
      <c r="O14" s="32" t="str">
        <f t="shared" si="12"/>
        <v/>
      </c>
      <c r="P14" s="35"/>
      <c r="Q14" s="32"/>
      <c r="R14" s="32" t="str">
        <f t="shared" si="13"/>
        <v/>
      </c>
      <c r="S14" s="35"/>
      <c r="T14" s="32"/>
      <c r="U14" s="32" t="str">
        <f t="shared" si="14"/>
        <v/>
      </c>
      <c r="V14" s="35"/>
      <c r="W14" s="669"/>
      <c r="X14" s="35"/>
      <c r="Y14" s="35"/>
      <c r="Z14" s="32"/>
      <c r="AA14" s="229" t="str">
        <f t="shared" si="15"/>
        <v/>
      </c>
      <c r="AB14" s="35"/>
      <c r="AC14" s="32"/>
      <c r="AD14" s="32"/>
      <c r="AE14" s="32" t="str">
        <f t="shared" si="16"/>
        <v/>
      </c>
      <c r="AF14" s="35"/>
      <c r="AG14" s="41">
        <f t="shared" si="1"/>
        <v>0</v>
      </c>
      <c r="AH14" s="32"/>
      <c r="AI14" s="32" t="str">
        <f t="shared" si="2"/>
        <v/>
      </c>
      <c r="AJ14" s="35"/>
      <c r="AK14" s="32"/>
      <c r="AL14" s="32" t="str">
        <f t="shared" si="17"/>
        <v/>
      </c>
      <c r="AM14" s="35"/>
      <c r="AN14" s="32"/>
      <c r="AO14" s="32" t="str">
        <f t="shared" si="18"/>
        <v/>
      </c>
      <c r="AP14" s="35"/>
      <c r="AQ14" s="32"/>
      <c r="AR14" s="32" t="str">
        <f t="shared" ref="AR14:AR18" si="55">IF(ISERROR(AS14/AQ14),"",(AS14/AQ14))</f>
        <v/>
      </c>
      <c r="AS14" s="35"/>
      <c r="AT14" s="32"/>
      <c r="AU14" s="32" t="str">
        <f t="shared" si="3"/>
        <v>0</v>
      </c>
      <c r="AV14" s="35"/>
      <c r="AW14" s="35">
        <f t="shared" si="4"/>
        <v>0</v>
      </c>
      <c r="AX14" s="35"/>
      <c r="AY14" s="35"/>
      <c r="AZ14" s="399">
        <f t="shared" si="35"/>
        <v>0</v>
      </c>
      <c r="BA14" s="206">
        <f t="shared" si="5"/>
        <v>0</v>
      </c>
      <c r="BB14" s="45"/>
      <c r="BC14" s="398"/>
      <c r="BD14" s="399" t="str">
        <f t="shared" si="20"/>
        <v/>
      </c>
      <c r="BE14" s="399"/>
      <c r="BF14" s="398"/>
      <c r="BG14" s="399" t="str">
        <f t="shared" si="48"/>
        <v/>
      </c>
      <c r="BH14" s="399"/>
      <c r="BI14" s="398"/>
      <c r="BJ14" s="399" t="str">
        <f t="shared" si="36"/>
        <v/>
      </c>
      <c r="BK14" s="399"/>
      <c r="BL14" s="398"/>
      <c r="BM14" s="399" t="str">
        <f t="shared" si="21"/>
        <v/>
      </c>
      <c r="BN14" s="399"/>
      <c r="BO14" s="398"/>
      <c r="BP14" s="399" t="str">
        <f t="shared" si="49"/>
        <v/>
      </c>
      <c r="BQ14" s="399"/>
      <c r="BR14" s="398"/>
      <c r="BS14" s="399" t="str">
        <f t="shared" si="37"/>
        <v/>
      </c>
      <c r="BT14" s="399"/>
      <c r="BU14" s="668"/>
      <c r="BV14" s="399"/>
      <c r="BW14" s="399"/>
      <c r="BX14" s="398"/>
      <c r="BY14" s="399" t="str">
        <f t="shared" si="22"/>
        <v/>
      </c>
      <c r="BZ14" s="399"/>
      <c r="CA14" s="398"/>
      <c r="CB14" s="398"/>
      <c r="CC14" s="399" t="str">
        <f t="shared" si="23"/>
        <v/>
      </c>
      <c r="CD14" s="399"/>
      <c r="CE14" s="424">
        <f t="shared" si="38"/>
        <v>0</v>
      </c>
      <c r="CF14" s="398"/>
      <c r="CG14" s="399" t="str">
        <f t="shared" si="24"/>
        <v/>
      </c>
      <c r="CH14" s="399"/>
      <c r="CI14" s="398"/>
      <c r="CJ14" s="399" t="str">
        <f t="shared" si="25"/>
        <v/>
      </c>
      <c r="CK14" s="399"/>
      <c r="CL14" s="398"/>
      <c r="CM14" s="399" t="str">
        <f t="shared" si="26"/>
        <v/>
      </c>
      <c r="CN14" s="399"/>
      <c r="CO14" s="398"/>
      <c r="CP14" s="399" t="str">
        <f t="shared" si="27"/>
        <v/>
      </c>
      <c r="CQ14" s="399"/>
      <c r="CR14" s="398"/>
      <c r="CS14" s="399" t="str">
        <f t="shared" si="28"/>
        <v/>
      </c>
      <c r="CT14" s="399"/>
      <c r="CU14" s="424">
        <f t="shared" si="50"/>
        <v>0</v>
      </c>
      <c r="CV14" s="399"/>
      <c r="CW14" s="399"/>
      <c r="CX14" s="399">
        <f t="shared" si="39"/>
        <v>0</v>
      </c>
      <c r="CY14" s="424">
        <f t="shared" si="29"/>
        <v>0</v>
      </c>
      <c r="CZ14" s="823"/>
      <c r="DA14" s="398"/>
      <c r="DB14" s="399"/>
      <c r="DC14" s="399"/>
      <c r="DD14" s="398"/>
      <c r="DE14" s="399"/>
      <c r="DF14" s="399"/>
      <c r="DG14" s="398"/>
      <c r="DH14" s="399"/>
      <c r="DI14" s="399"/>
      <c r="DJ14" s="398"/>
      <c r="DK14" s="399"/>
      <c r="DL14" s="399"/>
      <c r="DM14" s="398"/>
      <c r="DN14" s="399"/>
      <c r="DO14" s="399"/>
      <c r="DP14" s="398"/>
      <c r="DQ14" s="399"/>
      <c r="DR14" s="399"/>
      <c r="DS14" s="668"/>
      <c r="DT14" s="399"/>
      <c r="DU14" s="399"/>
      <c r="DV14" s="398"/>
      <c r="DW14" s="399"/>
      <c r="DX14" s="399"/>
      <c r="DY14" s="398"/>
      <c r="DZ14" s="398"/>
      <c r="EA14" s="399"/>
      <c r="EB14" s="399"/>
      <c r="EC14" s="424">
        <f t="shared" si="40"/>
        <v>0</v>
      </c>
      <c r="ED14" s="398"/>
      <c r="EE14" s="399"/>
      <c r="EF14" s="399"/>
      <c r="EG14" s="398"/>
      <c r="EH14" s="399"/>
      <c r="EI14" s="399"/>
      <c r="EJ14" s="398"/>
      <c r="EK14" s="399"/>
      <c r="EL14" s="399"/>
      <c r="EM14" s="398"/>
      <c r="EN14" s="399"/>
      <c r="EO14" s="399"/>
      <c r="EP14" s="398"/>
      <c r="EQ14" s="399"/>
      <c r="ER14" s="399"/>
      <c r="ES14" s="424">
        <f t="shared" si="51"/>
        <v>0</v>
      </c>
      <c r="ET14" s="399"/>
      <c r="EU14" s="399"/>
      <c r="EV14" s="399">
        <f t="shared" si="41"/>
        <v>0</v>
      </c>
      <c r="EW14" s="424">
        <f t="shared" si="30"/>
        <v>0</v>
      </c>
      <c r="EX14" s="424"/>
      <c r="EY14" s="398"/>
      <c r="EZ14" s="399"/>
      <c r="FA14" s="399"/>
      <c r="FB14" s="423"/>
      <c r="FC14" s="421"/>
      <c r="FD14" s="421"/>
      <c r="FE14" s="398"/>
      <c r="FF14" s="399"/>
      <c r="FG14" s="399"/>
      <c r="FH14" s="398"/>
      <c r="FI14" s="399"/>
      <c r="FJ14" s="399"/>
      <c r="FK14" s="398"/>
      <c r="FL14" s="399"/>
      <c r="FM14" s="399"/>
      <c r="FN14" s="398"/>
      <c r="FO14" s="399"/>
      <c r="FP14" s="399"/>
      <c r="FQ14" s="668"/>
      <c r="FR14" s="399"/>
      <c r="FS14" s="399"/>
      <c r="FT14" s="398"/>
      <c r="FU14" s="399"/>
      <c r="FV14" s="399"/>
      <c r="FW14" s="398"/>
      <c r="FX14" s="399"/>
      <c r="FY14" s="399"/>
      <c r="FZ14" s="399"/>
      <c r="GA14" s="424">
        <f t="shared" si="42"/>
        <v>0</v>
      </c>
      <c r="GB14" s="398"/>
      <c r="GC14" s="399"/>
      <c r="GD14" s="399"/>
      <c r="GE14" s="398"/>
      <c r="GF14" s="399"/>
      <c r="GG14" s="399"/>
      <c r="GH14" s="398"/>
      <c r="GI14" s="399"/>
      <c r="GJ14" s="399"/>
      <c r="GK14" s="398"/>
      <c r="GL14" s="399"/>
      <c r="GM14" s="399"/>
      <c r="GN14" s="398"/>
      <c r="GO14" s="399"/>
      <c r="GP14" s="399"/>
      <c r="GQ14" s="424">
        <f t="shared" si="52"/>
        <v>0</v>
      </c>
      <c r="GR14" s="399"/>
      <c r="GS14" s="399"/>
      <c r="GT14" s="399">
        <f t="shared" si="43"/>
        <v>0</v>
      </c>
      <c r="GU14" s="424">
        <f t="shared" si="31"/>
        <v>0</v>
      </c>
      <c r="GV14" s="424"/>
      <c r="GW14" s="398"/>
      <c r="GX14" s="399"/>
      <c r="GY14" s="399"/>
      <c r="GZ14" s="423"/>
      <c r="HA14" s="421"/>
      <c r="HB14" s="421"/>
      <c r="HC14" s="398"/>
      <c r="HD14" s="399"/>
      <c r="HE14" s="399"/>
      <c r="HF14" s="398"/>
      <c r="HG14" s="399"/>
      <c r="HH14" s="399"/>
      <c r="HI14" s="398"/>
      <c r="HJ14" s="399"/>
      <c r="HK14" s="399"/>
      <c r="HL14" s="398"/>
      <c r="HM14" s="399"/>
      <c r="HN14" s="399"/>
      <c r="HO14" s="668"/>
      <c r="HP14" s="399"/>
      <c r="HQ14" s="399"/>
      <c r="HR14" s="398"/>
      <c r="HS14" s="399"/>
      <c r="HT14" s="399"/>
      <c r="HU14" s="398"/>
      <c r="HV14" s="398"/>
      <c r="HW14" s="399"/>
      <c r="HX14" s="399"/>
      <c r="HY14" s="424">
        <f t="shared" si="44"/>
        <v>0</v>
      </c>
      <c r="HZ14" s="398"/>
      <c r="IA14" s="399"/>
      <c r="IB14" s="399"/>
      <c r="IC14" s="398"/>
      <c r="ID14" s="399"/>
      <c r="IE14" s="399"/>
      <c r="IF14" s="398"/>
      <c r="IG14" s="399"/>
      <c r="IH14" s="399"/>
      <c r="II14" s="398"/>
      <c r="IJ14" s="399"/>
      <c r="IK14" s="399"/>
      <c r="IL14" s="398"/>
      <c r="IM14" s="399"/>
      <c r="IN14" s="399"/>
      <c r="IO14" s="424">
        <f t="shared" si="53"/>
        <v>0</v>
      </c>
      <c r="IP14" s="399"/>
      <c r="IQ14" s="399"/>
      <c r="IR14" s="399">
        <f t="shared" si="45"/>
        <v>0</v>
      </c>
      <c r="IS14" s="424">
        <f t="shared" si="32"/>
        <v>0</v>
      </c>
      <c r="IT14" s="424"/>
      <c r="IU14" s="398"/>
      <c r="IV14" s="399"/>
      <c r="IW14" s="399"/>
      <c r="IX14" s="423"/>
      <c r="IY14" s="421"/>
      <c r="IZ14" s="421"/>
      <c r="JA14" s="398"/>
      <c r="JB14" s="399"/>
      <c r="JC14" s="399"/>
      <c r="JD14" s="398"/>
      <c r="JE14" s="399"/>
      <c r="JF14" s="399"/>
      <c r="JG14" s="398"/>
      <c r="JH14" s="399"/>
      <c r="JI14" s="399"/>
      <c r="JJ14" s="398"/>
      <c r="JK14" s="399"/>
      <c r="JL14" s="399"/>
      <c r="JM14" s="668"/>
      <c r="JN14" s="399"/>
      <c r="JO14" s="399"/>
      <c r="JP14" s="398"/>
      <c r="JQ14" s="399"/>
      <c r="JR14" s="399"/>
      <c r="JS14" s="398"/>
      <c r="JT14" s="398"/>
      <c r="JU14" s="399"/>
      <c r="JV14" s="399"/>
      <c r="JW14" s="424">
        <f t="shared" si="46"/>
        <v>0</v>
      </c>
      <c r="JX14" s="398"/>
      <c r="JY14" s="399"/>
      <c r="JZ14" s="399"/>
      <c r="KA14" s="398"/>
      <c r="KB14" s="399"/>
      <c r="KC14" s="399"/>
      <c r="KD14" s="398"/>
      <c r="KE14" s="399"/>
      <c r="KF14" s="399"/>
      <c r="KG14" s="398"/>
      <c r="KH14" s="399"/>
      <c r="KI14" s="399"/>
      <c r="KJ14" s="398"/>
      <c r="KK14" s="399"/>
      <c r="KL14" s="399"/>
      <c r="KM14" s="424">
        <f t="shared" si="54"/>
        <v>0</v>
      </c>
      <c r="KN14" s="399"/>
      <c r="KO14" s="399"/>
      <c r="KP14" s="399">
        <f t="shared" si="47"/>
        <v>0</v>
      </c>
      <c r="KQ14" s="424">
        <f t="shared" si="33"/>
        <v>0</v>
      </c>
      <c r="KR14" s="424"/>
    </row>
    <row r="15" spans="1:304" ht="15">
      <c r="A15" s="911"/>
      <c r="B15" s="48"/>
      <c r="C15" s="20" t="s">
        <v>140</v>
      </c>
      <c r="D15" s="19"/>
      <c r="E15" s="33">
        <f>SUM(E7:E14)</f>
        <v>1500</v>
      </c>
      <c r="F15" s="33">
        <f t="shared" ref="F15" si="56">G15/E15</f>
        <v>25</v>
      </c>
      <c r="G15" s="33">
        <f>SUM(G7:G14)</f>
        <v>37500</v>
      </c>
      <c r="H15" s="33">
        <f>SUM(H7:H14)</f>
        <v>4500</v>
      </c>
      <c r="I15" s="33">
        <f t="shared" si="11"/>
        <v>21.444444444444443</v>
      </c>
      <c r="J15" s="33">
        <f>SUM(J7:J14)</f>
        <v>96500</v>
      </c>
      <c r="K15" s="33">
        <f>SUM(K7:K14)</f>
        <v>1500</v>
      </c>
      <c r="L15" s="33">
        <f t="shared" si="0"/>
        <v>30</v>
      </c>
      <c r="M15" s="33">
        <f>SUM(M7:M14)</f>
        <v>45000</v>
      </c>
      <c r="N15" s="33">
        <f>SUM(N7:N14)</f>
        <v>250</v>
      </c>
      <c r="O15" s="33">
        <f t="shared" si="12"/>
        <v>4.8</v>
      </c>
      <c r="P15" s="33">
        <f>SUM(P7:P14)</f>
        <v>1200</v>
      </c>
      <c r="Q15" s="33">
        <f>SUM(Q7:Q14)</f>
        <v>1600</v>
      </c>
      <c r="R15" s="33">
        <f t="shared" si="13"/>
        <v>97.5</v>
      </c>
      <c r="S15" s="33">
        <f>SUM(S7:S14)</f>
        <v>156000</v>
      </c>
      <c r="T15" s="33">
        <f>SUM(T7:T14)</f>
        <v>0</v>
      </c>
      <c r="U15" s="33" t="str">
        <f>IF(ISERROR(V15/T15),"",(V15/T15))</f>
        <v/>
      </c>
      <c r="V15" s="33">
        <f>SUM(V7:V14)</f>
        <v>0</v>
      </c>
      <c r="W15" s="670">
        <f>SUM(W7:W14)</f>
        <v>0</v>
      </c>
      <c r="X15" s="33">
        <f>SUM(X7:X14)</f>
        <v>0</v>
      </c>
      <c r="Y15" s="33">
        <f>SUM(Y7:Y14)</f>
        <v>0</v>
      </c>
      <c r="Z15" s="33">
        <f>SUM(Z7:Z14)</f>
        <v>3668879</v>
      </c>
      <c r="AA15" s="487">
        <f t="shared" si="15"/>
        <v>0.39510733387500652</v>
      </c>
      <c r="AB15" s="33">
        <f>SUM(AB7:AB14)</f>
        <v>1449601</v>
      </c>
      <c r="AC15" s="33">
        <f>SUM(AC7:AC14)</f>
        <v>4600000</v>
      </c>
      <c r="AD15" s="33">
        <f>SUM(AD7:AD14)</f>
        <v>0</v>
      </c>
      <c r="AE15" s="33" t="str">
        <f t="shared" si="16"/>
        <v/>
      </c>
      <c r="AF15" s="33">
        <f>SUM(AF7:AF14)</f>
        <v>0</v>
      </c>
      <c r="AG15" s="33">
        <f>SUM(AG7:AG14)</f>
        <v>1785801</v>
      </c>
      <c r="AH15" s="33">
        <f>SUM(AH7:AH14)</f>
        <v>0</v>
      </c>
      <c r="AI15" s="33" t="str">
        <f t="shared" si="2"/>
        <v/>
      </c>
      <c r="AJ15" s="33">
        <f>SUM(AJ7:AJ14)</f>
        <v>0</v>
      </c>
      <c r="AK15" s="33">
        <f>SUM(AK7:AK14)</f>
        <v>0</v>
      </c>
      <c r="AL15" s="33" t="str">
        <f t="shared" si="17"/>
        <v/>
      </c>
      <c r="AM15" s="33">
        <f>SUM(AM7:AM14)</f>
        <v>0</v>
      </c>
      <c r="AN15" s="33">
        <f>SUM(AN7:AN14)</f>
        <v>0</v>
      </c>
      <c r="AO15" s="33" t="str">
        <f t="shared" si="18"/>
        <v/>
      </c>
      <c r="AP15" s="33">
        <f>SUM(AP7:AP14)</f>
        <v>0</v>
      </c>
      <c r="AQ15" s="33">
        <f>SUM(AQ7:AQ14)</f>
        <v>0</v>
      </c>
      <c r="AR15" s="33" t="str">
        <f t="shared" si="55"/>
        <v/>
      </c>
      <c r="AS15" s="33">
        <f>SUM(AS7:AS14)</f>
        <v>0</v>
      </c>
      <c r="AT15" s="33">
        <f>SUM(AT7:AT14)</f>
        <v>0</v>
      </c>
      <c r="AU15" s="33" t="str">
        <f>IF(ISERROR(AV15/AT15),"0",(AV15/AT15))</f>
        <v>0</v>
      </c>
      <c r="AV15" s="33">
        <f t="shared" ref="AV15:BA15" si="57">SUM(AV7:AV14)</f>
        <v>0</v>
      </c>
      <c r="AW15" s="33">
        <f t="shared" si="57"/>
        <v>0</v>
      </c>
      <c r="AX15" s="33">
        <f t="shared" si="57"/>
        <v>0</v>
      </c>
      <c r="AY15" s="33">
        <f t="shared" si="57"/>
        <v>5000</v>
      </c>
      <c r="AZ15" s="33">
        <f t="shared" si="57"/>
        <v>178580.1</v>
      </c>
      <c r="BA15" s="33">
        <f t="shared" si="57"/>
        <v>1969381.1</v>
      </c>
      <c r="BB15" s="45"/>
      <c r="BC15" s="33">
        <f>SUM(BC7:BC14)</f>
        <v>0</v>
      </c>
      <c r="BD15" s="36" t="str">
        <f t="shared" ref="BD15:BD86" si="58">IF(ISERROR(BE15/BC15),"",(BE15/BC15))</f>
        <v/>
      </c>
      <c r="BE15" s="36">
        <f>SUM(BE7:BE14)</f>
        <v>0</v>
      </c>
      <c r="BF15" s="33">
        <f>SUM(BF7:BF14)</f>
        <v>5468</v>
      </c>
      <c r="BG15" s="36">
        <f t="shared" ref="BG15:BG84" si="59">IF(ISERROR(BH15/BF15),"",(BH15/BF15))</f>
        <v>20.905267008046817</v>
      </c>
      <c r="BH15" s="36">
        <f>SUM(BH7:BH14)</f>
        <v>114310</v>
      </c>
      <c r="BI15" s="33">
        <f>SUM(BI7:BI14)</f>
        <v>16000</v>
      </c>
      <c r="BJ15" s="36">
        <f t="shared" ref="BJ15:BJ86" si="60">IF(ISERROR(BK15/BI15),"",(BK15/BI15))</f>
        <v>25</v>
      </c>
      <c r="BK15" s="36">
        <f>SUM(BK7:BK14)</f>
        <v>400000</v>
      </c>
      <c r="BL15" s="33">
        <f>SUM(BL7:BL14)</f>
        <v>3849</v>
      </c>
      <c r="BM15" s="36">
        <f t="shared" ref="BM15:BM86" si="61">IF(ISERROR(BN15/BL15),"",(BN15/BL15))</f>
        <v>7.3029358274876595</v>
      </c>
      <c r="BN15" s="36">
        <f>SUM(BN7:BN14)</f>
        <v>28109</v>
      </c>
      <c r="BO15" s="33">
        <f>SUM(BO7:BO14)</f>
        <v>3200</v>
      </c>
      <c r="BP15" s="36">
        <f t="shared" ref="BP15:BP86" si="62">IF(ISERROR(BQ15/BO15),"",(BQ15/BO15))</f>
        <v>184.375</v>
      </c>
      <c r="BQ15" s="36">
        <f>SUM(BQ7:BQ14)</f>
        <v>590000</v>
      </c>
      <c r="BR15" s="33">
        <f>SUM(BR7:BR14)</f>
        <v>110</v>
      </c>
      <c r="BS15" s="36">
        <f t="shared" ref="BS15:BS86" si="63">IF(ISERROR(BT15/BR15),"",(BT15/BR15))</f>
        <v>738</v>
      </c>
      <c r="BT15" s="36">
        <f>SUM(BT7:BT14)</f>
        <v>81180</v>
      </c>
      <c r="BU15" s="670">
        <f>SUM(BU7:BU14)</f>
        <v>0</v>
      </c>
      <c r="BV15" s="36">
        <f>SUM(BV7:BV14)</f>
        <v>0</v>
      </c>
      <c r="BW15" s="36">
        <f>SUM(BW7:BW14)</f>
        <v>0</v>
      </c>
      <c r="BX15" s="33">
        <f>SUM(BX7:BX14)</f>
        <v>4754592</v>
      </c>
      <c r="BY15" s="36">
        <f t="shared" ref="BY15:BY86" si="64">IF(ISERROR(BZ15/BX15),"",(BZ15/BX15))</f>
        <v>0.56052969424085175</v>
      </c>
      <c r="BZ15" s="36">
        <f>SUM(BZ7:BZ14)</f>
        <v>2665090</v>
      </c>
      <c r="CA15" s="33">
        <f>SUM(CA7:CA14)</f>
        <v>4672080</v>
      </c>
      <c r="CB15" s="33">
        <f>SUM(CB7:CB14)</f>
        <v>0</v>
      </c>
      <c r="CC15" s="36" t="str">
        <f t="shared" ref="CC15:CC86" si="65">IF(ISERROR(CD15/CB15),"",(CD15/CB15))</f>
        <v/>
      </c>
      <c r="CD15" s="36">
        <f>SUM(CD7:CD14)</f>
        <v>0</v>
      </c>
      <c r="CE15" s="424">
        <f t="shared" si="38"/>
        <v>3878689</v>
      </c>
      <c r="CF15" s="33">
        <f>SUM(CF7:CF14)</f>
        <v>6392</v>
      </c>
      <c r="CG15" s="36">
        <f t="shared" ref="CG15:CG84" si="66">IF(ISERROR(CH15/CF15),"",(CH15/CF15))</f>
        <v>36.839956195244056</v>
      </c>
      <c r="CH15" s="36">
        <f>SUM(CH7:CH14)</f>
        <v>235481</v>
      </c>
      <c r="CI15" s="33">
        <f>SUM(CI7:CI14)</f>
        <v>0</v>
      </c>
      <c r="CJ15" s="36" t="str">
        <f t="shared" ref="CJ15:CJ86" si="67">IF(ISERROR(CK15/CI15),"",(CK15/CI15))</f>
        <v/>
      </c>
      <c r="CK15" s="36">
        <f>SUM(CK7:CK14)</f>
        <v>0</v>
      </c>
      <c r="CL15" s="33">
        <f>SUM(CL7:CL14)</f>
        <v>1200</v>
      </c>
      <c r="CM15" s="36">
        <f t="shared" ref="CM15:CM86" si="68">IF(ISERROR(CN15/CL15),"",(CN15/CL15))</f>
        <v>1205</v>
      </c>
      <c r="CN15" s="36">
        <f>SUM(CN7:CN14)</f>
        <v>1446000</v>
      </c>
      <c r="CO15" s="33">
        <f>SUM(CO7:CO14)</f>
        <v>1700</v>
      </c>
      <c r="CP15" s="36">
        <f t="shared" ref="CP15:CP86" si="69">IF(ISERROR(CQ15/CO15),"",(CQ15/CO15))</f>
        <v>163</v>
      </c>
      <c r="CQ15" s="36">
        <f>SUM(CQ7:CQ14)</f>
        <v>277100</v>
      </c>
      <c r="CR15" s="33">
        <f>SUM(CR7:CR14)</f>
        <v>0</v>
      </c>
      <c r="CS15" s="36" t="str">
        <f t="shared" ref="CS15:CS86" si="70">IF(ISERROR(CT15/CR15),"",(CT15/CR15))</f>
        <v/>
      </c>
      <c r="CT15" s="36">
        <f t="shared" ref="CT15:CX15" si="71">SUM(CT7:CT14)</f>
        <v>0</v>
      </c>
      <c r="CU15" s="424">
        <f t="shared" si="50"/>
        <v>1958581</v>
      </c>
      <c r="CV15" s="36">
        <f t="shared" si="71"/>
        <v>0</v>
      </c>
      <c r="CW15" s="36">
        <f t="shared" si="71"/>
        <v>5000</v>
      </c>
      <c r="CX15" s="36">
        <f t="shared" si="71"/>
        <v>583726.69999999995</v>
      </c>
      <c r="CY15" s="424">
        <f t="shared" si="29"/>
        <v>6425996.7000000002</v>
      </c>
      <c r="CZ15" s="822"/>
      <c r="DA15" s="36">
        <f>SUM(DA7:DA14)</f>
        <v>0</v>
      </c>
      <c r="DB15" s="36"/>
      <c r="DC15" s="36">
        <f>SUM(DC7:DC14)</f>
        <v>0</v>
      </c>
      <c r="DD15" s="36">
        <f>SUM(DD7:DD14)</f>
        <v>8000</v>
      </c>
      <c r="DE15" s="36"/>
      <c r="DF15" s="36">
        <f>SUM(DF7:DF14)</f>
        <v>185000</v>
      </c>
      <c r="DG15" s="36">
        <f>SUM(DG7:DG14)</f>
        <v>10000</v>
      </c>
      <c r="DH15" s="36"/>
      <c r="DI15" s="36">
        <f>SUM(DI7:DI14)</f>
        <v>300000</v>
      </c>
      <c r="DJ15" s="36">
        <f>SUM(DJ7:DJ14)</f>
        <v>2700</v>
      </c>
      <c r="DK15" s="36"/>
      <c r="DL15" s="36">
        <f>SUM(DL7:DL14)</f>
        <v>22500</v>
      </c>
      <c r="DM15" s="36">
        <f>SUM(DM7:DM14)</f>
        <v>1550</v>
      </c>
      <c r="DN15" s="36"/>
      <c r="DO15" s="36">
        <f>SUM(DO7:DO14)</f>
        <v>261420</v>
      </c>
      <c r="DP15" s="36">
        <f>SUM(DP7:DP14)</f>
        <v>100</v>
      </c>
      <c r="DQ15" s="36"/>
      <c r="DR15" s="36">
        <f>SUM(DR7:DR14)</f>
        <v>76200</v>
      </c>
      <c r="DS15" s="670">
        <f>SUM(DS7:DS14)</f>
        <v>0</v>
      </c>
      <c r="DT15" s="36">
        <f>SUM(DT7:DT14)</f>
        <v>0</v>
      </c>
      <c r="DU15" s="36">
        <f>SUM(DU7:DU14)</f>
        <v>0</v>
      </c>
      <c r="DV15" s="36">
        <f>SUM(DV7:DV14)</f>
        <v>4600000</v>
      </c>
      <c r="DW15" s="36"/>
      <c r="DX15" s="36">
        <f>SUM(DX7:DX14)</f>
        <v>2550000</v>
      </c>
      <c r="DY15" s="36">
        <f>SUM(DY7:DY14)</f>
        <v>4500000</v>
      </c>
      <c r="DZ15" s="36">
        <f>SUM(DZ7:DZ14)</f>
        <v>0</v>
      </c>
      <c r="EA15" s="36"/>
      <c r="EB15" s="36">
        <f>SUM(EB7:EB14)</f>
        <v>0</v>
      </c>
      <c r="EC15" s="424">
        <f t="shared" si="40"/>
        <v>3395120</v>
      </c>
      <c r="ED15" s="36">
        <f>SUM(ED7:ED14)</f>
        <v>5200</v>
      </c>
      <c r="EE15" s="36"/>
      <c r="EF15" s="36">
        <f>SUM(EF7:EF14)</f>
        <v>200100</v>
      </c>
      <c r="EG15" s="36">
        <f>SUM(EG7:EG14)</f>
        <v>0</v>
      </c>
      <c r="EH15" s="36"/>
      <c r="EI15" s="36">
        <f>SUM(EI7:EI14)</f>
        <v>0</v>
      </c>
      <c r="EJ15" s="36">
        <f>SUM(EJ7:EJ14)</f>
        <v>1050</v>
      </c>
      <c r="EK15" s="36"/>
      <c r="EL15" s="36">
        <f>SUM(EL7:EL14)</f>
        <v>1273500</v>
      </c>
      <c r="EM15" s="36">
        <f>SUM(EM7:EM14)</f>
        <v>1700</v>
      </c>
      <c r="EN15" s="36"/>
      <c r="EO15" s="36">
        <f>SUM(EO7:EO14)</f>
        <v>277100</v>
      </c>
      <c r="EP15" s="36">
        <f>SUM(EP7:EP14)</f>
        <v>0</v>
      </c>
      <c r="EQ15" s="36"/>
      <c r="ER15" s="36">
        <f t="shared" ref="ER15:EV15" si="72">SUM(ER7:ER14)</f>
        <v>0</v>
      </c>
      <c r="ES15" s="424">
        <f t="shared" si="51"/>
        <v>1750700</v>
      </c>
      <c r="ET15" s="36">
        <f t="shared" si="72"/>
        <v>0</v>
      </c>
      <c r="EU15" s="36">
        <f t="shared" si="72"/>
        <v>5000</v>
      </c>
      <c r="EV15" s="36">
        <f t="shared" si="72"/>
        <v>514582</v>
      </c>
      <c r="EW15" s="424">
        <f t="shared" si="30"/>
        <v>5665402</v>
      </c>
      <c r="EX15" s="45"/>
      <c r="EY15" s="33">
        <f>SUM(EY7:EY14)</f>
        <v>0</v>
      </c>
      <c r="EZ15" s="36"/>
      <c r="FA15" s="36">
        <f>SUM(FA7:FA14)</f>
        <v>0</v>
      </c>
      <c r="FB15" s="42">
        <f>SUM(FB7:FB14)</f>
        <v>7000</v>
      </c>
      <c r="FC15" s="41"/>
      <c r="FD15" s="41">
        <f>SUM(FD7:FD14)</f>
        <v>165000</v>
      </c>
      <c r="FE15" s="33">
        <f>SUM(FE7:FE14)</f>
        <v>5000</v>
      </c>
      <c r="FF15" s="36"/>
      <c r="FG15" s="36">
        <f>SUM(FG7:FG14)</f>
        <v>125000</v>
      </c>
      <c r="FH15" s="33">
        <f>SUM(FH7:FH14)</f>
        <v>2122</v>
      </c>
      <c r="FI15" s="36"/>
      <c r="FJ15" s="36">
        <f>SUM(FJ7:FJ14)</f>
        <v>24330</v>
      </c>
      <c r="FK15" s="33">
        <f>SUM(FK7:FK14)</f>
        <v>1250</v>
      </c>
      <c r="FL15" s="36"/>
      <c r="FM15" s="36">
        <f>SUM(FM7:FM14)</f>
        <v>237500</v>
      </c>
      <c r="FN15" s="33">
        <f>SUM(FN7:FN14)</f>
        <v>243</v>
      </c>
      <c r="FO15" s="36"/>
      <c r="FP15" s="36">
        <f>SUM(FP7:FP14)</f>
        <v>203195</v>
      </c>
      <c r="FQ15" s="670">
        <f>SUM(FQ7:FQ14)</f>
        <v>0</v>
      </c>
      <c r="FR15" s="36">
        <f>SUM(FR7:FR14)</f>
        <v>0</v>
      </c>
      <c r="FS15" s="36">
        <f>SUM(FS7:FS14)</f>
        <v>0</v>
      </c>
      <c r="FT15" s="33">
        <f>SUM(FT7:FT14)</f>
        <v>4672080</v>
      </c>
      <c r="FU15" s="36"/>
      <c r="FV15" s="36">
        <f>SUM(FV7:FV14)</f>
        <v>2647702</v>
      </c>
      <c r="FW15" s="33">
        <f>SUM(FW7:FW14)</f>
        <v>4500000</v>
      </c>
      <c r="FX15" s="36">
        <f>SUM(FX7:FX14)</f>
        <v>0</v>
      </c>
      <c r="FY15" s="36"/>
      <c r="FZ15" s="36">
        <f>SUM(FZ7:FZ14)</f>
        <v>0</v>
      </c>
      <c r="GA15" s="424">
        <f t="shared" si="42"/>
        <v>3402727</v>
      </c>
      <c r="GB15" s="33">
        <f>SUM(GB7:GB14)</f>
        <v>5200</v>
      </c>
      <c r="GC15" s="36"/>
      <c r="GD15" s="36">
        <f>SUM(GD7:GD14)</f>
        <v>200100</v>
      </c>
      <c r="GE15" s="33">
        <f>SUM(GE7:GE14)</f>
        <v>0</v>
      </c>
      <c r="GF15" s="36"/>
      <c r="GG15" s="36">
        <f>SUM(GG7:GG14)</f>
        <v>0</v>
      </c>
      <c r="GH15" s="33">
        <f>SUM(GH7:GH14)</f>
        <v>1050</v>
      </c>
      <c r="GI15" s="36"/>
      <c r="GJ15" s="36">
        <f>SUM(GJ7:GJ14)</f>
        <v>1273500</v>
      </c>
      <c r="GK15" s="33">
        <f>SUM(GK7:GK14)</f>
        <v>1700</v>
      </c>
      <c r="GL15" s="36"/>
      <c r="GM15" s="36">
        <f>SUM(GM7:GM14)</f>
        <v>277100</v>
      </c>
      <c r="GN15" s="33">
        <f>SUM(GN7:GN14)</f>
        <v>0</v>
      </c>
      <c r="GO15" s="36"/>
      <c r="GP15" s="36">
        <f>SUM(GP7:GP14)</f>
        <v>0</v>
      </c>
      <c r="GQ15" s="424">
        <f t="shared" si="52"/>
        <v>1750700</v>
      </c>
      <c r="GR15" s="36">
        <f>SUM(GR7:GR14)</f>
        <v>0</v>
      </c>
      <c r="GS15" s="36">
        <f>SUM(GS7:GS14)</f>
        <v>5000</v>
      </c>
      <c r="GT15" s="37">
        <f>SUM(GT7:GT14)</f>
        <v>515342.7</v>
      </c>
      <c r="GU15" s="424">
        <f t="shared" si="31"/>
        <v>5673769.7000000002</v>
      </c>
      <c r="GV15" s="45"/>
      <c r="GW15" s="33">
        <f>SUM(GW7:GW14)</f>
        <v>0</v>
      </c>
      <c r="GX15" s="36"/>
      <c r="GY15" s="36">
        <f>SUM(GY7:GY14)</f>
        <v>0</v>
      </c>
      <c r="GZ15" s="42">
        <f>SUM(GZ7:GZ14)</f>
        <v>6500</v>
      </c>
      <c r="HA15" s="41"/>
      <c r="HB15" s="41">
        <f>SUM(HB7:HB14)</f>
        <v>155000</v>
      </c>
      <c r="HC15" s="33">
        <f>SUM(HC7:HC14)</f>
        <v>9000</v>
      </c>
      <c r="HD15" s="36"/>
      <c r="HE15" s="36">
        <f>SUM(HE7:HE14)</f>
        <v>270000</v>
      </c>
      <c r="HF15" s="33">
        <f>SUM(HF7:HF14)</f>
        <v>3000</v>
      </c>
      <c r="HG15" s="36"/>
      <c r="HH15" s="36">
        <f>SUM(HH7:HH14)</f>
        <v>35000</v>
      </c>
      <c r="HI15" s="33">
        <f>SUM(HI7:HI14)</f>
        <v>650</v>
      </c>
      <c r="HJ15" s="36"/>
      <c r="HK15" s="36">
        <f>SUM(HK7:HK14)</f>
        <v>149000</v>
      </c>
      <c r="HL15" s="33">
        <f>SUM(HL7:HL14)</f>
        <v>100</v>
      </c>
      <c r="HM15" s="36"/>
      <c r="HN15" s="36">
        <f>SUM(HN7:HN14)</f>
        <v>76200</v>
      </c>
      <c r="HO15" s="670">
        <f>SUM(HO7:HO14)</f>
        <v>0</v>
      </c>
      <c r="HP15" s="36">
        <f>SUM(HP7:HP14)</f>
        <v>0</v>
      </c>
      <c r="HQ15" s="36">
        <f>SUM(HQ7:HQ14)</f>
        <v>0</v>
      </c>
      <c r="HR15" s="33">
        <f>SUM(HR7:HR14)</f>
        <v>4500000</v>
      </c>
      <c r="HS15" s="36"/>
      <c r="HT15" s="36">
        <f>SUM(HT7:HT14)</f>
        <v>2530000</v>
      </c>
      <c r="HU15" s="33">
        <f>SUM(HU7:HU14)</f>
        <v>4500000</v>
      </c>
      <c r="HV15" s="33">
        <f>SUM(HV7:HV14)</f>
        <v>0</v>
      </c>
      <c r="HW15" s="36"/>
      <c r="HX15" s="36">
        <f>SUM(HX7:HX14)</f>
        <v>0</v>
      </c>
      <c r="HY15" s="424">
        <f t="shared" si="44"/>
        <v>3215200</v>
      </c>
      <c r="HZ15" s="33">
        <f>SUM(HZ7:HZ14)</f>
        <v>5200</v>
      </c>
      <c r="IA15" s="36"/>
      <c r="IB15" s="36">
        <f>SUM(IB7:IB14)</f>
        <v>200100</v>
      </c>
      <c r="IC15" s="33">
        <f>SUM(IC7:IC14)</f>
        <v>0</v>
      </c>
      <c r="ID15" s="36"/>
      <c r="IE15" s="36">
        <f>SUM(IE7:IE14)</f>
        <v>0</v>
      </c>
      <c r="IF15" s="33">
        <f>SUM(IF7:IF14)</f>
        <v>1050</v>
      </c>
      <c r="IG15" s="36"/>
      <c r="IH15" s="36">
        <f>SUM(IH7:IH14)</f>
        <v>1273500</v>
      </c>
      <c r="II15" s="33">
        <f>SUM(II7:II14)</f>
        <v>1700</v>
      </c>
      <c r="IJ15" s="36"/>
      <c r="IK15" s="36">
        <f>SUM(IK7:IK14)</f>
        <v>277100</v>
      </c>
      <c r="IL15" s="33">
        <f>SUM(IL7:IL14)</f>
        <v>0</v>
      </c>
      <c r="IM15" s="36"/>
      <c r="IN15" s="36">
        <f>SUM(IN7:IN14)</f>
        <v>0</v>
      </c>
      <c r="IO15" s="424">
        <f t="shared" si="53"/>
        <v>1750700</v>
      </c>
      <c r="IP15" s="36">
        <f>SUM(IP7:IP14)</f>
        <v>0</v>
      </c>
      <c r="IQ15" s="36">
        <f>SUM(IQ7:IQ14)</f>
        <v>5000</v>
      </c>
      <c r="IR15" s="37">
        <f>SUM(IR7:IR14)</f>
        <v>496590</v>
      </c>
      <c r="IS15" s="424">
        <f t="shared" si="32"/>
        <v>5467490</v>
      </c>
      <c r="IT15" s="45"/>
      <c r="IU15" s="33">
        <f>SUM(IU7:IU14)</f>
        <v>0</v>
      </c>
      <c r="IV15" s="36"/>
      <c r="IW15" s="36">
        <f>SUM(IW7:IW14)</f>
        <v>0</v>
      </c>
      <c r="IX15" s="42">
        <f>SUM(IX7:IX14)</f>
        <v>6500</v>
      </c>
      <c r="IY15" s="41"/>
      <c r="IZ15" s="41">
        <f>SUM(IZ7:IZ14)</f>
        <v>155000</v>
      </c>
      <c r="JA15" s="33">
        <f>SUM(JA7:JA14)</f>
        <v>9000</v>
      </c>
      <c r="JB15" s="36"/>
      <c r="JC15" s="36">
        <f>SUM(JC7:JC14)</f>
        <v>270000</v>
      </c>
      <c r="JD15" s="33">
        <f>SUM(JD7:JD14)</f>
        <v>3000</v>
      </c>
      <c r="JE15" s="36"/>
      <c r="JF15" s="36">
        <f>SUM(JF7:JF14)</f>
        <v>35000</v>
      </c>
      <c r="JG15" s="33">
        <f>SUM(JG7:JG14)</f>
        <v>650</v>
      </c>
      <c r="JH15" s="36"/>
      <c r="JI15" s="36">
        <f>SUM(JI7:JI14)</f>
        <v>149000</v>
      </c>
      <c r="JJ15" s="33">
        <f>SUM(JJ7:JJ14)</f>
        <v>100</v>
      </c>
      <c r="JK15" s="36"/>
      <c r="JL15" s="36">
        <f>SUM(JL7:JL14)</f>
        <v>76200</v>
      </c>
      <c r="JM15" s="670">
        <f>SUM(JM7:JM14)</f>
        <v>0</v>
      </c>
      <c r="JN15" s="36">
        <f>SUM(JN7:JN14)</f>
        <v>0</v>
      </c>
      <c r="JO15" s="36">
        <f>SUM(JO7:JO14)</f>
        <v>0</v>
      </c>
      <c r="JP15" s="33">
        <f>SUM(JP7:JP14)</f>
        <v>4500000</v>
      </c>
      <c r="JQ15" s="36"/>
      <c r="JR15" s="36">
        <f>SUM(JR7:JR14)</f>
        <v>2530000</v>
      </c>
      <c r="JS15" s="33">
        <f>SUM(JS7:JS14)</f>
        <v>4500000</v>
      </c>
      <c r="JT15" s="33">
        <f>SUM(JT7:JT14)</f>
        <v>0</v>
      </c>
      <c r="JU15" s="36"/>
      <c r="JV15" s="36">
        <f>SUM(JV7:JV14)</f>
        <v>0</v>
      </c>
      <c r="JW15" s="424">
        <f t="shared" si="46"/>
        <v>3215200</v>
      </c>
      <c r="JX15" s="33">
        <f>SUM(JX7:JX14)</f>
        <v>5200</v>
      </c>
      <c r="JY15" s="36"/>
      <c r="JZ15" s="36">
        <f>SUM(JZ7:JZ14)</f>
        <v>200100</v>
      </c>
      <c r="KA15" s="33">
        <f>SUM(KA7:KA14)</f>
        <v>0</v>
      </c>
      <c r="KB15" s="36"/>
      <c r="KC15" s="36">
        <f>SUM(KC7:KC14)</f>
        <v>0</v>
      </c>
      <c r="KD15" s="33">
        <f>SUM(KD7:KD14)</f>
        <v>1050</v>
      </c>
      <c r="KE15" s="36"/>
      <c r="KF15" s="36">
        <f>SUM(KF7:KF14)</f>
        <v>1273500</v>
      </c>
      <c r="KG15" s="33">
        <f>SUM(KG7:KG14)</f>
        <v>1700</v>
      </c>
      <c r="KH15" s="36"/>
      <c r="KI15" s="36">
        <f>SUM(KI7:KI14)</f>
        <v>277100</v>
      </c>
      <c r="KJ15" s="33">
        <f>SUM(KJ7:KJ14)</f>
        <v>0</v>
      </c>
      <c r="KK15" s="36"/>
      <c r="KL15" s="36">
        <f>SUM(KL7:KL14)</f>
        <v>0</v>
      </c>
      <c r="KM15" s="424">
        <f t="shared" si="54"/>
        <v>1750700</v>
      </c>
      <c r="KN15" s="36">
        <f>SUM(KN7:KN14)</f>
        <v>0</v>
      </c>
      <c r="KO15" s="36">
        <f>SUM(KO7:KO14)</f>
        <v>5000</v>
      </c>
      <c r="KP15" s="37">
        <f>SUM(KP7:KP14)</f>
        <v>496590</v>
      </c>
      <c r="KQ15" s="424">
        <f t="shared" si="33"/>
        <v>5467490</v>
      </c>
      <c r="KR15" s="45"/>
    </row>
    <row r="16" spans="1:304">
      <c r="A16" s="911"/>
      <c r="B16" s="16"/>
      <c r="C16" s="635" t="s">
        <v>5</v>
      </c>
      <c r="D16" s="17" t="s">
        <v>1</v>
      </c>
      <c r="E16" s="398"/>
      <c r="F16" s="398" t="str">
        <f t="shared" ref="F16:F91" si="73">IF(ISERROR(G16/E16),"",(G16/E16))</f>
        <v/>
      </c>
      <c r="G16" s="399"/>
      <c r="H16" s="398">
        <v>800</v>
      </c>
      <c r="I16" s="398">
        <f t="shared" si="11"/>
        <v>25</v>
      </c>
      <c r="J16" s="399">
        <v>20000</v>
      </c>
      <c r="K16" s="398"/>
      <c r="L16" s="398" t="str">
        <f t="shared" si="0"/>
        <v/>
      </c>
      <c r="M16" s="399"/>
      <c r="N16" s="398"/>
      <c r="O16" s="398" t="str">
        <f t="shared" si="12"/>
        <v/>
      </c>
      <c r="P16" s="399"/>
      <c r="Q16" s="398"/>
      <c r="R16" s="398" t="str">
        <f t="shared" si="13"/>
        <v/>
      </c>
      <c r="S16" s="399"/>
      <c r="T16" s="398"/>
      <c r="U16" s="398" t="str">
        <f t="shared" si="14"/>
        <v/>
      </c>
      <c r="V16" s="399"/>
      <c r="W16" s="668"/>
      <c r="X16" s="399"/>
      <c r="Y16" s="399"/>
      <c r="Z16" s="398">
        <v>1000000</v>
      </c>
      <c r="AA16" s="419">
        <f t="shared" si="15"/>
        <v>0.33</v>
      </c>
      <c r="AB16" s="399">
        <v>330000</v>
      </c>
      <c r="AC16" s="398">
        <v>500000</v>
      </c>
      <c r="AD16" s="398"/>
      <c r="AE16" s="398" t="str">
        <f t="shared" si="16"/>
        <v/>
      </c>
      <c r="AF16" s="399"/>
      <c r="AG16" s="399">
        <f t="shared" ref="AG16:AG19" si="74">SUM(G16,J16,M16,P16,S16,V16,AB16,AF16)</f>
        <v>350000</v>
      </c>
      <c r="AH16" s="398"/>
      <c r="AI16" s="398" t="str">
        <f t="shared" si="2"/>
        <v/>
      </c>
      <c r="AJ16" s="399"/>
      <c r="AK16" s="398"/>
      <c r="AL16" s="398" t="str">
        <f t="shared" si="17"/>
        <v/>
      </c>
      <c r="AM16" s="399"/>
      <c r="AN16" s="398"/>
      <c r="AO16" s="398" t="str">
        <f t="shared" si="18"/>
        <v/>
      </c>
      <c r="AP16" s="399"/>
      <c r="AQ16" s="398"/>
      <c r="AR16" s="398" t="str">
        <f t="shared" si="55"/>
        <v/>
      </c>
      <c r="AS16" s="399"/>
      <c r="AT16" s="398"/>
      <c r="AU16" s="398" t="str">
        <f t="shared" ref="AU16:AU91" si="75">IF(ISERROR(AV16/AT16),"0",(AV16/AT16))</f>
        <v>0</v>
      </c>
      <c r="AV16" s="399"/>
      <c r="AW16" s="422">
        <f t="shared" ref="AW16:AW19" si="76">SUM(AJ16,AM16,AP16,AS16,AV16)</f>
        <v>0</v>
      </c>
      <c r="AX16" s="399"/>
      <c r="AY16" s="399">
        <v>5000</v>
      </c>
      <c r="AZ16" s="399">
        <f t="shared" ref="AZ16:AZ19" si="77">SUM(G16,J16,M16,P16,S16,V16,AB16,AF16,AJ16,AM16,AP16,AV16,AS16,AX16)*0.1</f>
        <v>35000</v>
      </c>
      <c r="BA16" s="206">
        <f t="shared" ref="BA16:BA19" si="78">AG16+AW16+AX16+AY16+AZ16</f>
        <v>390000</v>
      </c>
      <c r="BB16" s="45"/>
      <c r="BC16" s="398"/>
      <c r="BD16" s="399" t="str">
        <f t="shared" si="58"/>
        <v/>
      </c>
      <c r="BE16" s="399"/>
      <c r="BF16" s="398">
        <v>1000</v>
      </c>
      <c r="BG16" s="399">
        <v>25</v>
      </c>
      <c r="BH16" s="399">
        <v>25000</v>
      </c>
      <c r="BI16" s="398"/>
      <c r="BJ16" s="399" t="str">
        <f t="shared" si="60"/>
        <v/>
      </c>
      <c r="BK16" s="399"/>
      <c r="BL16" s="398">
        <v>2800</v>
      </c>
      <c r="BM16" s="399">
        <v>25</v>
      </c>
      <c r="BN16" s="399">
        <v>70000</v>
      </c>
      <c r="BO16" s="398"/>
      <c r="BP16" s="399" t="str">
        <f t="shared" si="62"/>
        <v/>
      </c>
      <c r="BQ16" s="399"/>
      <c r="BR16" s="398"/>
      <c r="BS16" s="399" t="str">
        <f t="shared" si="63"/>
        <v/>
      </c>
      <c r="BT16" s="399"/>
      <c r="BU16" s="668"/>
      <c r="BV16" s="399"/>
      <c r="BW16" s="399"/>
      <c r="BX16" s="398">
        <v>1532000</v>
      </c>
      <c r="BY16" s="399">
        <f t="shared" si="64"/>
        <v>0.27415143603133157</v>
      </c>
      <c r="BZ16" s="399">
        <v>420000</v>
      </c>
      <c r="CA16" s="398"/>
      <c r="CB16" s="398"/>
      <c r="CC16" s="399" t="str">
        <f t="shared" si="65"/>
        <v/>
      </c>
      <c r="CD16" s="399"/>
      <c r="CE16" s="424">
        <f t="shared" si="38"/>
        <v>515000</v>
      </c>
      <c r="CF16" s="398"/>
      <c r="CG16" s="399" t="str">
        <f t="shared" si="66"/>
        <v/>
      </c>
      <c r="CH16" s="399"/>
      <c r="CI16" s="398"/>
      <c r="CJ16" s="399" t="str">
        <f t="shared" si="67"/>
        <v/>
      </c>
      <c r="CK16" s="399"/>
      <c r="CL16" s="398">
        <v>170</v>
      </c>
      <c r="CM16" s="399">
        <v>1298</v>
      </c>
      <c r="CN16" s="399">
        <v>220660</v>
      </c>
      <c r="CO16" s="398">
        <v>1850</v>
      </c>
      <c r="CP16" s="399">
        <v>163</v>
      </c>
      <c r="CQ16" s="399">
        <v>301550</v>
      </c>
      <c r="CR16" s="398"/>
      <c r="CS16" s="399" t="str">
        <f t="shared" si="70"/>
        <v/>
      </c>
      <c r="CT16" s="399"/>
      <c r="CU16" s="424">
        <f t="shared" si="50"/>
        <v>522210</v>
      </c>
      <c r="CV16" s="399"/>
      <c r="CW16" s="399">
        <v>5000</v>
      </c>
      <c r="CX16" s="399">
        <f>SUM(BE16,BH16,BK16,BN16,BQ16,BT16,BZ16,CD16,CH16,CK16,CN16,CQ16,CT16)*0.1</f>
        <v>103721</v>
      </c>
      <c r="CY16" s="424">
        <f t="shared" si="29"/>
        <v>1145931</v>
      </c>
      <c r="CZ16" s="823"/>
      <c r="DA16" s="398"/>
      <c r="DB16" s="399"/>
      <c r="DC16" s="399"/>
      <c r="DD16" s="398">
        <v>12500</v>
      </c>
      <c r="DE16" s="399">
        <v>25</v>
      </c>
      <c r="DF16" s="399">
        <v>162500</v>
      </c>
      <c r="DG16" s="398"/>
      <c r="DH16" s="399"/>
      <c r="DI16" s="399"/>
      <c r="DJ16" s="398">
        <v>800</v>
      </c>
      <c r="DK16" s="399">
        <v>25</v>
      </c>
      <c r="DL16" s="399">
        <v>20000</v>
      </c>
      <c r="DM16" s="398"/>
      <c r="DN16" s="399"/>
      <c r="DO16" s="399"/>
      <c r="DP16" s="398"/>
      <c r="DQ16" s="399"/>
      <c r="DR16" s="399"/>
      <c r="DS16" s="668"/>
      <c r="DT16" s="399"/>
      <c r="DU16" s="399"/>
      <c r="DV16" s="398">
        <v>500000</v>
      </c>
      <c r="DW16" s="399"/>
      <c r="DX16" s="399">
        <v>165000</v>
      </c>
      <c r="DY16" s="398">
        <v>1000000</v>
      </c>
      <c r="DZ16" s="398"/>
      <c r="EA16" s="399"/>
      <c r="EB16" s="399"/>
      <c r="EC16" s="424">
        <f t="shared" si="40"/>
        <v>347500</v>
      </c>
      <c r="ED16" s="398"/>
      <c r="EE16" s="399"/>
      <c r="EF16" s="399"/>
      <c r="EG16" s="398"/>
      <c r="EH16" s="399"/>
      <c r="EI16" s="399"/>
      <c r="EJ16" s="398">
        <v>170</v>
      </c>
      <c r="EK16" s="399">
        <v>1298</v>
      </c>
      <c r="EL16" s="399">
        <v>220660</v>
      </c>
      <c r="EM16" s="398">
        <v>1850</v>
      </c>
      <c r="EN16" s="399">
        <v>163</v>
      </c>
      <c r="EO16" s="399">
        <v>301550</v>
      </c>
      <c r="EP16" s="398"/>
      <c r="EQ16" s="399"/>
      <c r="ER16" s="399"/>
      <c r="ES16" s="424">
        <f t="shared" si="51"/>
        <v>522210</v>
      </c>
      <c r="ET16" s="399"/>
      <c r="EU16" s="399">
        <v>5000</v>
      </c>
      <c r="EV16" s="399">
        <f>SUM(DC16,DF16,DI16,DL16,DO16,DR16,DX16,EB16,EF16,EI16,EL16,EO16,ER16)*0.1</f>
        <v>86971</v>
      </c>
      <c r="EW16" s="424">
        <f t="shared" si="30"/>
        <v>961681</v>
      </c>
      <c r="EX16" s="424"/>
      <c r="EY16" s="398"/>
      <c r="EZ16" s="399"/>
      <c r="FA16" s="399"/>
      <c r="FB16" s="398">
        <v>2000</v>
      </c>
      <c r="FC16" s="399">
        <v>25</v>
      </c>
      <c r="FD16" s="399">
        <v>50000</v>
      </c>
      <c r="FE16" s="398"/>
      <c r="FF16" s="399"/>
      <c r="FG16" s="399"/>
      <c r="FH16" s="398">
        <v>1960</v>
      </c>
      <c r="FI16" s="399">
        <v>25</v>
      </c>
      <c r="FJ16" s="399">
        <v>49000</v>
      </c>
      <c r="FK16" s="398"/>
      <c r="FL16" s="399"/>
      <c r="FM16" s="399"/>
      <c r="FN16" s="398"/>
      <c r="FO16" s="399"/>
      <c r="FP16" s="399"/>
      <c r="FQ16" s="668"/>
      <c r="FR16" s="399"/>
      <c r="FS16" s="399"/>
      <c r="FT16" s="398"/>
      <c r="FU16" s="399"/>
      <c r="FV16" s="399"/>
      <c r="FW16" s="398">
        <v>800000</v>
      </c>
      <c r="FX16" s="399"/>
      <c r="FY16" s="399"/>
      <c r="FZ16" s="399"/>
      <c r="GA16" s="424">
        <f t="shared" si="42"/>
        <v>99000</v>
      </c>
      <c r="GB16" s="398"/>
      <c r="GC16" s="399"/>
      <c r="GD16" s="399"/>
      <c r="GE16" s="398"/>
      <c r="GF16" s="399"/>
      <c r="GG16" s="399"/>
      <c r="GH16" s="398">
        <v>170</v>
      </c>
      <c r="GI16" s="399">
        <v>1298</v>
      </c>
      <c r="GJ16" s="399">
        <v>220660</v>
      </c>
      <c r="GK16" s="398">
        <v>1850</v>
      </c>
      <c r="GL16" s="399">
        <v>163</v>
      </c>
      <c r="GM16" s="399">
        <v>301550</v>
      </c>
      <c r="GN16" s="398"/>
      <c r="GO16" s="399"/>
      <c r="GP16" s="399"/>
      <c r="GQ16" s="424">
        <f t="shared" si="52"/>
        <v>522210</v>
      </c>
      <c r="GR16" s="399"/>
      <c r="GS16" s="399">
        <v>5000</v>
      </c>
      <c r="GT16" s="399">
        <f>SUM(FA16,FD16,FG16,FJ16,FM16,FP16,FV16,FZ16,GD16,GG16,GJ16,GM16,GP16)*0.1</f>
        <v>62121</v>
      </c>
      <c r="GU16" s="424">
        <f t="shared" si="31"/>
        <v>688331</v>
      </c>
      <c r="GV16" s="424"/>
      <c r="GW16" s="398"/>
      <c r="GX16" s="399"/>
      <c r="GY16" s="399"/>
      <c r="GZ16" s="398">
        <v>800</v>
      </c>
      <c r="HA16" s="399">
        <v>25</v>
      </c>
      <c r="HB16" s="399">
        <v>20000</v>
      </c>
      <c r="HC16" s="398"/>
      <c r="HD16" s="399"/>
      <c r="HE16" s="399"/>
      <c r="HF16" s="398">
        <v>1000</v>
      </c>
      <c r="HG16" s="399">
        <v>25</v>
      </c>
      <c r="HH16" s="399">
        <v>25000</v>
      </c>
      <c r="HI16" s="398"/>
      <c r="HJ16" s="399"/>
      <c r="HK16" s="399"/>
      <c r="HL16" s="398"/>
      <c r="HM16" s="399"/>
      <c r="HN16" s="399"/>
      <c r="HO16" s="668"/>
      <c r="HP16" s="399"/>
      <c r="HQ16" s="399"/>
      <c r="HR16" s="398">
        <v>1000000</v>
      </c>
      <c r="HS16" s="399"/>
      <c r="HT16" s="399">
        <v>430080</v>
      </c>
      <c r="HU16" s="398">
        <v>500000</v>
      </c>
      <c r="HV16" s="398">
        <v>500</v>
      </c>
      <c r="HW16" s="399">
        <v>250</v>
      </c>
      <c r="HX16" s="399">
        <v>125000</v>
      </c>
      <c r="HY16" s="424">
        <f t="shared" si="44"/>
        <v>600080</v>
      </c>
      <c r="HZ16" s="398"/>
      <c r="IA16" s="399"/>
      <c r="IB16" s="399"/>
      <c r="IC16" s="398"/>
      <c r="ID16" s="399"/>
      <c r="IE16" s="399"/>
      <c r="IF16" s="398">
        <v>170</v>
      </c>
      <c r="IG16" s="399">
        <v>1298</v>
      </c>
      <c r="IH16" s="399">
        <v>220660</v>
      </c>
      <c r="II16" s="398">
        <v>1850</v>
      </c>
      <c r="IJ16" s="399">
        <v>163</v>
      </c>
      <c r="IK16" s="399">
        <v>301550</v>
      </c>
      <c r="IL16" s="398"/>
      <c r="IM16" s="399"/>
      <c r="IN16" s="399"/>
      <c r="IO16" s="424">
        <f t="shared" si="53"/>
        <v>522210</v>
      </c>
      <c r="IP16" s="399"/>
      <c r="IQ16" s="399">
        <v>5000</v>
      </c>
      <c r="IR16" s="399">
        <f>SUM(GY16,HB16,HE16,HH16,HK16,HN16,HT16,HX16,IB16,IE16,IH16,IK16,IN16)*0.1</f>
        <v>112229</v>
      </c>
      <c r="IS16" s="424">
        <f t="shared" si="32"/>
        <v>1239519</v>
      </c>
      <c r="IT16" s="424"/>
      <c r="IU16" s="398"/>
      <c r="IV16" s="399"/>
      <c r="IW16" s="399"/>
      <c r="IX16" s="398">
        <v>800</v>
      </c>
      <c r="IY16" s="399">
        <v>25</v>
      </c>
      <c r="IZ16" s="399">
        <v>20000</v>
      </c>
      <c r="JA16" s="398"/>
      <c r="JB16" s="399"/>
      <c r="JC16" s="399"/>
      <c r="JD16" s="398">
        <v>1460</v>
      </c>
      <c r="JE16" s="399">
        <v>25</v>
      </c>
      <c r="JF16" s="399">
        <v>36500</v>
      </c>
      <c r="JG16" s="398"/>
      <c r="JH16" s="399"/>
      <c r="JI16" s="399"/>
      <c r="JJ16" s="398"/>
      <c r="JK16" s="399"/>
      <c r="JL16" s="399"/>
      <c r="JM16" s="668"/>
      <c r="JN16" s="399"/>
      <c r="JO16" s="399"/>
      <c r="JP16" s="398">
        <v>800000</v>
      </c>
      <c r="JQ16" s="399"/>
      <c r="JR16" s="399">
        <v>358400</v>
      </c>
      <c r="JS16" s="398">
        <v>500000</v>
      </c>
      <c r="JT16" s="398">
        <v>300</v>
      </c>
      <c r="JU16" s="399">
        <v>250</v>
      </c>
      <c r="JV16" s="399">
        <v>75000</v>
      </c>
      <c r="JW16" s="424">
        <f t="shared" si="46"/>
        <v>489900</v>
      </c>
      <c r="JX16" s="398"/>
      <c r="JY16" s="399"/>
      <c r="JZ16" s="399"/>
      <c r="KA16" s="398"/>
      <c r="KB16" s="399"/>
      <c r="KC16" s="399"/>
      <c r="KD16" s="398">
        <v>170</v>
      </c>
      <c r="KE16" s="399">
        <v>1298</v>
      </c>
      <c r="KF16" s="399">
        <v>220660</v>
      </c>
      <c r="KG16" s="398">
        <v>1850</v>
      </c>
      <c r="KH16" s="399">
        <v>163</v>
      </c>
      <c r="KI16" s="399">
        <v>301550</v>
      </c>
      <c r="KJ16" s="398"/>
      <c r="KK16" s="399"/>
      <c r="KL16" s="399"/>
      <c r="KM16" s="424">
        <f t="shared" si="54"/>
        <v>522210</v>
      </c>
      <c r="KN16" s="399"/>
      <c r="KO16" s="399">
        <v>5000</v>
      </c>
      <c r="KP16" s="399">
        <f>SUM(IW16,IZ16,JC16,JF16,JI16,JL16,JR16,JV16,JZ16,KC16,KF16,KI16,KL16)*0.1</f>
        <v>101211</v>
      </c>
      <c r="KQ16" s="424">
        <f t="shared" si="33"/>
        <v>1118321</v>
      </c>
      <c r="KR16" s="424"/>
    </row>
    <row r="17" spans="1:304">
      <c r="A17" s="911"/>
      <c r="B17" s="16"/>
      <c r="C17" s="16"/>
      <c r="D17" s="17" t="s">
        <v>55</v>
      </c>
      <c r="E17" s="398"/>
      <c r="F17" s="398" t="str">
        <f t="shared" si="73"/>
        <v/>
      </c>
      <c r="G17" s="399"/>
      <c r="H17" s="398">
        <v>2400</v>
      </c>
      <c r="I17" s="398">
        <f t="shared" si="11"/>
        <v>20</v>
      </c>
      <c r="J17" s="399">
        <v>48000</v>
      </c>
      <c r="K17" s="398"/>
      <c r="L17" s="398" t="str">
        <f t="shared" si="0"/>
        <v/>
      </c>
      <c r="M17" s="399"/>
      <c r="N17" s="398">
        <v>1400</v>
      </c>
      <c r="O17" s="398">
        <f t="shared" si="12"/>
        <v>26.714285714285715</v>
      </c>
      <c r="P17" s="399">
        <v>37400</v>
      </c>
      <c r="Q17" s="398">
        <v>400</v>
      </c>
      <c r="R17" s="398">
        <f t="shared" si="13"/>
        <v>408</v>
      </c>
      <c r="S17" s="399">
        <v>163200</v>
      </c>
      <c r="T17" s="398"/>
      <c r="U17" s="398" t="str">
        <f t="shared" si="14"/>
        <v/>
      </c>
      <c r="V17" s="399"/>
      <c r="W17" s="668"/>
      <c r="X17" s="399"/>
      <c r="Y17" s="399"/>
      <c r="Z17" s="398">
        <v>2128000</v>
      </c>
      <c r="AA17" s="419">
        <f t="shared" si="15"/>
        <v>0.4</v>
      </c>
      <c r="AB17" s="399">
        <v>851200</v>
      </c>
      <c r="AC17" s="398">
        <v>2000000</v>
      </c>
      <c r="AD17" s="398"/>
      <c r="AE17" s="398" t="str">
        <f t="shared" si="16"/>
        <v/>
      </c>
      <c r="AF17" s="399"/>
      <c r="AG17" s="399">
        <f t="shared" si="74"/>
        <v>1099800</v>
      </c>
      <c r="AH17" s="398"/>
      <c r="AI17" s="398" t="str">
        <f t="shared" si="2"/>
        <v/>
      </c>
      <c r="AJ17" s="399"/>
      <c r="AK17" s="398"/>
      <c r="AL17" s="398" t="str">
        <f t="shared" si="17"/>
        <v/>
      </c>
      <c r="AM17" s="399"/>
      <c r="AN17" s="398"/>
      <c r="AO17" s="398" t="str">
        <f t="shared" si="18"/>
        <v/>
      </c>
      <c r="AP17" s="399"/>
      <c r="AQ17" s="398"/>
      <c r="AR17" s="398" t="str">
        <f t="shared" si="55"/>
        <v/>
      </c>
      <c r="AS17" s="399"/>
      <c r="AT17" s="398"/>
      <c r="AU17" s="398" t="str">
        <f t="shared" si="75"/>
        <v>0</v>
      </c>
      <c r="AV17" s="399"/>
      <c r="AW17" s="399">
        <f t="shared" si="76"/>
        <v>0</v>
      </c>
      <c r="AX17" s="399"/>
      <c r="AY17" s="399"/>
      <c r="AZ17" s="399">
        <f t="shared" si="77"/>
        <v>109980</v>
      </c>
      <c r="BA17" s="206">
        <f t="shared" si="78"/>
        <v>1209780</v>
      </c>
      <c r="BB17" s="45"/>
      <c r="BC17" s="398"/>
      <c r="BD17" s="399" t="str">
        <f t="shared" si="58"/>
        <v/>
      </c>
      <c r="BE17" s="399"/>
      <c r="BF17" s="398">
        <v>2500</v>
      </c>
      <c r="BG17" s="399">
        <v>20</v>
      </c>
      <c r="BH17" s="399">
        <v>50000</v>
      </c>
      <c r="BI17" s="398"/>
      <c r="BJ17" s="399" t="str">
        <f t="shared" si="60"/>
        <v/>
      </c>
      <c r="BK17" s="399"/>
      <c r="BL17" s="398">
        <v>1600</v>
      </c>
      <c r="BM17" s="399">
        <v>25</v>
      </c>
      <c r="BN17" s="399">
        <v>40000</v>
      </c>
      <c r="BO17" s="398">
        <v>800</v>
      </c>
      <c r="BP17" s="399">
        <v>360</v>
      </c>
      <c r="BQ17" s="399">
        <v>288000</v>
      </c>
      <c r="BR17" s="398"/>
      <c r="BS17" s="399" t="str">
        <f t="shared" si="63"/>
        <v/>
      </c>
      <c r="BT17" s="399"/>
      <c r="BU17" s="668"/>
      <c r="BV17" s="399"/>
      <c r="BW17" s="399"/>
      <c r="BX17" s="398">
        <v>1500000</v>
      </c>
      <c r="BY17" s="399">
        <v>0.42</v>
      </c>
      <c r="BZ17" s="399">
        <v>630000</v>
      </c>
      <c r="CA17" s="398">
        <v>1500000</v>
      </c>
      <c r="CB17" s="398"/>
      <c r="CC17" s="399" t="str">
        <f t="shared" si="65"/>
        <v/>
      </c>
      <c r="CD17" s="399"/>
      <c r="CE17" s="424">
        <f t="shared" si="38"/>
        <v>1008000</v>
      </c>
      <c r="CF17" s="398"/>
      <c r="CG17" s="399" t="str">
        <f t="shared" si="66"/>
        <v/>
      </c>
      <c r="CH17" s="399"/>
      <c r="CI17" s="398"/>
      <c r="CJ17" s="399" t="str">
        <f t="shared" si="67"/>
        <v/>
      </c>
      <c r="CK17" s="399"/>
      <c r="CL17" s="398"/>
      <c r="CM17" s="399" t="str">
        <f t="shared" ref="CM17:CM19" si="79">IF(ISERROR(CN17/CL17),"",(CN17/CL17))</f>
        <v/>
      </c>
      <c r="CN17" s="399"/>
      <c r="CO17" s="398"/>
      <c r="CP17" s="399" t="str">
        <f t="shared" ref="CP17:CP19" si="80">IF(ISERROR(CQ17/CO17),"",(CQ17/CO17))</f>
        <v/>
      </c>
      <c r="CQ17" s="399"/>
      <c r="CR17" s="398"/>
      <c r="CS17" s="399" t="str">
        <f t="shared" si="70"/>
        <v/>
      </c>
      <c r="CT17" s="399"/>
      <c r="CU17" s="424">
        <f t="shared" si="50"/>
        <v>0</v>
      </c>
      <c r="CV17" s="399"/>
      <c r="CW17" s="399"/>
      <c r="CX17" s="399">
        <f t="shared" ref="CX17:CX19" si="81">SUM(BE17,BH17,BK17,BN17,BQ17,BT17,BZ17,CD17,CH17,CK17,CN17,CQ17,CT17)*0.1</f>
        <v>100800</v>
      </c>
      <c r="CY17" s="424">
        <f t="shared" si="29"/>
        <v>1108800</v>
      </c>
      <c r="CZ17" s="823"/>
      <c r="DA17" s="398"/>
      <c r="DB17" s="399"/>
      <c r="DC17" s="399"/>
      <c r="DD17" s="398">
        <v>2500</v>
      </c>
      <c r="DE17" s="399">
        <v>20</v>
      </c>
      <c r="DF17" s="399">
        <v>50000</v>
      </c>
      <c r="DG17" s="398"/>
      <c r="DH17" s="399"/>
      <c r="DI17" s="399"/>
      <c r="DJ17" s="398">
        <v>1600</v>
      </c>
      <c r="DK17" s="399">
        <v>25</v>
      </c>
      <c r="DL17" s="399">
        <v>40000</v>
      </c>
      <c r="DM17" s="398">
        <v>800</v>
      </c>
      <c r="DN17" s="399">
        <v>360</v>
      </c>
      <c r="DO17" s="399">
        <v>288000</v>
      </c>
      <c r="DP17" s="398"/>
      <c r="DQ17" s="399"/>
      <c r="DR17" s="399"/>
      <c r="DS17" s="668"/>
      <c r="DT17" s="399"/>
      <c r="DU17" s="399"/>
      <c r="DV17" s="398">
        <v>1500000</v>
      </c>
      <c r="DW17" s="399">
        <v>0.42</v>
      </c>
      <c r="DX17" s="399">
        <v>630000</v>
      </c>
      <c r="DY17" s="398">
        <v>1500000</v>
      </c>
      <c r="DZ17" s="398"/>
      <c r="EA17" s="399"/>
      <c r="EB17" s="399"/>
      <c r="EC17" s="424">
        <f t="shared" si="40"/>
        <v>1008000</v>
      </c>
      <c r="ED17" s="398"/>
      <c r="EE17" s="399"/>
      <c r="EF17" s="399"/>
      <c r="EG17" s="398"/>
      <c r="EH17" s="399"/>
      <c r="EI17" s="399"/>
      <c r="EJ17" s="398"/>
      <c r="EK17" s="399"/>
      <c r="EL17" s="399"/>
      <c r="EM17" s="398"/>
      <c r="EN17" s="399"/>
      <c r="EO17" s="399"/>
      <c r="EP17" s="398"/>
      <c r="EQ17" s="399"/>
      <c r="ER17" s="399"/>
      <c r="ES17" s="424">
        <f t="shared" si="51"/>
        <v>0</v>
      </c>
      <c r="ET17" s="399"/>
      <c r="EU17" s="399"/>
      <c r="EV17" s="399">
        <f t="shared" ref="EV17:EV19" si="82">SUM(DC17,DF17,DI17,DL17,DO17,DR17,DX17,EB17,EF17,EI17,EL17,EO17,ER17)*0.1</f>
        <v>100800</v>
      </c>
      <c r="EW17" s="424">
        <f t="shared" si="30"/>
        <v>1108800</v>
      </c>
      <c r="EX17" s="424"/>
      <c r="EY17" s="398"/>
      <c r="EZ17" s="399"/>
      <c r="FA17" s="399"/>
      <c r="FB17" s="398">
        <v>2500</v>
      </c>
      <c r="FC17" s="399">
        <v>20</v>
      </c>
      <c r="FD17" s="399">
        <v>50000</v>
      </c>
      <c r="FE17" s="398"/>
      <c r="FF17" s="399"/>
      <c r="FG17" s="399"/>
      <c r="FH17" s="398">
        <v>1600</v>
      </c>
      <c r="FI17" s="399">
        <v>25</v>
      </c>
      <c r="FJ17" s="399">
        <v>40000</v>
      </c>
      <c r="FK17" s="398">
        <v>800</v>
      </c>
      <c r="FL17" s="399">
        <v>360</v>
      </c>
      <c r="FM17" s="399">
        <v>288000</v>
      </c>
      <c r="FN17" s="398">
        <v>250</v>
      </c>
      <c r="FO17" s="399">
        <v>660</v>
      </c>
      <c r="FP17" s="399">
        <v>165000</v>
      </c>
      <c r="FQ17" s="668"/>
      <c r="FR17" s="399"/>
      <c r="FS17" s="399"/>
      <c r="FT17" s="398">
        <v>1500000</v>
      </c>
      <c r="FU17" s="399">
        <v>0.42</v>
      </c>
      <c r="FV17" s="399">
        <v>630000</v>
      </c>
      <c r="FW17" s="398">
        <v>1500000</v>
      </c>
      <c r="FX17" s="399"/>
      <c r="FY17" s="399"/>
      <c r="FZ17" s="399"/>
      <c r="GA17" s="424">
        <f t="shared" si="42"/>
        <v>1173000</v>
      </c>
      <c r="GB17" s="398"/>
      <c r="GC17" s="399"/>
      <c r="GD17" s="399"/>
      <c r="GE17" s="398"/>
      <c r="GF17" s="399"/>
      <c r="GG17" s="399"/>
      <c r="GH17" s="398"/>
      <c r="GI17" s="399"/>
      <c r="GJ17" s="399"/>
      <c r="GK17" s="398"/>
      <c r="GL17" s="399"/>
      <c r="GM17" s="399"/>
      <c r="GN17" s="398"/>
      <c r="GO17" s="399"/>
      <c r="GP17" s="399"/>
      <c r="GQ17" s="424">
        <f t="shared" si="52"/>
        <v>0</v>
      </c>
      <c r="GR17" s="399"/>
      <c r="GS17" s="399"/>
      <c r="GT17" s="399">
        <f t="shared" ref="GT17:GT19" si="83">SUM(FA17,FD17,FG17,FJ17,FM17,FP17,FV17,FZ17,GD17,GG17,GJ17,GM17,GP17)*0.1</f>
        <v>117300</v>
      </c>
      <c r="GU17" s="424">
        <f t="shared" si="31"/>
        <v>1290300</v>
      </c>
      <c r="GV17" s="424"/>
      <c r="GW17" s="398"/>
      <c r="GX17" s="399"/>
      <c r="GY17" s="399"/>
      <c r="GZ17" s="398">
        <v>2500</v>
      </c>
      <c r="HA17" s="399">
        <v>20</v>
      </c>
      <c r="HB17" s="399">
        <v>50000</v>
      </c>
      <c r="HC17" s="398"/>
      <c r="HD17" s="399"/>
      <c r="HE17" s="399"/>
      <c r="HF17" s="398">
        <v>1600</v>
      </c>
      <c r="HG17" s="399">
        <v>25</v>
      </c>
      <c r="HH17" s="399">
        <v>40000</v>
      </c>
      <c r="HI17" s="398">
        <v>800</v>
      </c>
      <c r="HJ17" s="399">
        <v>360</v>
      </c>
      <c r="HK17" s="399">
        <v>288000</v>
      </c>
      <c r="HL17" s="398">
        <v>250</v>
      </c>
      <c r="HM17" s="399">
        <v>660</v>
      </c>
      <c r="HN17" s="399">
        <v>165000</v>
      </c>
      <c r="HO17" s="668"/>
      <c r="HP17" s="399"/>
      <c r="HQ17" s="399"/>
      <c r="HR17" s="398">
        <v>1500000</v>
      </c>
      <c r="HS17" s="399">
        <v>0.42</v>
      </c>
      <c r="HT17" s="399">
        <v>630000</v>
      </c>
      <c r="HU17" s="398">
        <v>1500000</v>
      </c>
      <c r="HV17" s="398"/>
      <c r="HW17" s="399"/>
      <c r="HX17" s="399"/>
      <c r="HY17" s="424">
        <f t="shared" si="44"/>
        <v>1173000</v>
      </c>
      <c r="HZ17" s="398"/>
      <c r="IA17" s="399"/>
      <c r="IB17" s="399"/>
      <c r="IC17" s="398"/>
      <c r="ID17" s="399"/>
      <c r="IE17" s="399"/>
      <c r="IF17" s="398"/>
      <c r="IG17" s="399"/>
      <c r="IH17" s="399"/>
      <c r="II17" s="398"/>
      <c r="IJ17" s="399"/>
      <c r="IK17" s="399"/>
      <c r="IL17" s="398"/>
      <c r="IM17" s="399"/>
      <c r="IN17" s="399"/>
      <c r="IO17" s="424">
        <f t="shared" si="53"/>
        <v>0</v>
      </c>
      <c r="IP17" s="399"/>
      <c r="IQ17" s="399"/>
      <c r="IR17" s="399">
        <f t="shared" ref="IR17:IR19" si="84">SUM(GY17,HB17,HE17,HH17,HK17,HN17,HT17,HX17,IB17,IE17,IH17,IK17,IN17)*0.1</f>
        <v>117300</v>
      </c>
      <c r="IS17" s="424">
        <f t="shared" si="32"/>
        <v>1290300</v>
      </c>
      <c r="IT17" s="424"/>
      <c r="IU17" s="398"/>
      <c r="IV17" s="399"/>
      <c r="IW17" s="399"/>
      <c r="IX17" s="398">
        <v>2500</v>
      </c>
      <c r="IY17" s="399">
        <v>20</v>
      </c>
      <c r="IZ17" s="399">
        <v>50000</v>
      </c>
      <c r="JA17" s="398"/>
      <c r="JB17" s="399"/>
      <c r="JC17" s="399"/>
      <c r="JD17" s="398">
        <v>1600</v>
      </c>
      <c r="JE17" s="399">
        <v>25</v>
      </c>
      <c r="JF17" s="399">
        <v>40000</v>
      </c>
      <c r="JG17" s="398">
        <v>800</v>
      </c>
      <c r="JH17" s="399">
        <v>360</v>
      </c>
      <c r="JI17" s="399">
        <v>288000</v>
      </c>
      <c r="JJ17" s="398">
        <v>250</v>
      </c>
      <c r="JK17" s="399">
        <v>660</v>
      </c>
      <c r="JL17" s="399">
        <v>165000</v>
      </c>
      <c r="JM17" s="668"/>
      <c r="JN17" s="399"/>
      <c r="JO17" s="399"/>
      <c r="JP17" s="398">
        <v>1500000</v>
      </c>
      <c r="JQ17" s="399"/>
      <c r="JR17" s="399">
        <v>630000</v>
      </c>
      <c r="JS17" s="398">
        <v>1500000</v>
      </c>
      <c r="JT17" s="398"/>
      <c r="JU17" s="399"/>
      <c r="JV17" s="399"/>
      <c r="JW17" s="424">
        <f t="shared" si="46"/>
        <v>1173000</v>
      </c>
      <c r="JX17" s="398"/>
      <c r="JY17" s="399"/>
      <c r="JZ17" s="399"/>
      <c r="KA17" s="398"/>
      <c r="KB17" s="399"/>
      <c r="KC17" s="399"/>
      <c r="KD17" s="398"/>
      <c r="KE17" s="399"/>
      <c r="KF17" s="399"/>
      <c r="KG17" s="398"/>
      <c r="KH17" s="399"/>
      <c r="KI17" s="399"/>
      <c r="KJ17" s="398"/>
      <c r="KK17" s="399"/>
      <c r="KL17" s="399"/>
      <c r="KM17" s="424">
        <f t="shared" si="54"/>
        <v>0</v>
      </c>
      <c r="KN17" s="399"/>
      <c r="KO17" s="399"/>
      <c r="KP17" s="399">
        <f t="shared" ref="KP17:KP19" si="85">SUM(IW17,IZ17,JC17,JF17,JI17,JL17,JR17,JV17,JZ17,KC17,KF17,KI17,KL17)*0.1</f>
        <v>117300</v>
      </c>
      <c r="KQ17" s="424">
        <f t="shared" si="33"/>
        <v>1290300</v>
      </c>
      <c r="KR17" s="424"/>
    </row>
    <row r="18" spans="1:304">
      <c r="A18" s="911"/>
      <c r="B18" s="16"/>
      <c r="C18" s="16"/>
      <c r="D18" s="17" t="s">
        <v>56</v>
      </c>
      <c r="E18" s="398"/>
      <c r="F18" s="398" t="str">
        <f t="shared" si="73"/>
        <v/>
      </c>
      <c r="G18" s="399"/>
      <c r="H18" s="398"/>
      <c r="I18" s="398" t="str">
        <f t="shared" si="11"/>
        <v/>
      </c>
      <c r="J18" s="399"/>
      <c r="K18" s="398"/>
      <c r="L18" s="398" t="str">
        <f t="shared" si="0"/>
        <v/>
      </c>
      <c r="M18" s="399"/>
      <c r="N18" s="398"/>
      <c r="O18" s="398" t="str">
        <f t="shared" si="12"/>
        <v/>
      </c>
      <c r="P18" s="399"/>
      <c r="Q18" s="398"/>
      <c r="R18" s="398" t="str">
        <f t="shared" si="13"/>
        <v/>
      </c>
      <c r="S18" s="399"/>
      <c r="T18" s="398"/>
      <c r="U18" s="398" t="str">
        <f t="shared" si="14"/>
        <v/>
      </c>
      <c r="V18" s="399"/>
      <c r="W18" s="668"/>
      <c r="X18" s="399"/>
      <c r="Y18" s="399"/>
      <c r="Z18" s="398"/>
      <c r="AA18" s="419" t="str">
        <f t="shared" si="15"/>
        <v/>
      </c>
      <c r="AB18" s="399"/>
      <c r="AC18" s="398"/>
      <c r="AD18" s="398"/>
      <c r="AE18" s="398" t="str">
        <f t="shared" si="16"/>
        <v/>
      </c>
      <c r="AF18" s="399"/>
      <c r="AG18" s="399">
        <f t="shared" si="74"/>
        <v>0</v>
      </c>
      <c r="AH18" s="398"/>
      <c r="AI18" s="398" t="str">
        <f t="shared" si="2"/>
        <v/>
      </c>
      <c r="AJ18" s="399"/>
      <c r="AK18" s="398"/>
      <c r="AL18" s="398" t="str">
        <f t="shared" si="17"/>
        <v/>
      </c>
      <c r="AM18" s="399"/>
      <c r="AN18" s="398"/>
      <c r="AO18" s="398" t="str">
        <f t="shared" si="18"/>
        <v/>
      </c>
      <c r="AP18" s="399"/>
      <c r="AQ18" s="398"/>
      <c r="AR18" s="398" t="str">
        <f t="shared" si="55"/>
        <v/>
      </c>
      <c r="AS18" s="399"/>
      <c r="AT18" s="398"/>
      <c r="AU18" s="398" t="str">
        <f t="shared" si="75"/>
        <v>0</v>
      </c>
      <c r="AV18" s="399"/>
      <c r="AW18" s="399">
        <f t="shared" si="76"/>
        <v>0</v>
      </c>
      <c r="AX18" s="399"/>
      <c r="AY18" s="399"/>
      <c r="AZ18" s="399">
        <f t="shared" si="77"/>
        <v>0</v>
      </c>
      <c r="BA18" s="206">
        <f t="shared" si="78"/>
        <v>0</v>
      </c>
      <c r="BB18" s="45"/>
      <c r="BC18" s="398"/>
      <c r="BD18" s="399" t="str">
        <f t="shared" si="58"/>
        <v/>
      </c>
      <c r="BE18" s="399"/>
      <c r="BF18" s="398"/>
      <c r="BG18" s="399" t="str">
        <f t="shared" ref="BG18:BG19" si="86">IF(ISERROR(BH18/BF18),"",(BH18/BF18))</f>
        <v/>
      </c>
      <c r="BH18" s="399"/>
      <c r="BI18" s="398"/>
      <c r="BJ18" s="399" t="str">
        <f t="shared" si="60"/>
        <v/>
      </c>
      <c r="BK18" s="399"/>
      <c r="BL18" s="398"/>
      <c r="BM18" s="399" t="str">
        <f t="shared" ref="BM18:BM19" si="87">IF(ISERROR(BN18/BL18),"",(BN18/BL18))</f>
        <v/>
      </c>
      <c r="BN18" s="399"/>
      <c r="BO18" s="398"/>
      <c r="BP18" s="399" t="str">
        <f t="shared" si="62"/>
        <v/>
      </c>
      <c r="BQ18" s="399"/>
      <c r="BR18" s="398"/>
      <c r="BS18" s="399" t="str">
        <f t="shared" si="63"/>
        <v/>
      </c>
      <c r="BT18" s="399"/>
      <c r="BU18" s="668"/>
      <c r="BV18" s="399"/>
      <c r="BW18" s="399"/>
      <c r="BX18" s="398"/>
      <c r="BY18" s="399" t="str">
        <f t="shared" si="64"/>
        <v/>
      </c>
      <c r="BZ18" s="399"/>
      <c r="CA18" s="398"/>
      <c r="CB18" s="398"/>
      <c r="CC18" s="399" t="str">
        <f t="shared" si="65"/>
        <v/>
      </c>
      <c r="CD18" s="399"/>
      <c r="CE18" s="424">
        <f t="shared" si="38"/>
        <v>0</v>
      </c>
      <c r="CF18" s="398"/>
      <c r="CG18" s="399" t="str">
        <f t="shared" si="66"/>
        <v/>
      </c>
      <c r="CH18" s="399"/>
      <c r="CI18" s="398"/>
      <c r="CJ18" s="399" t="str">
        <f t="shared" si="67"/>
        <v/>
      </c>
      <c r="CK18" s="399"/>
      <c r="CL18" s="398"/>
      <c r="CM18" s="399" t="str">
        <f t="shared" si="79"/>
        <v/>
      </c>
      <c r="CN18" s="399"/>
      <c r="CO18" s="398"/>
      <c r="CP18" s="399" t="str">
        <f t="shared" si="80"/>
        <v/>
      </c>
      <c r="CQ18" s="399"/>
      <c r="CR18" s="398"/>
      <c r="CS18" s="399" t="str">
        <f t="shared" si="70"/>
        <v/>
      </c>
      <c r="CT18" s="399"/>
      <c r="CU18" s="424">
        <f t="shared" si="50"/>
        <v>0</v>
      </c>
      <c r="CV18" s="399"/>
      <c r="CW18" s="399"/>
      <c r="CX18" s="399">
        <f t="shared" si="81"/>
        <v>0</v>
      </c>
      <c r="CY18" s="424">
        <f t="shared" si="29"/>
        <v>0</v>
      </c>
      <c r="CZ18" s="823"/>
      <c r="DA18" s="398"/>
      <c r="DB18" s="399"/>
      <c r="DC18" s="399"/>
      <c r="DD18" s="398"/>
      <c r="DE18" s="399"/>
      <c r="DF18" s="399"/>
      <c r="DG18" s="398"/>
      <c r="DH18" s="399"/>
      <c r="DI18" s="399"/>
      <c r="DJ18" s="398"/>
      <c r="DK18" s="399"/>
      <c r="DL18" s="399"/>
      <c r="DM18" s="398"/>
      <c r="DN18" s="399"/>
      <c r="DO18" s="399"/>
      <c r="DP18" s="398"/>
      <c r="DQ18" s="399"/>
      <c r="DR18" s="399"/>
      <c r="DS18" s="668"/>
      <c r="DT18" s="399"/>
      <c r="DU18" s="399"/>
      <c r="DV18" s="398"/>
      <c r="DW18" s="399"/>
      <c r="DX18" s="399"/>
      <c r="DY18" s="398"/>
      <c r="DZ18" s="398"/>
      <c r="EA18" s="399"/>
      <c r="EB18" s="399"/>
      <c r="EC18" s="424">
        <f t="shared" si="40"/>
        <v>0</v>
      </c>
      <c r="ED18" s="398"/>
      <c r="EE18" s="399"/>
      <c r="EF18" s="399"/>
      <c r="EG18" s="398"/>
      <c r="EH18" s="399"/>
      <c r="EI18" s="399"/>
      <c r="EJ18" s="398"/>
      <c r="EK18" s="399"/>
      <c r="EL18" s="399"/>
      <c r="EM18" s="398"/>
      <c r="EN18" s="399"/>
      <c r="EO18" s="399"/>
      <c r="EP18" s="398"/>
      <c r="EQ18" s="399"/>
      <c r="ER18" s="399"/>
      <c r="ES18" s="424">
        <f t="shared" si="51"/>
        <v>0</v>
      </c>
      <c r="ET18" s="399"/>
      <c r="EU18" s="399"/>
      <c r="EV18" s="399">
        <f t="shared" si="82"/>
        <v>0</v>
      </c>
      <c r="EW18" s="424">
        <f t="shared" si="30"/>
        <v>0</v>
      </c>
      <c r="EX18" s="424"/>
      <c r="EY18" s="398"/>
      <c r="EZ18" s="399"/>
      <c r="FA18" s="399"/>
      <c r="FB18" s="398"/>
      <c r="FC18" s="399"/>
      <c r="FD18" s="399"/>
      <c r="FE18" s="398"/>
      <c r="FF18" s="399"/>
      <c r="FG18" s="399"/>
      <c r="FH18" s="398"/>
      <c r="FI18" s="399"/>
      <c r="FJ18" s="399"/>
      <c r="FK18" s="398"/>
      <c r="FL18" s="399"/>
      <c r="FM18" s="399"/>
      <c r="FN18" s="398"/>
      <c r="FO18" s="399"/>
      <c r="FP18" s="399"/>
      <c r="FQ18" s="668"/>
      <c r="FR18" s="399"/>
      <c r="FS18" s="399"/>
      <c r="FT18" s="398"/>
      <c r="FU18" s="399"/>
      <c r="FV18" s="399"/>
      <c r="FW18" s="398"/>
      <c r="FX18" s="399"/>
      <c r="FY18" s="399"/>
      <c r="FZ18" s="399"/>
      <c r="GA18" s="424">
        <f t="shared" si="42"/>
        <v>0</v>
      </c>
      <c r="GB18" s="398"/>
      <c r="GC18" s="399"/>
      <c r="GD18" s="399"/>
      <c r="GE18" s="398"/>
      <c r="GF18" s="399"/>
      <c r="GG18" s="399"/>
      <c r="GH18" s="398"/>
      <c r="GI18" s="399"/>
      <c r="GJ18" s="399"/>
      <c r="GK18" s="398"/>
      <c r="GL18" s="399"/>
      <c r="GM18" s="399"/>
      <c r="GN18" s="398"/>
      <c r="GO18" s="399"/>
      <c r="GP18" s="399"/>
      <c r="GQ18" s="424">
        <f t="shared" si="52"/>
        <v>0</v>
      </c>
      <c r="GR18" s="399"/>
      <c r="GS18" s="399"/>
      <c r="GT18" s="399">
        <f t="shared" si="83"/>
        <v>0</v>
      </c>
      <c r="GU18" s="424">
        <f t="shared" si="31"/>
        <v>0</v>
      </c>
      <c r="GV18" s="424"/>
      <c r="GW18" s="398"/>
      <c r="GX18" s="399"/>
      <c r="GY18" s="399"/>
      <c r="GZ18" s="398"/>
      <c r="HA18" s="399"/>
      <c r="HB18" s="399"/>
      <c r="HC18" s="398"/>
      <c r="HD18" s="399"/>
      <c r="HE18" s="399"/>
      <c r="HF18" s="398"/>
      <c r="HG18" s="399"/>
      <c r="HH18" s="399"/>
      <c r="HI18" s="398"/>
      <c r="HJ18" s="399"/>
      <c r="HK18" s="399"/>
      <c r="HL18" s="398"/>
      <c r="HM18" s="399"/>
      <c r="HN18" s="399"/>
      <c r="HO18" s="668"/>
      <c r="HP18" s="399"/>
      <c r="HQ18" s="399"/>
      <c r="HR18" s="398"/>
      <c r="HS18" s="399"/>
      <c r="HT18" s="399"/>
      <c r="HU18" s="398"/>
      <c r="HV18" s="398"/>
      <c r="HW18" s="399"/>
      <c r="HX18" s="399"/>
      <c r="HY18" s="424">
        <f t="shared" si="44"/>
        <v>0</v>
      </c>
      <c r="HZ18" s="398"/>
      <c r="IA18" s="399"/>
      <c r="IB18" s="399"/>
      <c r="IC18" s="398"/>
      <c r="ID18" s="399"/>
      <c r="IE18" s="399"/>
      <c r="IF18" s="398"/>
      <c r="IG18" s="399"/>
      <c r="IH18" s="399"/>
      <c r="II18" s="398"/>
      <c r="IJ18" s="399"/>
      <c r="IK18" s="399"/>
      <c r="IL18" s="398"/>
      <c r="IM18" s="399"/>
      <c r="IN18" s="399"/>
      <c r="IO18" s="424">
        <f t="shared" si="53"/>
        <v>0</v>
      </c>
      <c r="IP18" s="399"/>
      <c r="IQ18" s="399"/>
      <c r="IR18" s="399">
        <f t="shared" si="84"/>
        <v>0</v>
      </c>
      <c r="IS18" s="424">
        <f t="shared" si="32"/>
        <v>0</v>
      </c>
      <c r="IT18" s="424"/>
      <c r="IU18" s="398"/>
      <c r="IV18" s="399"/>
      <c r="IW18" s="399"/>
      <c r="IX18" s="398"/>
      <c r="IY18" s="399"/>
      <c r="IZ18" s="399"/>
      <c r="JA18" s="398"/>
      <c r="JB18" s="399"/>
      <c r="JC18" s="399"/>
      <c r="JD18" s="398"/>
      <c r="JE18" s="399"/>
      <c r="JF18" s="399"/>
      <c r="JG18" s="398"/>
      <c r="JH18" s="399"/>
      <c r="JI18" s="399"/>
      <c r="JJ18" s="398"/>
      <c r="JK18" s="399"/>
      <c r="JL18" s="399"/>
      <c r="JM18" s="668"/>
      <c r="JN18" s="399"/>
      <c r="JO18" s="399"/>
      <c r="JP18" s="398"/>
      <c r="JQ18" s="399"/>
      <c r="JR18" s="399"/>
      <c r="JS18" s="398"/>
      <c r="JT18" s="398"/>
      <c r="JU18" s="399"/>
      <c r="JV18" s="399"/>
      <c r="JW18" s="424">
        <f t="shared" si="46"/>
        <v>0</v>
      </c>
      <c r="JX18" s="398"/>
      <c r="JY18" s="399"/>
      <c r="JZ18" s="399"/>
      <c r="KA18" s="398"/>
      <c r="KB18" s="399"/>
      <c r="KC18" s="399"/>
      <c r="KD18" s="398"/>
      <c r="KE18" s="399"/>
      <c r="KF18" s="399"/>
      <c r="KG18" s="398"/>
      <c r="KH18" s="399"/>
      <c r="KI18" s="399"/>
      <c r="KJ18" s="398"/>
      <c r="KK18" s="399"/>
      <c r="KL18" s="399"/>
      <c r="KM18" s="424">
        <f t="shared" si="54"/>
        <v>0</v>
      </c>
      <c r="KN18" s="399"/>
      <c r="KO18" s="399"/>
      <c r="KP18" s="399">
        <f t="shared" si="85"/>
        <v>0</v>
      </c>
      <c r="KQ18" s="424">
        <f t="shared" si="33"/>
        <v>0</v>
      </c>
      <c r="KR18" s="424"/>
    </row>
    <row r="19" spans="1:304" ht="18.75" customHeight="1">
      <c r="A19" s="911"/>
      <c r="B19" s="16"/>
      <c r="C19" s="18"/>
      <c r="D19" s="19" t="s">
        <v>322</v>
      </c>
      <c r="E19" s="398"/>
      <c r="F19" s="398" t="str">
        <f t="shared" si="73"/>
        <v/>
      </c>
      <c r="G19" s="399"/>
      <c r="H19" s="398"/>
      <c r="I19" s="398" t="str">
        <f t="shared" si="11"/>
        <v/>
      </c>
      <c r="J19" s="399"/>
      <c r="K19" s="398"/>
      <c r="L19" s="398" t="str">
        <f t="shared" si="0"/>
        <v/>
      </c>
      <c r="M19" s="399"/>
      <c r="N19" s="398"/>
      <c r="O19" s="398" t="str">
        <f t="shared" si="12"/>
        <v/>
      </c>
      <c r="P19" s="399"/>
      <c r="Q19" s="398"/>
      <c r="R19" s="398" t="str">
        <f t="shared" si="13"/>
        <v/>
      </c>
      <c r="S19" s="399"/>
      <c r="T19" s="398"/>
      <c r="U19" s="398" t="str">
        <f t="shared" si="14"/>
        <v/>
      </c>
      <c r="V19" s="399"/>
      <c r="W19" s="668"/>
      <c r="X19" s="399"/>
      <c r="Y19" s="399"/>
      <c r="Z19" s="398"/>
      <c r="AA19" s="419" t="str">
        <f t="shared" si="15"/>
        <v/>
      </c>
      <c r="AB19" s="399"/>
      <c r="AC19" s="398"/>
      <c r="AD19" s="398"/>
      <c r="AE19" s="398" t="str">
        <f t="shared" si="16"/>
        <v/>
      </c>
      <c r="AF19" s="399"/>
      <c r="AG19" s="421">
        <f t="shared" si="74"/>
        <v>0</v>
      </c>
      <c r="AH19" s="398"/>
      <c r="AI19" s="398"/>
      <c r="AJ19" s="399"/>
      <c r="AK19" s="398"/>
      <c r="AL19" s="398"/>
      <c r="AM19" s="399"/>
      <c r="AN19" s="398"/>
      <c r="AO19" s="398"/>
      <c r="AP19" s="399"/>
      <c r="AQ19" s="398"/>
      <c r="AR19" s="398"/>
      <c r="AS19" s="399"/>
      <c r="AT19" s="398"/>
      <c r="AU19" s="398" t="str">
        <f t="shared" si="75"/>
        <v>0</v>
      </c>
      <c r="AV19" s="399"/>
      <c r="AW19" s="399">
        <f t="shared" si="76"/>
        <v>0</v>
      </c>
      <c r="AX19" s="399"/>
      <c r="AY19" s="399"/>
      <c r="AZ19" s="399">
        <f t="shared" si="77"/>
        <v>0</v>
      </c>
      <c r="BA19" s="206">
        <f t="shared" si="78"/>
        <v>0</v>
      </c>
      <c r="BB19" s="45"/>
      <c r="BC19" s="398"/>
      <c r="BD19" s="399" t="str">
        <f t="shared" si="58"/>
        <v/>
      </c>
      <c r="BE19" s="399"/>
      <c r="BF19" s="398"/>
      <c r="BG19" s="399" t="str">
        <f t="shared" si="86"/>
        <v/>
      </c>
      <c r="BH19" s="399"/>
      <c r="BI19" s="398"/>
      <c r="BJ19" s="399" t="str">
        <f t="shared" si="60"/>
        <v/>
      </c>
      <c r="BK19" s="399"/>
      <c r="BL19" s="398"/>
      <c r="BM19" s="399" t="str">
        <f t="shared" si="87"/>
        <v/>
      </c>
      <c r="BN19" s="399"/>
      <c r="BO19" s="398"/>
      <c r="BP19" s="399" t="str">
        <f t="shared" si="62"/>
        <v/>
      </c>
      <c r="BQ19" s="399"/>
      <c r="BR19" s="398"/>
      <c r="BS19" s="399" t="str">
        <f t="shared" si="63"/>
        <v/>
      </c>
      <c r="BT19" s="399"/>
      <c r="BU19" s="668"/>
      <c r="BV19" s="399"/>
      <c r="BW19" s="399"/>
      <c r="BX19" s="398"/>
      <c r="BY19" s="399" t="str">
        <f t="shared" si="64"/>
        <v/>
      </c>
      <c r="BZ19" s="399"/>
      <c r="CA19" s="398"/>
      <c r="CB19" s="398"/>
      <c r="CC19" s="399" t="str">
        <f t="shared" si="65"/>
        <v/>
      </c>
      <c r="CD19" s="399"/>
      <c r="CE19" s="424">
        <f t="shared" si="38"/>
        <v>0</v>
      </c>
      <c r="CF19" s="398">
        <v>500</v>
      </c>
      <c r="CG19" s="399">
        <f t="shared" si="66"/>
        <v>24</v>
      </c>
      <c r="CH19" s="399">
        <v>12000</v>
      </c>
      <c r="CI19" s="398"/>
      <c r="CJ19" s="399" t="str">
        <f t="shared" si="67"/>
        <v/>
      </c>
      <c r="CK19" s="399"/>
      <c r="CL19" s="398"/>
      <c r="CM19" s="399" t="str">
        <f t="shared" si="79"/>
        <v/>
      </c>
      <c r="CN19" s="399"/>
      <c r="CO19" s="398">
        <v>3000</v>
      </c>
      <c r="CP19" s="399">
        <f t="shared" si="80"/>
        <v>159</v>
      </c>
      <c r="CQ19" s="399">
        <v>477000</v>
      </c>
      <c r="CR19" s="398"/>
      <c r="CS19" s="399" t="str">
        <f t="shared" si="70"/>
        <v/>
      </c>
      <c r="CT19" s="399"/>
      <c r="CU19" s="424">
        <f t="shared" si="50"/>
        <v>489000</v>
      </c>
      <c r="CV19" s="399"/>
      <c r="CW19" s="399"/>
      <c r="CX19" s="399">
        <f t="shared" si="81"/>
        <v>48900</v>
      </c>
      <c r="CY19" s="424">
        <f t="shared" si="29"/>
        <v>537900</v>
      </c>
      <c r="CZ19" s="823"/>
      <c r="DA19" s="398"/>
      <c r="DB19" s="399"/>
      <c r="DC19" s="399"/>
      <c r="DD19" s="398"/>
      <c r="DE19" s="399"/>
      <c r="DF19" s="399"/>
      <c r="DG19" s="398"/>
      <c r="DH19" s="399"/>
      <c r="DI19" s="399"/>
      <c r="DJ19" s="398"/>
      <c r="DK19" s="399"/>
      <c r="DL19" s="399"/>
      <c r="DM19" s="398"/>
      <c r="DN19" s="399"/>
      <c r="DO19" s="399"/>
      <c r="DP19" s="398"/>
      <c r="DQ19" s="399"/>
      <c r="DR19" s="399"/>
      <c r="DS19" s="668"/>
      <c r="DT19" s="399"/>
      <c r="DU19" s="399"/>
      <c r="DV19" s="398"/>
      <c r="DW19" s="399"/>
      <c r="DX19" s="399"/>
      <c r="DY19" s="398"/>
      <c r="DZ19" s="398"/>
      <c r="EA19" s="399"/>
      <c r="EB19" s="399"/>
      <c r="EC19" s="424">
        <f t="shared" si="40"/>
        <v>0</v>
      </c>
      <c r="ED19" s="398">
        <v>500</v>
      </c>
      <c r="EE19" s="399"/>
      <c r="EF19" s="399">
        <v>12000</v>
      </c>
      <c r="EG19" s="398"/>
      <c r="EH19" s="399"/>
      <c r="EI19" s="399"/>
      <c r="EJ19" s="398"/>
      <c r="EK19" s="399"/>
      <c r="EL19" s="399"/>
      <c r="EM19" s="398">
        <v>3000</v>
      </c>
      <c r="EN19" s="399"/>
      <c r="EO19" s="399">
        <v>477000</v>
      </c>
      <c r="EP19" s="398"/>
      <c r="EQ19" s="399"/>
      <c r="ER19" s="399"/>
      <c r="ES19" s="424">
        <f t="shared" si="51"/>
        <v>489000</v>
      </c>
      <c r="ET19" s="399"/>
      <c r="EU19" s="399"/>
      <c r="EV19" s="399">
        <f t="shared" si="82"/>
        <v>48900</v>
      </c>
      <c r="EW19" s="424">
        <f t="shared" si="30"/>
        <v>537900</v>
      </c>
      <c r="EX19" s="424"/>
      <c r="EY19" s="398"/>
      <c r="EZ19" s="399"/>
      <c r="FA19" s="399"/>
      <c r="FB19" s="423"/>
      <c r="FC19" s="421"/>
      <c r="FD19" s="421"/>
      <c r="FE19" s="398"/>
      <c r="FF19" s="399"/>
      <c r="FG19" s="399"/>
      <c r="FH19" s="398"/>
      <c r="FI19" s="399"/>
      <c r="FJ19" s="399"/>
      <c r="FK19" s="398"/>
      <c r="FL19" s="399"/>
      <c r="FM19" s="399"/>
      <c r="FN19" s="398"/>
      <c r="FO19" s="399"/>
      <c r="FP19" s="399"/>
      <c r="FQ19" s="668"/>
      <c r="FR19" s="399"/>
      <c r="FS19" s="399"/>
      <c r="FT19" s="398"/>
      <c r="FU19" s="399"/>
      <c r="FV19" s="399"/>
      <c r="FW19" s="398"/>
      <c r="FX19" s="399"/>
      <c r="FY19" s="399"/>
      <c r="FZ19" s="399"/>
      <c r="GA19" s="424">
        <f t="shared" si="42"/>
        <v>0</v>
      </c>
      <c r="GB19" s="398">
        <v>500</v>
      </c>
      <c r="GC19" s="399"/>
      <c r="GD19" s="399">
        <v>12000</v>
      </c>
      <c r="GE19" s="398"/>
      <c r="GF19" s="399"/>
      <c r="GG19" s="399"/>
      <c r="GH19" s="398"/>
      <c r="GI19" s="399"/>
      <c r="GJ19" s="399"/>
      <c r="GK19" s="398">
        <v>3000</v>
      </c>
      <c r="GL19" s="399"/>
      <c r="GM19" s="399">
        <v>477000</v>
      </c>
      <c r="GN19" s="398"/>
      <c r="GO19" s="399"/>
      <c r="GP19" s="399"/>
      <c r="GQ19" s="424">
        <f t="shared" si="52"/>
        <v>489000</v>
      </c>
      <c r="GR19" s="399"/>
      <c r="GS19" s="399"/>
      <c r="GT19" s="399">
        <f t="shared" si="83"/>
        <v>48900</v>
      </c>
      <c r="GU19" s="424">
        <f t="shared" si="31"/>
        <v>537900</v>
      </c>
      <c r="GV19" s="424"/>
      <c r="GW19" s="398"/>
      <c r="GX19" s="399"/>
      <c r="GY19" s="399"/>
      <c r="GZ19" s="423"/>
      <c r="HA19" s="421"/>
      <c r="HB19" s="421"/>
      <c r="HC19" s="398"/>
      <c r="HD19" s="399"/>
      <c r="HE19" s="399"/>
      <c r="HF19" s="398"/>
      <c r="HG19" s="399"/>
      <c r="HH19" s="399"/>
      <c r="HI19" s="398"/>
      <c r="HJ19" s="399"/>
      <c r="HK19" s="399"/>
      <c r="HL19" s="398"/>
      <c r="HM19" s="399"/>
      <c r="HN19" s="399"/>
      <c r="HO19" s="668"/>
      <c r="HP19" s="399"/>
      <c r="HQ19" s="399"/>
      <c r="HR19" s="398"/>
      <c r="HS19" s="399"/>
      <c r="HT19" s="399"/>
      <c r="HU19" s="398"/>
      <c r="HV19" s="398"/>
      <c r="HW19" s="399"/>
      <c r="HX19" s="399"/>
      <c r="HY19" s="424">
        <f t="shared" si="44"/>
        <v>0</v>
      </c>
      <c r="HZ19" s="398">
        <v>500</v>
      </c>
      <c r="IA19" s="399"/>
      <c r="IB19" s="399">
        <v>12000</v>
      </c>
      <c r="IC19" s="398"/>
      <c r="ID19" s="399"/>
      <c r="IE19" s="399"/>
      <c r="IF19" s="398"/>
      <c r="IG19" s="399"/>
      <c r="IH19" s="399"/>
      <c r="II19" s="398">
        <v>3000</v>
      </c>
      <c r="IJ19" s="399"/>
      <c r="IK19" s="399">
        <v>477000</v>
      </c>
      <c r="IL19" s="398"/>
      <c r="IM19" s="399"/>
      <c r="IN19" s="399"/>
      <c r="IO19" s="424">
        <f t="shared" si="53"/>
        <v>489000</v>
      </c>
      <c r="IP19" s="399"/>
      <c r="IQ19" s="399"/>
      <c r="IR19" s="399">
        <f t="shared" si="84"/>
        <v>48900</v>
      </c>
      <c r="IS19" s="424">
        <f t="shared" si="32"/>
        <v>537900</v>
      </c>
      <c r="IT19" s="424" t="s">
        <v>234</v>
      </c>
      <c r="IU19" s="398"/>
      <c r="IV19" s="399"/>
      <c r="IW19" s="399"/>
      <c r="IX19" s="423"/>
      <c r="IY19" s="421"/>
      <c r="IZ19" s="421"/>
      <c r="JA19" s="398"/>
      <c r="JB19" s="399"/>
      <c r="JC19" s="399"/>
      <c r="JD19" s="398"/>
      <c r="JE19" s="399"/>
      <c r="JF19" s="399"/>
      <c r="JG19" s="398"/>
      <c r="JH19" s="399"/>
      <c r="JI19" s="399"/>
      <c r="JJ19" s="398"/>
      <c r="JK19" s="399"/>
      <c r="JL19" s="399"/>
      <c r="JM19" s="668"/>
      <c r="JN19" s="399"/>
      <c r="JO19" s="399"/>
      <c r="JP19" s="398"/>
      <c r="JQ19" s="399"/>
      <c r="JR19" s="399"/>
      <c r="JS19" s="398"/>
      <c r="JT19" s="398"/>
      <c r="JU19" s="399"/>
      <c r="JV19" s="399"/>
      <c r="JW19" s="424">
        <f t="shared" si="46"/>
        <v>0</v>
      </c>
      <c r="JX19" s="398">
        <v>500</v>
      </c>
      <c r="JY19" s="399"/>
      <c r="JZ19" s="399">
        <v>12000</v>
      </c>
      <c r="KA19" s="398"/>
      <c r="KB19" s="399"/>
      <c r="KC19" s="399"/>
      <c r="KD19" s="398"/>
      <c r="KE19" s="399"/>
      <c r="KF19" s="399"/>
      <c r="KG19" s="398">
        <v>3000</v>
      </c>
      <c r="KH19" s="399"/>
      <c r="KI19" s="399">
        <v>477000</v>
      </c>
      <c r="KJ19" s="398"/>
      <c r="KK19" s="399"/>
      <c r="KL19" s="399"/>
      <c r="KM19" s="424">
        <f t="shared" si="54"/>
        <v>489000</v>
      </c>
      <c r="KN19" s="399"/>
      <c r="KO19" s="399"/>
      <c r="KP19" s="399">
        <f t="shared" si="85"/>
        <v>48900</v>
      </c>
      <c r="KQ19" s="424">
        <f t="shared" si="33"/>
        <v>537900</v>
      </c>
      <c r="KR19" s="424" t="s">
        <v>234</v>
      </c>
    </row>
    <row r="20" spans="1:304" ht="15">
      <c r="A20" s="911"/>
      <c r="B20" s="48"/>
      <c r="C20" s="20" t="s">
        <v>140</v>
      </c>
      <c r="D20" s="19"/>
      <c r="E20" s="33">
        <f t="shared" ref="E20" si="88">SUM(E16:E19)</f>
        <v>0</v>
      </c>
      <c r="F20" s="33" t="str">
        <f t="shared" si="73"/>
        <v/>
      </c>
      <c r="G20" s="33">
        <f t="shared" ref="G20:H20" si="89">SUM(G16:G19)</f>
        <v>0</v>
      </c>
      <c r="H20" s="33">
        <f t="shared" si="89"/>
        <v>3200</v>
      </c>
      <c r="I20" s="33">
        <f t="shared" si="11"/>
        <v>21.25</v>
      </c>
      <c r="J20" s="33">
        <f t="shared" ref="J20:K20" si="90">SUM(J16:J19)</f>
        <v>68000</v>
      </c>
      <c r="K20" s="33">
        <f t="shared" si="90"/>
        <v>0</v>
      </c>
      <c r="L20" s="33" t="str">
        <f t="shared" si="0"/>
        <v/>
      </c>
      <c r="M20" s="33">
        <f t="shared" ref="M20:N20" si="91">SUM(M16:M19)</f>
        <v>0</v>
      </c>
      <c r="N20" s="33">
        <f t="shared" si="91"/>
        <v>1400</v>
      </c>
      <c r="O20" s="33">
        <f t="shared" si="12"/>
        <v>26.714285714285715</v>
      </c>
      <c r="P20" s="33">
        <f t="shared" ref="P20:Q20" si="92">SUM(P16:P19)</f>
        <v>37400</v>
      </c>
      <c r="Q20" s="33">
        <f t="shared" si="92"/>
        <v>400</v>
      </c>
      <c r="R20" s="33">
        <f t="shared" si="13"/>
        <v>408</v>
      </c>
      <c r="S20" s="33">
        <f t="shared" ref="S20:T20" si="93">SUM(S16:S19)</f>
        <v>163200</v>
      </c>
      <c r="T20" s="33">
        <f t="shared" si="93"/>
        <v>0</v>
      </c>
      <c r="U20" s="33" t="str">
        <f t="shared" si="14"/>
        <v/>
      </c>
      <c r="V20" s="33">
        <f t="shared" ref="V20:Z20" si="94">SUM(V16:V19)</f>
        <v>0</v>
      </c>
      <c r="W20" s="670">
        <f t="shared" si="94"/>
        <v>0</v>
      </c>
      <c r="X20" s="33">
        <f t="shared" si="94"/>
        <v>0</v>
      </c>
      <c r="Y20" s="33">
        <f t="shared" si="94"/>
        <v>0</v>
      </c>
      <c r="Z20" s="33">
        <f t="shared" si="94"/>
        <v>3128000</v>
      </c>
      <c r="AA20" s="33">
        <f t="shared" si="15"/>
        <v>0.37762148337595908</v>
      </c>
      <c r="AB20" s="33">
        <f t="shared" ref="AB20:AD20" si="95">SUM(AB16:AB19)</f>
        <v>1181200</v>
      </c>
      <c r="AC20" s="33">
        <f t="shared" si="95"/>
        <v>2500000</v>
      </c>
      <c r="AD20" s="33">
        <f t="shared" si="95"/>
        <v>0</v>
      </c>
      <c r="AE20" s="33" t="str">
        <f t="shared" si="16"/>
        <v/>
      </c>
      <c r="AF20" s="33">
        <f t="shared" ref="AF20:AH20" si="96">SUM(AF16:AF19)</f>
        <v>0</v>
      </c>
      <c r="AG20" s="33">
        <f t="shared" si="96"/>
        <v>1449800</v>
      </c>
      <c r="AH20" s="33">
        <f t="shared" si="96"/>
        <v>0</v>
      </c>
      <c r="AI20" s="33" t="str">
        <f t="shared" ref="AI20:AI22" si="97">IF(ISERROR(AJ20/AH20),"",(AJ20/AH20))</f>
        <v/>
      </c>
      <c r="AJ20" s="33">
        <f t="shared" ref="AJ20:AK20" si="98">SUM(AJ16:AJ19)</f>
        <v>0</v>
      </c>
      <c r="AK20" s="33">
        <f t="shared" si="98"/>
        <v>0</v>
      </c>
      <c r="AL20" s="33" t="str">
        <f t="shared" ref="AL20:AL22" si="99">IF(ISERROR(AM20/AK20),"",(AM20/AK20))</f>
        <v/>
      </c>
      <c r="AM20" s="33">
        <f t="shared" ref="AM20:AN20" si="100">SUM(AM16:AM19)</f>
        <v>0</v>
      </c>
      <c r="AN20" s="33">
        <f t="shared" si="100"/>
        <v>0</v>
      </c>
      <c r="AO20" s="33" t="str">
        <f t="shared" ref="AO20:AO22" si="101">IF(ISERROR(AP20/AN20),"",(AP20/AN20))</f>
        <v/>
      </c>
      <c r="AP20" s="33">
        <f t="shared" ref="AP20:AQ20" si="102">SUM(AP16:AP19)</f>
        <v>0</v>
      </c>
      <c r="AQ20" s="33">
        <f t="shared" si="102"/>
        <v>0</v>
      </c>
      <c r="AR20" s="33" t="str">
        <f t="shared" ref="AR20:AR22" si="103">IF(ISERROR(AS20/AQ20),"",(AS20/AQ20))</f>
        <v/>
      </c>
      <c r="AS20" s="33">
        <f t="shared" ref="AS20:AT20" si="104">SUM(AS16:AS19)</f>
        <v>0</v>
      </c>
      <c r="AT20" s="33">
        <f t="shared" si="104"/>
        <v>0</v>
      </c>
      <c r="AU20" s="33" t="str">
        <f t="shared" si="75"/>
        <v>0</v>
      </c>
      <c r="AV20" s="33">
        <f t="shared" ref="AV20:BA20" si="105">SUM(AV16:AV19)</f>
        <v>0</v>
      </c>
      <c r="AW20" s="33">
        <f t="shared" si="105"/>
        <v>0</v>
      </c>
      <c r="AX20" s="33">
        <f t="shared" si="105"/>
        <v>0</v>
      </c>
      <c r="AY20" s="33">
        <f t="shared" si="105"/>
        <v>5000</v>
      </c>
      <c r="AZ20" s="33">
        <f t="shared" si="105"/>
        <v>144980</v>
      </c>
      <c r="BA20" s="33">
        <f t="shared" si="105"/>
        <v>1599780</v>
      </c>
      <c r="BB20" s="45"/>
      <c r="BC20" s="33">
        <f t="shared" ref="BC20" si="106">SUM(BC16:BC19)</f>
        <v>0</v>
      </c>
      <c r="BD20" s="36" t="str">
        <f t="shared" si="58"/>
        <v/>
      </c>
      <c r="BE20" s="36">
        <f t="shared" ref="BE20:BF20" si="107">SUM(BE16:BE19)</f>
        <v>0</v>
      </c>
      <c r="BF20" s="33">
        <f t="shared" si="107"/>
        <v>3500</v>
      </c>
      <c r="BG20" s="36">
        <f t="shared" si="59"/>
        <v>21.428571428571427</v>
      </c>
      <c r="BH20" s="36">
        <f t="shared" ref="BH20:BI20" si="108">SUM(BH16:BH19)</f>
        <v>75000</v>
      </c>
      <c r="BI20" s="33">
        <f t="shared" si="108"/>
        <v>0</v>
      </c>
      <c r="BJ20" s="36" t="str">
        <f t="shared" si="60"/>
        <v/>
      </c>
      <c r="BK20" s="36">
        <f t="shared" ref="BK20:BL20" si="109">SUM(BK16:BK19)</f>
        <v>0</v>
      </c>
      <c r="BL20" s="33">
        <f t="shared" si="109"/>
        <v>4400</v>
      </c>
      <c r="BM20" s="36">
        <f t="shared" si="61"/>
        <v>25</v>
      </c>
      <c r="BN20" s="36">
        <f t="shared" ref="BN20:BO20" si="110">SUM(BN16:BN19)</f>
        <v>110000</v>
      </c>
      <c r="BO20" s="33">
        <f t="shared" si="110"/>
        <v>800</v>
      </c>
      <c r="BP20" s="36">
        <f t="shared" si="62"/>
        <v>360</v>
      </c>
      <c r="BQ20" s="36">
        <f t="shared" ref="BQ20:BR20" si="111">SUM(BQ16:BQ19)</f>
        <v>288000</v>
      </c>
      <c r="BR20" s="33">
        <f t="shared" si="111"/>
        <v>0</v>
      </c>
      <c r="BS20" s="36" t="str">
        <f t="shared" si="63"/>
        <v/>
      </c>
      <c r="BT20" s="36">
        <f t="shared" ref="BT20:BX20" si="112">SUM(BT16:BT19)</f>
        <v>0</v>
      </c>
      <c r="BU20" s="670">
        <f t="shared" si="112"/>
        <v>0</v>
      </c>
      <c r="BV20" s="36">
        <f t="shared" si="112"/>
        <v>0</v>
      </c>
      <c r="BW20" s="36">
        <f t="shared" si="112"/>
        <v>0</v>
      </c>
      <c r="BX20" s="33">
        <f t="shared" si="112"/>
        <v>3032000</v>
      </c>
      <c r="BY20" s="36">
        <f t="shared" si="64"/>
        <v>0.34630606860158314</v>
      </c>
      <c r="BZ20" s="36">
        <f t="shared" ref="BZ20:CB20" si="113">SUM(BZ16:BZ19)</f>
        <v>1050000</v>
      </c>
      <c r="CA20" s="33">
        <f t="shared" si="113"/>
        <v>1500000</v>
      </c>
      <c r="CB20" s="33">
        <f t="shared" si="113"/>
        <v>0</v>
      </c>
      <c r="CC20" s="36" t="str">
        <f t="shared" si="65"/>
        <v/>
      </c>
      <c r="CD20" s="36">
        <f t="shared" ref="CD20:CF20" si="114">SUM(CD16:CD19)</f>
        <v>0</v>
      </c>
      <c r="CE20" s="424">
        <f t="shared" si="38"/>
        <v>1523000</v>
      </c>
      <c r="CF20" s="33">
        <f t="shared" si="114"/>
        <v>500</v>
      </c>
      <c r="CG20" s="36">
        <f t="shared" si="66"/>
        <v>24</v>
      </c>
      <c r="CH20" s="36">
        <f t="shared" ref="CH20:CI20" si="115">SUM(CH16:CH19)</f>
        <v>12000</v>
      </c>
      <c r="CI20" s="33">
        <f t="shared" si="115"/>
        <v>0</v>
      </c>
      <c r="CJ20" s="36" t="str">
        <f t="shared" si="67"/>
        <v/>
      </c>
      <c r="CK20" s="36">
        <f t="shared" ref="CK20:CL20" si="116">SUM(CK16:CK19)</f>
        <v>0</v>
      </c>
      <c r="CL20" s="33">
        <f t="shared" si="116"/>
        <v>170</v>
      </c>
      <c r="CM20" s="36">
        <f t="shared" si="68"/>
        <v>1298</v>
      </c>
      <c r="CN20" s="36">
        <f t="shared" ref="CN20:CO20" si="117">SUM(CN16:CN19)</f>
        <v>220660</v>
      </c>
      <c r="CO20" s="33">
        <f t="shared" si="117"/>
        <v>4850</v>
      </c>
      <c r="CP20" s="36">
        <f t="shared" si="69"/>
        <v>160.5257731958763</v>
      </c>
      <c r="CQ20" s="36">
        <f t="shared" ref="CQ20:CR20" si="118">SUM(CQ16:CQ19)</f>
        <v>778550</v>
      </c>
      <c r="CR20" s="33">
        <f t="shared" si="118"/>
        <v>0</v>
      </c>
      <c r="CS20" s="36" t="str">
        <f t="shared" si="70"/>
        <v/>
      </c>
      <c r="CT20" s="36">
        <f t="shared" ref="CT20:CX20" si="119">SUM(CT16:CT19)</f>
        <v>0</v>
      </c>
      <c r="CU20" s="424">
        <f t="shared" si="50"/>
        <v>1011210</v>
      </c>
      <c r="CV20" s="36">
        <f t="shared" si="119"/>
        <v>0</v>
      </c>
      <c r="CW20" s="36">
        <f t="shared" si="119"/>
        <v>5000</v>
      </c>
      <c r="CX20" s="36">
        <f t="shared" si="119"/>
        <v>253421</v>
      </c>
      <c r="CY20" s="424">
        <f t="shared" si="29"/>
        <v>2792631</v>
      </c>
      <c r="CZ20" s="822"/>
      <c r="DA20" s="33">
        <f t="shared" ref="DA20" si="120">SUM(DA16:DA19)</f>
        <v>0</v>
      </c>
      <c r="DB20" s="36"/>
      <c r="DC20" s="36">
        <f t="shared" ref="DC20:DD20" si="121">SUM(DC16:DC19)</f>
        <v>0</v>
      </c>
      <c r="DD20" s="33">
        <f t="shared" si="121"/>
        <v>15000</v>
      </c>
      <c r="DE20" s="36"/>
      <c r="DF20" s="36">
        <f t="shared" ref="DF20:DG20" si="122">SUM(DF16:DF19)</f>
        <v>212500</v>
      </c>
      <c r="DG20" s="33">
        <f t="shared" si="122"/>
        <v>0</v>
      </c>
      <c r="DH20" s="36"/>
      <c r="DI20" s="36">
        <f t="shared" ref="DI20:DJ20" si="123">SUM(DI16:DI19)</f>
        <v>0</v>
      </c>
      <c r="DJ20" s="33">
        <f t="shared" si="123"/>
        <v>2400</v>
      </c>
      <c r="DK20" s="36"/>
      <c r="DL20" s="36">
        <f t="shared" ref="DL20:DM20" si="124">SUM(DL16:DL19)</f>
        <v>60000</v>
      </c>
      <c r="DM20" s="33">
        <f t="shared" si="124"/>
        <v>800</v>
      </c>
      <c r="DN20" s="36"/>
      <c r="DO20" s="36">
        <f t="shared" ref="DO20:DP20" si="125">SUM(DO16:DO19)</f>
        <v>288000</v>
      </c>
      <c r="DP20" s="33">
        <f t="shared" si="125"/>
        <v>0</v>
      </c>
      <c r="DQ20" s="36"/>
      <c r="DR20" s="36">
        <f t="shared" ref="DR20:DV20" si="126">SUM(DR16:DR19)</f>
        <v>0</v>
      </c>
      <c r="DS20" s="670">
        <f t="shared" si="126"/>
        <v>0</v>
      </c>
      <c r="DT20" s="36">
        <f t="shared" si="126"/>
        <v>0</v>
      </c>
      <c r="DU20" s="36">
        <f t="shared" si="126"/>
        <v>0</v>
      </c>
      <c r="DV20" s="33">
        <f t="shared" si="126"/>
        <v>2000000</v>
      </c>
      <c r="DW20" s="36"/>
      <c r="DX20" s="36">
        <f t="shared" ref="DX20:DZ20" si="127">SUM(DX16:DX19)</f>
        <v>795000</v>
      </c>
      <c r="DY20" s="33">
        <f t="shared" si="127"/>
        <v>2500000</v>
      </c>
      <c r="DZ20" s="33">
        <f t="shared" si="127"/>
        <v>0</v>
      </c>
      <c r="EA20" s="36"/>
      <c r="EB20" s="36">
        <f t="shared" ref="EB20:ED20" si="128">SUM(EB16:EB19)</f>
        <v>0</v>
      </c>
      <c r="EC20" s="424">
        <f t="shared" si="40"/>
        <v>1355500</v>
      </c>
      <c r="ED20" s="33">
        <f t="shared" si="128"/>
        <v>500</v>
      </c>
      <c r="EE20" s="36"/>
      <c r="EF20" s="36">
        <f t="shared" ref="EF20:EG20" si="129">SUM(EF16:EF19)</f>
        <v>12000</v>
      </c>
      <c r="EG20" s="33">
        <f t="shared" si="129"/>
        <v>0</v>
      </c>
      <c r="EH20" s="36"/>
      <c r="EI20" s="36">
        <f t="shared" ref="EI20:EJ20" si="130">SUM(EI16:EI19)</f>
        <v>0</v>
      </c>
      <c r="EJ20" s="33">
        <f t="shared" si="130"/>
        <v>170</v>
      </c>
      <c r="EK20" s="36"/>
      <c r="EL20" s="36">
        <f t="shared" ref="EL20:EM20" si="131">SUM(EL16:EL19)</f>
        <v>220660</v>
      </c>
      <c r="EM20" s="33">
        <f t="shared" si="131"/>
        <v>4850</v>
      </c>
      <c r="EN20" s="36"/>
      <c r="EO20" s="36">
        <f t="shared" ref="EO20:EP20" si="132">SUM(EO16:EO19)</f>
        <v>778550</v>
      </c>
      <c r="EP20" s="33">
        <f t="shared" si="132"/>
        <v>0</v>
      </c>
      <c r="EQ20" s="36"/>
      <c r="ER20" s="36">
        <f t="shared" ref="ER20:EV20" si="133">SUM(ER16:ER19)</f>
        <v>0</v>
      </c>
      <c r="ES20" s="424">
        <f t="shared" si="51"/>
        <v>1011210</v>
      </c>
      <c r="ET20" s="36">
        <f t="shared" si="133"/>
        <v>0</v>
      </c>
      <c r="EU20" s="36">
        <f t="shared" si="133"/>
        <v>5000</v>
      </c>
      <c r="EV20" s="36">
        <f t="shared" si="133"/>
        <v>236671</v>
      </c>
      <c r="EW20" s="424">
        <f t="shared" si="30"/>
        <v>2608381</v>
      </c>
      <c r="EX20" s="45"/>
      <c r="EY20" s="33">
        <f t="shared" ref="EY20" si="134">SUM(EY16:EY19)</f>
        <v>0</v>
      </c>
      <c r="EZ20" s="36"/>
      <c r="FA20" s="36">
        <f t="shared" ref="FA20:FB20" si="135">SUM(FA16:FA19)</f>
        <v>0</v>
      </c>
      <c r="FB20" s="42">
        <f t="shared" si="135"/>
        <v>4500</v>
      </c>
      <c r="FC20" s="41"/>
      <c r="FD20" s="41">
        <f t="shared" ref="FD20:FE20" si="136">SUM(FD16:FD19)</f>
        <v>100000</v>
      </c>
      <c r="FE20" s="33">
        <f t="shared" si="136"/>
        <v>0</v>
      </c>
      <c r="FF20" s="36"/>
      <c r="FG20" s="36">
        <f t="shared" ref="FG20:FH20" si="137">SUM(FG16:FG19)</f>
        <v>0</v>
      </c>
      <c r="FH20" s="33">
        <f t="shared" si="137"/>
        <v>3560</v>
      </c>
      <c r="FI20" s="36"/>
      <c r="FJ20" s="36">
        <f t="shared" ref="FJ20:FK20" si="138">SUM(FJ16:FJ19)</f>
        <v>89000</v>
      </c>
      <c r="FK20" s="33">
        <f t="shared" si="138"/>
        <v>800</v>
      </c>
      <c r="FL20" s="36"/>
      <c r="FM20" s="36">
        <f t="shared" ref="FM20:FN20" si="139">SUM(FM16:FM19)</f>
        <v>288000</v>
      </c>
      <c r="FN20" s="33">
        <f t="shared" si="139"/>
        <v>250</v>
      </c>
      <c r="FO20" s="36"/>
      <c r="FP20" s="36">
        <f t="shared" ref="FP20:FT20" si="140">SUM(FP16:FP19)</f>
        <v>165000</v>
      </c>
      <c r="FQ20" s="670">
        <f t="shared" si="140"/>
        <v>0</v>
      </c>
      <c r="FR20" s="36">
        <f t="shared" si="140"/>
        <v>0</v>
      </c>
      <c r="FS20" s="36">
        <f t="shared" si="140"/>
        <v>0</v>
      </c>
      <c r="FT20" s="33">
        <f t="shared" si="140"/>
        <v>1500000</v>
      </c>
      <c r="FU20" s="36"/>
      <c r="FV20" s="36">
        <f t="shared" ref="FV20:FX20" si="141">SUM(FV16:FV19)</f>
        <v>630000</v>
      </c>
      <c r="FW20" s="33">
        <f t="shared" si="141"/>
        <v>2300000</v>
      </c>
      <c r="FX20" s="36">
        <f t="shared" si="141"/>
        <v>0</v>
      </c>
      <c r="FY20" s="36"/>
      <c r="FZ20" s="36">
        <f t="shared" ref="FZ20:GB20" si="142">SUM(FZ16:FZ19)</f>
        <v>0</v>
      </c>
      <c r="GA20" s="424">
        <f t="shared" si="42"/>
        <v>1272000</v>
      </c>
      <c r="GB20" s="33">
        <f t="shared" si="142"/>
        <v>500</v>
      </c>
      <c r="GC20" s="36"/>
      <c r="GD20" s="36">
        <f t="shared" ref="GD20:GE20" si="143">SUM(GD16:GD19)</f>
        <v>12000</v>
      </c>
      <c r="GE20" s="33">
        <f t="shared" si="143"/>
        <v>0</v>
      </c>
      <c r="GF20" s="36"/>
      <c r="GG20" s="36">
        <f t="shared" ref="GG20:GH20" si="144">SUM(GG16:GG19)</f>
        <v>0</v>
      </c>
      <c r="GH20" s="33">
        <f t="shared" si="144"/>
        <v>170</v>
      </c>
      <c r="GI20" s="36"/>
      <c r="GJ20" s="36">
        <f t="shared" ref="GJ20:GK20" si="145">SUM(GJ16:GJ19)</f>
        <v>220660</v>
      </c>
      <c r="GK20" s="33">
        <f t="shared" si="145"/>
        <v>4850</v>
      </c>
      <c r="GL20" s="36"/>
      <c r="GM20" s="36">
        <f t="shared" ref="GM20:GN20" si="146">SUM(GM16:GM19)</f>
        <v>778550</v>
      </c>
      <c r="GN20" s="33">
        <f t="shared" si="146"/>
        <v>0</v>
      </c>
      <c r="GO20" s="36"/>
      <c r="GP20" s="36">
        <f t="shared" ref="GP20:GT20" si="147">SUM(GP16:GP19)</f>
        <v>0</v>
      </c>
      <c r="GQ20" s="424">
        <f t="shared" si="52"/>
        <v>1011210</v>
      </c>
      <c r="GR20" s="36">
        <f t="shared" si="147"/>
        <v>0</v>
      </c>
      <c r="GS20" s="36">
        <f t="shared" si="147"/>
        <v>5000</v>
      </c>
      <c r="GT20" s="37">
        <f t="shared" si="147"/>
        <v>228321</v>
      </c>
      <c r="GU20" s="424">
        <f t="shared" si="31"/>
        <v>2516531</v>
      </c>
      <c r="GV20" s="45"/>
      <c r="GW20" s="33">
        <f t="shared" ref="GW20" si="148">SUM(GW16:GW19)</f>
        <v>0</v>
      </c>
      <c r="GX20" s="36"/>
      <c r="GY20" s="36">
        <f t="shared" ref="GY20:GZ20" si="149">SUM(GY16:GY19)</f>
        <v>0</v>
      </c>
      <c r="GZ20" s="42">
        <f t="shared" si="149"/>
        <v>3300</v>
      </c>
      <c r="HA20" s="41"/>
      <c r="HB20" s="41">
        <f t="shared" ref="HB20:HC20" si="150">SUM(HB16:HB19)</f>
        <v>70000</v>
      </c>
      <c r="HC20" s="33">
        <f t="shared" si="150"/>
        <v>0</v>
      </c>
      <c r="HD20" s="36"/>
      <c r="HE20" s="36">
        <f t="shared" ref="HE20:HF20" si="151">SUM(HE16:HE19)</f>
        <v>0</v>
      </c>
      <c r="HF20" s="33">
        <f t="shared" si="151"/>
        <v>2600</v>
      </c>
      <c r="HG20" s="36"/>
      <c r="HH20" s="36">
        <f t="shared" ref="HH20:HI20" si="152">SUM(HH16:HH19)</f>
        <v>65000</v>
      </c>
      <c r="HI20" s="33">
        <f t="shared" si="152"/>
        <v>800</v>
      </c>
      <c r="HJ20" s="36"/>
      <c r="HK20" s="36">
        <f t="shared" ref="HK20:HL20" si="153">SUM(HK16:HK19)</f>
        <v>288000</v>
      </c>
      <c r="HL20" s="33">
        <f t="shared" si="153"/>
        <v>250</v>
      </c>
      <c r="HM20" s="36"/>
      <c r="HN20" s="36">
        <f t="shared" ref="HN20:HR20" si="154">SUM(HN16:HN19)</f>
        <v>165000</v>
      </c>
      <c r="HO20" s="670">
        <f t="shared" si="154"/>
        <v>0</v>
      </c>
      <c r="HP20" s="36">
        <f t="shared" si="154"/>
        <v>0</v>
      </c>
      <c r="HQ20" s="36">
        <f t="shared" si="154"/>
        <v>0</v>
      </c>
      <c r="HR20" s="33">
        <f t="shared" si="154"/>
        <v>2500000</v>
      </c>
      <c r="HS20" s="36"/>
      <c r="HT20" s="36">
        <f t="shared" ref="HT20:HV20" si="155">SUM(HT16:HT19)</f>
        <v>1060080</v>
      </c>
      <c r="HU20" s="33">
        <f t="shared" si="155"/>
        <v>2000000</v>
      </c>
      <c r="HV20" s="33">
        <f t="shared" si="155"/>
        <v>500</v>
      </c>
      <c r="HW20" s="36"/>
      <c r="HX20" s="36">
        <f t="shared" ref="HX20:HZ20" si="156">SUM(HX16:HX19)</f>
        <v>125000</v>
      </c>
      <c r="HY20" s="424">
        <f t="shared" si="44"/>
        <v>1773080</v>
      </c>
      <c r="HZ20" s="33">
        <f t="shared" si="156"/>
        <v>500</v>
      </c>
      <c r="IA20" s="36"/>
      <c r="IB20" s="36">
        <f t="shared" ref="IB20:IC20" si="157">SUM(IB16:IB19)</f>
        <v>12000</v>
      </c>
      <c r="IC20" s="33">
        <f t="shared" si="157"/>
        <v>0</v>
      </c>
      <c r="ID20" s="36"/>
      <c r="IE20" s="36">
        <f t="shared" ref="IE20:IF20" si="158">SUM(IE16:IE19)</f>
        <v>0</v>
      </c>
      <c r="IF20" s="33">
        <f t="shared" si="158"/>
        <v>170</v>
      </c>
      <c r="IG20" s="36"/>
      <c r="IH20" s="36">
        <f t="shared" ref="IH20:II20" si="159">SUM(IH16:IH19)</f>
        <v>220660</v>
      </c>
      <c r="II20" s="33">
        <f t="shared" si="159"/>
        <v>4850</v>
      </c>
      <c r="IJ20" s="36"/>
      <c r="IK20" s="36">
        <f t="shared" ref="IK20:IL20" si="160">SUM(IK16:IK19)</f>
        <v>778550</v>
      </c>
      <c r="IL20" s="33">
        <f t="shared" si="160"/>
        <v>0</v>
      </c>
      <c r="IM20" s="36"/>
      <c r="IN20" s="36">
        <f t="shared" ref="IN20:IR20" si="161">SUM(IN16:IN19)</f>
        <v>0</v>
      </c>
      <c r="IO20" s="424">
        <f t="shared" si="53"/>
        <v>1011210</v>
      </c>
      <c r="IP20" s="36">
        <f t="shared" si="161"/>
        <v>0</v>
      </c>
      <c r="IQ20" s="36">
        <f t="shared" si="161"/>
        <v>5000</v>
      </c>
      <c r="IR20" s="37">
        <f t="shared" si="161"/>
        <v>278429</v>
      </c>
      <c r="IS20" s="424">
        <f t="shared" si="32"/>
        <v>3067719</v>
      </c>
      <c r="IT20" s="45"/>
      <c r="IU20" s="33">
        <f t="shared" ref="IU20" si="162">SUM(IU16:IU19)</f>
        <v>0</v>
      </c>
      <c r="IV20" s="36"/>
      <c r="IW20" s="36">
        <f t="shared" ref="IW20:IX20" si="163">SUM(IW16:IW19)</f>
        <v>0</v>
      </c>
      <c r="IX20" s="42">
        <f t="shared" si="163"/>
        <v>3300</v>
      </c>
      <c r="IY20" s="41"/>
      <c r="IZ20" s="41">
        <f t="shared" ref="IZ20:JA20" si="164">SUM(IZ16:IZ19)</f>
        <v>70000</v>
      </c>
      <c r="JA20" s="33">
        <f t="shared" si="164"/>
        <v>0</v>
      </c>
      <c r="JB20" s="36"/>
      <c r="JC20" s="36">
        <f t="shared" ref="JC20:JD20" si="165">SUM(JC16:JC19)</f>
        <v>0</v>
      </c>
      <c r="JD20" s="33">
        <f t="shared" si="165"/>
        <v>3060</v>
      </c>
      <c r="JE20" s="36"/>
      <c r="JF20" s="36">
        <f t="shared" ref="JF20:JG20" si="166">SUM(JF16:JF19)</f>
        <v>76500</v>
      </c>
      <c r="JG20" s="33">
        <f t="shared" si="166"/>
        <v>800</v>
      </c>
      <c r="JH20" s="36"/>
      <c r="JI20" s="36">
        <f t="shared" ref="JI20:JJ20" si="167">SUM(JI16:JI19)</f>
        <v>288000</v>
      </c>
      <c r="JJ20" s="33">
        <f t="shared" si="167"/>
        <v>250</v>
      </c>
      <c r="JK20" s="36"/>
      <c r="JL20" s="36">
        <f t="shared" ref="JL20:JP20" si="168">SUM(JL16:JL19)</f>
        <v>165000</v>
      </c>
      <c r="JM20" s="670">
        <f t="shared" si="168"/>
        <v>0</v>
      </c>
      <c r="JN20" s="36">
        <f t="shared" si="168"/>
        <v>0</v>
      </c>
      <c r="JO20" s="36">
        <f t="shared" si="168"/>
        <v>0</v>
      </c>
      <c r="JP20" s="33">
        <f t="shared" si="168"/>
        <v>2300000</v>
      </c>
      <c r="JQ20" s="36"/>
      <c r="JR20" s="36">
        <f t="shared" ref="JR20:JT20" si="169">SUM(JR16:JR19)</f>
        <v>988400</v>
      </c>
      <c r="JS20" s="33">
        <f t="shared" si="169"/>
        <v>2000000</v>
      </c>
      <c r="JT20" s="33">
        <f t="shared" si="169"/>
        <v>300</v>
      </c>
      <c r="JU20" s="36"/>
      <c r="JV20" s="36">
        <f t="shared" ref="JV20:JX20" si="170">SUM(JV16:JV19)</f>
        <v>75000</v>
      </c>
      <c r="JW20" s="424">
        <f t="shared" si="46"/>
        <v>1662900</v>
      </c>
      <c r="JX20" s="33">
        <f t="shared" si="170"/>
        <v>500</v>
      </c>
      <c r="JY20" s="36"/>
      <c r="JZ20" s="36">
        <f t="shared" ref="JZ20:KA20" si="171">SUM(JZ16:JZ19)</f>
        <v>12000</v>
      </c>
      <c r="KA20" s="33">
        <f t="shared" si="171"/>
        <v>0</v>
      </c>
      <c r="KB20" s="36"/>
      <c r="KC20" s="36">
        <f t="shared" ref="KC20:KD20" si="172">SUM(KC16:KC19)</f>
        <v>0</v>
      </c>
      <c r="KD20" s="33">
        <f t="shared" si="172"/>
        <v>170</v>
      </c>
      <c r="KE20" s="36"/>
      <c r="KF20" s="36">
        <f t="shared" ref="KF20:KG20" si="173">SUM(KF16:KF19)</f>
        <v>220660</v>
      </c>
      <c r="KG20" s="33">
        <f t="shared" si="173"/>
        <v>4850</v>
      </c>
      <c r="KH20" s="36"/>
      <c r="KI20" s="36">
        <f t="shared" ref="KI20:KJ20" si="174">SUM(KI16:KI19)</f>
        <v>778550</v>
      </c>
      <c r="KJ20" s="33">
        <f t="shared" si="174"/>
        <v>0</v>
      </c>
      <c r="KK20" s="36"/>
      <c r="KL20" s="36">
        <f t="shared" ref="KL20:KP20" si="175">SUM(KL16:KL19)</f>
        <v>0</v>
      </c>
      <c r="KM20" s="424">
        <f t="shared" si="54"/>
        <v>1011210</v>
      </c>
      <c r="KN20" s="36">
        <f t="shared" si="175"/>
        <v>0</v>
      </c>
      <c r="KO20" s="36">
        <f t="shared" si="175"/>
        <v>5000</v>
      </c>
      <c r="KP20" s="37">
        <f t="shared" si="175"/>
        <v>267411</v>
      </c>
      <c r="KQ20" s="424">
        <f t="shared" si="33"/>
        <v>2946521</v>
      </c>
      <c r="KR20" s="45"/>
    </row>
    <row r="21" spans="1:304">
      <c r="A21" s="911"/>
      <c r="B21" s="16"/>
      <c r="C21" s="635" t="s">
        <v>6</v>
      </c>
      <c r="D21" s="17" t="s">
        <v>1</v>
      </c>
      <c r="E21" s="398">
        <v>50</v>
      </c>
      <c r="F21" s="398">
        <f t="shared" si="73"/>
        <v>30</v>
      </c>
      <c r="G21" s="399">
        <v>1500</v>
      </c>
      <c r="H21" s="398">
        <v>2000</v>
      </c>
      <c r="I21" s="398">
        <f t="shared" si="11"/>
        <v>30</v>
      </c>
      <c r="J21" s="399">
        <v>60000</v>
      </c>
      <c r="K21" s="398"/>
      <c r="L21" s="398" t="str">
        <f t="shared" si="0"/>
        <v/>
      </c>
      <c r="M21" s="399"/>
      <c r="N21" s="398"/>
      <c r="O21" s="398" t="str">
        <f t="shared" si="12"/>
        <v/>
      </c>
      <c r="P21" s="399"/>
      <c r="Q21" s="398"/>
      <c r="R21" s="398" t="str">
        <f t="shared" si="13"/>
        <v/>
      </c>
      <c r="S21" s="399"/>
      <c r="T21" s="398"/>
      <c r="U21" s="398" t="str">
        <f t="shared" si="14"/>
        <v/>
      </c>
      <c r="V21" s="399"/>
      <c r="W21" s="668"/>
      <c r="X21" s="399"/>
      <c r="Y21" s="399"/>
      <c r="Z21" s="398">
        <v>700000</v>
      </c>
      <c r="AA21" s="419">
        <f t="shared" si="15"/>
        <v>0.55000000000000004</v>
      </c>
      <c r="AB21" s="399">
        <v>385000</v>
      </c>
      <c r="AC21" s="398"/>
      <c r="AD21" s="398"/>
      <c r="AE21" s="398" t="str">
        <f t="shared" si="16"/>
        <v/>
      </c>
      <c r="AF21" s="399"/>
      <c r="AG21" s="399">
        <f t="shared" ref="AG21:AG24" si="176">SUM(G21,J21,M21,P21,S21,V21,AB21,AF21)</f>
        <v>446500</v>
      </c>
      <c r="AH21" s="398"/>
      <c r="AI21" s="398" t="str">
        <f t="shared" si="97"/>
        <v/>
      </c>
      <c r="AJ21" s="399"/>
      <c r="AK21" s="398"/>
      <c r="AL21" s="398" t="str">
        <f t="shared" si="99"/>
        <v/>
      </c>
      <c r="AM21" s="399"/>
      <c r="AN21" s="398"/>
      <c r="AO21" s="398" t="str">
        <f t="shared" si="101"/>
        <v/>
      </c>
      <c r="AP21" s="399"/>
      <c r="AQ21" s="398"/>
      <c r="AR21" s="398" t="str">
        <f t="shared" si="103"/>
        <v/>
      </c>
      <c r="AS21" s="399"/>
      <c r="AT21" s="398"/>
      <c r="AU21" s="398" t="str">
        <f t="shared" si="75"/>
        <v>0</v>
      </c>
      <c r="AV21" s="399"/>
      <c r="AW21" s="422">
        <f t="shared" ref="AW21:AW25" si="177">SUM(AJ21,AM21,AP21,AS21,AV21)</f>
        <v>0</v>
      </c>
      <c r="AX21" s="399"/>
      <c r="AY21" s="399">
        <v>5000</v>
      </c>
      <c r="AZ21" s="399">
        <f t="shared" ref="AZ21:AZ25" si="178">SUM(G21,J21,M21,P21,S21,V21,AB21,AF21,AJ21,AM21,AP21,AV21,AS21,AX21)*0.1</f>
        <v>44650</v>
      </c>
      <c r="BA21" s="206">
        <f t="shared" ref="BA21:BA58" si="179">AG21+AW21+AX21+AY21+AZ21</f>
        <v>496150</v>
      </c>
      <c r="BB21" s="45"/>
      <c r="BC21" s="398"/>
      <c r="BD21" s="399" t="str">
        <f t="shared" si="58"/>
        <v/>
      </c>
      <c r="BE21" s="399"/>
      <c r="BF21" s="398">
        <v>2000</v>
      </c>
      <c r="BG21" s="399">
        <f t="shared" si="59"/>
        <v>30</v>
      </c>
      <c r="BH21" s="399">
        <v>60000</v>
      </c>
      <c r="BI21" s="398">
        <v>4105</v>
      </c>
      <c r="BJ21" s="399">
        <f t="shared" si="60"/>
        <v>30</v>
      </c>
      <c r="BK21" s="399">
        <v>123150</v>
      </c>
      <c r="BL21" s="398"/>
      <c r="BM21" s="399" t="str">
        <f t="shared" si="61"/>
        <v/>
      </c>
      <c r="BN21" s="399"/>
      <c r="BO21" s="398"/>
      <c r="BP21" s="399" t="str">
        <f t="shared" si="62"/>
        <v/>
      </c>
      <c r="BQ21" s="399"/>
      <c r="BR21" s="398"/>
      <c r="BS21" s="399" t="str">
        <f t="shared" si="63"/>
        <v/>
      </c>
      <c r="BT21" s="399"/>
      <c r="BU21" s="668"/>
      <c r="BV21" s="399"/>
      <c r="BW21" s="399"/>
      <c r="BX21" s="398"/>
      <c r="BY21" s="399" t="str">
        <f t="shared" si="64"/>
        <v/>
      </c>
      <c r="BZ21" s="399"/>
      <c r="CA21" s="398"/>
      <c r="CB21" s="398"/>
      <c r="CC21" s="399" t="str">
        <f t="shared" si="65"/>
        <v/>
      </c>
      <c r="CD21" s="399"/>
      <c r="CE21" s="424">
        <f t="shared" si="38"/>
        <v>183150</v>
      </c>
      <c r="CF21" s="398"/>
      <c r="CG21" s="399" t="str">
        <f t="shared" si="66"/>
        <v/>
      </c>
      <c r="CH21" s="399"/>
      <c r="CI21" s="398"/>
      <c r="CJ21" s="399" t="str">
        <f t="shared" si="67"/>
        <v/>
      </c>
      <c r="CK21" s="399"/>
      <c r="CL21" s="398"/>
      <c r="CM21" s="399" t="str">
        <f t="shared" si="68"/>
        <v/>
      </c>
      <c r="CN21" s="399"/>
      <c r="CO21" s="398"/>
      <c r="CP21" s="399" t="str">
        <f t="shared" si="69"/>
        <v/>
      </c>
      <c r="CQ21" s="399"/>
      <c r="CR21" s="398"/>
      <c r="CS21" s="399" t="str">
        <f t="shared" si="70"/>
        <v/>
      </c>
      <c r="CT21" s="399"/>
      <c r="CU21" s="424">
        <f t="shared" si="50"/>
        <v>0</v>
      </c>
      <c r="CV21" s="399"/>
      <c r="CW21" s="399">
        <v>5000</v>
      </c>
      <c r="CX21" s="399">
        <f>SUM(BE21,BH21,BK21,BN21,BQ21,BT21,BZ21,CD21,CH21,CK21,CN21,CQ21,CT21)*0.1</f>
        <v>18315</v>
      </c>
      <c r="CY21" s="424">
        <f t="shared" si="29"/>
        <v>206465</v>
      </c>
      <c r="CZ21" s="823"/>
      <c r="DA21" s="398"/>
      <c r="DB21" s="399"/>
      <c r="DC21" s="399"/>
      <c r="DD21" s="398">
        <v>2000</v>
      </c>
      <c r="DE21" s="399"/>
      <c r="DF21" s="399">
        <v>60000</v>
      </c>
      <c r="DG21" s="398">
        <v>1700</v>
      </c>
      <c r="DH21" s="399"/>
      <c r="DI21" s="399">
        <v>51000</v>
      </c>
      <c r="DJ21" s="398"/>
      <c r="DK21" s="399"/>
      <c r="DL21" s="399"/>
      <c r="DM21" s="398"/>
      <c r="DN21" s="399"/>
      <c r="DO21" s="399"/>
      <c r="DP21" s="398"/>
      <c r="DQ21" s="399"/>
      <c r="DR21" s="399"/>
      <c r="DS21" s="668"/>
      <c r="DT21" s="399"/>
      <c r="DU21" s="399"/>
      <c r="DV21" s="398"/>
      <c r="DW21" s="399"/>
      <c r="DX21" s="399"/>
      <c r="DY21" s="398"/>
      <c r="DZ21" s="398"/>
      <c r="EA21" s="399"/>
      <c r="EB21" s="399"/>
      <c r="EC21" s="424">
        <f t="shared" si="40"/>
        <v>111000</v>
      </c>
      <c r="ED21" s="398"/>
      <c r="EE21" s="399"/>
      <c r="EF21" s="399"/>
      <c r="EG21" s="398"/>
      <c r="EH21" s="399"/>
      <c r="EI21" s="399"/>
      <c r="EJ21" s="398"/>
      <c r="EK21" s="399"/>
      <c r="EL21" s="399"/>
      <c r="EM21" s="398"/>
      <c r="EN21" s="399"/>
      <c r="EO21" s="399"/>
      <c r="EP21" s="398"/>
      <c r="EQ21" s="399"/>
      <c r="ER21" s="399"/>
      <c r="ES21" s="424">
        <f t="shared" si="51"/>
        <v>0</v>
      </c>
      <c r="ET21" s="399"/>
      <c r="EU21" s="399">
        <v>5000</v>
      </c>
      <c r="EV21" s="399">
        <f>SUM(DC21,DF21,DI21,DL21,DO21,DR21,DX21,EB21,EF21,EI21,EL21,EO21,ER21)*0.1</f>
        <v>11100</v>
      </c>
      <c r="EW21" s="424">
        <f t="shared" si="30"/>
        <v>127100</v>
      </c>
      <c r="EX21" s="424"/>
      <c r="EY21" s="398"/>
      <c r="EZ21" s="399"/>
      <c r="FA21" s="399"/>
      <c r="FB21" s="398">
        <v>2000</v>
      </c>
      <c r="FC21" s="399"/>
      <c r="FD21" s="399">
        <v>60000</v>
      </c>
      <c r="FE21" s="398">
        <v>757</v>
      </c>
      <c r="FF21" s="399"/>
      <c r="FG21" s="399">
        <v>22710</v>
      </c>
      <c r="FH21" s="398"/>
      <c r="FI21" s="399"/>
      <c r="FJ21" s="399"/>
      <c r="FK21" s="398"/>
      <c r="FL21" s="399"/>
      <c r="FM21" s="399"/>
      <c r="FN21" s="398"/>
      <c r="FO21" s="399"/>
      <c r="FP21" s="399"/>
      <c r="FQ21" s="668"/>
      <c r="FR21" s="399"/>
      <c r="FS21" s="399"/>
      <c r="FT21" s="398"/>
      <c r="FU21" s="399"/>
      <c r="FV21" s="399"/>
      <c r="FW21" s="398"/>
      <c r="FX21" s="399"/>
      <c r="FY21" s="399"/>
      <c r="FZ21" s="399"/>
      <c r="GA21" s="424">
        <f t="shared" si="42"/>
        <v>82710</v>
      </c>
      <c r="GB21" s="398">
        <v>1000</v>
      </c>
      <c r="GC21" s="399"/>
      <c r="GD21" s="399">
        <v>30000</v>
      </c>
      <c r="GE21" s="398"/>
      <c r="GF21" s="399"/>
      <c r="GG21" s="399"/>
      <c r="GH21" s="398"/>
      <c r="GI21" s="399"/>
      <c r="GJ21" s="399"/>
      <c r="GK21" s="398"/>
      <c r="GL21" s="399"/>
      <c r="GM21" s="399"/>
      <c r="GN21" s="398"/>
      <c r="GO21" s="399"/>
      <c r="GP21" s="399"/>
      <c r="GQ21" s="424">
        <f t="shared" si="52"/>
        <v>30000</v>
      </c>
      <c r="GR21" s="399"/>
      <c r="GS21" s="399">
        <v>5000</v>
      </c>
      <c r="GT21" s="399">
        <f>SUM(FA21,FD21,FG21,FJ21,FM21,FP21,FV21,FZ21,GD21,GG21,GJ21,GM21,GP21)*0.1</f>
        <v>11271</v>
      </c>
      <c r="GU21" s="424">
        <f t="shared" si="31"/>
        <v>128981</v>
      </c>
      <c r="GV21" s="424"/>
      <c r="GW21" s="398"/>
      <c r="GX21" s="399"/>
      <c r="GY21" s="399"/>
      <c r="GZ21" s="398">
        <v>2000</v>
      </c>
      <c r="HA21" s="399"/>
      <c r="HB21" s="399">
        <v>60000</v>
      </c>
      <c r="HC21" s="398"/>
      <c r="HD21" s="399"/>
      <c r="HE21" s="399"/>
      <c r="HF21" s="398"/>
      <c r="HG21" s="399"/>
      <c r="HH21" s="399"/>
      <c r="HI21" s="398"/>
      <c r="HJ21" s="399"/>
      <c r="HK21" s="399"/>
      <c r="HL21" s="398"/>
      <c r="HM21" s="399"/>
      <c r="HN21" s="399"/>
      <c r="HO21" s="668"/>
      <c r="HP21" s="399"/>
      <c r="HQ21" s="399"/>
      <c r="HR21" s="398"/>
      <c r="HS21" s="399"/>
      <c r="HT21" s="399"/>
      <c r="HU21" s="398"/>
      <c r="HV21" s="398"/>
      <c r="HW21" s="399"/>
      <c r="HX21" s="399"/>
      <c r="HY21" s="424">
        <f t="shared" si="44"/>
        <v>60000</v>
      </c>
      <c r="HZ21" s="398">
        <v>1000</v>
      </c>
      <c r="IA21" s="399"/>
      <c r="IB21" s="399">
        <v>30000</v>
      </c>
      <c r="IC21" s="398"/>
      <c r="ID21" s="399"/>
      <c r="IE21" s="399"/>
      <c r="IF21" s="398"/>
      <c r="IG21" s="399"/>
      <c r="IH21" s="399"/>
      <c r="II21" s="398"/>
      <c r="IJ21" s="399"/>
      <c r="IK21" s="399"/>
      <c r="IL21" s="398"/>
      <c r="IM21" s="399"/>
      <c r="IN21" s="399"/>
      <c r="IO21" s="424">
        <f t="shared" si="53"/>
        <v>30000</v>
      </c>
      <c r="IP21" s="399"/>
      <c r="IQ21" s="399">
        <v>5000</v>
      </c>
      <c r="IR21" s="399">
        <f>SUM(GY21,HB21,HE21,HH21,HK21,HN21,HT21,HX21,IB21,IE21,IH21,IK21,IN21)*0.1</f>
        <v>9000</v>
      </c>
      <c r="IS21" s="424">
        <f t="shared" si="32"/>
        <v>104000</v>
      </c>
      <c r="IT21" s="424"/>
      <c r="IU21" s="398"/>
      <c r="IV21" s="399"/>
      <c r="IW21" s="399"/>
      <c r="IX21" s="398">
        <v>2000</v>
      </c>
      <c r="IY21" s="399"/>
      <c r="IZ21" s="399">
        <v>60000</v>
      </c>
      <c r="JA21" s="398"/>
      <c r="JB21" s="399"/>
      <c r="JC21" s="399"/>
      <c r="JD21" s="398"/>
      <c r="JE21" s="399"/>
      <c r="JF21" s="399"/>
      <c r="JG21" s="398"/>
      <c r="JH21" s="399"/>
      <c r="JI21" s="399"/>
      <c r="JJ21" s="398"/>
      <c r="JK21" s="399"/>
      <c r="JL21" s="399"/>
      <c r="JM21" s="668"/>
      <c r="JN21" s="399"/>
      <c r="JO21" s="399"/>
      <c r="JP21" s="398"/>
      <c r="JQ21" s="399"/>
      <c r="JR21" s="399"/>
      <c r="JS21" s="398"/>
      <c r="JT21" s="398"/>
      <c r="JU21" s="399"/>
      <c r="JV21" s="399"/>
      <c r="JW21" s="424">
        <f t="shared" si="46"/>
        <v>60000</v>
      </c>
      <c r="JX21" s="398">
        <v>1000</v>
      </c>
      <c r="JY21" s="399"/>
      <c r="JZ21" s="399">
        <v>30000</v>
      </c>
      <c r="KA21" s="398"/>
      <c r="KB21" s="399"/>
      <c r="KC21" s="399"/>
      <c r="KD21" s="398"/>
      <c r="KE21" s="399"/>
      <c r="KF21" s="399"/>
      <c r="KG21" s="398"/>
      <c r="KH21" s="399"/>
      <c r="KI21" s="399"/>
      <c r="KJ21" s="398"/>
      <c r="KK21" s="399"/>
      <c r="KL21" s="399"/>
      <c r="KM21" s="424">
        <f t="shared" si="54"/>
        <v>30000</v>
      </c>
      <c r="KN21" s="399"/>
      <c r="KO21" s="399">
        <v>5000</v>
      </c>
      <c r="KP21" s="399">
        <f>SUM(IW21,IZ21,JC21,JF21,JI21,JL21,JR21,JV21,JZ21,KC21,KF21,KI21,KL21)*0.1</f>
        <v>9000</v>
      </c>
      <c r="KQ21" s="424">
        <f t="shared" si="33"/>
        <v>104000</v>
      </c>
      <c r="KR21" s="424"/>
    </row>
    <row r="22" spans="1:304">
      <c r="A22" s="911"/>
      <c r="B22" s="16"/>
      <c r="C22" s="16"/>
      <c r="D22" s="17" t="s">
        <v>55</v>
      </c>
      <c r="E22" s="398"/>
      <c r="F22" s="398" t="str">
        <f t="shared" si="73"/>
        <v/>
      </c>
      <c r="G22" s="399"/>
      <c r="H22" s="398">
        <v>500</v>
      </c>
      <c r="I22" s="398">
        <f t="shared" si="11"/>
        <v>20</v>
      </c>
      <c r="J22" s="399">
        <v>10000</v>
      </c>
      <c r="K22" s="398"/>
      <c r="L22" s="398" t="str">
        <f t="shared" si="0"/>
        <v/>
      </c>
      <c r="M22" s="399"/>
      <c r="N22" s="398">
        <v>1074</v>
      </c>
      <c r="O22" s="398">
        <f t="shared" si="12"/>
        <v>20.484171322160147</v>
      </c>
      <c r="P22" s="399">
        <v>22000</v>
      </c>
      <c r="Q22" s="398">
        <v>531</v>
      </c>
      <c r="R22" s="398">
        <f t="shared" si="13"/>
        <v>200</v>
      </c>
      <c r="S22" s="399">
        <v>106200</v>
      </c>
      <c r="T22" s="398"/>
      <c r="U22" s="398" t="str">
        <f t="shared" si="14"/>
        <v/>
      </c>
      <c r="V22" s="399"/>
      <c r="W22" s="668"/>
      <c r="X22" s="399"/>
      <c r="Y22" s="399"/>
      <c r="Z22" s="398">
        <v>1368501</v>
      </c>
      <c r="AA22" s="419">
        <f t="shared" si="15"/>
        <v>0.37972935350430875</v>
      </c>
      <c r="AB22" s="399">
        <v>519660</v>
      </c>
      <c r="AC22" s="398">
        <v>800000</v>
      </c>
      <c r="AD22" s="398"/>
      <c r="AE22" s="398" t="str">
        <f t="shared" si="16"/>
        <v/>
      </c>
      <c r="AF22" s="399"/>
      <c r="AG22" s="399">
        <f t="shared" si="176"/>
        <v>657860</v>
      </c>
      <c r="AH22" s="398"/>
      <c r="AI22" s="398" t="str">
        <f t="shared" si="97"/>
        <v/>
      </c>
      <c r="AJ22" s="399"/>
      <c r="AK22" s="398"/>
      <c r="AL22" s="398" t="str">
        <f t="shared" si="99"/>
        <v/>
      </c>
      <c r="AM22" s="399"/>
      <c r="AN22" s="398"/>
      <c r="AO22" s="398" t="str">
        <f t="shared" si="101"/>
        <v/>
      </c>
      <c r="AP22" s="399"/>
      <c r="AQ22" s="398"/>
      <c r="AR22" s="398" t="str">
        <f t="shared" si="103"/>
        <v/>
      </c>
      <c r="AS22" s="399"/>
      <c r="AT22" s="398"/>
      <c r="AU22" s="398" t="str">
        <f t="shared" si="75"/>
        <v>0</v>
      </c>
      <c r="AV22" s="399"/>
      <c r="AW22" s="399">
        <f t="shared" si="177"/>
        <v>0</v>
      </c>
      <c r="AX22" s="399"/>
      <c r="AY22" s="399"/>
      <c r="AZ22" s="399">
        <f t="shared" si="178"/>
        <v>65786</v>
      </c>
      <c r="BA22" s="206">
        <f t="shared" si="179"/>
        <v>723646</v>
      </c>
      <c r="BB22" s="45"/>
      <c r="BC22" s="398"/>
      <c r="BD22" s="399" t="str">
        <f t="shared" si="58"/>
        <v/>
      </c>
      <c r="BE22" s="399"/>
      <c r="BF22" s="398">
        <v>500</v>
      </c>
      <c r="BG22" s="399">
        <f t="shared" si="59"/>
        <v>20</v>
      </c>
      <c r="BH22" s="399">
        <v>10000</v>
      </c>
      <c r="BI22" s="398"/>
      <c r="BJ22" s="399"/>
      <c r="BK22" s="399"/>
      <c r="BL22" s="398">
        <v>1210</v>
      </c>
      <c r="BM22" s="399">
        <f t="shared" si="61"/>
        <v>20</v>
      </c>
      <c r="BN22" s="399">
        <v>24200</v>
      </c>
      <c r="BO22" s="398">
        <v>400</v>
      </c>
      <c r="BP22" s="399">
        <f t="shared" si="62"/>
        <v>300</v>
      </c>
      <c r="BQ22" s="399">
        <v>120000</v>
      </c>
      <c r="BR22" s="398"/>
      <c r="BS22" s="399" t="str">
        <f t="shared" si="63"/>
        <v/>
      </c>
      <c r="BT22" s="399"/>
      <c r="BU22" s="668"/>
      <c r="BV22" s="399"/>
      <c r="BW22" s="399"/>
      <c r="BX22" s="398">
        <v>1617000</v>
      </c>
      <c r="BY22" s="399">
        <f t="shared" si="64"/>
        <v>0.38070500927643786</v>
      </c>
      <c r="BZ22" s="399">
        <v>615600</v>
      </c>
      <c r="CA22" s="398">
        <v>2178000</v>
      </c>
      <c r="CB22" s="398"/>
      <c r="CC22" s="399" t="str">
        <f t="shared" si="65"/>
        <v/>
      </c>
      <c r="CD22" s="399"/>
      <c r="CE22" s="424">
        <f t="shared" si="38"/>
        <v>769800</v>
      </c>
      <c r="CF22" s="398"/>
      <c r="CG22" s="399" t="str">
        <f t="shared" si="66"/>
        <v/>
      </c>
      <c r="CH22" s="399"/>
      <c r="CI22" s="398"/>
      <c r="CJ22" s="399" t="str">
        <f t="shared" si="67"/>
        <v/>
      </c>
      <c r="CK22" s="399"/>
      <c r="CL22" s="398"/>
      <c r="CM22" s="399" t="str">
        <f t="shared" si="68"/>
        <v/>
      </c>
      <c r="CN22" s="399"/>
      <c r="CO22" s="398"/>
      <c r="CP22" s="399" t="str">
        <f t="shared" si="69"/>
        <v/>
      </c>
      <c r="CQ22" s="399"/>
      <c r="CR22" s="398"/>
      <c r="CS22" s="399" t="str">
        <f t="shared" si="70"/>
        <v/>
      </c>
      <c r="CT22" s="399"/>
      <c r="CU22" s="424">
        <f t="shared" si="50"/>
        <v>0</v>
      </c>
      <c r="CV22" s="399"/>
      <c r="CW22" s="399"/>
      <c r="CX22" s="399">
        <f t="shared" ref="CX22:CX25" si="180">SUM(BE22,BH22,BK22,BN22,BQ22,BT22,BZ22,CD22,CH22,CK22,CN22,CQ22,CT22)*0.1</f>
        <v>76980</v>
      </c>
      <c r="CY22" s="424">
        <f t="shared" si="29"/>
        <v>846780</v>
      </c>
      <c r="CZ22" s="823"/>
      <c r="DA22" s="398"/>
      <c r="DB22" s="399"/>
      <c r="DC22" s="399"/>
      <c r="DD22" s="398">
        <v>200</v>
      </c>
      <c r="DE22" s="399"/>
      <c r="DF22" s="399">
        <v>4000</v>
      </c>
      <c r="DG22" s="398"/>
      <c r="DH22" s="399"/>
      <c r="DI22" s="399"/>
      <c r="DJ22" s="398">
        <v>1350</v>
      </c>
      <c r="DK22" s="399"/>
      <c r="DL22" s="399">
        <v>27000</v>
      </c>
      <c r="DM22" s="398">
        <v>850</v>
      </c>
      <c r="DN22" s="399"/>
      <c r="DO22" s="399">
        <v>255000</v>
      </c>
      <c r="DP22" s="398"/>
      <c r="DQ22" s="399"/>
      <c r="DR22" s="399"/>
      <c r="DS22" s="668"/>
      <c r="DT22" s="399"/>
      <c r="DU22" s="399"/>
      <c r="DV22" s="398">
        <v>887000</v>
      </c>
      <c r="DW22" s="399"/>
      <c r="DX22" s="399">
        <v>337000</v>
      </c>
      <c r="DY22" s="398">
        <v>480000</v>
      </c>
      <c r="DZ22" s="398"/>
      <c r="EA22" s="399"/>
      <c r="EB22" s="399"/>
      <c r="EC22" s="424">
        <f t="shared" si="40"/>
        <v>623000</v>
      </c>
      <c r="ED22" s="398"/>
      <c r="EE22" s="399"/>
      <c r="EF22" s="399"/>
      <c r="EG22" s="398"/>
      <c r="EH22" s="399"/>
      <c r="EI22" s="399"/>
      <c r="EJ22" s="398"/>
      <c r="EK22" s="399"/>
      <c r="EL22" s="399"/>
      <c r="EM22" s="398"/>
      <c r="EN22" s="399"/>
      <c r="EO22" s="399"/>
      <c r="EP22" s="398"/>
      <c r="EQ22" s="399"/>
      <c r="ER22" s="399"/>
      <c r="ES22" s="424">
        <f t="shared" si="51"/>
        <v>0</v>
      </c>
      <c r="ET22" s="399"/>
      <c r="EU22" s="399"/>
      <c r="EV22" s="399">
        <f t="shared" ref="EV22:EV25" si="181">SUM(DC22,DF22,DI22,DL22,DO22,DR22,DX22,EB22,EF22,EI22,EL22,EO22,ER22)*0.1</f>
        <v>62300</v>
      </c>
      <c r="EW22" s="424">
        <f t="shared" si="30"/>
        <v>685300</v>
      </c>
      <c r="EX22" s="424"/>
      <c r="EY22" s="398"/>
      <c r="EZ22" s="399"/>
      <c r="FA22" s="399"/>
      <c r="FB22" s="398">
        <v>200</v>
      </c>
      <c r="FC22" s="399"/>
      <c r="FD22" s="399">
        <v>4000</v>
      </c>
      <c r="FE22" s="398"/>
      <c r="FF22" s="399"/>
      <c r="FG22" s="399"/>
      <c r="FH22" s="398">
        <v>2220</v>
      </c>
      <c r="FI22" s="399"/>
      <c r="FJ22" s="399">
        <v>44400</v>
      </c>
      <c r="FK22" s="398">
        <v>200</v>
      </c>
      <c r="FL22" s="399"/>
      <c r="FM22" s="399">
        <v>60000</v>
      </c>
      <c r="FN22" s="398"/>
      <c r="FO22" s="399"/>
      <c r="FP22" s="399"/>
      <c r="FQ22" s="668"/>
      <c r="FR22" s="399"/>
      <c r="FS22" s="399"/>
      <c r="FT22" s="398">
        <v>2178000</v>
      </c>
      <c r="FU22" s="399"/>
      <c r="FV22" s="399">
        <v>828000</v>
      </c>
      <c r="FW22" s="398">
        <v>200000</v>
      </c>
      <c r="FX22" s="399"/>
      <c r="FY22" s="399"/>
      <c r="FZ22" s="399"/>
      <c r="GA22" s="424">
        <f t="shared" si="42"/>
        <v>936400</v>
      </c>
      <c r="GB22" s="398"/>
      <c r="GC22" s="399"/>
      <c r="GD22" s="399"/>
      <c r="GE22" s="398"/>
      <c r="GF22" s="399"/>
      <c r="GG22" s="399"/>
      <c r="GH22" s="398"/>
      <c r="GI22" s="399"/>
      <c r="GJ22" s="399"/>
      <c r="GK22" s="398"/>
      <c r="GL22" s="399"/>
      <c r="GM22" s="399"/>
      <c r="GN22" s="398"/>
      <c r="GO22" s="399"/>
      <c r="GP22" s="399"/>
      <c r="GQ22" s="424">
        <f t="shared" si="52"/>
        <v>0</v>
      </c>
      <c r="GR22" s="399"/>
      <c r="GS22" s="399"/>
      <c r="GT22" s="399">
        <f t="shared" ref="GT22:GT25" si="182">SUM(FA22,FD22,FG22,FJ22,FM22,FP22,FV22,FZ22,GD22,GG22,GJ22,GM22,GP22)*0.1</f>
        <v>93640</v>
      </c>
      <c r="GU22" s="424">
        <f t="shared" si="31"/>
        <v>1030040</v>
      </c>
      <c r="GV22" s="424"/>
      <c r="GW22" s="398"/>
      <c r="GX22" s="399"/>
      <c r="GY22" s="399"/>
      <c r="GZ22" s="398">
        <v>1000</v>
      </c>
      <c r="HA22" s="399"/>
      <c r="HB22" s="399">
        <v>2000</v>
      </c>
      <c r="HC22" s="398"/>
      <c r="HD22" s="399"/>
      <c r="HE22" s="399"/>
      <c r="HF22" s="398">
        <v>600</v>
      </c>
      <c r="HG22" s="399"/>
      <c r="HH22" s="399">
        <v>12000</v>
      </c>
      <c r="HI22" s="398">
        <v>100</v>
      </c>
      <c r="HJ22" s="399"/>
      <c r="HK22" s="399">
        <v>35000</v>
      </c>
      <c r="HL22" s="398"/>
      <c r="HM22" s="399"/>
      <c r="HN22" s="399"/>
      <c r="HO22" s="668"/>
      <c r="HP22" s="399"/>
      <c r="HQ22" s="399"/>
      <c r="HR22" s="398">
        <v>480000</v>
      </c>
      <c r="HS22" s="399"/>
      <c r="HT22" s="399">
        <v>182000</v>
      </c>
      <c r="HU22" s="398">
        <v>160000</v>
      </c>
      <c r="HV22" s="398"/>
      <c r="HW22" s="399"/>
      <c r="HX22" s="399"/>
      <c r="HY22" s="424">
        <f t="shared" si="44"/>
        <v>231000</v>
      </c>
      <c r="HZ22" s="398"/>
      <c r="IA22" s="399"/>
      <c r="IB22" s="399"/>
      <c r="IC22" s="398"/>
      <c r="ID22" s="399"/>
      <c r="IE22" s="399"/>
      <c r="IF22" s="398"/>
      <c r="IG22" s="399"/>
      <c r="IH22" s="399"/>
      <c r="II22" s="398"/>
      <c r="IJ22" s="399"/>
      <c r="IK22" s="399"/>
      <c r="IL22" s="398"/>
      <c r="IM22" s="399"/>
      <c r="IN22" s="399"/>
      <c r="IO22" s="424">
        <f t="shared" si="53"/>
        <v>0</v>
      </c>
      <c r="IP22" s="399"/>
      <c r="IQ22" s="399"/>
      <c r="IR22" s="399">
        <f t="shared" ref="IR22:IR25" si="183">SUM(GY22,HB22,HE22,HH22,HK22,HN22,HT22,HX22,IB22,IE22,IH22,IK22,IN22)*0.1</f>
        <v>23100</v>
      </c>
      <c r="IS22" s="424">
        <f t="shared" si="32"/>
        <v>254100</v>
      </c>
      <c r="IT22" s="424"/>
      <c r="IU22" s="398"/>
      <c r="IV22" s="399"/>
      <c r="IW22" s="399"/>
      <c r="IX22" s="398">
        <v>0</v>
      </c>
      <c r="IY22" s="399"/>
      <c r="IZ22" s="399">
        <v>0</v>
      </c>
      <c r="JA22" s="398"/>
      <c r="JB22" s="399"/>
      <c r="JC22" s="399"/>
      <c r="JD22" s="398">
        <v>1520</v>
      </c>
      <c r="JE22" s="399"/>
      <c r="JF22" s="399">
        <v>30400</v>
      </c>
      <c r="JG22" s="398">
        <v>70</v>
      </c>
      <c r="JH22" s="399"/>
      <c r="JI22" s="399">
        <v>25000</v>
      </c>
      <c r="JJ22" s="398"/>
      <c r="JK22" s="399"/>
      <c r="JL22" s="399"/>
      <c r="JM22" s="668"/>
      <c r="JN22" s="399"/>
      <c r="JO22" s="399"/>
      <c r="JP22" s="398">
        <v>200000</v>
      </c>
      <c r="JQ22" s="399"/>
      <c r="JR22" s="399">
        <v>76000</v>
      </c>
      <c r="JS22" s="398">
        <v>0</v>
      </c>
      <c r="JT22" s="398"/>
      <c r="JU22" s="399"/>
      <c r="JV22" s="399"/>
      <c r="JW22" s="424">
        <f t="shared" si="46"/>
        <v>131400</v>
      </c>
      <c r="JX22" s="398"/>
      <c r="JY22" s="399"/>
      <c r="JZ22" s="399"/>
      <c r="KA22" s="398"/>
      <c r="KB22" s="399"/>
      <c r="KC22" s="399"/>
      <c r="KD22" s="398"/>
      <c r="KE22" s="399"/>
      <c r="KF22" s="399"/>
      <c r="KG22" s="398"/>
      <c r="KH22" s="399"/>
      <c r="KI22" s="399"/>
      <c r="KJ22" s="398"/>
      <c r="KK22" s="399"/>
      <c r="KL22" s="399"/>
      <c r="KM22" s="424">
        <f t="shared" si="54"/>
        <v>0</v>
      </c>
      <c r="KN22" s="399"/>
      <c r="KO22" s="399"/>
      <c r="KP22" s="399">
        <f t="shared" ref="KP22:KP25" si="184">SUM(IW22,IZ22,JC22,JF22,JI22,JL22,JR22,JV22,JZ22,KC22,KF22,KI22,KL22)*0.1</f>
        <v>13140</v>
      </c>
      <c r="KQ22" s="424">
        <f t="shared" si="33"/>
        <v>144540</v>
      </c>
      <c r="KR22" s="424"/>
    </row>
    <row r="23" spans="1:304">
      <c r="A23" s="911"/>
      <c r="B23" s="16"/>
      <c r="C23" s="16"/>
      <c r="D23" s="17" t="s">
        <v>382</v>
      </c>
      <c r="E23" s="398"/>
      <c r="F23" s="398"/>
      <c r="G23" s="399"/>
      <c r="H23" s="398"/>
      <c r="I23" s="398"/>
      <c r="J23" s="399"/>
      <c r="K23" s="398"/>
      <c r="L23" s="398"/>
      <c r="M23" s="399"/>
      <c r="N23" s="398"/>
      <c r="O23" s="398"/>
      <c r="P23" s="399"/>
      <c r="Q23" s="398"/>
      <c r="R23" s="398"/>
      <c r="S23" s="399"/>
      <c r="T23" s="398"/>
      <c r="U23" s="398"/>
      <c r="V23" s="399"/>
      <c r="W23" s="668"/>
      <c r="X23" s="399"/>
      <c r="Y23" s="399"/>
      <c r="Z23" s="398"/>
      <c r="AA23" s="419"/>
      <c r="AB23" s="399"/>
      <c r="AC23" s="398"/>
      <c r="AD23" s="398"/>
      <c r="AE23" s="398"/>
      <c r="AF23" s="399"/>
      <c r="AG23" s="399"/>
      <c r="AH23" s="398"/>
      <c r="AI23" s="398"/>
      <c r="AJ23" s="399"/>
      <c r="AK23" s="398"/>
      <c r="AL23" s="398"/>
      <c r="AM23" s="399"/>
      <c r="AN23" s="398"/>
      <c r="AO23" s="398"/>
      <c r="AP23" s="399"/>
      <c r="AQ23" s="398"/>
      <c r="AR23" s="398"/>
      <c r="AS23" s="399"/>
      <c r="AT23" s="398"/>
      <c r="AU23" s="398"/>
      <c r="AV23" s="399"/>
      <c r="AW23" s="399"/>
      <c r="AX23" s="399"/>
      <c r="AY23" s="399"/>
      <c r="AZ23" s="399"/>
      <c r="BA23" s="206"/>
      <c r="BB23" s="45"/>
      <c r="BC23" s="398"/>
      <c r="BD23" s="399" t="str">
        <f t="shared" si="58"/>
        <v/>
      </c>
      <c r="BE23" s="399"/>
      <c r="BF23" s="398"/>
      <c r="BG23" s="399" t="str">
        <f t="shared" si="59"/>
        <v/>
      </c>
      <c r="BH23" s="399"/>
      <c r="BI23" s="398"/>
      <c r="BJ23" s="399" t="str">
        <f t="shared" si="60"/>
        <v/>
      </c>
      <c r="BK23" s="399"/>
      <c r="BL23" s="398"/>
      <c r="BM23" s="399" t="str">
        <f t="shared" si="61"/>
        <v/>
      </c>
      <c r="BN23" s="399"/>
      <c r="BO23" s="398"/>
      <c r="BP23" s="399" t="str">
        <f t="shared" si="62"/>
        <v/>
      </c>
      <c r="BQ23" s="399"/>
      <c r="BR23" s="398"/>
      <c r="BS23" s="399" t="str">
        <f t="shared" si="63"/>
        <v/>
      </c>
      <c r="BT23" s="399"/>
      <c r="BU23" s="668"/>
      <c r="BV23" s="399"/>
      <c r="BW23" s="399"/>
      <c r="BX23" s="398"/>
      <c r="BY23" s="399" t="str">
        <f t="shared" si="64"/>
        <v/>
      </c>
      <c r="BZ23" s="399"/>
      <c r="CA23" s="398"/>
      <c r="CB23" s="398"/>
      <c r="CC23" s="399" t="str">
        <f t="shared" si="65"/>
        <v/>
      </c>
      <c r="CD23" s="399"/>
      <c r="CE23" s="424">
        <f t="shared" si="38"/>
        <v>0</v>
      </c>
      <c r="CF23" s="398">
        <v>2000</v>
      </c>
      <c r="CG23" s="399">
        <f t="shared" si="66"/>
        <v>24</v>
      </c>
      <c r="CH23" s="399">
        <f>(CF23*24)</f>
        <v>48000</v>
      </c>
      <c r="CI23" s="399"/>
      <c r="CJ23" s="399" t="str">
        <f t="shared" si="67"/>
        <v/>
      </c>
      <c r="CK23" s="399"/>
      <c r="CL23" s="398"/>
      <c r="CM23" s="399" t="str">
        <f t="shared" si="68"/>
        <v/>
      </c>
      <c r="CN23" s="399"/>
      <c r="CO23" s="398">
        <v>1000</v>
      </c>
      <c r="CP23" s="399">
        <f t="shared" si="69"/>
        <v>159</v>
      </c>
      <c r="CQ23" s="399">
        <f>(CO23*159)</f>
        <v>159000</v>
      </c>
      <c r="CR23" s="399"/>
      <c r="CS23" s="399" t="str">
        <f t="shared" si="70"/>
        <v/>
      </c>
      <c r="CT23" s="399"/>
      <c r="CU23" s="424">
        <f t="shared" si="50"/>
        <v>207000</v>
      </c>
      <c r="CV23" s="399"/>
      <c r="CW23" s="399"/>
      <c r="CX23" s="399">
        <f t="shared" si="180"/>
        <v>20700</v>
      </c>
      <c r="CY23" s="424">
        <f t="shared" si="29"/>
        <v>227700</v>
      </c>
      <c r="CZ23" s="823"/>
      <c r="DA23" s="399"/>
      <c r="DB23" s="399"/>
      <c r="DC23" s="399"/>
      <c r="DD23" s="399"/>
      <c r="DE23" s="399"/>
      <c r="DF23" s="399"/>
      <c r="DG23" s="398"/>
      <c r="DH23" s="399"/>
      <c r="DI23" s="399"/>
      <c r="DJ23" s="398"/>
      <c r="DK23" s="399"/>
      <c r="DL23" s="399"/>
      <c r="DM23" s="398"/>
      <c r="DN23" s="399"/>
      <c r="DO23" s="399"/>
      <c r="DP23" s="398"/>
      <c r="DQ23" s="399"/>
      <c r="DR23" s="399"/>
      <c r="DS23" s="668"/>
      <c r="DT23" s="399"/>
      <c r="DU23" s="399"/>
      <c r="DV23" s="398"/>
      <c r="DW23" s="399"/>
      <c r="DX23" s="399"/>
      <c r="DY23" s="398"/>
      <c r="DZ23" s="398"/>
      <c r="EA23" s="399"/>
      <c r="EB23" s="399"/>
      <c r="EC23" s="424">
        <f t="shared" si="40"/>
        <v>0</v>
      </c>
      <c r="ED23" s="398">
        <v>2000</v>
      </c>
      <c r="EE23" s="399"/>
      <c r="EF23" s="399">
        <f>(ED23*24)</f>
        <v>48000</v>
      </c>
      <c r="EG23" s="398"/>
      <c r="EH23" s="399"/>
      <c r="EI23" s="399"/>
      <c r="EJ23" s="398"/>
      <c r="EK23" s="399"/>
      <c r="EL23" s="399"/>
      <c r="EM23" s="398">
        <v>1000</v>
      </c>
      <c r="EN23" s="399"/>
      <c r="EO23" s="399">
        <f>(EM23*159)</f>
        <v>159000</v>
      </c>
      <c r="EP23" s="398"/>
      <c r="EQ23" s="399"/>
      <c r="ER23" s="399"/>
      <c r="ES23" s="424">
        <f t="shared" si="51"/>
        <v>207000</v>
      </c>
      <c r="ET23" s="399"/>
      <c r="EU23" s="399"/>
      <c r="EV23" s="399">
        <f t="shared" si="181"/>
        <v>20700</v>
      </c>
      <c r="EW23" s="424">
        <f t="shared" si="30"/>
        <v>227700</v>
      </c>
      <c r="EX23" s="424"/>
      <c r="EY23" s="398"/>
      <c r="EZ23" s="399"/>
      <c r="FA23" s="399"/>
      <c r="FB23" s="398"/>
      <c r="FC23" s="399"/>
      <c r="FD23" s="399"/>
      <c r="FE23" s="398"/>
      <c r="FF23" s="399"/>
      <c r="FG23" s="399"/>
      <c r="FH23" s="398"/>
      <c r="FI23" s="399"/>
      <c r="FJ23" s="399"/>
      <c r="FK23" s="398"/>
      <c r="FL23" s="399"/>
      <c r="FM23" s="399"/>
      <c r="FN23" s="398"/>
      <c r="FO23" s="399"/>
      <c r="FP23" s="399"/>
      <c r="FQ23" s="668"/>
      <c r="FR23" s="399"/>
      <c r="FS23" s="399"/>
      <c r="FT23" s="398"/>
      <c r="FU23" s="399"/>
      <c r="FV23" s="399"/>
      <c r="FW23" s="398"/>
      <c r="FX23" s="399"/>
      <c r="FY23" s="399"/>
      <c r="FZ23" s="399"/>
      <c r="GA23" s="424">
        <f t="shared" si="42"/>
        <v>0</v>
      </c>
      <c r="GB23" s="398">
        <v>2000</v>
      </c>
      <c r="GC23" s="399"/>
      <c r="GD23" s="399">
        <f>(GB23*24)</f>
        <v>48000</v>
      </c>
      <c r="GE23" s="398"/>
      <c r="GF23" s="399"/>
      <c r="GG23" s="399"/>
      <c r="GH23" s="398"/>
      <c r="GI23" s="399"/>
      <c r="GJ23" s="399"/>
      <c r="GK23" s="398">
        <v>1000</v>
      </c>
      <c r="GL23" s="399"/>
      <c r="GM23" s="399">
        <f>(GK23*159)</f>
        <v>159000</v>
      </c>
      <c r="GN23" s="398"/>
      <c r="GO23" s="399"/>
      <c r="GP23" s="399"/>
      <c r="GQ23" s="424">
        <f t="shared" si="52"/>
        <v>207000</v>
      </c>
      <c r="GR23" s="399"/>
      <c r="GS23" s="399"/>
      <c r="GT23" s="399">
        <f t="shared" si="182"/>
        <v>20700</v>
      </c>
      <c r="GU23" s="424">
        <f t="shared" si="31"/>
        <v>227700</v>
      </c>
      <c r="GV23" s="424"/>
      <c r="GW23" s="398"/>
      <c r="GX23" s="399"/>
      <c r="GY23" s="399"/>
      <c r="GZ23" s="398"/>
      <c r="HA23" s="399"/>
      <c r="HB23" s="399"/>
      <c r="HC23" s="398"/>
      <c r="HD23" s="399"/>
      <c r="HE23" s="399"/>
      <c r="HF23" s="398"/>
      <c r="HG23" s="399"/>
      <c r="HH23" s="399"/>
      <c r="HI23" s="398"/>
      <c r="HJ23" s="399"/>
      <c r="HK23" s="399"/>
      <c r="HL23" s="398"/>
      <c r="HM23" s="399"/>
      <c r="HN23" s="399"/>
      <c r="HO23" s="668"/>
      <c r="HP23" s="399"/>
      <c r="HQ23" s="399"/>
      <c r="HR23" s="398"/>
      <c r="HS23" s="399"/>
      <c r="HT23" s="399"/>
      <c r="HU23" s="398"/>
      <c r="HV23" s="398"/>
      <c r="HW23" s="399"/>
      <c r="HX23" s="399"/>
      <c r="HY23" s="424">
        <f t="shared" si="44"/>
        <v>0</v>
      </c>
      <c r="HZ23" s="398">
        <v>2000</v>
      </c>
      <c r="IA23" s="399"/>
      <c r="IB23" s="399">
        <f>(HZ23*24)</f>
        <v>48000</v>
      </c>
      <c r="IC23" s="398"/>
      <c r="ID23" s="399"/>
      <c r="IE23" s="399"/>
      <c r="IF23" s="398"/>
      <c r="IG23" s="399"/>
      <c r="IH23" s="399"/>
      <c r="II23" s="398">
        <v>1000</v>
      </c>
      <c r="IJ23" s="399"/>
      <c r="IK23" s="399">
        <f>(II23*159)</f>
        <v>159000</v>
      </c>
      <c r="IL23" s="398"/>
      <c r="IM23" s="399"/>
      <c r="IN23" s="399"/>
      <c r="IO23" s="424">
        <f t="shared" si="53"/>
        <v>207000</v>
      </c>
      <c r="IP23" s="399"/>
      <c r="IQ23" s="399"/>
      <c r="IR23" s="399">
        <f t="shared" si="183"/>
        <v>20700</v>
      </c>
      <c r="IS23" s="424">
        <f t="shared" si="32"/>
        <v>227700</v>
      </c>
      <c r="IT23" s="424"/>
      <c r="IU23" s="398"/>
      <c r="IV23" s="399"/>
      <c r="IW23" s="399"/>
      <c r="IX23" s="398"/>
      <c r="IY23" s="399"/>
      <c r="IZ23" s="399"/>
      <c r="JA23" s="398"/>
      <c r="JB23" s="399"/>
      <c r="JC23" s="399"/>
      <c r="JD23" s="398"/>
      <c r="JE23" s="399"/>
      <c r="JF23" s="399"/>
      <c r="JG23" s="398"/>
      <c r="JH23" s="399"/>
      <c r="JI23" s="399"/>
      <c r="JJ23" s="398"/>
      <c r="JK23" s="399"/>
      <c r="JL23" s="399"/>
      <c r="JM23" s="668"/>
      <c r="JN23" s="399"/>
      <c r="JO23" s="399"/>
      <c r="JP23" s="398"/>
      <c r="JQ23" s="399"/>
      <c r="JR23" s="399"/>
      <c r="JS23" s="398"/>
      <c r="JT23" s="398"/>
      <c r="JU23" s="399"/>
      <c r="JV23" s="399"/>
      <c r="JW23" s="424">
        <f t="shared" si="46"/>
        <v>0</v>
      </c>
      <c r="JX23" s="398">
        <v>2000</v>
      </c>
      <c r="JY23" s="399"/>
      <c r="JZ23" s="399">
        <f>(JX23*24)</f>
        <v>48000</v>
      </c>
      <c r="KA23" s="398"/>
      <c r="KB23" s="399"/>
      <c r="KC23" s="399"/>
      <c r="KD23" s="398"/>
      <c r="KE23" s="399"/>
      <c r="KF23" s="399"/>
      <c r="KG23" s="398">
        <v>1000</v>
      </c>
      <c r="KH23" s="399"/>
      <c r="KI23" s="399">
        <f>(KG23*159)</f>
        <v>159000</v>
      </c>
      <c r="KJ23" s="398"/>
      <c r="KK23" s="399"/>
      <c r="KL23" s="399"/>
      <c r="KM23" s="424">
        <f t="shared" si="54"/>
        <v>207000</v>
      </c>
      <c r="KN23" s="399"/>
      <c r="KO23" s="399"/>
      <c r="KP23" s="399">
        <f t="shared" si="184"/>
        <v>20700</v>
      </c>
      <c r="KQ23" s="424">
        <f t="shared" si="33"/>
        <v>227700</v>
      </c>
      <c r="KR23" s="424"/>
    </row>
    <row r="24" spans="1:304" ht="31.9" customHeight="1">
      <c r="A24" s="911"/>
      <c r="B24" s="16"/>
      <c r="C24" s="16"/>
      <c r="D24" s="17" t="s">
        <v>432</v>
      </c>
      <c r="E24" s="398"/>
      <c r="F24" s="398" t="str">
        <f t="shared" si="73"/>
        <v/>
      </c>
      <c r="G24" s="399"/>
      <c r="H24" s="398"/>
      <c r="I24" s="398" t="str">
        <f t="shared" si="11"/>
        <v/>
      </c>
      <c r="J24" s="399"/>
      <c r="K24" s="398"/>
      <c r="L24" s="398" t="str">
        <f t="shared" si="0"/>
        <v/>
      </c>
      <c r="M24" s="399"/>
      <c r="N24" s="398"/>
      <c r="O24" s="398" t="str">
        <f t="shared" si="12"/>
        <v/>
      </c>
      <c r="P24" s="399"/>
      <c r="Q24" s="398"/>
      <c r="R24" s="398" t="str">
        <f t="shared" si="13"/>
        <v/>
      </c>
      <c r="S24" s="399"/>
      <c r="T24" s="398"/>
      <c r="U24" s="398" t="str">
        <f t="shared" si="14"/>
        <v/>
      </c>
      <c r="V24" s="399"/>
      <c r="W24" s="668"/>
      <c r="X24" s="399"/>
      <c r="Y24" s="399"/>
      <c r="Z24" s="398"/>
      <c r="AA24" s="419" t="str">
        <f t="shared" si="15"/>
        <v/>
      </c>
      <c r="AB24" s="399"/>
      <c r="AC24" s="398"/>
      <c r="AD24" s="398"/>
      <c r="AE24" s="398" t="str">
        <f t="shared" si="16"/>
        <v/>
      </c>
      <c r="AF24" s="399"/>
      <c r="AG24" s="399">
        <f t="shared" si="176"/>
        <v>0</v>
      </c>
      <c r="AH24" s="398"/>
      <c r="AI24" s="398"/>
      <c r="AJ24" s="399"/>
      <c r="AK24" s="398"/>
      <c r="AL24" s="398"/>
      <c r="AM24" s="399"/>
      <c r="AN24" s="398"/>
      <c r="AO24" s="398"/>
      <c r="AP24" s="399"/>
      <c r="AQ24" s="398"/>
      <c r="AR24" s="398"/>
      <c r="AS24" s="399"/>
      <c r="AT24" s="398"/>
      <c r="AU24" s="398" t="str">
        <f t="shared" si="75"/>
        <v>0</v>
      </c>
      <c r="AV24" s="399"/>
      <c r="AW24" s="399">
        <f t="shared" si="177"/>
        <v>0</v>
      </c>
      <c r="AX24" s="399"/>
      <c r="AY24" s="399"/>
      <c r="AZ24" s="399">
        <f t="shared" si="178"/>
        <v>0</v>
      </c>
      <c r="BA24" s="206">
        <f t="shared" si="179"/>
        <v>0</v>
      </c>
      <c r="BB24" s="45"/>
      <c r="BC24" s="398"/>
      <c r="BD24" s="399"/>
      <c r="BE24" s="399"/>
      <c r="BF24" s="398"/>
      <c r="BG24" s="399"/>
      <c r="BH24" s="399"/>
      <c r="BI24" s="398"/>
      <c r="BJ24" s="399"/>
      <c r="BK24" s="399"/>
      <c r="BL24" s="398"/>
      <c r="BM24" s="399"/>
      <c r="BN24" s="399"/>
      <c r="BO24" s="398"/>
      <c r="BP24" s="399"/>
      <c r="BQ24" s="399"/>
      <c r="BR24" s="398"/>
      <c r="BS24" s="399"/>
      <c r="BT24" s="399"/>
      <c r="BU24" s="668"/>
      <c r="BV24" s="399"/>
      <c r="BW24" s="399"/>
      <c r="BX24" s="398"/>
      <c r="BY24" s="399"/>
      <c r="BZ24" s="399"/>
      <c r="CA24" s="398"/>
      <c r="CB24" s="398"/>
      <c r="CC24" s="399"/>
      <c r="CD24" s="399"/>
      <c r="CE24" s="424">
        <f t="shared" si="38"/>
        <v>0</v>
      </c>
      <c r="CF24" s="398">
        <v>1400</v>
      </c>
      <c r="CG24" s="399"/>
      <c r="CH24" s="399">
        <v>65640</v>
      </c>
      <c r="CI24" s="399"/>
      <c r="CJ24" s="399"/>
      <c r="CK24" s="399"/>
      <c r="CL24" s="398"/>
      <c r="CM24" s="399"/>
      <c r="CN24" s="399"/>
      <c r="CO24" s="398"/>
      <c r="CP24" s="399"/>
      <c r="CQ24" s="399"/>
      <c r="CR24" s="399"/>
      <c r="CS24" s="399"/>
      <c r="CT24" s="399"/>
      <c r="CU24" s="424">
        <f t="shared" si="50"/>
        <v>65640</v>
      </c>
      <c r="CV24" s="399"/>
      <c r="CW24" s="399"/>
      <c r="CX24" s="399">
        <v>6564</v>
      </c>
      <c r="CY24" s="424">
        <f t="shared" si="29"/>
        <v>72204</v>
      </c>
      <c r="CZ24" s="823" t="s">
        <v>383</v>
      </c>
      <c r="DA24" s="399"/>
      <c r="DB24" s="399"/>
      <c r="DC24" s="399"/>
      <c r="DD24" s="399"/>
      <c r="DE24" s="399"/>
      <c r="DF24" s="399"/>
      <c r="DG24" s="398"/>
      <c r="DH24" s="399"/>
      <c r="DI24" s="399"/>
      <c r="DJ24" s="398"/>
      <c r="DK24" s="399"/>
      <c r="DL24" s="399"/>
      <c r="DM24" s="398"/>
      <c r="DN24" s="399"/>
      <c r="DO24" s="399"/>
      <c r="DP24" s="398"/>
      <c r="DQ24" s="399"/>
      <c r="DR24" s="399"/>
      <c r="DS24" s="668"/>
      <c r="DT24" s="399"/>
      <c r="DU24" s="399"/>
      <c r="DV24" s="398"/>
      <c r="DW24" s="399"/>
      <c r="DX24" s="399"/>
      <c r="DY24" s="398"/>
      <c r="DZ24" s="398"/>
      <c r="EA24" s="399"/>
      <c r="EB24" s="399"/>
      <c r="EC24" s="424">
        <f t="shared" si="40"/>
        <v>0</v>
      </c>
      <c r="ED24" s="398"/>
      <c r="EE24" s="399"/>
      <c r="EF24" s="399"/>
      <c r="EG24" s="398"/>
      <c r="EH24" s="399"/>
      <c r="EI24" s="399"/>
      <c r="EJ24" s="398"/>
      <c r="EK24" s="399"/>
      <c r="EL24" s="399"/>
      <c r="EM24" s="398"/>
      <c r="EN24" s="399"/>
      <c r="EO24" s="399"/>
      <c r="EP24" s="398"/>
      <c r="EQ24" s="399"/>
      <c r="ER24" s="399"/>
      <c r="ES24" s="424">
        <f t="shared" si="51"/>
        <v>0</v>
      </c>
      <c r="ET24" s="399"/>
      <c r="EU24" s="399"/>
      <c r="EV24" s="399"/>
      <c r="EW24" s="424">
        <f t="shared" si="30"/>
        <v>0</v>
      </c>
      <c r="EX24" s="424"/>
      <c r="EY24" s="398"/>
      <c r="EZ24" s="399"/>
      <c r="FA24" s="399"/>
      <c r="FB24" s="398"/>
      <c r="FC24" s="399"/>
      <c r="FD24" s="399"/>
      <c r="FE24" s="398"/>
      <c r="FF24" s="399"/>
      <c r="FG24" s="399"/>
      <c r="FH24" s="398"/>
      <c r="FI24" s="399"/>
      <c r="FJ24" s="399"/>
      <c r="FK24" s="398"/>
      <c r="FL24" s="399"/>
      <c r="FM24" s="399"/>
      <c r="FN24" s="398"/>
      <c r="FO24" s="399"/>
      <c r="FP24" s="399"/>
      <c r="FQ24" s="668"/>
      <c r="FR24" s="399"/>
      <c r="FS24" s="399"/>
      <c r="FT24" s="398"/>
      <c r="FU24" s="399"/>
      <c r="FV24" s="399"/>
      <c r="FW24" s="398"/>
      <c r="FX24" s="399"/>
      <c r="FY24" s="399"/>
      <c r="FZ24" s="399"/>
      <c r="GA24" s="424">
        <f t="shared" si="42"/>
        <v>0</v>
      </c>
      <c r="GB24" s="398"/>
      <c r="GC24" s="399"/>
      <c r="GD24" s="399"/>
      <c r="GE24" s="398"/>
      <c r="GF24" s="399"/>
      <c r="GG24" s="399"/>
      <c r="GH24" s="398"/>
      <c r="GI24" s="399"/>
      <c r="GJ24" s="399"/>
      <c r="GK24" s="398"/>
      <c r="GL24" s="399"/>
      <c r="GM24" s="399"/>
      <c r="GN24" s="398"/>
      <c r="GO24" s="399"/>
      <c r="GP24" s="399"/>
      <c r="GQ24" s="424">
        <f t="shared" si="52"/>
        <v>0</v>
      </c>
      <c r="GR24" s="399"/>
      <c r="GS24" s="399"/>
      <c r="GT24" s="399"/>
      <c r="GU24" s="424">
        <f t="shared" si="31"/>
        <v>0</v>
      </c>
      <c r="GV24" s="424"/>
      <c r="GW24" s="398"/>
      <c r="GX24" s="399"/>
      <c r="GY24" s="399"/>
      <c r="GZ24" s="398"/>
      <c r="HA24" s="399"/>
      <c r="HB24" s="399"/>
      <c r="HC24" s="398"/>
      <c r="HD24" s="399"/>
      <c r="HE24" s="399"/>
      <c r="HF24" s="398"/>
      <c r="HG24" s="399"/>
      <c r="HH24" s="399"/>
      <c r="HI24" s="398"/>
      <c r="HJ24" s="399"/>
      <c r="HK24" s="399"/>
      <c r="HL24" s="398"/>
      <c r="HM24" s="399"/>
      <c r="HN24" s="399"/>
      <c r="HO24" s="668"/>
      <c r="HP24" s="399"/>
      <c r="HQ24" s="399"/>
      <c r="HR24" s="398"/>
      <c r="HS24" s="399"/>
      <c r="HT24" s="399"/>
      <c r="HU24" s="398"/>
      <c r="HV24" s="398"/>
      <c r="HW24" s="399"/>
      <c r="HX24" s="399"/>
      <c r="HY24" s="424">
        <f t="shared" si="44"/>
        <v>0</v>
      </c>
      <c r="HZ24" s="398"/>
      <c r="IA24" s="399"/>
      <c r="IB24" s="399"/>
      <c r="IC24" s="398"/>
      <c r="ID24" s="399"/>
      <c r="IE24" s="399"/>
      <c r="IF24" s="398"/>
      <c r="IG24" s="399"/>
      <c r="IH24" s="399"/>
      <c r="II24" s="398"/>
      <c r="IJ24" s="399"/>
      <c r="IK24" s="399"/>
      <c r="IL24" s="398"/>
      <c r="IM24" s="399"/>
      <c r="IN24" s="399"/>
      <c r="IO24" s="424">
        <f t="shared" si="53"/>
        <v>0</v>
      </c>
      <c r="IP24" s="399"/>
      <c r="IQ24" s="399"/>
      <c r="IR24" s="399"/>
      <c r="IS24" s="424">
        <f t="shared" si="32"/>
        <v>0</v>
      </c>
      <c r="IT24" s="424"/>
      <c r="IU24" s="398"/>
      <c r="IV24" s="399"/>
      <c r="IW24" s="399"/>
      <c r="IX24" s="398"/>
      <c r="IY24" s="399"/>
      <c r="IZ24" s="399"/>
      <c r="JA24" s="398"/>
      <c r="JB24" s="399"/>
      <c r="JC24" s="399"/>
      <c r="JD24" s="398"/>
      <c r="JE24" s="399"/>
      <c r="JF24" s="399"/>
      <c r="JG24" s="398"/>
      <c r="JH24" s="399"/>
      <c r="JI24" s="399"/>
      <c r="JJ24" s="398"/>
      <c r="JK24" s="399"/>
      <c r="JL24" s="399"/>
      <c r="JM24" s="668"/>
      <c r="JN24" s="399"/>
      <c r="JO24" s="399"/>
      <c r="JP24" s="398"/>
      <c r="JQ24" s="399"/>
      <c r="JR24" s="399"/>
      <c r="JS24" s="398"/>
      <c r="JT24" s="398"/>
      <c r="JU24" s="399"/>
      <c r="JV24" s="399"/>
      <c r="JW24" s="424">
        <f t="shared" si="46"/>
        <v>0</v>
      </c>
      <c r="JX24" s="398"/>
      <c r="JY24" s="399"/>
      <c r="JZ24" s="399"/>
      <c r="KA24" s="398"/>
      <c r="KB24" s="399"/>
      <c r="KC24" s="399"/>
      <c r="KD24" s="398"/>
      <c r="KE24" s="399"/>
      <c r="KF24" s="399"/>
      <c r="KG24" s="398"/>
      <c r="KH24" s="399"/>
      <c r="KI24" s="399"/>
      <c r="KJ24" s="398"/>
      <c r="KK24" s="399"/>
      <c r="KL24" s="399"/>
      <c r="KM24" s="424">
        <f t="shared" si="54"/>
        <v>0</v>
      </c>
      <c r="KN24" s="399"/>
      <c r="KO24" s="399"/>
      <c r="KP24" s="399"/>
      <c r="KQ24" s="424">
        <f t="shared" si="33"/>
        <v>0</v>
      </c>
      <c r="KR24" s="424"/>
    </row>
    <row r="25" spans="1:304">
      <c r="A25" s="911"/>
      <c r="B25" s="16"/>
      <c r="C25" s="18"/>
      <c r="D25" s="19" t="s">
        <v>57</v>
      </c>
      <c r="E25" s="398"/>
      <c r="F25" s="398" t="str">
        <f t="shared" si="73"/>
        <v/>
      </c>
      <c r="G25" s="399"/>
      <c r="H25" s="398"/>
      <c r="I25" s="398" t="str">
        <f t="shared" si="11"/>
        <v/>
      </c>
      <c r="J25" s="399"/>
      <c r="K25" s="398"/>
      <c r="L25" s="398" t="str">
        <f t="shared" si="0"/>
        <v/>
      </c>
      <c r="M25" s="399"/>
      <c r="N25" s="398"/>
      <c r="O25" s="398" t="str">
        <f t="shared" si="12"/>
        <v/>
      </c>
      <c r="P25" s="399"/>
      <c r="Q25" s="398"/>
      <c r="R25" s="398" t="str">
        <f t="shared" si="13"/>
        <v/>
      </c>
      <c r="S25" s="399"/>
      <c r="T25" s="398"/>
      <c r="U25" s="398" t="str">
        <f t="shared" si="14"/>
        <v/>
      </c>
      <c r="V25" s="399"/>
      <c r="W25" s="668"/>
      <c r="X25" s="399"/>
      <c r="Y25" s="399"/>
      <c r="Z25" s="398"/>
      <c r="AA25" s="419" t="str">
        <f t="shared" si="15"/>
        <v/>
      </c>
      <c r="AB25" s="399"/>
      <c r="AC25" s="398"/>
      <c r="AD25" s="398"/>
      <c r="AE25" s="398" t="str">
        <f t="shared" si="16"/>
        <v/>
      </c>
      <c r="AF25" s="399"/>
      <c r="AG25" s="421">
        <f>SUM(G25,J25,M25,P25,S25,V25,AB25,AF25)</f>
        <v>0</v>
      </c>
      <c r="AH25" s="398"/>
      <c r="AI25" s="398" t="str">
        <f t="shared" ref="AI25:AI33" si="185">IF(ISERROR(AJ25/AH25),"",(AJ25/AH25))</f>
        <v/>
      </c>
      <c r="AJ25" s="399"/>
      <c r="AK25" s="398"/>
      <c r="AL25" s="398" t="str">
        <f t="shared" ref="AL25:AL33" si="186">IF(ISERROR(AM25/AK25),"",(AM25/AK25))</f>
        <v/>
      </c>
      <c r="AM25" s="399"/>
      <c r="AN25" s="398"/>
      <c r="AO25" s="398" t="str">
        <f t="shared" ref="AO25:AO33" si="187">IF(ISERROR(AP25/AN25),"",(AP25/AN25))</f>
        <v/>
      </c>
      <c r="AP25" s="399"/>
      <c r="AQ25" s="398"/>
      <c r="AR25" s="398" t="str">
        <f t="shared" ref="AR25:AR33" si="188">IF(ISERROR(AS25/AQ25),"",(AS25/AQ25))</f>
        <v/>
      </c>
      <c r="AS25" s="399"/>
      <c r="AT25" s="398"/>
      <c r="AU25" s="398" t="str">
        <f t="shared" si="75"/>
        <v>0</v>
      </c>
      <c r="AV25" s="399"/>
      <c r="AW25" s="399">
        <f t="shared" si="177"/>
        <v>0</v>
      </c>
      <c r="AX25" s="399"/>
      <c r="AY25" s="399"/>
      <c r="AZ25" s="399">
        <f t="shared" si="178"/>
        <v>0</v>
      </c>
      <c r="BA25" s="206">
        <f t="shared" si="179"/>
        <v>0</v>
      </c>
      <c r="BB25" s="45"/>
      <c r="BC25" s="398"/>
      <c r="BD25" s="399" t="str">
        <f t="shared" si="58"/>
        <v/>
      </c>
      <c r="BE25" s="399"/>
      <c r="BF25" s="398"/>
      <c r="BG25" s="399" t="str">
        <f t="shared" si="59"/>
        <v/>
      </c>
      <c r="BH25" s="399"/>
      <c r="BI25" s="398"/>
      <c r="BJ25" s="399" t="str">
        <f t="shared" si="60"/>
        <v/>
      </c>
      <c r="BK25" s="399"/>
      <c r="BL25" s="398"/>
      <c r="BM25" s="399" t="str">
        <f t="shared" si="61"/>
        <v/>
      </c>
      <c r="BN25" s="399"/>
      <c r="BO25" s="398"/>
      <c r="BP25" s="399" t="str">
        <f t="shared" si="62"/>
        <v/>
      </c>
      <c r="BQ25" s="399"/>
      <c r="BR25" s="398"/>
      <c r="BS25" s="399" t="str">
        <f t="shared" si="63"/>
        <v/>
      </c>
      <c r="BT25" s="399"/>
      <c r="BU25" s="668"/>
      <c r="BV25" s="399"/>
      <c r="BW25" s="399"/>
      <c r="BX25" s="398"/>
      <c r="BY25" s="399" t="str">
        <f t="shared" si="64"/>
        <v/>
      </c>
      <c r="BZ25" s="399"/>
      <c r="CA25" s="398"/>
      <c r="CB25" s="398"/>
      <c r="CC25" s="399" t="str">
        <f t="shared" si="65"/>
        <v/>
      </c>
      <c r="CD25" s="399"/>
      <c r="CE25" s="424">
        <f t="shared" si="38"/>
        <v>0</v>
      </c>
      <c r="CF25" s="398"/>
      <c r="CG25" s="399" t="str">
        <f t="shared" si="66"/>
        <v/>
      </c>
      <c r="CH25" s="399"/>
      <c r="CI25" s="398"/>
      <c r="CJ25" s="399" t="str">
        <f t="shared" si="67"/>
        <v/>
      </c>
      <c r="CK25" s="399"/>
      <c r="CL25" s="398"/>
      <c r="CM25" s="399" t="str">
        <f t="shared" si="68"/>
        <v/>
      </c>
      <c r="CN25" s="399"/>
      <c r="CO25" s="398"/>
      <c r="CP25" s="399" t="str">
        <f t="shared" si="69"/>
        <v/>
      </c>
      <c r="CQ25" s="399"/>
      <c r="CR25" s="398"/>
      <c r="CS25" s="399" t="str">
        <f t="shared" si="70"/>
        <v/>
      </c>
      <c r="CT25" s="399"/>
      <c r="CU25" s="424">
        <f t="shared" si="50"/>
        <v>0</v>
      </c>
      <c r="CV25" s="399"/>
      <c r="CW25" s="399"/>
      <c r="CX25" s="399">
        <f t="shared" si="180"/>
        <v>0</v>
      </c>
      <c r="CY25" s="424">
        <f t="shared" si="29"/>
        <v>0</v>
      </c>
      <c r="CZ25" s="822"/>
      <c r="DA25" s="398"/>
      <c r="DB25" s="399"/>
      <c r="DC25" s="399"/>
      <c r="DD25" s="398"/>
      <c r="DE25" s="399"/>
      <c r="DF25" s="399"/>
      <c r="DG25" s="398"/>
      <c r="DH25" s="399"/>
      <c r="DI25" s="399"/>
      <c r="DJ25" s="398"/>
      <c r="DK25" s="399"/>
      <c r="DL25" s="399"/>
      <c r="DM25" s="398"/>
      <c r="DN25" s="399"/>
      <c r="DO25" s="399"/>
      <c r="DP25" s="398"/>
      <c r="DQ25" s="399"/>
      <c r="DR25" s="399"/>
      <c r="DS25" s="668"/>
      <c r="DT25" s="399"/>
      <c r="DU25" s="399"/>
      <c r="DV25" s="398"/>
      <c r="DW25" s="399"/>
      <c r="DX25" s="399"/>
      <c r="DY25" s="398"/>
      <c r="DZ25" s="398"/>
      <c r="EA25" s="399"/>
      <c r="EB25" s="399"/>
      <c r="EC25" s="424">
        <f t="shared" si="40"/>
        <v>0</v>
      </c>
      <c r="ED25" s="398"/>
      <c r="EE25" s="399"/>
      <c r="EF25" s="399"/>
      <c r="EG25" s="398"/>
      <c r="EH25" s="399"/>
      <c r="EI25" s="399"/>
      <c r="EJ25" s="398"/>
      <c r="EK25" s="399"/>
      <c r="EL25" s="399"/>
      <c r="EM25" s="398"/>
      <c r="EN25" s="399"/>
      <c r="EO25" s="399"/>
      <c r="EP25" s="398"/>
      <c r="EQ25" s="399"/>
      <c r="ER25" s="399"/>
      <c r="ES25" s="424">
        <f t="shared" si="51"/>
        <v>0</v>
      </c>
      <c r="ET25" s="399"/>
      <c r="EU25" s="399"/>
      <c r="EV25" s="399">
        <f t="shared" si="181"/>
        <v>0</v>
      </c>
      <c r="EW25" s="424">
        <f t="shared" si="30"/>
        <v>0</v>
      </c>
      <c r="EX25" s="45"/>
      <c r="EY25" s="398"/>
      <c r="EZ25" s="399"/>
      <c r="FA25" s="399"/>
      <c r="FB25" s="423"/>
      <c r="FC25" s="421"/>
      <c r="FD25" s="421"/>
      <c r="FE25" s="398"/>
      <c r="FF25" s="399"/>
      <c r="FG25" s="399"/>
      <c r="FH25" s="398"/>
      <c r="FI25" s="399"/>
      <c r="FJ25" s="399"/>
      <c r="FK25" s="398"/>
      <c r="FL25" s="399"/>
      <c r="FM25" s="399"/>
      <c r="FN25" s="398"/>
      <c r="FO25" s="399"/>
      <c r="FP25" s="399"/>
      <c r="FQ25" s="668"/>
      <c r="FR25" s="399"/>
      <c r="FS25" s="399"/>
      <c r="FT25" s="398"/>
      <c r="FU25" s="399"/>
      <c r="FV25" s="399"/>
      <c r="FW25" s="398"/>
      <c r="FX25" s="399"/>
      <c r="FY25" s="399"/>
      <c r="FZ25" s="399"/>
      <c r="GA25" s="424">
        <f t="shared" si="42"/>
        <v>0</v>
      </c>
      <c r="GB25" s="398"/>
      <c r="GC25" s="399"/>
      <c r="GD25" s="399"/>
      <c r="GE25" s="398"/>
      <c r="GF25" s="399"/>
      <c r="GG25" s="399"/>
      <c r="GH25" s="398"/>
      <c r="GI25" s="399"/>
      <c r="GJ25" s="399"/>
      <c r="GK25" s="398"/>
      <c r="GL25" s="399"/>
      <c r="GM25" s="399"/>
      <c r="GN25" s="398"/>
      <c r="GO25" s="399"/>
      <c r="GP25" s="399"/>
      <c r="GQ25" s="424">
        <f t="shared" si="52"/>
        <v>0</v>
      </c>
      <c r="GR25" s="399"/>
      <c r="GS25" s="399"/>
      <c r="GT25" s="399">
        <f t="shared" si="182"/>
        <v>0</v>
      </c>
      <c r="GU25" s="424">
        <f t="shared" si="31"/>
        <v>0</v>
      </c>
      <c r="GV25" s="45"/>
      <c r="GW25" s="398"/>
      <c r="GX25" s="399"/>
      <c r="GY25" s="399"/>
      <c r="GZ25" s="423"/>
      <c r="HA25" s="421"/>
      <c r="HB25" s="421"/>
      <c r="HC25" s="398"/>
      <c r="HD25" s="399"/>
      <c r="HE25" s="399"/>
      <c r="HF25" s="398"/>
      <c r="HG25" s="399"/>
      <c r="HH25" s="399"/>
      <c r="HI25" s="398"/>
      <c r="HJ25" s="399"/>
      <c r="HK25" s="399"/>
      <c r="HL25" s="398"/>
      <c r="HM25" s="399"/>
      <c r="HN25" s="399"/>
      <c r="HO25" s="668"/>
      <c r="HP25" s="399"/>
      <c r="HQ25" s="399"/>
      <c r="HR25" s="398"/>
      <c r="HS25" s="399"/>
      <c r="HT25" s="399"/>
      <c r="HU25" s="398"/>
      <c r="HV25" s="398"/>
      <c r="HW25" s="399"/>
      <c r="HX25" s="399"/>
      <c r="HY25" s="424">
        <f t="shared" si="44"/>
        <v>0</v>
      </c>
      <c r="HZ25" s="398"/>
      <c r="IA25" s="399"/>
      <c r="IB25" s="399"/>
      <c r="IC25" s="398"/>
      <c r="ID25" s="399"/>
      <c r="IE25" s="399"/>
      <c r="IF25" s="398"/>
      <c r="IG25" s="399"/>
      <c r="IH25" s="399"/>
      <c r="II25" s="398"/>
      <c r="IJ25" s="399"/>
      <c r="IK25" s="399"/>
      <c r="IL25" s="398"/>
      <c r="IM25" s="399"/>
      <c r="IN25" s="399"/>
      <c r="IO25" s="424">
        <f t="shared" si="53"/>
        <v>0</v>
      </c>
      <c r="IP25" s="399"/>
      <c r="IQ25" s="399"/>
      <c r="IR25" s="399">
        <f t="shared" si="183"/>
        <v>0</v>
      </c>
      <c r="IS25" s="424">
        <f t="shared" si="32"/>
        <v>0</v>
      </c>
      <c r="IT25" s="45"/>
      <c r="IU25" s="398"/>
      <c r="IV25" s="399"/>
      <c r="IW25" s="399"/>
      <c r="IX25" s="423"/>
      <c r="IY25" s="421"/>
      <c r="IZ25" s="421"/>
      <c r="JA25" s="398"/>
      <c r="JB25" s="399"/>
      <c r="JC25" s="399"/>
      <c r="JD25" s="398"/>
      <c r="JE25" s="399"/>
      <c r="JF25" s="399"/>
      <c r="JG25" s="398"/>
      <c r="JH25" s="399"/>
      <c r="JI25" s="399"/>
      <c r="JJ25" s="398"/>
      <c r="JK25" s="399"/>
      <c r="JL25" s="399"/>
      <c r="JM25" s="668"/>
      <c r="JN25" s="399"/>
      <c r="JO25" s="399"/>
      <c r="JP25" s="398"/>
      <c r="JQ25" s="399"/>
      <c r="JR25" s="399"/>
      <c r="JS25" s="398"/>
      <c r="JT25" s="398"/>
      <c r="JU25" s="399"/>
      <c r="JV25" s="399"/>
      <c r="JW25" s="424">
        <f t="shared" si="46"/>
        <v>0</v>
      </c>
      <c r="JX25" s="398"/>
      <c r="JY25" s="399"/>
      <c r="JZ25" s="399"/>
      <c r="KA25" s="398"/>
      <c r="KB25" s="399"/>
      <c r="KC25" s="399"/>
      <c r="KD25" s="398"/>
      <c r="KE25" s="399"/>
      <c r="KF25" s="399"/>
      <c r="KG25" s="398"/>
      <c r="KH25" s="399"/>
      <c r="KI25" s="399"/>
      <c r="KJ25" s="398"/>
      <c r="KK25" s="399"/>
      <c r="KL25" s="399"/>
      <c r="KM25" s="424">
        <f t="shared" si="54"/>
        <v>0</v>
      </c>
      <c r="KN25" s="399"/>
      <c r="KO25" s="399"/>
      <c r="KP25" s="399">
        <f t="shared" si="184"/>
        <v>0</v>
      </c>
      <c r="KQ25" s="424">
        <f t="shared" si="33"/>
        <v>0</v>
      </c>
      <c r="KR25" s="45"/>
    </row>
    <row r="26" spans="1:304" ht="15">
      <c r="A26" s="911"/>
      <c r="B26" s="48"/>
      <c r="C26" s="20" t="s">
        <v>140</v>
      </c>
      <c r="D26" s="19"/>
      <c r="E26" s="33">
        <f t="shared" ref="E26" si="189">SUM(E21:E25)</f>
        <v>50</v>
      </c>
      <c r="F26" s="33">
        <f t="shared" si="73"/>
        <v>30</v>
      </c>
      <c r="G26" s="36">
        <f t="shared" ref="G26:H26" si="190">SUM(G21:G25)</f>
        <v>1500</v>
      </c>
      <c r="H26" s="33">
        <f t="shared" si="190"/>
        <v>2500</v>
      </c>
      <c r="I26" s="33">
        <f t="shared" si="11"/>
        <v>28</v>
      </c>
      <c r="J26" s="36">
        <f t="shared" ref="J26:K26" si="191">SUM(J21:J25)</f>
        <v>70000</v>
      </c>
      <c r="K26" s="33">
        <f t="shared" si="191"/>
        <v>0</v>
      </c>
      <c r="L26" s="33" t="str">
        <f t="shared" si="0"/>
        <v/>
      </c>
      <c r="M26" s="36">
        <f t="shared" ref="M26:N26" si="192">SUM(M21:M25)</f>
        <v>0</v>
      </c>
      <c r="N26" s="33">
        <f t="shared" si="192"/>
        <v>1074</v>
      </c>
      <c r="O26" s="33">
        <f t="shared" si="12"/>
        <v>20.484171322160147</v>
      </c>
      <c r="P26" s="36">
        <f t="shared" ref="P26:Q26" si="193">SUM(P21:P25)</f>
        <v>22000</v>
      </c>
      <c r="Q26" s="33">
        <f t="shared" si="193"/>
        <v>531</v>
      </c>
      <c r="R26" s="33">
        <f t="shared" si="13"/>
        <v>200</v>
      </c>
      <c r="S26" s="36">
        <f t="shared" ref="S26:T26" si="194">SUM(S21:S25)</f>
        <v>106200</v>
      </c>
      <c r="T26" s="33">
        <f t="shared" si="194"/>
        <v>0</v>
      </c>
      <c r="U26" s="33" t="str">
        <f t="shared" si="14"/>
        <v/>
      </c>
      <c r="V26" s="36">
        <f t="shared" ref="V26:Z26" si="195">SUM(V21:V25)</f>
        <v>0</v>
      </c>
      <c r="W26" s="670">
        <f t="shared" si="195"/>
        <v>0</v>
      </c>
      <c r="X26" s="36">
        <f t="shared" si="195"/>
        <v>0</v>
      </c>
      <c r="Y26" s="36">
        <f t="shared" si="195"/>
        <v>0</v>
      </c>
      <c r="Z26" s="33">
        <f t="shared" si="195"/>
        <v>2068501</v>
      </c>
      <c r="AA26" s="230">
        <f t="shared" si="15"/>
        <v>0.43735052581555434</v>
      </c>
      <c r="AB26" s="36">
        <f t="shared" ref="AB26:AD26" si="196">SUM(AB21:AB25)</f>
        <v>904660</v>
      </c>
      <c r="AC26" s="33">
        <f t="shared" si="196"/>
        <v>800000</v>
      </c>
      <c r="AD26" s="33">
        <f t="shared" si="196"/>
        <v>0</v>
      </c>
      <c r="AE26" s="33" t="str">
        <f t="shared" si="16"/>
        <v/>
      </c>
      <c r="AF26" s="36">
        <f t="shared" ref="AF26:AH26" si="197">SUM(AF21:AF25)</f>
        <v>0</v>
      </c>
      <c r="AG26" s="41">
        <f t="shared" si="197"/>
        <v>1104360</v>
      </c>
      <c r="AH26" s="33">
        <f t="shared" si="197"/>
        <v>0</v>
      </c>
      <c r="AI26" s="33" t="str">
        <f t="shared" si="185"/>
        <v/>
      </c>
      <c r="AJ26" s="36">
        <f t="shared" ref="AJ26:AK26" si="198">SUM(AJ21:AJ25)</f>
        <v>0</v>
      </c>
      <c r="AK26" s="33">
        <f t="shared" si="198"/>
        <v>0</v>
      </c>
      <c r="AL26" s="33" t="str">
        <f t="shared" si="186"/>
        <v/>
      </c>
      <c r="AM26" s="36">
        <f t="shared" ref="AM26:AN26" si="199">SUM(AM21:AM25)</f>
        <v>0</v>
      </c>
      <c r="AN26" s="33">
        <f t="shared" si="199"/>
        <v>0</v>
      </c>
      <c r="AO26" s="33" t="str">
        <f t="shared" si="187"/>
        <v/>
      </c>
      <c r="AP26" s="36">
        <f t="shared" ref="AP26:AQ26" si="200">SUM(AP21:AP25)</f>
        <v>0</v>
      </c>
      <c r="AQ26" s="33">
        <f t="shared" si="200"/>
        <v>0</v>
      </c>
      <c r="AR26" s="33" t="str">
        <f t="shared" si="188"/>
        <v/>
      </c>
      <c r="AS26" s="36">
        <f t="shared" ref="AS26:AT26" si="201">SUM(AS21:AS25)</f>
        <v>0</v>
      </c>
      <c r="AT26" s="33">
        <f t="shared" si="201"/>
        <v>0</v>
      </c>
      <c r="AU26" s="33" t="str">
        <f t="shared" si="75"/>
        <v>0</v>
      </c>
      <c r="AV26" s="36">
        <f t="shared" ref="AV26:AZ26" si="202">SUM(AV21:AV25)</f>
        <v>0</v>
      </c>
      <c r="AW26" s="36">
        <f t="shared" si="202"/>
        <v>0</v>
      </c>
      <c r="AX26" s="36">
        <f t="shared" si="202"/>
        <v>0</v>
      </c>
      <c r="AY26" s="36">
        <f t="shared" si="202"/>
        <v>5000</v>
      </c>
      <c r="AZ26" s="36">
        <f t="shared" si="202"/>
        <v>110436</v>
      </c>
      <c r="BA26" s="214">
        <f t="shared" si="179"/>
        <v>1219796</v>
      </c>
      <c r="BB26" s="45"/>
      <c r="BC26" s="33">
        <f t="shared" ref="BC26" si="203">SUM(BC21:BC25)</f>
        <v>0</v>
      </c>
      <c r="BD26" s="36" t="str">
        <f t="shared" si="58"/>
        <v/>
      </c>
      <c r="BE26" s="36">
        <f t="shared" ref="BE26:BF26" si="204">SUM(BE21:BE25)</f>
        <v>0</v>
      </c>
      <c r="BF26" s="33">
        <f t="shared" si="204"/>
        <v>2500</v>
      </c>
      <c r="BG26" s="36">
        <f t="shared" si="59"/>
        <v>28</v>
      </c>
      <c r="BH26" s="36">
        <f t="shared" ref="BH26:BI26" si="205">SUM(BH21:BH25)</f>
        <v>70000</v>
      </c>
      <c r="BI26" s="33">
        <f t="shared" si="205"/>
        <v>4105</v>
      </c>
      <c r="BJ26" s="36">
        <f t="shared" si="60"/>
        <v>30</v>
      </c>
      <c r="BK26" s="36">
        <f t="shared" ref="BK26:BL26" si="206">SUM(BK21:BK25)</f>
        <v>123150</v>
      </c>
      <c r="BL26" s="33">
        <f t="shared" si="206"/>
        <v>1210</v>
      </c>
      <c r="BM26" s="36">
        <f t="shared" si="61"/>
        <v>20</v>
      </c>
      <c r="BN26" s="36">
        <f t="shared" ref="BN26:BO26" si="207">SUM(BN21:BN25)</f>
        <v>24200</v>
      </c>
      <c r="BO26" s="33">
        <f t="shared" si="207"/>
        <v>400</v>
      </c>
      <c r="BP26" s="36">
        <f t="shared" si="62"/>
        <v>300</v>
      </c>
      <c r="BQ26" s="36">
        <f t="shared" ref="BQ26:BR26" si="208">SUM(BQ21:BQ25)</f>
        <v>120000</v>
      </c>
      <c r="BR26" s="33">
        <f t="shared" si="208"/>
        <v>0</v>
      </c>
      <c r="BS26" s="36" t="str">
        <f t="shared" si="63"/>
        <v/>
      </c>
      <c r="BT26" s="36">
        <f t="shared" ref="BT26:BX26" si="209">SUM(BT21:BT25)</f>
        <v>0</v>
      </c>
      <c r="BU26" s="670">
        <f t="shared" ref="BU26:BW26" si="210">SUM(BU21:BU25)</f>
        <v>0</v>
      </c>
      <c r="BV26" s="36">
        <f t="shared" si="210"/>
        <v>0</v>
      </c>
      <c r="BW26" s="36">
        <f t="shared" si="210"/>
        <v>0</v>
      </c>
      <c r="BX26" s="33">
        <f t="shared" si="209"/>
        <v>1617000</v>
      </c>
      <c r="BY26" s="36">
        <f t="shared" si="64"/>
        <v>0.38070500927643786</v>
      </c>
      <c r="BZ26" s="36">
        <f t="shared" ref="BZ26:CB26" si="211">SUM(BZ21:BZ25)</f>
        <v>615600</v>
      </c>
      <c r="CA26" s="33">
        <f t="shared" si="211"/>
        <v>2178000</v>
      </c>
      <c r="CB26" s="33">
        <f t="shared" si="211"/>
        <v>0</v>
      </c>
      <c r="CC26" s="36" t="str">
        <f t="shared" si="65"/>
        <v/>
      </c>
      <c r="CD26" s="36">
        <f t="shared" ref="CD26:CF26" si="212">SUM(CD21:CD25)</f>
        <v>0</v>
      </c>
      <c r="CE26" s="424">
        <f t="shared" si="38"/>
        <v>952950</v>
      </c>
      <c r="CF26" s="33">
        <f t="shared" si="212"/>
        <v>3400</v>
      </c>
      <c r="CG26" s="36">
        <f t="shared" si="66"/>
        <v>33.423529411764704</v>
      </c>
      <c r="CH26" s="36">
        <f t="shared" ref="CH26:CI26" si="213">SUM(CH21:CH25)</f>
        <v>113640</v>
      </c>
      <c r="CI26" s="33">
        <f t="shared" si="213"/>
        <v>0</v>
      </c>
      <c r="CJ26" s="36" t="str">
        <f t="shared" si="67"/>
        <v/>
      </c>
      <c r="CK26" s="36">
        <f t="shared" ref="CK26:CL26" si="214">SUM(CK21:CK25)</f>
        <v>0</v>
      </c>
      <c r="CL26" s="33">
        <f t="shared" si="214"/>
        <v>0</v>
      </c>
      <c r="CM26" s="36" t="str">
        <f t="shared" si="68"/>
        <v/>
      </c>
      <c r="CN26" s="36">
        <f t="shared" ref="CN26:CO26" si="215">SUM(CN21:CN25)</f>
        <v>0</v>
      </c>
      <c r="CO26" s="33">
        <f t="shared" si="215"/>
        <v>1000</v>
      </c>
      <c r="CP26" s="36">
        <f t="shared" si="69"/>
        <v>159</v>
      </c>
      <c r="CQ26" s="36">
        <f t="shared" ref="CQ26:CR26" si="216">SUM(CQ21:CQ25)</f>
        <v>159000</v>
      </c>
      <c r="CR26" s="33">
        <f t="shared" si="216"/>
        <v>0</v>
      </c>
      <c r="CS26" s="36" t="str">
        <f t="shared" si="70"/>
        <v/>
      </c>
      <c r="CT26" s="36">
        <f t="shared" ref="CT26:CX26" si="217">SUM(CT21:CT25)</f>
        <v>0</v>
      </c>
      <c r="CU26" s="424">
        <f t="shared" si="50"/>
        <v>272640</v>
      </c>
      <c r="CV26" s="36">
        <f t="shared" si="217"/>
        <v>0</v>
      </c>
      <c r="CW26" s="36">
        <f t="shared" si="217"/>
        <v>5000</v>
      </c>
      <c r="CX26" s="36">
        <f t="shared" si="217"/>
        <v>122559</v>
      </c>
      <c r="CY26" s="424">
        <f t="shared" si="29"/>
        <v>1353149</v>
      </c>
      <c r="CZ26" s="822"/>
      <c r="DA26" s="33">
        <f t="shared" ref="DA26" si="218">SUM(DA21:DA25)</f>
        <v>0</v>
      </c>
      <c r="DB26" s="36"/>
      <c r="DC26" s="36">
        <f t="shared" ref="DC26:DD26" si="219">SUM(DC21:DC25)</f>
        <v>0</v>
      </c>
      <c r="DD26" s="33">
        <f t="shared" si="219"/>
        <v>2200</v>
      </c>
      <c r="DE26" s="36"/>
      <c r="DF26" s="36">
        <f t="shared" ref="DF26:DG26" si="220">SUM(DF21:DF25)</f>
        <v>64000</v>
      </c>
      <c r="DG26" s="33">
        <f t="shared" si="220"/>
        <v>1700</v>
      </c>
      <c r="DH26" s="36"/>
      <c r="DI26" s="36">
        <f t="shared" ref="DI26:DJ26" si="221">SUM(DI21:DI25)</f>
        <v>51000</v>
      </c>
      <c r="DJ26" s="33">
        <f t="shared" si="221"/>
        <v>1350</v>
      </c>
      <c r="DK26" s="36"/>
      <c r="DL26" s="36">
        <f t="shared" ref="DL26:DM26" si="222">SUM(DL21:DL25)</f>
        <v>27000</v>
      </c>
      <c r="DM26" s="33">
        <f t="shared" si="222"/>
        <v>850</v>
      </c>
      <c r="DN26" s="36"/>
      <c r="DO26" s="36">
        <f t="shared" ref="DO26:DP26" si="223">SUM(DO21:DO25)</f>
        <v>255000</v>
      </c>
      <c r="DP26" s="33">
        <f t="shared" si="223"/>
        <v>0</v>
      </c>
      <c r="DQ26" s="36"/>
      <c r="DR26" s="36">
        <f t="shared" ref="DR26:DV26" si="224">SUM(DR21:DR25)</f>
        <v>0</v>
      </c>
      <c r="DS26" s="670">
        <f t="shared" ref="DS26:DU26" si="225">SUM(DS21:DS25)</f>
        <v>0</v>
      </c>
      <c r="DT26" s="36">
        <f t="shared" si="225"/>
        <v>0</v>
      </c>
      <c r="DU26" s="36">
        <f t="shared" si="225"/>
        <v>0</v>
      </c>
      <c r="DV26" s="33">
        <f t="shared" si="224"/>
        <v>887000</v>
      </c>
      <c r="DW26" s="36"/>
      <c r="DX26" s="36">
        <f t="shared" ref="DX26:DZ26" si="226">SUM(DX21:DX25)</f>
        <v>337000</v>
      </c>
      <c r="DY26" s="33">
        <f t="shared" si="226"/>
        <v>480000</v>
      </c>
      <c r="DZ26" s="33">
        <f t="shared" si="226"/>
        <v>0</v>
      </c>
      <c r="EA26" s="36"/>
      <c r="EB26" s="36">
        <f t="shared" ref="EB26:ED26" si="227">SUM(EB21:EB25)</f>
        <v>0</v>
      </c>
      <c r="EC26" s="424">
        <f t="shared" si="40"/>
        <v>734000</v>
      </c>
      <c r="ED26" s="33">
        <f t="shared" si="227"/>
        <v>2000</v>
      </c>
      <c r="EE26" s="36"/>
      <c r="EF26" s="36">
        <f t="shared" ref="EF26:EG26" si="228">SUM(EF21:EF25)</f>
        <v>48000</v>
      </c>
      <c r="EG26" s="33">
        <f t="shared" si="228"/>
        <v>0</v>
      </c>
      <c r="EH26" s="36"/>
      <c r="EI26" s="36">
        <f t="shared" ref="EI26:EJ26" si="229">SUM(EI21:EI25)</f>
        <v>0</v>
      </c>
      <c r="EJ26" s="33">
        <f t="shared" si="229"/>
        <v>0</v>
      </c>
      <c r="EK26" s="36"/>
      <c r="EL26" s="36">
        <f t="shared" ref="EL26:EM26" si="230">SUM(EL21:EL25)</f>
        <v>0</v>
      </c>
      <c r="EM26" s="33">
        <f t="shared" si="230"/>
        <v>1000</v>
      </c>
      <c r="EN26" s="36"/>
      <c r="EO26" s="36">
        <f t="shared" ref="EO26:EP26" si="231">SUM(EO21:EO25)</f>
        <v>159000</v>
      </c>
      <c r="EP26" s="33">
        <f t="shared" si="231"/>
        <v>0</v>
      </c>
      <c r="EQ26" s="36"/>
      <c r="ER26" s="36">
        <f t="shared" ref="ER26:EV26" si="232">SUM(ER21:ER25)</f>
        <v>0</v>
      </c>
      <c r="ES26" s="424">
        <f t="shared" si="51"/>
        <v>207000</v>
      </c>
      <c r="ET26" s="36">
        <f t="shared" si="232"/>
        <v>0</v>
      </c>
      <c r="EU26" s="36">
        <f t="shared" si="232"/>
        <v>5000</v>
      </c>
      <c r="EV26" s="36">
        <f t="shared" si="232"/>
        <v>94100</v>
      </c>
      <c r="EW26" s="424">
        <f t="shared" si="30"/>
        <v>1040100</v>
      </c>
      <c r="EX26" s="45"/>
      <c r="EY26" s="33">
        <f t="shared" ref="EY26" si="233">SUM(EY21:EY25)</f>
        <v>0</v>
      </c>
      <c r="EZ26" s="36"/>
      <c r="FA26" s="36">
        <f t="shared" ref="FA26:FB26" si="234">SUM(FA21:FA25)</f>
        <v>0</v>
      </c>
      <c r="FB26" s="42">
        <f t="shared" si="234"/>
        <v>2200</v>
      </c>
      <c r="FC26" s="41"/>
      <c r="FD26" s="41">
        <f t="shared" ref="FD26:FE26" si="235">SUM(FD21:FD25)</f>
        <v>64000</v>
      </c>
      <c r="FE26" s="33">
        <f t="shared" si="235"/>
        <v>757</v>
      </c>
      <c r="FF26" s="36"/>
      <c r="FG26" s="36">
        <f t="shared" ref="FG26:FH26" si="236">SUM(FG21:FG25)</f>
        <v>22710</v>
      </c>
      <c r="FH26" s="33">
        <f t="shared" si="236"/>
        <v>2220</v>
      </c>
      <c r="FI26" s="36"/>
      <c r="FJ26" s="36">
        <f t="shared" ref="FJ26:FK26" si="237">SUM(FJ21:FJ25)</f>
        <v>44400</v>
      </c>
      <c r="FK26" s="33">
        <f t="shared" si="237"/>
        <v>200</v>
      </c>
      <c r="FL26" s="36"/>
      <c r="FM26" s="36">
        <f t="shared" ref="FM26:FN26" si="238">SUM(FM21:FM25)</f>
        <v>60000</v>
      </c>
      <c r="FN26" s="33">
        <f t="shared" si="238"/>
        <v>0</v>
      </c>
      <c r="FO26" s="36"/>
      <c r="FP26" s="36">
        <f t="shared" ref="FP26:FT26" si="239">SUM(FP21:FP25)</f>
        <v>0</v>
      </c>
      <c r="FQ26" s="670">
        <f t="shared" ref="FQ26:FS26" si="240">SUM(FQ21:FQ25)</f>
        <v>0</v>
      </c>
      <c r="FR26" s="36">
        <f t="shared" si="240"/>
        <v>0</v>
      </c>
      <c r="FS26" s="36">
        <f t="shared" si="240"/>
        <v>0</v>
      </c>
      <c r="FT26" s="33">
        <f t="shared" si="239"/>
        <v>2178000</v>
      </c>
      <c r="FU26" s="36"/>
      <c r="FV26" s="36">
        <f t="shared" ref="FV26:FX26" si="241">SUM(FV21:FV25)</f>
        <v>828000</v>
      </c>
      <c r="FW26" s="33">
        <f t="shared" si="241"/>
        <v>200000</v>
      </c>
      <c r="FX26" s="36">
        <f t="shared" si="241"/>
        <v>0</v>
      </c>
      <c r="FY26" s="36"/>
      <c r="FZ26" s="36">
        <f t="shared" ref="FZ26:GB26" si="242">SUM(FZ21:FZ25)</f>
        <v>0</v>
      </c>
      <c r="GA26" s="424">
        <f t="shared" si="42"/>
        <v>1019110</v>
      </c>
      <c r="GB26" s="33">
        <f t="shared" si="242"/>
        <v>3000</v>
      </c>
      <c r="GC26" s="36"/>
      <c r="GD26" s="36">
        <f t="shared" ref="GD26:GE26" si="243">SUM(GD21:GD25)</f>
        <v>78000</v>
      </c>
      <c r="GE26" s="33">
        <f t="shared" si="243"/>
        <v>0</v>
      </c>
      <c r="GF26" s="36"/>
      <c r="GG26" s="36">
        <f t="shared" ref="GG26:GH26" si="244">SUM(GG21:GG25)</f>
        <v>0</v>
      </c>
      <c r="GH26" s="33">
        <f t="shared" si="244"/>
        <v>0</v>
      </c>
      <c r="GI26" s="36"/>
      <c r="GJ26" s="36">
        <f t="shared" ref="GJ26:GK26" si="245">SUM(GJ21:GJ25)</f>
        <v>0</v>
      </c>
      <c r="GK26" s="33">
        <f t="shared" si="245"/>
        <v>1000</v>
      </c>
      <c r="GL26" s="36"/>
      <c r="GM26" s="36">
        <f t="shared" ref="GM26:GN26" si="246">SUM(GM21:GM25)</f>
        <v>159000</v>
      </c>
      <c r="GN26" s="33">
        <f t="shared" si="246"/>
        <v>0</v>
      </c>
      <c r="GO26" s="36"/>
      <c r="GP26" s="36">
        <f t="shared" ref="GP26:GT26" si="247">SUM(GP21:GP25)</f>
        <v>0</v>
      </c>
      <c r="GQ26" s="424">
        <f t="shared" si="52"/>
        <v>237000</v>
      </c>
      <c r="GR26" s="36">
        <f t="shared" si="247"/>
        <v>0</v>
      </c>
      <c r="GS26" s="36">
        <f t="shared" si="247"/>
        <v>5000</v>
      </c>
      <c r="GT26" s="37">
        <f t="shared" si="247"/>
        <v>125611</v>
      </c>
      <c r="GU26" s="424">
        <f t="shared" si="31"/>
        <v>1386721</v>
      </c>
      <c r="GV26" s="45"/>
      <c r="GW26" s="33">
        <f t="shared" ref="GW26" si="248">SUM(GW21:GW25)</f>
        <v>0</v>
      </c>
      <c r="GX26" s="36"/>
      <c r="GY26" s="36">
        <f t="shared" ref="GY26:GZ26" si="249">SUM(GY21:GY25)</f>
        <v>0</v>
      </c>
      <c r="GZ26" s="42">
        <f t="shared" si="249"/>
        <v>3000</v>
      </c>
      <c r="HA26" s="41"/>
      <c r="HB26" s="41">
        <f t="shared" ref="HB26:HC26" si="250">SUM(HB21:HB25)</f>
        <v>62000</v>
      </c>
      <c r="HC26" s="33">
        <f t="shared" si="250"/>
        <v>0</v>
      </c>
      <c r="HD26" s="36"/>
      <c r="HE26" s="36">
        <f t="shared" ref="HE26:HF26" si="251">SUM(HE21:HE25)</f>
        <v>0</v>
      </c>
      <c r="HF26" s="33">
        <f t="shared" si="251"/>
        <v>600</v>
      </c>
      <c r="HG26" s="36"/>
      <c r="HH26" s="36">
        <f t="shared" ref="HH26:HI26" si="252">SUM(HH21:HH25)</f>
        <v>12000</v>
      </c>
      <c r="HI26" s="33">
        <f t="shared" si="252"/>
        <v>100</v>
      </c>
      <c r="HJ26" s="36"/>
      <c r="HK26" s="36">
        <f t="shared" ref="HK26:HL26" si="253">SUM(HK21:HK25)</f>
        <v>35000</v>
      </c>
      <c r="HL26" s="33">
        <f t="shared" si="253"/>
        <v>0</v>
      </c>
      <c r="HM26" s="36"/>
      <c r="HN26" s="36">
        <f t="shared" ref="HN26:HR26" si="254">SUM(HN21:HN25)</f>
        <v>0</v>
      </c>
      <c r="HO26" s="670">
        <f t="shared" si="254"/>
        <v>0</v>
      </c>
      <c r="HP26" s="36">
        <f t="shared" si="254"/>
        <v>0</v>
      </c>
      <c r="HQ26" s="36">
        <f t="shared" si="254"/>
        <v>0</v>
      </c>
      <c r="HR26" s="33">
        <f t="shared" si="254"/>
        <v>480000</v>
      </c>
      <c r="HS26" s="36"/>
      <c r="HT26" s="36">
        <f t="shared" ref="HT26:HV26" si="255">SUM(HT21:HT25)</f>
        <v>182000</v>
      </c>
      <c r="HU26" s="33">
        <f t="shared" si="255"/>
        <v>160000</v>
      </c>
      <c r="HV26" s="33">
        <f t="shared" si="255"/>
        <v>0</v>
      </c>
      <c r="HW26" s="36"/>
      <c r="HX26" s="36">
        <f t="shared" ref="HX26:HZ26" si="256">SUM(HX21:HX25)</f>
        <v>0</v>
      </c>
      <c r="HY26" s="424">
        <f t="shared" si="44"/>
        <v>291000</v>
      </c>
      <c r="HZ26" s="33">
        <f t="shared" si="256"/>
        <v>3000</v>
      </c>
      <c r="IA26" s="36"/>
      <c r="IB26" s="36">
        <f t="shared" ref="IB26:IC26" si="257">SUM(IB21:IB25)</f>
        <v>78000</v>
      </c>
      <c r="IC26" s="33">
        <f t="shared" si="257"/>
        <v>0</v>
      </c>
      <c r="ID26" s="36"/>
      <c r="IE26" s="36">
        <f t="shared" ref="IE26:IF26" si="258">SUM(IE21:IE25)</f>
        <v>0</v>
      </c>
      <c r="IF26" s="33">
        <f t="shared" si="258"/>
        <v>0</v>
      </c>
      <c r="IG26" s="36"/>
      <c r="IH26" s="36">
        <f t="shared" ref="IH26:II26" si="259">SUM(IH21:IH25)</f>
        <v>0</v>
      </c>
      <c r="II26" s="33">
        <f t="shared" si="259"/>
        <v>1000</v>
      </c>
      <c r="IJ26" s="36"/>
      <c r="IK26" s="36">
        <f t="shared" ref="IK26:IL26" si="260">SUM(IK21:IK25)</f>
        <v>159000</v>
      </c>
      <c r="IL26" s="33">
        <f t="shared" si="260"/>
        <v>0</v>
      </c>
      <c r="IM26" s="36"/>
      <c r="IN26" s="36">
        <f t="shared" ref="IN26:IR26" si="261">SUM(IN21:IN25)</f>
        <v>0</v>
      </c>
      <c r="IO26" s="424">
        <f t="shared" si="53"/>
        <v>237000</v>
      </c>
      <c r="IP26" s="36">
        <f t="shared" si="261"/>
        <v>0</v>
      </c>
      <c r="IQ26" s="36">
        <f t="shared" si="261"/>
        <v>5000</v>
      </c>
      <c r="IR26" s="37">
        <f t="shared" si="261"/>
        <v>52800</v>
      </c>
      <c r="IS26" s="424">
        <f t="shared" si="32"/>
        <v>585800</v>
      </c>
      <c r="IT26" s="45"/>
      <c r="IU26" s="33">
        <f t="shared" ref="IU26" si="262">SUM(IU21:IU25)</f>
        <v>0</v>
      </c>
      <c r="IV26" s="36"/>
      <c r="IW26" s="36">
        <f t="shared" ref="IW26:IX26" si="263">SUM(IW21:IW25)</f>
        <v>0</v>
      </c>
      <c r="IX26" s="42">
        <f t="shared" si="263"/>
        <v>2000</v>
      </c>
      <c r="IY26" s="41"/>
      <c r="IZ26" s="41">
        <f t="shared" ref="IZ26:JA26" si="264">SUM(IZ21:IZ25)</f>
        <v>60000</v>
      </c>
      <c r="JA26" s="33">
        <f t="shared" si="264"/>
        <v>0</v>
      </c>
      <c r="JB26" s="36"/>
      <c r="JC26" s="36">
        <f t="shared" ref="JC26:JD26" si="265">SUM(JC21:JC25)</f>
        <v>0</v>
      </c>
      <c r="JD26" s="33">
        <f t="shared" si="265"/>
        <v>1520</v>
      </c>
      <c r="JE26" s="36"/>
      <c r="JF26" s="36">
        <f t="shared" ref="JF26:JG26" si="266">SUM(JF21:JF25)</f>
        <v>30400</v>
      </c>
      <c r="JG26" s="33">
        <f t="shared" si="266"/>
        <v>70</v>
      </c>
      <c r="JH26" s="36"/>
      <c r="JI26" s="36">
        <f t="shared" ref="JI26:JJ26" si="267">SUM(JI21:JI25)</f>
        <v>25000</v>
      </c>
      <c r="JJ26" s="33">
        <f t="shared" si="267"/>
        <v>0</v>
      </c>
      <c r="JK26" s="36"/>
      <c r="JL26" s="36">
        <f t="shared" ref="JL26:JP26" si="268">SUM(JL21:JL25)</f>
        <v>0</v>
      </c>
      <c r="JM26" s="670">
        <f t="shared" si="268"/>
        <v>0</v>
      </c>
      <c r="JN26" s="36">
        <f t="shared" si="268"/>
        <v>0</v>
      </c>
      <c r="JO26" s="36">
        <f t="shared" si="268"/>
        <v>0</v>
      </c>
      <c r="JP26" s="33">
        <f t="shared" si="268"/>
        <v>200000</v>
      </c>
      <c r="JQ26" s="36"/>
      <c r="JR26" s="36">
        <f t="shared" ref="JR26:JT26" si="269">SUM(JR21:JR25)</f>
        <v>76000</v>
      </c>
      <c r="JS26" s="33">
        <f t="shared" si="269"/>
        <v>0</v>
      </c>
      <c r="JT26" s="33">
        <f t="shared" si="269"/>
        <v>0</v>
      </c>
      <c r="JU26" s="36"/>
      <c r="JV26" s="36">
        <f t="shared" ref="JV26:JX26" si="270">SUM(JV21:JV25)</f>
        <v>0</v>
      </c>
      <c r="JW26" s="424">
        <f t="shared" si="46"/>
        <v>191400</v>
      </c>
      <c r="JX26" s="33">
        <f t="shared" si="270"/>
        <v>3000</v>
      </c>
      <c r="JY26" s="36"/>
      <c r="JZ26" s="36">
        <f t="shared" ref="JZ26:KA26" si="271">SUM(JZ21:JZ25)</f>
        <v>78000</v>
      </c>
      <c r="KA26" s="33">
        <f t="shared" si="271"/>
        <v>0</v>
      </c>
      <c r="KB26" s="36"/>
      <c r="KC26" s="36">
        <f t="shared" ref="KC26:KD26" si="272">SUM(KC21:KC25)</f>
        <v>0</v>
      </c>
      <c r="KD26" s="33">
        <f t="shared" si="272"/>
        <v>0</v>
      </c>
      <c r="KE26" s="36"/>
      <c r="KF26" s="36">
        <f t="shared" ref="KF26:KG26" si="273">SUM(KF21:KF25)</f>
        <v>0</v>
      </c>
      <c r="KG26" s="33">
        <f t="shared" si="273"/>
        <v>1000</v>
      </c>
      <c r="KH26" s="36"/>
      <c r="KI26" s="36">
        <f t="shared" ref="KI26:KJ26" si="274">SUM(KI21:KI25)</f>
        <v>159000</v>
      </c>
      <c r="KJ26" s="33">
        <f t="shared" si="274"/>
        <v>0</v>
      </c>
      <c r="KK26" s="36"/>
      <c r="KL26" s="36">
        <f t="shared" ref="KL26:KP26" si="275">SUM(KL21:KL25)</f>
        <v>0</v>
      </c>
      <c r="KM26" s="424">
        <f t="shared" si="54"/>
        <v>237000</v>
      </c>
      <c r="KN26" s="36">
        <f t="shared" si="275"/>
        <v>0</v>
      </c>
      <c r="KO26" s="36">
        <f t="shared" si="275"/>
        <v>5000</v>
      </c>
      <c r="KP26" s="37">
        <f t="shared" si="275"/>
        <v>42840</v>
      </c>
      <c r="KQ26" s="424">
        <f t="shared" si="33"/>
        <v>476240</v>
      </c>
      <c r="KR26" s="45"/>
    </row>
    <row r="27" spans="1:304" ht="15">
      <c r="A27" s="911"/>
      <c r="B27" s="988" t="s">
        <v>139</v>
      </c>
      <c r="C27" s="989"/>
      <c r="D27" s="265" t="s">
        <v>1</v>
      </c>
      <c r="E27" s="267">
        <f>E7+E16+E21</f>
        <v>1550</v>
      </c>
      <c r="F27" s="267">
        <f t="shared" si="73"/>
        <v>25.161290322580644</v>
      </c>
      <c r="G27" s="267">
        <f>G7+G16+G21</f>
        <v>39000</v>
      </c>
      <c r="H27" s="267">
        <f>H7+H16+H21</f>
        <v>3800</v>
      </c>
      <c r="I27" s="267">
        <f t="shared" si="11"/>
        <v>28.94736842105263</v>
      </c>
      <c r="J27" s="267">
        <f>J7+J16+J21</f>
        <v>110000</v>
      </c>
      <c r="K27" s="267">
        <f>K7+K16+K21</f>
        <v>1500</v>
      </c>
      <c r="L27" s="267">
        <f t="shared" si="0"/>
        <v>30</v>
      </c>
      <c r="M27" s="267">
        <f>M7+M16+M21</f>
        <v>45000</v>
      </c>
      <c r="N27" s="267">
        <f>N7+N16+N21</f>
        <v>0</v>
      </c>
      <c r="O27" s="267" t="str">
        <f t="shared" si="12"/>
        <v/>
      </c>
      <c r="P27" s="267">
        <f>P7+P16+P21</f>
        <v>0</v>
      </c>
      <c r="Q27" s="267">
        <f>Q7+Q16+Q21</f>
        <v>400</v>
      </c>
      <c r="R27" s="267">
        <f t="shared" si="13"/>
        <v>100</v>
      </c>
      <c r="S27" s="267">
        <f>S7+S16+S21</f>
        <v>40000</v>
      </c>
      <c r="T27" s="267">
        <f>T7+T16+T21</f>
        <v>0</v>
      </c>
      <c r="U27" s="267" t="str">
        <f t="shared" si="14"/>
        <v/>
      </c>
      <c r="V27" s="267">
        <f t="shared" ref="V27:Z28" si="276">V7+V16+V21</f>
        <v>0</v>
      </c>
      <c r="W27" s="671">
        <f t="shared" si="276"/>
        <v>0</v>
      </c>
      <c r="X27" s="267">
        <f t="shared" si="276"/>
        <v>0</v>
      </c>
      <c r="Y27" s="267">
        <f t="shared" si="276"/>
        <v>0</v>
      </c>
      <c r="Z27" s="267">
        <f t="shared" si="276"/>
        <v>4950000</v>
      </c>
      <c r="AA27" s="268">
        <f t="shared" si="15"/>
        <v>0.40141414141414139</v>
      </c>
      <c r="AB27" s="267">
        <f t="shared" ref="AB27:AD28" si="277">AB7+AB16+AB21</f>
        <v>1987000</v>
      </c>
      <c r="AC27" s="267">
        <f t="shared" si="277"/>
        <v>4500000</v>
      </c>
      <c r="AD27" s="267">
        <f t="shared" si="277"/>
        <v>0</v>
      </c>
      <c r="AE27" s="267" t="str">
        <f t="shared" si="16"/>
        <v/>
      </c>
      <c r="AF27" s="267">
        <f t="shared" ref="AF27:AH28" si="278">AF7+AF16+AF21</f>
        <v>0</v>
      </c>
      <c r="AG27" s="267">
        <f t="shared" si="278"/>
        <v>2221000</v>
      </c>
      <c r="AH27" s="267">
        <f t="shared" si="278"/>
        <v>0</v>
      </c>
      <c r="AI27" s="267" t="str">
        <f t="shared" si="185"/>
        <v/>
      </c>
      <c r="AJ27" s="267">
        <f>AJ7+AJ16+AJ21</f>
        <v>0</v>
      </c>
      <c r="AK27" s="267">
        <f>AK7+AK16+AK21</f>
        <v>0</v>
      </c>
      <c r="AL27" s="267" t="str">
        <f t="shared" si="186"/>
        <v/>
      </c>
      <c r="AM27" s="267">
        <f>AM7+AM16+AM21</f>
        <v>0</v>
      </c>
      <c r="AN27" s="267">
        <f>AN7+AN16+AN21</f>
        <v>0</v>
      </c>
      <c r="AO27" s="267" t="str">
        <f t="shared" si="187"/>
        <v/>
      </c>
      <c r="AP27" s="267">
        <f>AP7+AP16+AP21</f>
        <v>0</v>
      </c>
      <c r="AQ27" s="267">
        <f>AQ7+AQ16+AQ21</f>
        <v>0</v>
      </c>
      <c r="AR27" s="267" t="str">
        <f t="shared" si="188"/>
        <v/>
      </c>
      <c r="AS27" s="267">
        <f>AS7+AS16+AS21</f>
        <v>0</v>
      </c>
      <c r="AT27" s="267">
        <f>AT7+AT16+AT21</f>
        <v>0</v>
      </c>
      <c r="AU27" s="267" t="str">
        <f t="shared" si="75"/>
        <v>0</v>
      </c>
      <c r="AV27" s="267">
        <f t="shared" ref="AV27:AZ28" si="279">AV7+AV16+AV21</f>
        <v>0</v>
      </c>
      <c r="AW27" s="267">
        <f t="shared" si="279"/>
        <v>0</v>
      </c>
      <c r="AX27" s="267">
        <f t="shared" si="279"/>
        <v>0</v>
      </c>
      <c r="AY27" s="267">
        <f t="shared" si="279"/>
        <v>15000</v>
      </c>
      <c r="AZ27" s="271">
        <f t="shared" si="279"/>
        <v>222100</v>
      </c>
      <c r="BA27" s="269">
        <f t="shared" si="179"/>
        <v>2458100</v>
      </c>
      <c r="BB27" s="270"/>
      <c r="BC27" s="266">
        <f>BC7+BC16+BC21</f>
        <v>0</v>
      </c>
      <c r="BD27" s="839" t="str">
        <f t="shared" si="58"/>
        <v/>
      </c>
      <c r="BE27" s="839">
        <f>BE7+BE16+BE21</f>
        <v>0</v>
      </c>
      <c r="BF27" s="267">
        <f>BF7+BF16+BF21</f>
        <v>3200</v>
      </c>
      <c r="BG27" s="839">
        <f t="shared" si="59"/>
        <v>29.6875</v>
      </c>
      <c r="BH27" s="839">
        <f>BH7+BH16+BH21</f>
        <v>95000</v>
      </c>
      <c r="BI27" s="267">
        <f>BI7+BI16+BI21</f>
        <v>20105</v>
      </c>
      <c r="BJ27" s="839">
        <f t="shared" si="60"/>
        <v>26.020890325789605</v>
      </c>
      <c r="BK27" s="839">
        <f>BK7+BK16+BK21</f>
        <v>523150</v>
      </c>
      <c r="BL27" s="267">
        <f>BL7+BL16+BL21</f>
        <v>4800</v>
      </c>
      <c r="BM27" s="839">
        <f t="shared" si="61"/>
        <v>18.75</v>
      </c>
      <c r="BN27" s="839">
        <f>BN7+BN16+BN21</f>
        <v>90000</v>
      </c>
      <c r="BO27" s="267">
        <f>BO7+BO16+BO21</f>
        <v>2200</v>
      </c>
      <c r="BP27" s="839">
        <f t="shared" si="62"/>
        <v>200</v>
      </c>
      <c r="BQ27" s="839">
        <f>BQ7+BQ16+BQ21</f>
        <v>440000</v>
      </c>
      <c r="BR27" s="267">
        <f>BR7+BR16+BR21</f>
        <v>110</v>
      </c>
      <c r="BS27" s="839">
        <f t="shared" si="63"/>
        <v>738</v>
      </c>
      <c r="BT27" s="839">
        <f t="shared" ref="BT27:BX28" si="280">BT7+BT16+BT21</f>
        <v>81180</v>
      </c>
      <c r="BU27" s="671">
        <f t="shared" si="280"/>
        <v>0</v>
      </c>
      <c r="BV27" s="839">
        <f t="shared" si="280"/>
        <v>0</v>
      </c>
      <c r="BW27" s="839">
        <f t="shared" si="280"/>
        <v>0</v>
      </c>
      <c r="BX27" s="267">
        <f t="shared" si="280"/>
        <v>5532000</v>
      </c>
      <c r="BY27" s="839">
        <f t="shared" si="64"/>
        <v>0.48806941431670281</v>
      </c>
      <c r="BZ27" s="839">
        <f t="shared" ref="BZ27:CB28" si="281">BZ7+BZ16+BZ21</f>
        <v>2700000</v>
      </c>
      <c r="CA27" s="267">
        <f t="shared" si="281"/>
        <v>4000000</v>
      </c>
      <c r="CB27" s="267">
        <f t="shared" si="281"/>
        <v>0</v>
      </c>
      <c r="CC27" s="839" t="str">
        <f t="shared" si="65"/>
        <v/>
      </c>
      <c r="CD27" s="839">
        <f t="shared" ref="CD27:CF28" si="282">CD7+CD16+CD21</f>
        <v>0</v>
      </c>
      <c r="CE27" s="424">
        <f t="shared" si="38"/>
        <v>3929330</v>
      </c>
      <c r="CF27" s="267">
        <f t="shared" si="282"/>
        <v>0</v>
      </c>
      <c r="CG27" s="839" t="str">
        <f t="shared" si="66"/>
        <v/>
      </c>
      <c r="CH27" s="839">
        <f>CH7+CH16+CH21</f>
        <v>0</v>
      </c>
      <c r="CI27" s="267">
        <f>CI7+CI16+CI21</f>
        <v>0</v>
      </c>
      <c r="CJ27" s="839" t="str">
        <f t="shared" si="67"/>
        <v/>
      </c>
      <c r="CK27" s="839">
        <f>CK7+CK16+CK21</f>
        <v>0</v>
      </c>
      <c r="CL27" s="267">
        <f>CL7+CL16+CL21</f>
        <v>170</v>
      </c>
      <c r="CM27" s="839">
        <f t="shared" si="68"/>
        <v>1298</v>
      </c>
      <c r="CN27" s="839">
        <f>CN7+CN16+CN21</f>
        <v>220660</v>
      </c>
      <c r="CO27" s="267">
        <f>CO7+CO16+CO21</f>
        <v>1850</v>
      </c>
      <c r="CP27" s="839">
        <f t="shared" si="69"/>
        <v>163</v>
      </c>
      <c r="CQ27" s="839">
        <f>CQ7+CQ16+CQ21</f>
        <v>301550</v>
      </c>
      <c r="CR27" s="267">
        <f>CR7+CR16+CR21</f>
        <v>0</v>
      </c>
      <c r="CS27" s="839" t="str">
        <f t="shared" si="70"/>
        <v/>
      </c>
      <c r="CT27" s="839">
        <f t="shared" ref="CT27:CX28" si="283">CT7+CT16+CT21</f>
        <v>0</v>
      </c>
      <c r="CU27" s="424">
        <f t="shared" si="50"/>
        <v>522210</v>
      </c>
      <c r="CV27" s="839">
        <f t="shared" si="283"/>
        <v>0</v>
      </c>
      <c r="CW27" s="839">
        <f t="shared" si="283"/>
        <v>15000</v>
      </c>
      <c r="CX27" s="839">
        <f t="shared" si="283"/>
        <v>445154</v>
      </c>
      <c r="CY27" s="424">
        <f t="shared" si="29"/>
        <v>4911694</v>
      </c>
      <c r="CZ27" s="824"/>
      <c r="DA27" s="267">
        <f>DA7+DA16+DA21</f>
        <v>0</v>
      </c>
      <c r="DB27" s="839" t="str">
        <f t="shared" ref="DB27" si="284">IF(ISERROR(DC27/DA27),"",(DC27/DA27))</f>
        <v/>
      </c>
      <c r="DC27" s="839">
        <f>DC7+DC16+DC21</f>
        <v>0</v>
      </c>
      <c r="DD27" s="267">
        <f>DD7+DD16+DD21</f>
        <v>19500</v>
      </c>
      <c r="DE27" s="839">
        <f t="shared" ref="DE27:DE31" si="285">IF(ISERROR(DF27/DD27),"",(DF27/DD27))</f>
        <v>17.820512820512821</v>
      </c>
      <c r="DF27" s="839">
        <f>DF7+DF16+DF21</f>
        <v>347500</v>
      </c>
      <c r="DG27" s="267">
        <f>DG7+DG16+DG21</f>
        <v>11700</v>
      </c>
      <c r="DH27" s="839">
        <f t="shared" ref="DH27:DH31" si="286">IF(ISERROR(DI27/DG27),"",(DI27/DG27))</f>
        <v>30</v>
      </c>
      <c r="DI27" s="839">
        <f>DI7+DI16+DI21</f>
        <v>351000</v>
      </c>
      <c r="DJ27" s="267">
        <f>DJ7+DJ16+DJ21</f>
        <v>2300</v>
      </c>
      <c r="DK27" s="839">
        <f t="shared" ref="DK27:DK31" si="287">IF(ISERROR(DL27/DJ27),"",(DL27/DJ27))</f>
        <v>15.217391304347826</v>
      </c>
      <c r="DL27" s="839">
        <f>DL7+DL16+DL21</f>
        <v>35000</v>
      </c>
      <c r="DM27" s="267">
        <f>DM7+DM16+DM21</f>
        <v>500</v>
      </c>
      <c r="DN27" s="839">
        <f t="shared" ref="DN27:DN31" si="288">IF(ISERROR(DO27/DM27),"",(DO27/DM27))</f>
        <v>102</v>
      </c>
      <c r="DO27" s="839">
        <f>DO7+DO16+DO21</f>
        <v>51000</v>
      </c>
      <c r="DP27" s="267">
        <f>DP7+DP16+DP21</f>
        <v>100</v>
      </c>
      <c r="DQ27" s="839">
        <f t="shared" ref="DQ27:DQ31" si="289">IF(ISERROR(DR27/DP27),"",(DR27/DP27))</f>
        <v>762</v>
      </c>
      <c r="DR27" s="839">
        <f t="shared" ref="DR27:DV27" si="290">DR7+DR16+DR21</f>
        <v>76200</v>
      </c>
      <c r="DS27" s="671">
        <f t="shared" si="290"/>
        <v>0</v>
      </c>
      <c r="DT27" s="839">
        <f t="shared" si="290"/>
        <v>0</v>
      </c>
      <c r="DU27" s="839">
        <f t="shared" si="290"/>
        <v>0</v>
      </c>
      <c r="DV27" s="267">
        <f t="shared" si="290"/>
        <v>4500000</v>
      </c>
      <c r="DW27" s="839">
        <f t="shared" ref="DW27:DW31" si="291">IF(ISERROR(DX27/DV27),"",(DX27/DV27))</f>
        <v>0.54333333333333333</v>
      </c>
      <c r="DX27" s="839">
        <f t="shared" ref="DX27:DZ27" si="292">DX7+DX16+DX21</f>
        <v>2445000</v>
      </c>
      <c r="DY27" s="267">
        <f t="shared" si="292"/>
        <v>5000000</v>
      </c>
      <c r="DZ27" s="267">
        <f t="shared" si="292"/>
        <v>0</v>
      </c>
      <c r="EA27" s="839" t="str">
        <f t="shared" ref="EA27:EA31" si="293">IF(ISERROR(EB27/DZ27),"",(EB27/DZ27))</f>
        <v/>
      </c>
      <c r="EB27" s="839">
        <f t="shared" ref="EB27" si="294">EB7+EB16+EB21</f>
        <v>0</v>
      </c>
      <c r="EC27" s="424">
        <f t="shared" si="40"/>
        <v>3305700</v>
      </c>
      <c r="ED27" s="267">
        <f t="shared" ref="ED27" si="295">ED7+ED16+ED21</f>
        <v>0</v>
      </c>
      <c r="EE27" s="839" t="str">
        <f t="shared" ref="EE27:EE31" si="296">IF(ISERROR(EF27/ED27),"",(EF27/ED27))</f>
        <v/>
      </c>
      <c r="EF27" s="839">
        <f>EF7+EF16+EF21</f>
        <v>0</v>
      </c>
      <c r="EG27" s="267">
        <f>EG7+EG16+EG21</f>
        <v>0</v>
      </c>
      <c r="EH27" s="839" t="str">
        <f t="shared" ref="EH27:EH31" si="297">IF(ISERROR(EI27/EG27),"",(EI27/EG27))</f>
        <v/>
      </c>
      <c r="EI27" s="839">
        <f>EI7+EI16+EI21</f>
        <v>0</v>
      </c>
      <c r="EJ27" s="267">
        <f>EJ7+EJ16+EJ21</f>
        <v>170</v>
      </c>
      <c r="EK27" s="839">
        <f t="shared" ref="EK27:EK31" si="298">IF(ISERROR(EL27/EJ27),"",(EL27/EJ27))</f>
        <v>1298</v>
      </c>
      <c r="EL27" s="839">
        <f>EL7+EL16+EL21</f>
        <v>220660</v>
      </c>
      <c r="EM27" s="267">
        <f>EM7+EM16+EM21</f>
        <v>1850</v>
      </c>
      <c r="EN27" s="839">
        <f t="shared" ref="EN27:EN31" si="299">IF(ISERROR(EO27/EM27),"",(EO27/EM27))</f>
        <v>163</v>
      </c>
      <c r="EO27" s="839">
        <f>EO7+EO16+EO21</f>
        <v>301550</v>
      </c>
      <c r="EP27" s="267">
        <f>EP7+EP16+EP21</f>
        <v>0</v>
      </c>
      <c r="EQ27" s="839" t="str">
        <f t="shared" ref="EQ27:EQ31" si="300">IF(ISERROR(ER27/EP27),"",(ER27/EP27))</f>
        <v/>
      </c>
      <c r="ER27" s="839">
        <f t="shared" ref="ER27:EV27" si="301">ER7+ER16+ER21</f>
        <v>0</v>
      </c>
      <c r="ES27" s="424">
        <f t="shared" si="51"/>
        <v>522210</v>
      </c>
      <c r="ET27" s="839">
        <f t="shared" si="301"/>
        <v>0</v>
      </c>
      <c r="EU27" s="839">
        <f t="shared" si="301"/>
        <v>15000</v>
      </c>
      <c r="EV27" s="839">
        <f t="shared" si="301"/>
        <v>382791</v>
      </c>
      <c r="EW27" s="424">
        <f t="shared" si="30"/>
        <v>4225701</v>
      </c>
      <c r="EX27" s="270"/>
      <c r="EY27" s="267">
        <f>EY7+EY16+EY21</f>
        <v>0</v>
      </c>
      <c r="EZ27" s="839" t="str">
        <f t="shared" ref="EZ27" si="302">IF(ISERROR(FA27/EY27),"",(FA27/EY27))</f>
        <v/>
      </c>
      <c r="FA27" s="839">
        <f>FA7+FA16+FA21</f>
        <v>0</v>
      </c>
      <c r="FB27" s="267">
        <f>FB7+FB16+FB21</f>
        <v>9000</v>
      </c>
      <c r="FC27" s="839">
        <f t="shared" ref="FC27:FC31" si="303">IF(ISERROR(FD27/FB27),"",(FD27/FB27))</f>
        <v>26.111111111111111</v>
      </c>
      <c r="FD27" s="839">
        <f>FD7+FD16+FD21</f>
        <v>235000</v>
      </c>
      <c r="FE27" s="267">
        <f>FE7+FE16+FE21</f>
        <v>5757</v>
      </c>
      <c r="FF27" s="839">
        <f t="shared" ref="FF27:FF31" si="304">IF(ISERROR(FG27/FE27),"",(FG27/FE27))</f>
        <v>25.657460482890393</v>
      </c>
      <c r="FG27" s="839">
        <f>FG7+FG16+FG21</f>
        <v>147710</v>
      </c>
      <c r="FH27" s="267">
        <f>FH7+FH16+FH21</f>
        <v>3460</v>
      </c>
      <c r="FI27" s="839">
        <f t="shared" ref="FI27:FI31" si="305">IF(ISERROR(FJ27/FH27),"",(FJ27/FH27))</f>
        <v>18.497109826589597</v>
      </c>
      <c r="FJ27" s="839">
        <f>FJ7+FJ16+FJ21</f>
        <v>64000</v>
      </c>
      <c r="FK27" s="267">
        <f>FK7+FK16+FK21</f>
        <v>500</v>
      </c>
      <c r="FL27" s="839">
        <f t="shared" ref="FL27:FL31" si="306">IF(ISERROR(FM27/FK27),"",(FM27/FK27))</f>
        <v>250</v>
      </c>
      <c r="FM27" s="839">
        <f>FM7+FM16+FM21</f>
        <v>125000</v>
      </c>
      <c r="FN27" s="267">
        <f>FN7+FN16+FN21</f>
        <v>100</v>
      </c>
      <c r="FO27" s="839">
        <f t="shared" ref="FO27:FO31" si="307">IF(ISERROR(FP27/FN27),"",(FP27/FN27))</f>
        <v>762</v>
      </c>
      <c r="FP27" s="839">
        <f t="shared" ref="FP27:FT27" si="308">FP7+FP16+FP21</f>
        <v>76200</v>
      </c>
      <c r="FQ27" s="671">
        <f t="shared" si="308"/>
        <v>0</v>
      </c>
      <c r="FR27" s="839">
        <f t="shared" si="308"/>
        <v>0</v>
      </c>
      <c r="FS27" s="839">
        <f t="shared" si="308"/>
        <v>0</v>
      </c>
      <c r="FT27" s="267">
        <f t="shared" si="308"/>
        <v>4000000</v>
      </c>
      <c r="FU27" s="839">
        <f t="shared" ref="FU27:FU31" si="309">IF(ISERROR(FV27/FT27),"",(FV27/FT27))</f>
        <v>0.56999999999999995</v>
      </c>
      <c r="FV27" s="839">
        <f t="shared" ref="FV27:FX27" si="310">FV7+FV16+FV21</f>
        <v>2280000</v>
      </c>
      <c r="FW27" s="267">
        <f t="shared" si="310"/>
        <v>4800000</v>
      </c>
      <c r="FX27" s="839">
        <f t="shared" si="310"/>
        <v>0</v>
      </c>
      <c r="FY27" s="839" t="str">
        <f t="shared" ref="FY27:FY31" si="311">IF(ISERROR(FZ27/FX27),"",(FZ27/FX27))</f>
        <v/>
      </c>
      <c r="FZ27" s="839">
        <f t="shared" ref="FZ27" si="312">FZ7+FZ16+FZ21</f>
        <v>0</v>
      </c>
      <c r="GA27" s="424">
        <f t="shared" si="42"/>
        <v>2927910</v>
      </c>
      <c r="GB27" s="267">
        <f t="shared" ref="GB27" si="313">GB7+GB16+GB21</f>
        <v>1000</v>
      </c>
      <c r="GC27" s="839">
        <f t="shared" ref="GC27:GC31" si="314">IF(ISERROR(GD27/GB27),"",(GD27/GB27))</f>
        <v>30</v>
      </c>
      <c r="GD27" s="839">
        <f>GD7+GD16+GD21</f>
        <v>30000</v>
      </c>
      <c r="GE27" s="267">
        <f>GE7+GE16+GE21</f>
        <v>0</v>
      </c>
      <c r="GF27" s="839" t="str">
        <f t="shared" ref="GF27:GF31" si="315">IF(ISERROR(GG27/GE27),"",(GG27/GE27))</f>
        <v/>
      </c>
      <c r="GG27" s="839">
        <f>GG7+GG16+GG21</f>
        <v>0</v>
      </c>
      <c r="GH27" s="267">
        <f>GH7+GH16+GH21</f>
        <v>170</v>
      </c>
      <c r="GI27" s="839">
        <f t="shared" ref="GI27:GI31" si="316">IF(ISERROR(GJ27/GH27),"",(GJ27/GH27))</f>
        <v>1298</v>
      </c>
      <c r="GJ27" s="839">
        <f>GJ7+GJ16+GJ21</f>
        <v>220660</v>
      </c>
      <c r="GK27" s="267">
        <f>GK7+GK16+GK21</f>
        <v>1850</v>
      </c>
      <c r="GL27" s="839">
        <f t="shared" ref="GL27:GL31" si="317">IF(ISERROR(GM27/GK27),"",(GM27/GK27))</f>
        <v>163</v>
      </c>
      <c r="GM27" s="839">
        <f>GM7+GM16+GM21</f>
        <v>301550</v>
      </c>
      <c r="GN27" s="267">
        <f>GN7+GN16+GN21</f>
        <v>0</v>
      </c>
      <c r="GO27" s="839" t="str">
        <f t="shared" ref="GO27:GO31" si="318">IF(ISERROR(GP27/GN27),"",(GP27/GN27))</f>
        <v/>
      </c>
      <c r="GP27" s="839">
        <f t="shared" ref="GP27:GT27" si="319">GP7+GP16+GP21</f>
        <v>0</v>
      </c>
      <c r="GQ27" s="424">
        <f t="shared" si="52"/>
        <v>552210</v>
      </c>
      <c r="GR27" s="839">
        <f t="shared" si="319"/>
        <v>0</v>
      </c>
      <c r="GS27" s="839">
        <f t="shared" si="319"/>
        <v>15000</v>
      </c>
      <c r="GT27" s="871">
        <f t="shared" si="319"/>
        <v>348012</v>
      </c>
      <c r="GU27" s="424">
        <f t="shared" si="31"/>
        <v>3843132</v>
      </c>
      <c r="GV27" s="270"/>
      <c r="GW27" s="267">
        <f>GW7+GW16+GW21</f>
        <v>0</v>
      </c>
      <c r="GX27" s="839" t="str">
        <f t="shared" ref="GX27" si="320">IF(ISERROR(GY27/GW27),"",(GY27/GW27))</f>
        <v/>
      </c>
      <c r="GY27" s="839">
        <f>GY7+GY16+GY21</f>
        <v>0</v>
      </c>
      <c r="GZ27" s="267">
        <f>GZ7+GZ16+GZ21</f>
        <v>7800</v>
      </c>
      <c r="HA27" s="839">
        <f t="shared" ref="HA27:HA31" si="321">IF(ISERROR(HB27/GZ27),"",(HB27/GZ27))</f>
        <v>26.282051282051281</v>
      </c>
      <c r="HB27" s="839">
        <f>HB7+HB16+HB21</f>
        <v>205000</v>
      </c>
      <c r="HC27" s="267">
        <f>HC7+HC16+HC21</f>
        <v>9000</v>
      </c>
      <c r="HD27" s="839">
        <f t="shared" ref="HD27:HD31" si="322">IF(ISERROR(HE27/HC27),"",(HE27/HC27))</f>
        <v>30</v>
      </c>
      <c r="HE27" s="839">
        <f>HE7+HE16+HE21</f>
        <v>270000</v>
      </c>
      <c r="HF27" s="267">
        <f>HF7+HF16+HF21</f>
        <v>3000</v>
      </c>
      <c r="HG27" s="839">
        <f t="shared" ref="HG27:HG31" si="323">IF(ISERROR(HH27/HF27),"",(HH27/HF27))</f>
        <v>15</v>
      </c>
      <c r="HH27" s="839">
        <f>HH7+HH16+HH21</f>
        <v>45000</v>
      </c>
      <c r="HI27" s="267">
        <f>HI7+HI16+HI21</f>
        <v>500</v>
      </c>
      <c r="HJ27" s="839">
        <f t="shared" ref="HJ27:HJ31" si="324">IF(ISERROR(HK27/HI27),"",(HK27/HI27))</f>
        <v>250</v>
      </c>
      <c r="HK27" s="839">
        <f>HK7+HK16+HK21</f>
        <v>125000</v>
      </c>
      <c r="HL27" s="267">
        <f>HL7+HL16+HL21</f>
        <v>100</v>
      </c>
      <c r="HM27" s="839">
        <f t="shared" ref="HM27:HM31" si="325">IF(ISERROR(HN27/HL27),"",(HN27/HL27))</f>
        <v>762</v>
      </c>
      <c r="HN27" s="839">
        <f t="shared" ref="HN27:HR27" si="326">HN7+HN16+HN21</f>
        <v>76200</v>
      </c>
      <c r="HO27" s="671">
        <f t="shared" si="326"/>
        <v>0</v>
      </c>
      <c r="HP27" s="839">
        <f t="shared" si="326"/>
        <v>0</v>
      </c>
      <c r="HQ27" s="839">
        <f t="shared" si="326"/>
        <v>0</v>
      </c>
      <c r="HR27" s="267">
        <f t="shared" si="326"/>
        <v>5000000</v>
      </c>
      <c r="HS27" s="839">
        <f t="shared" ref="HS27:HS31" si="327">IF(ISERROR(HT27/HR27),"",(HT27/HR27))</f>
        <v>0.54201600000000005</v>
      </c>
      <c r="HT27" s="839">
        <f t="shared" ref="HT27:HV27" si="328">HT7+HT16+HT21</f>
        <v>2710080</v>
      </c>
      <c r="HU27" s="267">
        <f t="shared" si="328"/>
        <v>4500000</v>
      </c>
      <c r="HV27" s="267">
        <f t="shared" si="328"/>
        <v>500</v>
      </c>
      <c r="HW27" s="839">
        <f t="shared" ref="HW27:HW31" si="329">IF(ISERROR(HX27/HV27),"",(HX27/HV27))</f>
        <v>250</v>
      </c>
      <c r="HX27" s="839">
        <f t="shared" ref="HX27" si="330">HX7+HX16+HX21</f>
        <v>125000</v>
      </c>
      <c r="HY27" s="424">
        <f t="shared" si="44"/>
        <v>3556280</v>
      </c>
      <c r="HZ27" s="267">
        <f t="shared" ref="HZ27" si="331">HZ7+HZ16+HZ21</f>
        <v>1000</v>
      </c>
      <c r="IA27" s="839">
        <f t="shared" ref="IA27:IA31" si="332">IF(ISERROR(IB27/HZ27),"",(IB27/HZ27))</f>
        <v>30</v>
      </c>
      <c r="IB27" s="839">
        <f>IB7+IB16+IB21</f>
        <v>30000</v>
      </c>
      <c r="IC27" s="267">
        <f>IC7+IC16+IC21</f>
        <v>0</v>
      </c>
      <c r="ID27" s="839" t="str">
        <f t="shared" ref="ID27:ID31" si="333">IF(ISERROR(IE27/IC27),"",(IE27/IC27))</f>
        <v/>
      </c>
      <c r="IE27" s="839">
        <f>IE7+IE16+IE21</f>
        <v>0</v>
      </c>
      <c r="IF27" s="267">
        <f>IF7+IF16+IF21</f>
        <v>170</v>
      </c>
      <c r="IG27" s="839">
        <f t="shared" ref="IG27:IG31" si="334">IF(ISERROR(IH27/IF27),"",(IH27/IF27))</f>
        <v>1298</v>
      </c>
      <c r="IH27" s="839">
        <f>IH7+IH16+IH21</f>
        <v>220660</v>
      </c>
      <c r="II27" s="267">
        <f>II7+II16+II21</f>
        <v>1850</v>
      </c>
      <c r="IJ27" s="839">
        <f t="shared" ref="IJ27:IJ31" si="335">IF(ISERROR(IK27/II27),"",(IK27/II27))</f>
        <v>163</v>
      </c>
      <c r="IK27" s="839">
        <f>IK7+IK16+IK21</f>
        <v>301550</v>
      </c>
      <c r="IL27" s="267">
        <f>IL7+IL16+IL21</f>
        <v>0</v>
      </c>
      <c r="IM27" s="839" t="str">
        <f t="shared" ref="IM27:IM31" si="336">IF(ISERROR(IN27/IL27),"",(IN27/IL27))</f>
        <v/>
      </c>
      <c r="IN27" s="839">
        <f t="shared" ref="IN27:IR27" si="337">IN7+IN16+IN21</f>
        <v>0</v>
      </c>
      <c r="IO27" s="424">
        <f t="shared" si="53"/>
        <v>552210</v>
      </c>
      <c r="IP27" s="839">
        <f t="shared" si="337"/>
        <v>0</v>
      </c>
      <c r="IQ27" s="839">
        <f t="shared" si="337"/>
        <v>15000</v>
      </c>
      <c r="IR27" s="871">
        <f t="shared" si="337"/>
        <v>410849</v>
      </c>
      <c r="IS27" s="424">
        <f t="shared" si="32"/>
        <v>4534339</v>
      </c>
      <c r="IT27" s="270"/>
      <c r="IU27" s="267">
        <f>IU7+IU16+IU21</f>
        <v>0</v>
      </c>
      <c r="IV27" s="839" t="str">
        <f t="shared" ref="IV27" si="338">IF(ISERROR(IW27/IU27),"",(IW27/IU27))</f>
        <v/>
      </c>
      <c r="IW27" s="839">
        <f>IW7+IW16+IW21</f>
        <v>0</v>
      </c>
      <c r="IX27" s="267">
        <f>IX7+IX16+IX21</f>
        <v>7800</v>
      </c>
      <c r="IY27" s="839">
        <f t="shared" ref="IY27:IY31" si="339">IF(ISERROR(IZ27/IX27),"",(IZ27/IX27))</f>
        <v>26.282051282051281</v>
      </c>
      <c r="IZ27" s="839">
        <f>IZ7+IZ16+IZ21</f>
        <v>205000</v>
      </c>
      <c r="JA27" s="267">
        <f>JA7+JA16+JA21</f>
        <v>9000</v>
      </c>
      <c r="JB27" s="839">
        <f t="shared" ref="JB27:JB31" si="340">IF(ISERROR(JC27/JA27),"",(JC27/JA27))</f>
        <v>30</v>
      </c>
      <c r="JC27" s="839">
        <f>JC7+JC16+JC21</f>
        <v>270000</v>
      </c>
      <c r="JD27" s="267">
        <f>JD7+JD16+JD21</f>
        <v>3460</v>
      </c>
      <c r="JE27" s="839">
        <f t="shared" ref="JE27:JE31" si="341">IF(ISERROR(JF27/JD27),"",(JF27/JD27))</f>
        <v>16.329479768786126</v>
      </c>
      <c r="JF27" s="839">
        <f>JF7+JF16+JF21</f>
        <v>56500</v>
      </c>
      <c r="JG27" s="267">
        <f>JG7+JG16+JG21</f>
        <v>500</v>
      </c>
      <c r="JH27" s="839">
        <f t="shared" ref="JH27:JH31" si="342">IF(ISERROR(JI27/JG27),"",(JI27/JG27))</f>
        <v>250</v>
      </c>
      <c r="JI27" s="839">
        <f>JI7+JI16+JI21</f>
        <v>125000</v>
      </c>
      <c r="JJ27" s="267">
        <f>JJ7+JJ16+JJ21</f>
        <v>100</v>
      </c>
      <c r="JK27" s="839">
        <f t="shared" ref="JK27:JK31" si="343">IF(ISERROR(JL27/JJ27),"",(JL27/JJ27))</f>
        <v>762</v>
      </c>
      <c r="JL27" s="839">
        <f t="shared" ref="JL27:JP27" si="344">JL7+JL16+JL21</f>
        <v>76200</v>
      </c>
      <c r="JM27" s="671">
        <f t="shared" si="344"/>
        <v>0</v>
      </c>
      <c r="JN27" s="839">
        <f t="shared" si="344"/>
        <v>0</v>
      </c>
      <c r="JO27" s="839">
        <f t="shared" si="344"/>
        <v>0</v>
      </c>
      <c r="JP27" s="267">
        <f t="shared" si="344"/>
        <v>4800000</v>
      </c>
      <c r="JQ27" s="839">
        <f t="shared" ref="JQ27:JQ31" si="345">IF(ISERROR(JR27/JP27),"",(JR27/JP27))</f>
        <v>0.54966666666666664</v>
      </c>
      <c r="JR27" s="839">
        <f t="shared" ref="JR27:JT27" si="346">JR7+JR16+JR21</f>
        <v>2638400</v>
      </c>
      <c r="JS27" s="267">
        <f t="shared" si="346"/>
        <v>4500000</v>
      </c>
      <c r="JT27" s="267">
        <f t="shared" si="346"/>
        <v>300</v>
      </c>
      <c r="JU27" s="839">
        <f t="shared" ref="JU27:JU31" si="347">IF(ISERROR(JV27/JT27),"",(JV27/JT27))</f>
        <v>250</v>
      </c>
      <c r="JV27" s="839">
        <f t="shared" ref="JV27" si="348">JV7+JV16+JV21</f>
        <v>75000</v>
      </c>
      <c r="JW27" s="424">
        <f t="shared" si="46"/>
        <v>3446100</v>
      </c>
      <c r="JX27" s="267">
        <f t="shared" ref="JX27" si="349">JX7+JX16+JX21</f>
        <v>1000</v>
      </c>
      <c r="JY27" s="839">
        <f t="shared" ref="JY27:JY31" si="350">IF(ISERROR(JZ27/JX27),"",(JZ27/JX27))</f>
        <v>30</v>
      </c>
      <c r="JZ27" s="839">
        <f>JZ7+JZ16+JZ21</f>
        <v>30000</v>
      </c>
      <c r="KA27" s="267">
        <f>KA7+KA16+KA21</f>
        <v>0</v>
      </c>
      <c r="KB27" s="839" t="str">
        <f t="shared" ref="KB27:KB31" si="351">IF(ISERROR(KC27/KA27),"",(KC27/KA27))</f>
        <v/>
      </c>
      <c r="KC27" s="839">
        <f>KC7+KC16+KC21</f>
        <v>0</v>
      </c>
      <c r="KD27" s="267">
        <f>KD7+KD16+KD21</f>
        <v>170</v>
      </c>
      <c r="KE27" s="839">
        <f t="shared" ref="KE27:KE31" si="352">IF(ISERROR(KF27/KD27),"",(KF27/KD27))</f>
        <v>1298</v>
      </c>
      <c r="KF27" s="839">
        <f>KF7+KF16+KF21</f>
        <v>220660</v>
      </c>
      <c r="KG27" s="267">
        <f>KG7+KG16+KG21</f>
        <v>1850</v>
      </c>
      <c r="KH27" s="839">
        <f t="shared" ref="KH27:KH31" si="353">IF(ISERROR(KI27/KG27),"",(KI27/KG27))</f>
        <v>163</v>
      </c>
      <c r="KI27" s="839">
        <f>KI7+KI16+KI21</f>
        <v>301550</v>
      </c>
      <c r="KJ27" s="267">
        <f>KJ7+KJ16+KJ21</f>
        <v>0</v>
      </c>
      <c r="KK27" s="839" t="str">
        <f t="shared" ref="KK27:KK31" si="354">IF(ISERROR(KL27/KJ27),"",(KL27/KJ27))</f>
        <v/>
      </c>
      <c r="KL27" s="839">
        <f t="shared" ref="KL27:KP27" si="355">KL7+KL16+KL21</f>
        <v>0</v>
      </c>
      <c r="KM27" s="424">
        <f t="shared" si="54"/>
        <v>552210</v>
      </c>
      <c r="KN27" s="839">
        <f t="shared" si="355"/>
        <v>0</v>
      </c>
      <c r="KO27" s="839">
        <f t="shared" si="355"/>
        <v>15000</v>
      </c>
      <c r="KP27" s="871">
        <f t="shared" si="355"/>
        <v>399831</v>
      </c>
      <c r="KQ27" s="424">
        <f t="shared" si="33"/>
        <v>4413141</v>
      </c>
      <c r="KR27" s="270"/>
    </row>
    <row r="28" spans="1:304" ht="15">
      <c r="A28" s="911"/>
      <c r="B28" s="988" t="s">
        <v>139</v>
      </c>
      <c r="C28" s="989"/>
      <c r="D28" s="265" t="s">
        <v>55</v>
      </c>
      <c r="E28" s="273">
        <f>E8+E17+E22</f>
        <v>0</v>
      </c>
      <c r="F28" s="273" t="str">
        <f t="shared" si="73"/>
        <v/>
      </c>
      <c r="G28" s="273">
        <f>G8+G17+G22</f>
        <v>0</v>
      </c>
      <c r="H28" s="273">
        <f>H8+H17+H22</f>
        <v>6400</v>
      </c>
      <c r="I28" s="273">
        <f t="shared" si="11"/>
        <v>19.453125</v>
      </c>
      <c r="J28" s="273">
        <f>J8+J17+J22</f>
        <v>124500</v>
      </c>
      <c r="K28" s="273">
        <f>K8+K17+K22</f>
        <v>0</v>
      </c>
      <c r="L28" s="273" t="str">
        <f t="shared" si="0"/>
        <v/>
      </c>
      <c r="M28" s="273">
        <f>M8+M17+M22</f>
        <v>0</v>
      </c>
      <c r="N28" s="273">
        <f>N8+N17+N22</f>
        <v>2724</v>
      </c>
      <c r="O28" s="273">
        <f t="shared" si="12"/>
        <v>22.246696035242291</v>
      </c>
      <c r="P28" s="273">
        <f>P8+P17+P22</f>
        <v>60600</v>
      </c>
      <c r="Q28" s="273">
        <f>Q8+Q17+Q22</f>
        <v>2131</v>
      </c>
      <c r="R28" s="273">
        <f t="shared" si="13"/>
        <v>180.85405912717033</v>
      </c>
      <c r="S28" s="273">
        <f>S8+S17+S22</f>
        <v>385400</v>
      </c>
      <c r="T28" s="273">
        <f>T8+T17+T22</f>
        <v>0</v>
      </c>
      <c r="U28" s="273" t="str">
        <f t="shared" si="14"/>
        <v/>
      </c>
      <c r="V28" s="273">
        <f t="shared" si="276"/>
        <v>0</v>
      </c>
      <c r="W28" s="672">
        <f t="shared" si="276"/>
        <v>0</v>
      </c>
      <c r="X28" s="273">
        <f t="shared" si="276"/>
        <v>0</v>
      </c>
      <c r="Y28" s="273">
        <f t="shared" si="276"/>
        <v>0</v>
      </c>
      <c r="Z28" s="273">
        <f t="shared" si="276"/>
        <v>3915380</v>
      </c>
      <c r="AA28" s="274">
        <f t="shared" si="15"/>
        <v>0.39548166461492884</v>
      </c>
      <c r="AB28" s="273">
        <f t="shared" si="277"/>
        <v>1548461</v>
      </c>
      <c r="AC28" s="273">
        <f t="shared" si="277"/>
        <v>3400000</v>
      </c>
      <c r="AD28" s="273">
        <f t="shared" si="277"/>
        <v>0</v>
      </c>
      <c r="AE28" s="273" t="str">
        <f t="shared" si="16"/>
        <v/>
      </c>
      <c r="AF28" s="273">
        <f t="shared" si="278"/>
        <v>0</v>
      </c>
      <c r="AG28" s="273">
        <f t="shared" si="278"/>
        <v>2118961</v>
      </c>
      <c r="AH28" s="273">
        <f t="shared" si="278"/>
        <v>0</v>
      </c>
      <c r="AI28" s="273" t="str">
        <f t="shared" si="185"/>
        <v/>
      </c>
      <c r="AJ28" s="273">
        <f>AJ8+AJ17+AJ22</f>
        <v>0</v>
      </c>
      <c r="AK28" s="273">
        <f>AK8+AK17+AK22</f>
        <v>0</v>
      </c>
      <c r="AL28" s="273" t="str">
        <f t="shared" si="186"/>
        <v/>
      </c>
      <c r="AM28" s="273">
        <f>AM8+AM17+AM22</f>
        <v>0</v>
      </c>
      <c r="AN28" s="273">
        <f>AN8+AN17+AN22</f>
        <v>0</v>
      </c>
      <c r="AO28" s="273" t="str">
        <f t="shared" si="187"/>
        <v/>
      </c>
      <c r="AP28" s="273">
        <f>AP8+AP17+AP22</f>
        <v>0</v>
      </c>
      <c r="AQ28" s="273">
        <f>AQ8+AQ17+AQ22</f>
        <v>0</v>
      </c>
      <c r="AR28" s="273" t="str">
        <f t="shared" si="188"/>
        <v/>
      </c>
      <c r="AS28" s="273">
        <f>AS8+AS17+AS22</f>
        <v>0</v>
      </c>
      <c r="AT28" s="273">
        <f>AT8+AT17+AT22</f>
        <v>0</v>
      </c>
      <c r="AU28" s="273" t="str">
        <f t="shared" si="75"/>
        <v>0</v>
      </c>
      <c r="AV28" s="273">
        <f t="shared" si="279"/>
        <v>0</v>
      </c>
      <c r="AW28" s="273">
        <f t="shared" si="279"/>
        <v>0</v>
      </c>
      <c r="AX28" s="273">
        <f t="shared" si="279"/>
        <v>0</v>
      </c>
      <c r="AY28" s="273">
        <f t="shared" si="279"/>
        <v>0</v>
      </c>
      <c r="AZ28" s="275">
        <f t="shared" si="279"/>
        <v>211896.1</v>
      </c>
      <c r="BA28" s="269">
        <f t="shared" si="179"/>
        <v>2330857.1</v>
      </c>
      <c r="BB28" s="270"/>
      <c r="BC28" s="272">
        <f>BC8+BC17+BC22</f>
        <v>0</v>
      </c>
      <c r="BD28" s="834" t="str">
        <f>IF(ISERROR(BE28/BC28),"",(BE28/BC28))</f>
        <v/>
      </c>
      <c r="BE28" s="834">
        <f>BE8+BE17+BE22</f>
        <v>0</v>
      </c>
      <c r="BF28" s="273">
        <f>BF8+BF17+BF22</f>
        <v>8000</v>
      </c>
      <c r="BG28" s="834">
        <f t="shared" si="59"/>
        <v>18.125</v>
      </c>
      <c r="BH28" s="834">
        <f>BH8+BH17+BH22</f>
        <v>145000</v>
      </c>
      <c r="BI28" s="273">
        <f>BI8+BI17+BI22</f>
        <v>0</v>
      </c>
      <c r="BJ28" s="834" t="str">
        <f t="shared" si="60"/>
        <v/>
      </c>
      <c r="BK28" s="834">
        <f>BK8+BK17+BK22</f>
        <v>0</v>
      </c>
      <c r="BL28" s="273">
        <f>BL8+BL17+BL22</f>
        <v>4659</v>
      </c>
      <c r="BM28" s="834">
        <f t="shared" si="61"/>
        <v>15.520283322601417</v>
      </c>
      <c r="BN28" s="834">
        <f>BN8+BN17+BN22</f>
        <v>72309</v>
      </c>
      <c r="BO28" s="273">
        <f>BO8+BO17+BO22</f>
        <v>2200</v>
      </c>
      <c r="BP28" s="834">
        <f t="shared" si="62"/>
        <v>253.63636363636363</v>
      </c>
      <c r="BQ28" s="834">
        <f>BQ8+BQ17+BQ22</f>
        <v>558000</v>
      </c>
      <c r="BR28" s="273">
        <f>BR8+BR17+BR22</f>
        <v>0</v>
      </c>
      <c r="BS28" s="834" t="str">
        <f t="shared" si="63"/>
        <v/>
      </c>
      <c r="BT28" s="834">
        <f t="shared" si="280"/>
        <v>0</v>
      </c>
      <c r="BU28" s="672">
        <f t="shared" si="280"/>
        <v>0</v>
      </c>
      <c r="BV28" s="834">
        <f t="shared" si="280"/>
        <v>0</v>
      </c>
      <c r="BW28" s="834">
        <f t="shared" si="280"/>
        <v>0</v>
      </c>
      <c r="BX28" s="273">
        <f t="shared" si="280"/>
        <v>3857992</v>
      </c>
      <c r="BY28" s="834">
        <f t="shared" si="64"/>
        <v>0.41917297910415574</v>
      </c>
      <c r="BZ28" s="834">
        <f t="shared" si="281"/>
        <v>1617166</v>
      </c>
      <c r="CA28" s="273">
        <f t="shared" si="281"/>
        <v>4178000</v>
      </c>
      <c r="CB28" s="273">
        <f t="shared" si="281"/>
        <v>0</v>
      </c>
      <c r="CC28" s="834" t="str">
        <f t="shared" si="65"/>
        <v/>
      </c>
      <c r="CD28" s="834">
        <f t="shared" si="282"/>
        <v>0</v>
      </c>
      <c r="CE28" s="424">
        <f t="shared" si="38"/>
        <v>2392475</v>
      </c>
      <c r="CF28" s="273">
        <f t="shared" si="282"/>
        <v>0</v>
      </c>
      <c r="CG28" s="834" t="str">
        <f t="shared" si="66"/>
        <v/>
      </c>
      <c r="CH28" s="834">
        <f>CH8+CH17+CH22</f>
        <v>0</v>
      </c>
      <c r="CI28" s="273">
        <f>CI8+CI17+CI22</f>
        <v>0</v>
      </c>
      <c r="CJ28" s="834" t="str">
        <f t="shared" si="67"/>
        <v/>
      </c>
      <c r="CK28" s="834">
        <f>CK8+CK17+CK22</f>
        <v>0</v>
      </c>
      <c r="CL28" s="273">
        <f>CL8+CL17+CL22</f>
        <v>375</v>
      </c>
      <c r="CM28" s="834">
        <f t="shared" si="68"/>
        <v>1298</v>
      </c>
      <c r="CN28" s="834">
        <f>CN8+CN17+CN22</f>
        <v>486750</v>
      </c>
      <c r="CO28" s="273">
        <f>CO8+CO17+CO22</f>
        <v>0</v>
      </c>
      <c r="CP28" s="834" t="str">
        <f t="shared" si="69"/>
        <v/>
      </c>
      <c r="CQ28" s="834">
        <f>CQ8+CQ17+CQ22</f>
        <v>0</v>
      </c>
      <c r="CR28" s="273">
        <f>CR8+CR17+CR22</f>
        <v>0</v>
      </c>
      <c r="CS28" s="834" t="str">
        <f t="shared" si="70"/>
        <v/>
      </c>
      <c r="CT28" s="834">
        <f t="shared" si="283"/>
        <v>0</v>
      </c>
      <c r="CU28" s="424">
        <f t="shared" si="50"/>
        <v>486750</v>
      </c>
      <c r="CV28" s="834">
        <f t="shared" si="283"/>
        <v>0</v>
      </c>
      <c r="CW28" s="834">
        <f t="shared" si="283"/>
        <v>0</v>
      </c>
      <c r="CX28" s="834">
        <f t="shared" si="283"/>
        <v>287922.5</v>
      </c>
      <c r="CY28" s="424">
        <f t="shared" si="29"/>
        <v>3167147.5</v>
      </c>
      <c r="CZ28" s="824"/>
      <c r="DA28" s="273">
        <f>DA8+DA17+DA22</f>
        <v>0</v>
      </c>
      <c r="DB28" s="834" t="str">
        <f>IF(ISERROR(DC28/DA28),"",(DC28/DA28))</f>
        <v/>
      </c>
      <c r="DC28" s="834">
        <f>DC8+DC17+DC22</f>
        <v>0</v>
      </c>
      <c r="DD28" s="273">
        <f>DD8+DD17+DD22</f>
        <v>5700</v>
      </c>
      <c r="DE28" s="834">
        <f t="shared" si="285"/>
        <v>20</v>
      </c>
      <c r="DF28" s="834">
        <f>DF8+DF17+DF22</f>
        <v>114000</v>
      </c>
      <c r="DG28" s="273">
        <f>DG8+DG17+DG22</f>
        <v>0</v>
      </c>
      <c r="DH28" s="834" t="str">
        <f t="shared" si="286"/>
        <v/>
      </c>
      <c r="DI28" s="834">
        <f>DI8+DI17+DI22</f>
        <v>0</v>
      </c>
      <c r="DJ28" s="273">
        <f>DJ8+DJ17+DJ22</f>
        <v>4150</v>
      </c>
      <c r="DK28" s="834">
        <f t="shared" si="287"/>
        <v>17.951807228915662</v>
      </c>
      <c r="DL28" s="834">
        <f>DL8+DL17+DL22</f>
        <v>74500</v>
      </c>
      <c r="DM28" s="273">
        <f>DM8+DM17+DM22</f>
        <v>2650</v>
      </c>
      <c r="DN28" s="834">
        <f t="shared" si="288"/>
        <v>261.50943396226415</v>
      </c>
      <c r="DO28" s="834">
        <f>DO8+DO17+DO22</f>
        <v>693000</v>
      </c>
      <c r="DP28" s="273">
        <f>DP8+DP17+DP22</f>
        <v>0</v>
      </c>
      <c r="DQ28" s="834" t="str">
        <f t="shared" si="289"/>
        <v/>
      </c>
      <c r="DR28" s="834">
        <f t="shared" ref="DR28:DV30" si="356">DR8+DR17+DR22</f>
        <v>0</v>
      </c>
      <c r="DS28" s="672">
        <f t="shared" si="356"/>
        <v>0</v>
      </c>
      <c r="DT28" s="834">
        <f t="shared" si="356"/>
        <v>0</v>
      </c>
      <c r="DU28" s="834">
        <f t="shared" si="356"/>
        <v>0</v>
      </c>
      <c r="DV28" s="273">
        <f t="shared" si="356"/>
        <v>2987000</v>
      </c>
      <c r="DW28" s="834">
        <f t="shared" si="291"/>
        <v>0.41412788751255442</v>
      </c>
      <c r="DX28" s="834">
        <f t="shared" ref="DX28:DZ28" si="357">DX8+DX17+DX22</f>
        <v>1237000</v>
      </c>
      <c r="DY28" s="273">
        <f t="shared" si="357"/>
        <v>2480000</v>
      </c>
      <c r="DZ28" s="273">
        <f t="shared" si="357"/>
        <v>0</v>
      </c>
      <c r="EA28" s="834" t="str">
        <f t="shared" si="293"/>
        <v/>
      </c>
      <c r="EB28" s="834">
        <f t="shared" ref="EB28" si="358">EB8+EB17+EB22</f>
        <v>0</v>
      </c>
      <c r="EC28" s="424">
        <f t="shared" si="40"/>
        <v>2118500</v>
      </c>
      <c r="ED28" s="273">
        <f t="shared" ref="ED28" si="359">ED8+ED17+ED22</f>
        <v>0</v>
      </c>
      <c r="EE28" s="834" t="str">
        <f t="shared" si="296"/>
        <v/>
      </c>
      <c r="EF28" s="834">
        <f>EF8+EF17+EF22</f>
        <v>0</v>
      </c>
      <c r="EG28" s="273">
        <f>EG8+EG17+EG22</f>
        <v>0</v>
      </c>
      <c r="EH28" s="834" t="str">
        <f t="shared" si="297"/>
        <v/>
      </c>
      <c r="EI28" s="834">
        <f>EI8+EI17+EI22</f>
        <v>0</v>
      </c>
      <c r="EJ28" s="273">
        <f>EJ8+EJ17+EJ22</f>
        <v>375</v>
      </c>
      <c r="EK28" s="834">
        <f t="shared" si="298"/>
        <v>1298</v>
      </c>
      <c r="EL28" s="834">
        <f>EL8+EL17+EL22</f>
        <v>486750</v>
      </c>
      <c r="EM28" s="273">
        <f>EM8+EM17+EM22</f>
        <v>0</v>
      </c>
      <c r="EN28" s="834" t="str">
        <f t="shared" si="299"/>
        <v/>
      </c>
      <c r="EO28" s="834">
        <f>EO8+EO17+EO22</f>
        <v>0</v>
      </c>
      <c r="EP28" s="273">
        <f>EP8+EP17+EP22</f>
        <v>0</v>
      </c>
      <c r="EQ28" s="834" t="str">
        <f t="shared" si="300"/>
        <v/>
      </c>
      <c r="ER28" s="834">
        <f t="shared" ref="ER28:EV28" si="360">ER8+ER17+ER22</f>
        <v>0</v>
      </c>
      <c r="ES28" s="424">
        <f t="shared" si="51"/>
        <v>486750</v>
      </c>
      <c r="ET28" s="834">
        <f t="shared" si="360"/>
        <v>0</v>
      </c>
      <c r="EU28" s="834">
        <f t="shared" si="360"/>
        <v>0</v>
      </c>
      <c r="EV28" s="834">
        <f t="shared" si="360"/>
        <v>260525</v>
      </c>
      <c r="EW28" s="424">
        <f t="shared" si="30"/>
        <v>2865775</v>
      </c>
      <c r="EX28" s="270"/>
      <c r="EY28" s="273">
        <f>EY8+EY17+EY22</f>
        <v>0</v>
      </c>
      <c r="EZ28" s="834" t="str">
        <f>IF(ISERROR(FA28/EY28),"",(FA28/EY28))</f>
        <v/>
      </c>
      <c r="FA28" s="834">
        <f>FA8+FA17+FA22</f>
        <v>0</v>
      </c>
      <c r="FB28" s="273">
        <f>FB8+FB17+FB22</f>
        <v>4700</v>
      </c>
      <c r="FC28" s="834">
        <f t="shared" si="303"/>
        <v>20</v>
      </c>
      <c r="FD28" s="834">
        <f>FD8+FD17+FD22</f>
        <v>94000</v>
      </c>
      <c r="FE28" s="273">
        <f>FE8+FE17+FE22</f>
        <v>0</v>
      </c>
      <c r="FF28" s="834" t="str">
        <f t="shared" si="304"/>
        <v/>
      </c>
      <c r="FG28" s="834">
        <f>FG8+FG17+FG22</f>
        <v>0</v>
      </c>
      <c r="FH28" s="273">
        <f>FH8+FH17+FH22</f>
        <v>4442</v>
      </c>
      <c r="FI28" s="834">
        <f t="shared" si="305"/>
        <v>21.10085547050878</v>
      </c>
      <c r="FJ28" s="834">
        <f>FJ8+FJ17+FJ22</f>
        <v>93730</v>
      </c>
      <c r="FK28" s="273">
        <f>FK8+FK17+FK22</f>
        <v>1750</v>
      </c>
      <c r="FL28" s="834">
        <f t="shared" si="306"/>
        <v>263.14285714285717</v>
      </c>
      <c r="FM28" s="834">
        <f>FM8+FM17+FM22</f>
        <v>460500</v>
      </c>
      <c r="FN28" s="273">
        <f>FN8+FN17+FN22</f>
        <v>250</v>
      </c>
      <c r="FO28" s="834">
        <f t="shared" si="307"/>
        <v>660</v>
      </c>
      <c r="FP28" s="834">
        <f t="shared" ref="FP28:FT30" si="361">FP8+FP17+FP22</f>
        <v>165000</v>
      </c>
      <c r="FQ28" s="672">
        <f t="shared" si="361"/>
        <v>0</v>
      </c>
      <c r="FR28" s="834">
        <f t="shared" si="361"/>
        <v>0</v>
      </c>
      <c r="FS28" s="834">
        <f t="shared" si="361"/>
        <v>0</v>
      </c>
      <c r="FT28" s="273">
        <f t="shared" si="361"/>
        <v>4178000</v>
      </c>
      <c r="FU28" s="834">
        <f t="shared" si="309"/>
        <v>0.40880804212541888</v>
      </c>
      <c r="FV28" s="834">
        <f t="shared" ref="FV28:FX28" si="362">FV8+FV17+FV22</f>
        <v>1708000</v>
      </c>
      <c r="FW28" s="273">
        <f t="shared" si="362"/>
        <v>2200000</v>
      </c>
      <c r="FX28" s="834">
        <f t="shared" si="362"/>
        <v>0</v>
      </c>
      <c r="FY28" s="834" t="str">
        <f t="shared" si="311"/>
        <v/>
      </c>
      <c r="FZ28" s="834">
        <f t="shared" ref="FZ28" si="363">FZ8+FZ17+FZ22</f>
        <v>0</v>
      </c>
      <c r="GA28" s="424">
        <f t="shared" si="42"/>
        <v>2521230</v>
      </c>
      <c r="GB28" s="273">
        <f t="shared" ref="GB28" si="364">GB8+GB17+GB22</f>
        <v>0</v>
      </c>
      <c r="GC28" s="834" t="str">
        <f t="shared" si="314"/>
        <v/>
      </c>
      <c r="GD28" s="834">
        <f>GD8+GD17+GD22</f>
        <v>0</v>
      </c>
      <c r="GE28" s="273">
        <f>GE8+GE17+GE22</f>
        <v>0</v>
      </c>
      <c r="GF28" s="834" t="str">
        <f t="shared" si="315"/>
        <v/>
      </c>
      <c r="GG28" s="834">
        <f>GG8+GG17+GG22</f>
        <v>0</v>
      </c>
      <c r="GH28" s="273">
        <f>GH8+GH17+GH22</f>
        <v>375</v>
      </c>
      <c r="GI28" s="834">
        <f t="shared" si="316"/>
        <v>1298</v>
      </c>
      <c r="GJ28" s="834">
        <f>GJ8+GJ17+GJ22</f>
        <v>486750</v>
      </c>
      <c r="GK28" s="273">
        <f>GK8+GK17+GK22</f>
        <v>0</v>
      </c>
      <c r="GL28" s="834" t="str">
        <f t="shared" si="317"/>
        <v/>
      </c>
      <c r="GM28" s="834">
        <f>GM8+GM17+GM22</f>
        <v>0</v>
      </c>
      <c r="GN28" s="273">
        <f>GN8+GN17+GN22</f>
        <v>0</v>
      </c>
      <c r="GO28" s="834" t="str">
        <f t="shared" si="318"/>
        <v/>
      </c>
      <c r="GP28" s="834">
        <f t="shared" ref="GP28:GT28" si="365">GP8+GP17+GP22</f>
        <v>0</v>
      </c>
      <c r="GQ28" s="424">
        <f t="shared" si="52"/>
        <v>486750</v>
      </c>
      <c r="GR28" s="834">
        <f t="shared" si="365"/>
        <v>0</v>
      </c>
      <c r="GS28" s="834">
        <f t="shared" si="365"/>
        <v>0</v>
      </c>
      <c r="GT28" s="824">
        <f t="shared" si="365"/>
        <v>300798</v>
      </c>
      <c r="GU28" s="424">
        <f t="shared" si="31"/>
        <v>3308778</v>
      </c>
      <c r="GV28" s="270"/>
      <c r="GW28" s="273">
        <f>GW8+GW17+GW22</f>
        <v>0</v>
      </c>
      <c r="GX28" s="834" t="str">
        <f>IF(ISERROR(GY28/GW28),"",(GY28/GW28))</f>
        <v/>
      </c>
      <c r="GY28" s="834">
        <f>GY8+GY17+GY22</f>
        <v>0</v>
      </c>
      <c r="GZ28" s="273">
        <f>GZ8+GZ17+GZ22</f>
        <v>5000</v>
      </c>
      <c r="HA28" s="834">
        <f t="shared" si="321"/>
        <v>16.399999999999999</v>
      </c>
      <c r="HB28" s="834">
        <f>HB8+HB17+HB22</f>
        <v>82000</v>
      </c>
      <c r="HC28" s="273">
        <f>HC8+HC17+HC22</f>
        <v>0</v>
      </c>
      <c r="HD28" s="834" t="str">
        <f t="shared" si="322"/>
        <v/>
      </c>
      <c r="HE28" s="834">
        <f>HE8+HE17+HE22</f>
        <v>0</v>
      </c>
      <c r="HF28" s="273">
        <f>HF8+HF17+HF22</f>
        <v>3200</v>
      </c>
      <c r="HG28" s="834">
        <f t="shared" si="323"/>
        <v>20.9375</v>
      </c>
      <c r="HH28" s="834">
        <f>HH8+HH17+HH22</f>
        <v>67000</v>
      </c>
      <c r="HI28" s="273">
        <f>HI8+HI17+HI22</f>
        <v>1050</v>
      </c>
      <c r="HJ28" s="834">
        <f t="shared" si="324"/>
        <v>330.47619047619048</v>
      </c>
      <c r="HK28" s="834">
        <f>HK8+HK17+HK22</f>
        <v>347000</v>
      </c>
      <c r="HL28" s="273">
        <f>HL8+HL17+HL22</f>
        <v>250</v>
      </c>
      <c r="HM28" s="834">
        <f t="shared" si="325"/>
        <v>660</v>
      </c>
      <c r="HN28" s="834">
        <f t="shared" ref="HN28:HR30" si="366">HN8+HN17+HN22</f>
        <v>165000</v>
      </c>
      <c r="HO28" s="672">
        <f t="shared" si="366"/>
        <v>0</v>
      </c>
      <c r="HP28" s="834">
        <f t="shared" si="366"/>
        <v>0</v>
      </c>
      <c r="HQ28" s="834">
        <f t="shared" si="366"/>
        <v>0</v>
      </c>
      <c r="HR28" s="273">
        <f t="shared" si="366"/>
        <v>2480000</v>
      </c>
      <c r="HS28" s="834">
        <f t="shared" si="327"/>
        <v>0.4282258064516129</v>
      </c>
      <c r="HT28" s="834">
        <f t="shared" ref="HT28:HV28" si="367">HT8+HT17+HT22</f>
        <v>1062000</v>
      </c>
      <c r="HU28" s="273">
        <f t="shared" si="367"/>
        <v>2160000</v>
      </c>
      <c r="HV28" s="273">
        <f t="shared" si="367"/>
        <v>0</v>
      </c>
      <c r="HW28" s="834" t="str">
        <f t="shared" si="329"/>
        <v/>
      </c>
      <c r="HX28" s="834">
        <f t="shared" ref="HX28" si="368">HX8+HX17+HX22</f>
        <v>0</v>
      </c>
      <c r="HY28" s="424">
        <f t="shared" si="44"/>
        <v>1723000</v>
      </c>
      <c r="HZ28" s="273">
        <f t="shared" ref="HZ28" si="369">HZ8+HZ17+HZ22</f>
        <v>0</v>
      </c>
      <c r="IA28" s="834" t="str">
        <f t="shared" si="332"/>
        <v/>
      </c>
      <c r="IB28" s="834">
        <f>IB8+IB17+IB22</f>
        <v>0</v>
      </c>
      <c r="IC28" s="273">
        <f>IC8+IC17+IC22</f>
        <v>0</v>
      </c>
      <c r="ID28" s="834" t="str">
        <f t="shared" si="333"/>
        <v/>
      </c>
      <c r="IE28" s="834">
        <f>IE8+IE17+IE22</f>
        <v>0</v>
      </c>
      <c r="IF28" s="273">
        <f>IF8+IF17+IF22</f>
        <v>375</v>
      </c>
      <c r="IG28" s="834">
        <f t="shared" si="334"/>
        <v>1298</v>
      </c>
      <c r="IH28" s="834">
        <f>IH8+IH17+IH22</f>
        <v>486750</v>
      </c>
      <c r="II28" s="273">
        <f>II8+II17+II22</f>
        <v>0</v>
      </c>
      <c r="IJ28" s="834" t="str">
        <f t="shared" si="335"/>
        <v/>
      </c>
      <c r="IK28" s="834">
        <f>IK8+IK17+IK22</f>
        <v>0</v>
      </c>
      <c r="IL28" s="273">
        <f>IL8+IL17+IL22</f>
        <v>0</v>
      </c>
      <c r="IM28" s="834" t="str">
        <f t="shared" si="336"/>
        <v/>
      </c>
      <c r="IN28" s="834">
        <f t="shared" ref="IN28:IR28" si="370">IN8+IN17+IN22</f>
        <v>0</v>
      </c>
      <c r="IO28" s="424">
        <f t="shared" si="53"/>
        <v>486750</v>
      </c>
      <c r="IP28" s="834">
        <f t="shared" si="370"/>
        <v>0</v>
      </c>
      <c r="IQ28" s="834">
        <f t="shared" si="370"/>
        <v>0</v>
      </c>
      <c r="IR28" s="824">
        <f t="shared" si="370"/>
        <v>220975</v>
      </c>
      <c r="IS28" s="424">
        <f t="shared" si="32"/>
        <v>2430725</v>
      </c>
      <c r="IT28" s="270"/>
      <c r="IU28" s="273">
        <f>IU8+IU17+IU22</f>
        <v>0</v>
      </c>
      <c r="IV28" s="834" t="str">
        <f>IF(ISERROR(IW28/IU28),"",(IW28/IU28))</f>
        <v/>
      </c>
      <c r="IW28" s="834">
        <f>IW8+IW17+IW22</f>
        <v>0</v>
      </c>
      <c r="IX28" s="273">
        <f>IX8+IX17+IX22</f>
        <v>4000</v>
      </c>
      <c r="IY28" s="834">
        <f t="shared" si="339"/>
        <v>20</v>
      </c>
      <c r="IZ28" s="834">
        <f>IZ8+IZ17+IZ22</f>
        <v>80000</v>
      </c>
      <c r="JA28" s="273">
        <f>JA8+JA17+JA22</f>
        <v>0</v>
      </c>
      <c r="JB28" s="834" t="str">
        <f t="shared" si="340"/>
        <v/>
      </c>
      <c r="JC28" s="834">
        <f>JC8+JC17+JC22</f>
        <v>0</v>
      </c>
      <c r="JD28" s="273">
        <f>JD8+JD17+JD22</f>
        <v>4120</v>
      </c>
      <c r="JE28" s="834">
        <f t="shared" si="341"/>
        <v>20.728155339805824</v>
      </c>
      <c r="JF28" s="834">
        <f>JF8+JF17+JF22</f>
        <v>85400</v>
      </c>
      <c r="JG28" s="273">
        <f>JG8+JG17+JG22</f>
        <v>1020</v>
      </c>
      <c r="JH28" s="834">
        <f t="shared" si="342"/>
        <v>330.39215686274508</v>
      </c>
      <c r="JI28" s="834">
        <f>JI8+JI17+JI22</f>
        <v>337000</v>
      </c>
      <c r="JJ28" s="273">
        <f>JJ8+JJ17+JJ22</f>
        <v>250</v>
      </c>
      <c r="JK28" s="834">
        <f t="shared" si="343"/>
        <v>660</v>
      </c>
      <c r="JL28" s="834">
        <f t="shared" ref="JL28:JP30" si="371">JL8+JL17+JL22</f>
        <v>165000</v>
      </c>
      <c r="JM28" s="672">
        <f t="shared" si="371"/>
        <v>0</v>
      </c>
      <c r="JN28" s="834">
        <f t="shared" si="371"/>
        <v>0</v>
      </c>
      <c r="JO28" s="834">
        <f t="shared" si="371"/>
        <v>0</v>
      </c>
      <c r="JP28" s="273">
        <f t="shared" si="371"/>
        <v>2200000</v>
      </c>
      <c r="JQ28" s="834">
        <f t="shared" si="345"/>
        <v>0.43454545454545457</v>
      </c>
      <c r="JR28" s="834">
        <f t="shared" ref="JR28:JT28" si="372">JR8+JR17+JR22</f>
        <v>956000</v>
      </c>
      <c r="JS28" s="273">
        <f t="shared" si="372"/>
        <v>2000000</v>
      </c>
      <c r="JT28" s="273">
        <f t="shared" si="372"/>
        <v>0</v>
      </c>
      <c r="JU28" s="834" t="str">
        <f t="shared" si="347"/>
        <v/>
      </c>
      <c r="JV28" s="834">
        <f t="shared" ref="JV28" si="373">JV8+JV17+JV22</f>
        <v>0</v>
      </c>
      <c r="JW28" s="424">
        <f t="shared" si="46"/>
        <v>1623400</v>
      </c>
      <c r="JX28" s="273">
        <f t="shared" ref="JX28" si="374">JX8+JX17+JX22</f>
        <v>0</v>
      </c>
      <c r="JY28" s="834" t="str">
        <f t="shared" si="350"/>
        <v/>
      </c>
      <c r="JZ28" s="834">
        <f>JZ8+JZ17+JZ22</f>
        <v>0</v>
      </c>
      <c r="KA28" s="273">
        <f>KA8+KA17+KA22</f>
        <v>0</v>
      </c>
      <c r="KB28" s="834" t="str">
        <f t="shared" si="351"/>
        <v/>
      </c>
      <c r="KC28" s="834">
        <f>KC8+KC17+KC22</f>
        <v>0</v>
      </c>
      <c r="KD28" s="273">
        <f>KD8+KD17+KD22</f>
        <v>375</v>
      </c>
      <c r="KE28" s="834">
        <f t="shared" si="352"/>
        <v>1298</v>
      </c>
      <c r="KF28" s="834">
        <f>KF8+KF17+KF22</f>
        <v>486750</v>
      </c>
      <c r="KG28" s="273">
        <f>KG8+KG17+KG22</f>
        <v>0</v>
      </c>
      <c r="KH28" s="834" t="str">
        <f t="shared" si="353"/>
        <v/>
      </c>
      <c r="KI28" s="834">
        <f>KI8+KI17+KI22</f>
        <v>0</v>
      </c>
      <c r="KJ28" s="273">
        <f>KJ8+KJ17+KJ22</f>
        <v>0</v>
      </c>
      <c r="KK28" s="834" t="str">
        <f t="shared" si="354"/>
        <v/>
      </c>
      <c r="KL28" s="834">
        <f t="shared" ref="KL28:KP28" si="375">KL8+KL17+KL22</f>
        <v>0</v>
      </c>
      <c r="KM28" s="424">
        <f t="shared" si="54"/>
        <v>486750</v>
      </c>
      <c r="KN28" s="834">
        <f t="shared" si="375"/>
        <v>0</v>
      </c>
      <c r="KO28" s="834">
        <f t="shared" si="375"/>
        <v>0</v>
      </c>
      <c r="KP28" s="824">
        <f t="shared" si="375"/>
        <v>211015</v>
      </c>
      <c r="KQ28" s="424">
        <f t="shared" si="33"/>
        <v>2321165</v>
      </c>
      <c r="KR28" s="270"/>
    </row>
    <row r="29" spans="1:304" ht="15" customHeight="1">
      <c r="A29" s="911"/>
      <c r="B29" s="988" t="s">
        <v>139</v>
      </c>
      <c r="C29" s="989"/>
      <c r="D29" s="265" t="s">
        <v>56</v>
      </c>
      <c r="E29" s="273">
        <f>E9+E18+E24</f>
        <v>0</v>
      </c>
      <c r="F29" s="273" t="str">
        <f t="shared" si="73"/>
        <v/>
      </c>
      <c r="G29" s="273">
        <f>G9+G18+G24</f>
        <v>0</v>
      </c>
      <c r="H29" s="273">
        <f>H9+H18+H24</f>
        <v>0</v>
      </c>
      <c r="I29" s="273" t="str">
        <f t="shared" si="11"/>
        <v/>
      </c>
      <c r="J29" s="273">
        <f>J9+J18+J24</f>
        <v>0</v>
      </c>
      <c r="K29" s="273">
        <f>K9+K18+K24</f>
        <v>0</v>
      </c>
      <c r="L29" s="273" t="str">
        <f t="shared" si="0"/>
        <v/>
      </c>
      <c r="M29" s="273">
        <f>M9+M18+M24</f>
        <v>0</v>
      </c>
      <c r="N29" s="273">
        <f>N9+N18+N24</f>
        <v>0</v>
      </c>
      <c r="O29" s="273" t="str">
        <f t="shared" si="12"/>
        <v/>
      </c>
      <c r="P29" s="273">
        <f>P9+P18+P24</f>
        <v>0</v>
      </c>
      <c r="Q29" s="273">
        <f>Q9+Q18+Q24</f>
        <v>0</v>
      </c>
      <c r="R29" s="273" t="str">
        <f t="shared" si="13"/>
        <v/>
      </c>
      <c r="S29" s="273">
        <f>S9+S18+S24</f>
        <v>0</v>
      </c>
      <c r="T29" s="273">
        <f>T9+T18+T24</f>
        <v>0</v>
      </c>
      <c r="U29" s="273" t="str">
        <f t="shared" si="14"/>
        <v/>
      </c>
      <c r="V29" s="273">
        <f>V9+V18+V24</f>
        <v>0</v>
      </c>
      <c r="W29" s="672">
        <f>W9+W18+W24</f>
        <v>0</v>
      </c>
      <c r="X29" s="273">
        <f>X9+X18+X24</f>
        <v>0</v>
      </c>
      <c r="Y29" s="273">
        <f>Y9+Y18+Y24</f>
        <v>0</v>
      </c>
      <c r="Z29" s="273">
        <f>Z9+Z18+Z24</f>
        <v>0</v>
      </c>
      <c r="AA29" s="274" t="str">
        <f t="shared" si="15"/>
        <v/>
      </c>
      <c r="AB29" s="273">
        <f>AB9+AB18+AB24</f>
        <v>0</v>
      </c>
      <c r="AC29" s="273">
        <f>AC9+AC18+AC24</f>
        <v>0</v>
      </c>
      <c r="AD29" s="273">
        <f>AD9+AD18+AD24</f>
        <v>0</v>
      </c>
      <c r="AE29" s="273" t="str">
        <f t="shared" si="16"/>
        <v/>
      </c>
      <c r="AF29" s="273">
        <f>AF9+AF18+AF24</f>
        <v>0</v>
      </c>
      <c r="AG29" s="273">
        <f>AG9+AG18+AG24</f>
        <v>0</v>
      </c>
      <c r="AH29" s="273">
        <f>AH9+AH18+AH24</f>
        <v>0</v>
      </c>
      <c r="AI29" s="273" t="str">
        <f t="shared" si="185"/>
        <v/>
      </c>
      <c r="AJ29" s="273">
        <f>AJ9+AJ18+AJ24</f>
        <v>0</v>
      </c>
      <c r="AK29" s="273">
        <f>AK9+AK18+AK24</f>
        <v>0</v>
      </c>
      <c r="AL29" s="273" t="str">
        <f t="shared" si="186"/>
        <v/>
      </c>
      <c r="AM29" s="273">
        <f>AM9+AM18+AM24</f>
        <v>0</v>
      </c>
      <c r="AN29" s="273">
        <f>AN9+AN18+AN24</f>
        <v>0</v>
      </c>
      <c r="AO29" s="273" t="str">
        <f t="shared" si="187"/>
        <v/>
      </c>
      <c r="AP29" s="273">
        <f>AP9+AP18+AP24</f>
        <v>0</v>
      </c>
      <c r="AQ29" s="273">
        <f>AQ9+AQ18+AQ24</f>
        <v>0</v>
      </c>
      <c r="AR29" s="273" t="str">
        <f t="shared" si="188"/>
        <v/>
      </c>
      <c r="AS29" s="273">
        <f>AS9+AS18+AS24</f>
        <v>0</v>
      </c>
      <c r="AT29" s="273">
        <f>AT9+AT18+AT24</f>
        <v>0</v>
      </c>
      <c r="AU29" s="273" t="str">
        <f t="shared" si="75"/>
        <v>0</v>
      </c>
      <c r="AV29" s="273">
        <f>AV9+AV18+AV24</f>
        <v>0</v>
      </c>
      <c r="AW29" s="273">
        <f>AW9+AW18+AW24</f>
        <v>0</v>
      </c>
      <c r="AX29" s="273">
        <f>AX9+AX18+AX24</f>
        <v>0</v>
      </c>
      <c r="AY29" s="273">
        <f>AY9+AY18+AY24</f>
        <v>0</v>
      </c>
      <c r="AZ29" s="275">
        <f>AZ9+AZ18+AZ24</f>
        <v>0</v>
      </c>
      <c r="BA29" s="269">
        <f t="shared" si="179"/>
        <v>0</v>
      </c>
      <c r="BB29" s="270"/>
      <c r="BC29" s="272">
        <f>BC9+BC10+BC18+BC23+BC24</f>
        <v>0</v>
      </c>
      <c r="BD29" s="834" t="str">
        <f t="shared" ref="BD29:BD30" si="376">IF(ISERROR(BE29/BC29),"",(BE29/BC29))</f>
        <v/>
      </c>
      <c r="BE29" s="834">
        <f>BE9+BE10+BE18+BE23+BE24</f>
        <v>0</v>
      </c>
      <c r="BF29" s="273">
        <f>BF9+BF10+BF18+BF23</f>
        <v>0</v>
      </c>
      <c r="BG29" s="834" t="str">
        <f t="shared" si="59"/>
        <v/>
      </c>
      <c r="BH29" s="834">
        <f t="shared" ref="BH29:CX29" si="377">BH9+BH10+BH18+BH23</f>
        <v>0</v>
      </c>
      <c r="BI29" s="273">
        <f t="shared" si="377"/>
        <v>0</v>
      </c>
      <c r="BJ29" s="834" t="str">
        <f t="shared" si="60"/>
        <v/>
      </c>
      <c r="BK29" s="834">
        <f t="shared" si="377"/>
        <v>0</v>
      </c>
      <c r="BL29" s="273">
        <f t="shared" si="377"/>
        <v>0</v>
      </c>
      <c r="BM29" s="834" t="str">
        <f t="shared" si="61"/>
        <v/>
      </c>
      <c r="BN29" s="834">
        <f t="shared" si="377"/>
        <v>0</v>
      </c>
      <c r="BO29" s="273">
        <f t="shared" si="377"/>
        <v>0</v>
      </c>
      <c r="BP29" s="834" t="str">
        <f t="shared" si="62"/>
        <v/>
      </c>
      <c r="BQ29" s="834">
        <f t="shared" si="377"/>
        <v>0</v>
      </c>
      <c r="BR29" s="273">
        <f t="shared" si="377"/>
        <v>0</v>
      </c>
      <c r="BS29" s="834" t="str">
        <f t="shared" si="63"/>
        <v/>
      </c>
      <c r="BT29" s="834">
        <f t="shared" si="377"/>
        <v>0</v>
      </c>
      <c r="BU29" s="273">
        <f t="shared" si="377"/>
        <v>0</v>
      </c>
      <c r="BV29" s="834">
        <f t="shared" ref="BV29" si="378">BV9+BV18+BV23</f>
        <v>0</v>
      </c>
      <c r="BW29" s="834">
        <f t="shared" si="377"/>
        <v>0</v>
      </c>
      <c r="BX29" s="273">
        <f t="shared" si="377"/>
        <v>0</v>
      </c>
      <c r="BY29" s="834" t="str">
        <f t="shared" si="64"/>
        <v/>
      </c>
      <c r="BZ29" s="834">
        <f t="shared" si="377"/>
        <v>0</v>
      </c>
      <c r="CA29" s="273">
        <f t="shared" si="377"/>
        <v>0</v>
      </c>
      <c r="CB29" s="273">
        <f t="shared" si="377"/>
        <v>0</v>
      </c>
      <c r="CC29" s="834" t="str">
        <f t="shared" si="65"/>
        <v/>
      </c>
      <c r="CD29" s="834">
        <f t="shared" si="377"/>
        <v>0</v>
      </c>
      <c r="CE29" s="424">
        <f t="shared" si="38"/>
        <v>0</v>
      </c>
      <c r="CF29" s="273">
        <f t="shared" si="377"/>
        <v>6900</v>
      </c>
      <c r="CG29" s="834">
        <f t="shared" si="66"/>
        <v>35.304347826086953</v>
      </c>
      <c r="CH29" s="834">
        <f t="shared" si="377"/>
        <v>243600</v>
      </c>
      <c r="CI29" s="273">
        <f t="shared" si="377"/>
        <v>0</v>
      </c>
      <c r="CJ29" s="834" t="str">
        <f t="shared" si="67"/>
        <v/>
      </c>
      <c r="CK29" s="834">
        <f t="shared" si="377"/>
        <v>0</v>
      </c>
      <c r="CL29" s="273">
        <f t="shared" si="377"/>
        <v>375</v>
      </c>
      <c r="CM29" s="834">
        <f t="shared" si="68"/>
        <v>1298</v>
      </c>
      <c r="CN29" s="834">
        <f t="shared" si="377"/>
        <v>486750</v>
      </c>
      <c r="CO29" s="273">
        <f t="shared" si="377"/>
        <v>2700</v>
      </c>
      <c r="CP29" s="834">
        <f t="shared" si="69"/>
        <v>161.5185185185185</v>
      </c>
      <c r="CQ29" s="834">
        <f t="shared" si="377"/>
        <v>436100</v>
      </c>
      <c r="CR29" s="273">
        <f t="shared" si="377"/>
        <v>0</v>
      </c>
      <c r="CS29" s="834" t="str">
        <f t="shared" si="70"/>
        <v/>
      </c>
      <c r="CT29" s="834">
        <f t="shared" si="377"/>
        <v>0</v>
      </c>
      <c r="CU29" s="424">
        <f t="shared" si="50"/>
        <v>1166450</v>
      </c>
      <c r="CV29" s="834">
        <f t="shared" si="377"/>
        <v>0</v>
      </c>
      <c r="CW29" s="834">
        <f t="shared" si="377"/>
        <v>0</v>
      </c>
      <c r="CX29" s="834">
        <f t="shared" si="377"/>
        <v>116645</v>
      </c>
      <c r="CY29" s="424">
        <f t="shared" si="29"/>
        <v>1283095</v>
      </c>
      <c r="CZ29" s="824"/>
      <c r="DA29" s="273">
        <f>DA9+DA10+DA18+DA23+DA24</f>
        <v>0</v>
      </c>
      <c r="DB29" s="834" t="str">
        <f t="shared" ref="DB29:DB31" si="379">IF(ISERROR(DC29/DA29),"",(DC29/DA29))</f>
        <v/>
      </c>
      <c r="DC29" s="834">
        <f>DC9+DC10+DC18+DC23+DC24</f>
        <v>0</v>
      </c>
      <c r="DD29" s="273">
        <f>DD9+DD10+DD18+DD23</f>
        <v>0</v>
      </c>
      <c r="DE29" s="834" t="str">
        <f t="shared" si="285"/>
        <v/>
      </c>
      <c r="DF29" s="834">
        <f t="shared" ref="DF29:DG29" si="380">DF9+DF10+DF18+DF23</f>
        <v>0</v>
      </c>
      <c r="DG29" s="273">
        <f t="shared" si="380"/>
        <v>0</v>
      </c>
      <c r="DH29" s="834" t="str">
        <f t="shared" si="286"/>
        <v/>
      </c>
      <c r="DI29" s="834">
        <f t="shared" ref="DI29:DJ29" si="381">DI9+DI10+DI18+DI23</f>
        <v>0</v>
      </c>
      <c r="DJ29" s="273">
        <f t="shared" si="381"/>
        <v>0</v>
      </c>
      <c r="DK29" s="834" t="str">
        <f t="shared" si="287"/>
        <v/>
      </c>
      <c r="DL29" s="834">
        <f t="shared" ref="DL29:DM29" si="382">DL9+DL10+DL18+DL23</f>
        <v>0</v>
      </c>
      <c r="DM29" s="273">
        <f t="shared" si="382"/>
        <v>0</v>
      </c>
      <c r="DN29" s="834" t="str">
        <f t="shared" si="288"/>
        <v/>
      </c>
      <c r="DO29" s="834">
        <f t="shared" ref="DO29:DP29" si="383">DO9+DO10+DO18+DO23</f>
        <v>0</v>
      </c>
      <c r="DP29" s="273">
        <f t="shared" si="383"/>
        <v>0</v>
      </c>
      <c r="DQ29" s="834" t="str">
        <f t="shared" si="289"/>
        <v/>
      </c>
      <c r="DR29" s="834">
        <f t="shared" ref="DR29:DS29" si="384">DR9+DR10+DR18+DR23</f>
        <v>0</v>
      </c>
      <c r="DS29" s="273">
        <f t="shared" si="384"/>
        <v>0</v>
      </c>
      <c r="DT29" s="834">
        <f t="shared" si="356"/>
        <v>0</v>
      </c>
      <c r="DU29" s="834">
        <f t="shared" ref="DU29:DV29" si="385">DU9+DU10+DU18+DU23</f>
        <v>0</v>
      </c>
      <c r="DV29" s="273">
        <f t="shared" si="385"/>
        <v>0</v>
      </c>
      <c r="DW29" s="834" t="str">
        <f t="shared" si="291"/>
        <v/>
      </c>
      <c r="DX29" s="834">
        <f t="shared" ref="DX29:DZ29" si="386">DX9+DX10+DX18+DX23</f>
        <v>0</v>
      </c>
      <c r="DY29" s="273">
        <f t="shared" si="386"/>
        <v>0</v>
      </c>
      <c r="DZ29" s="273">
        <f t="shared" si="386"/>
        <v>0</v>
      </c>
      <c r="EA29" s="834" t="str">
        <f t="shared" si="293"/>
        <v/>
      </c>
      <c r="EB29" s="834">
        <f t="shared" ref="EB29" si="387">EB9+EB10+EB18+EB23</f>
        <v>0</v>
      </c>
      <c r="EC29" s="424">
        <f t="shared" si="40"/>
        <v>0</v>
      </c>
      <c r="ED29" s="273">
        <f t="shared" ref="ED29" si="388">ED9+ED10+ED18+ED23</f>
        <v>6900</v>
      </c>
      <c r="EE29" s="834">
        <f t="shared" si="296"/>
        <v>35.304347826086953</v>
      </c>
      <c r="EF29" s="834">
        <f t="shared" ref="EF29:EG29" si="389">EF9+EF10+EF18+EF23</f>
        <v>243600</v>
      </c>
      <c r="EG29" s="273">
        <f t="shared" si="389"/>
        <v>0</v>
      </c>
      <c r="EH29" s="834" t="str">
        <f t="shared" si="297"/>
        <v/>
      </c>
      <c r="EI29" s="834">
        <f t="shared" ref="EI29:EJ29" si="390">EI9+EI10+EI18+EI23</f>
        <v>0</v>
      </c>
      <c r="EJ29" s="273">
        <f t="shared" si="390"/>
        <v>375</v>
      </c>
      <c r="EK29" s="834">
        <f t="shared" si="298"/>
        <v>1298</v>
      </c>
      <c r="EL29" s="834">
        <f t="shared" ref="EL29:EM29" si="391">EL9+EL10+EL18+EL23</f>
        <v>486750</v>
      </c>
      <c r="EM29" s="273">
        <f t="shared" si="391"/>
        <v>2700</v>
      </c>
      <c r="EN29" s="834">
        <f t="shared" si="299"/>
        <v>161.5185185185185</v>
      </c>
      <c r="EO29" s="834">
        <f t="shared" ref="EO29:EP29" si="392">EO9+EO10+EO18+EO23</f>
        <v>436100</v>
      </c>
      <c r="EP29" s="273">
        <f t="shared" si="392"/>
        <v>0</v>
      </c>
      <c r="EQ29" s="834" t="str">
        <f t="shared" si="300"/>
        <v/>
      </c>
      <c r="ER29" s="834">
        <f t="shared" ref="ER29:EV29" si="393">ER9+ER10+ER18+ER23</f>
        <v>0</v>
      </c>
      <c r="ES29" s="424">
        <f t="shared" si="51"/>
        <v>1166450</v>
      </c>
      <c r="ET29" s="834">
        <f t="shared" si="393"/>
        <v>0</v>
      </c>
      <c r="EU29" s="834">
        <f t="shared" si="393"/>
        <v>0</v>
      </c>
      <c r="EV29" s="834">
        <f t="shared" si="393"/>
        <v>116645</v>
      </c>
      <c r="EW29" s="424">
        <f t="shared" si="30"/>
        <v>1283095</v>
      </c>
      <c r="EX29" s="270"/>
      <c r="EY29" s="273">
        <f>EY9+EY10+EY18+EY23+EY24</f>
        <v>0</v>
      </c>
      <c r="EZ29" s="834" t="str">
        <f t="shared" ref="EZ29:EZ31" si="394">IF(ISERROR(FA29/EY29),"",(FA29/EY29))</f>
        <v/>
      </c>
      <c r="FA29" s="834">
        <f>FA9+FA10+FA18+FA23+FA24</f>
        <v>0</v>
      </c>
      <c r="FB29" s="273">
        <f>FB9+FB10+FB18+FB23</f>
        <v>0</v>
      </c>
      <c r="FC29" s="834" t="str">
        <f t="shared" si="303"/>
        <v/>
      </c>
      <c r="FD29" s="834">
        <f t="shared" ref="FD29:FE29" si="395">FD9+FD10+FD18+FD23</f>
        <v>0</v>
      </c>
      <c r="FE29" s="273">
        <f t="shared" si="395"/>
        <v>0</v>
      </c>
      <c r="FF29" s="834" t="str">
        <f t="shared" si="304"/>
        <v/>
      </c>
      <c r="FG29" s="834">
        <f t="shared" ref="FG29:FH29" si="396">FG9+FG10+FG18+FG23</f>
        <v>0</v>
      </c>
      <c r="FH29" s="273">
        <f t="shared" si="396"/>
        <v>0</v>
      </c>
      <c r="FI29" s="834" t="str">
        <f t="shared" si="305"/>
        <v/>
      </c>
      <c r="FJ29" s="834">
        <f t="shared" ref="FJ29:FK29" si="397">FJ9+FJ10+FJ18+FJ23</f>
        <v>0</v>
      </c>
      <c r="FK29" s="273">
        <f t="shared" si="397"/>
        <v>0</v>
      </c>
      <c r="FL29" s="834" t="str">
        <f t="shared" si="306"/>
        <v/>
      </c>
      <c r="FM29" s="834">
        <f t="shared" ref="FM29:FN29" si="398">FM9+FM10+FM18+FM23</f>
        <v>0</v>
      </c>
      <c r="FN29" s="273">
        <f t="shared" si="398"/>
        <v>0</v>
      </c>
      <c r="FO29" s="834" t="str">
        <f t="shared" si="307"/>
        <v/>
      </c>
      <c r="FP29" s="834">
        <f t="shared" ref="FP29:FQ29" si="399">FP9+FP10+FP18+FP23</f>
        <v>0</v>
      </c>
      <c r="FQ29" s="273">
        <f t="shared" si="399"/>
        <v>0</v>
      </c>
      <c r="FR29" s="834">
        <f t="shared" si="361"/>
        <v>0</v>
      </c>
      <c r="FS29" s="834">
        <f t="shared" ref="FS29:FT29" si="400">FS9+FS10+FS18+FS23</f>
        <v>0</v>
      </c>
      <c r="FT29" s="273">
        <f t="shared" si="400"/>
        <v>0</v>
      </c>
      <c r="FU29" s="834" t="str">
        <f t="shared" si="309"/>
        <v/>
      </c>
      <c r="FV29" s="834">
        <f t="shared" ref="FV29:FX29" si="401">FV9+FV10+FV18+FV23</f>
        <v>0</v>
      </c>
      <c r="FW29" s="273">
        <f t="shared" si="401"/>
        <v>0</v>
      </c>
      <c r="FX29" s="834">
        <f t="shared" si="401"/>
        <v>0</v>
      </c>
      <c r="FY29" s="834" t="str">
        <f t="shared" si="311"/>
        <v/>
      </c>
      <c r="FZ29" s="834">
        <f t="shared" ref="FZ29" si="402">FZ9+FZ10+FZ18+FZ23</f>
        <v>0</v>
      </c>
      <c r="GA29" s="424">
        <f t="shared" si="42"/>
        <v>0</v>
      </c>
      <c r="GB29" s="273">
        <f t="shared" ref="GB29" si="403">GB9+GB10+GB18+GB23</f>
        <v>6900</v>
      </c>
      <c r="GC29" s="834">
        <f t="shared" si="314"/>
        <v>35.304347826086953</v>
      </c>
      <c r="GD29" s="834">
        <f t="shared" ref="GD29:GE29" si="404">GD9+GD10+GD18+GD23</f>
        <v>243600</v>
      </c>
      <c r="GE29" s="273">
        <f t="shared" si="404"/>
        <v>0</v>
      </c>
      <c r="GF29" s="834" t="str">
        <f t="shared" si="315"/>
        <v/>
      </c>
      <c r="GG29" s="834">
        <f t="shared" ref="GG29:GH29" si="405">GG9+GG10+GG18+GG23</f>
        <v>0</v>
      </c>
      <c r="GH29" s="273">
        <f t="shared" si="405"/>
        <v>375</v>
      </c>
      <c r="GI29" s="834">
        <f t="shared" si="316"/>
        <v>1298</v>
      </c>
      <c r="GJ29" s="834">
        <f t="shared" ref="GJ29:GK29" si="406">GJ9+GJ10+GJ18+GJ23</f>
        <v>486750</v>
      </c>
      <c r="GK29" s="273">
        <f t="shared" si="406"/>
        <v>2700</v>
      </c>
      <c r="GL29" s="834">
        <f t="shared" si="317"/>
        <v>161.5185185185185</v>
      </c>
      <c r="GM29" s="834">
        <f t="shared" ref="GM29:GN29" si="407">GM9+GM10+GM18+GM23</f>
        <v>436100</v>
      </c>
      <c r="GN29" s="273">
        <f t="shared" si="407"/>
        <v>0</v>
      </c>
      <c r="GO29" s="834" t="str">
        <f t="shared" si="318"/>
        <v/>
      </c>
      <c r="GP29" s="834">
        <f t="shared" ref="GP29:GT29" si="408">GP9+GP10+GP18+GP23</f>
        <v>0</v>
      </c>
      <c r="GQ29" s="424">
        <f t="shared" si="52"/>
        <v>1166450</v>
      </c>
      <c r="GR29" s="834">
        <f t="shared" si="408"/>
        <v>0</v>
      </c>
      <c r="GS29" s="834">
        <f t="shared" si="408"/>
        <v>0</v>
      </c>
      <c r="GT29" s="834">
        <f t="shared" si="408"/>
        <v>116645</v>
      </c>
      <c r="GU29" s="424">
        <f t="shared" si="31"/>
        <v>1283095</v>
      </c>
      <c r="GV29" s="270"/>
      <c r="GW29" s="273">
        <f>GW9+GW10+GW18+GW23+GW24</f>
        <v>0</v>
      </c>
      <c r="GX29" s="834" t="str">
        <f t="shared" ref="GX29:GX31" si="409">IF(ISERROR(GY29/GW29),"",(GY29/GW29))</f>
        <v/>
      </c>
      <c r="GY29" s="834">
        <f>GY9+GY10+GY18+GY23+GY24</f>
        <v>0</v>
      </c>
      <c r="GZ29" s="273">
        <f>GZ9+GZ10+GZ18+GZ23</f>
        <v>0</v>
      </c>
      <c r="HA29" s="834" t="str">
        <f t="shared" si="321"/>
        <v/>
      </c>
      <c r="HB29" s="834">
        <f t="shared" ref="HB29:HC29" si="410">HB9+HB10+HB18+HB23</f>
        <v>0</v>
      </c>
      <c r="HC29" s="273">
        <f t="shared" si="410"/>
        <v>0</v>
      </c>
      <c r="HD29" s="834" t="str">
        <f t="shared" si="322"/>
        <v/>
      </c>
      <c r="HE29" s="834">
        <f t="shared" ref="HE29:HF29" si="411">HE9+HE10+HE18+HE23</f>
        <v>0</v>
      </c>
      <c r="HF29" s="273">
        <f t="shared" si="411"/>
        <v>0</v>
      </c>
      <c r="HG29" s="834" t="str">
        <f t="shared" si="323"/>
        <v/>
      </c>
      <c r="HH29" s="834">
        <f t="shared" ref="HH29:HI29" si="412">HH9+HH10+HH18+HH23</f>
        <v>0</v>
      </c>
      <c r="HI29" s="273">
        <f t="shared" si="412"/>
        <v>0</v>
      </c>
      <c r="HJ29" s="834" t="str">
        <f t="shared" si="324"/>
        <v/>
      </c>
      <c r="HK29" s="834">
        <f t="shared" ref="HK29:HL29" si="413">HK9+HK10+HK18+HK23</f>
        <v>0</v>
      </c>
      <c r="HL29" s="273">
        <f t="shared" si="413"/>
        <v>0</v>
      </c>
      <c r="HM29" s="834" t="str">
        <f t="shared" si="325"/>
        <v/>
      </c>
      <c r="HN29" s="834">
        <f t="shared" ref="HN29:HO29" si="414">HN9+HN10+HN18+HN23</f>
        <v>0</v>
      </c>
      <c r="HO29" s="273">
        <f t="shared" si="414"/>
        <v>0</v>
      </c>
      <c r="HP29" s="834">
        <f t="shared" si="366"/>
        <v>0</v>
      </c>
      <c r="HQ29" s="834">
        <f t="shared" ref="HQ29:HR29" si="415">HQ9+HQ10+HQ18+HQ23</f>
        <v>0</v>
      </c>
      <c r="HR29" s="273">
        <f t="shared" si="415"/>
        <v>0</v>
      </c>
      <c r="HS29" s="834" t="str">
        <f t="shared" si="327"/>
        <v/>
      </c>
      <c r="HT29" s="834">
        <f t="shared" ref="HT29:HV29" si="416">HT9+HT10+HT18+HT23</f>
        <v>0</v>
      </c>
      <c r="HU29" s="273">
        <f t="shared" si="416"/>
        <v>0</v>
      </c>
      <c r="HV29" s="273">
        <f t="shared" si="416"/>
        <v>0</v>
      </c>
      <c r="HW29" s="834" t="str">
        <f t="shared" si="329"/>
        <v/>
      </c>
      <c r="HX29" s="834">
        <f t="shared" ref="HX29" si="417">HX9+HX10+HX18+HX23</f>
        <v>0</v>
      </c>
      <c r="HY29" s="424">
        <f t="shared" si="44"/>
        <v>0</v>
      </c>
      <c r="HZ29" s="273">
        <f t="shared" ref="HZ29" si="418">HZ9+HZ10+HZ18+HZ23</f>
        <v>6900</v>
      </c>
      <c r="IA29" s="834">
        <f t="shared" si="332"/>
        <v>35.304347826086953</v>
      </c>
      <c r="IB29" s="834">
        <f t="shared" ref="IB29:IC29" si="419">IB9+IB10+IB18+IB23</f>
        <v>243600</v>
      </c>
      <c r="IC29" s="273">
        <f t="shared" si="419"/>
        <v>0</v>
      </c>
      <c r="ID29" s="834" t="str">
        <f t="shared" si="333"/>
        <v/>
      </c>
      <c r="IE29" s="834">
        <f t="shared" ref="IE29:IF29" si="420">IE9+IE10+IE18+IE23</f>
        <v>0</v>
      </c>
      <c r="IF29" s="273">
        <f t="shared" si="420"/>
        <v>375</v>
      </c>
      <c r="IG29" s="834">
        <f t="shared" si="334"/>
        <v>1298</v>
      </c>
      <c r="IH29" s="834">
        <f t="shared" ref="IH29:II29" si="421">IH9+IH10+IH18+IH23</f>
        <v>486750</v>
      </c>
      <c r="II29" s="273">
        <f t="shared" si="421"/>
        <v>2700</v>
      </c>
      <c r="IJ29" s="834">
        <f t="shared" si="335"/>
        <v>161.5185185185185</v>
      </c>
      <c r="IK29" s="834">
        <f t="shared" ref="IK29:IL29" si="422">IK9+IK10+IK18+IK23</f>
        <v>436100</v>
      </c>
      <c r="IL29" s="273">
        <f t="shared" si="422"/>
        <v>0</v>
      </c>
      <c r="IM29" s="834" t="str">
        <f t="shared" si="336"/>
        <v/>
      </c>
      <c r="IN29" s="834">
        <f t="shared" ref="IN29:IR29" si="423">IN9+IN10+IN18+IN23</f>
        <v>0</v>
      </c>
      <c r="IO29" s="424">
        <f t="shared" si="53"/>
        <v>1166450</v>
      </c>
      <c r="IP29" s="834">
        <f t="shared" si="423"/>
        <v>0</v>
      </c>
      <c r="IQ29" s="834">
        <f t="shared" si="423"/>
        <v>0</v>
      </c>
      <c r="IR29" s="834">
        <f t="shared" si="423"/>
        <v>116645</v>
      </c>
      <c r="IS29" s="424">
        <f t="shared" si="32"/>
        <v>1283095</v>
      </c>
      <c r="IT29" s="270"/>
      <c r="IU29" s="273">
        <f>IU9+IU10+IU18+IU23+IU24</f>
        <v>0</v>
      </c>
      <c r="IV29" s="834" t="str">
        <f t="shared" ref="IV29:IV31" si="424">IF(ISERROR(IW29/IU29),"",(IW29/IU29))</f>
        <v/>
      </c>
      <c r="IW29" s="834">
        <f>IW9+IW10+IW18+IW23+IW24</f>
        <v>0</v>
      </c>
      <c r="IX29" s="273">
        <f>IX9+IX10+IX18+IX23</f>
        <v>0</v>
      </c>
      <c r="IY29" s="834" t="str">
        <f t="shared" si="339"/>
        <v/>
      </c>
      <c r="IZ29" s="834">
        <f t="shared" ref="IZ29:JA29" si="425">IZ9+IZ10+IZ18+IZ23</f>
        <v>0</v>
      </c>
      <c r="JA29" s="273">
        <f t="shared" si="425"/>
        <v>0</v>
      </c>
      <c r="JB29" s="834" t="str">
        <f t="shared" si="340"/>
        <v/>
      </c>
      <c r="JC29" s="834">
        <f t="shared" ref="JC29:JD29" si="426">JC9+JC10+JC18+JC23</f>
        <v>0</v>
      </c>
      <c r="JD29" s="273">
        <f t="shared" si="426"/>
        <v>0</v>
      </c>
      <c r="JE29" s="834" t="str">
        <f t="shared" si="341"/>
        <v/>
      </c>
      <c r="JF29" s="834">
        <f t="shared" ref="JF29:JG29" si="427">JF9+JF10+JF18+JF23</f>
        <v>0</v>
      </c>
      <c r="JG29" s="273">
        <f t="shared" si="427"/>
        <v>0</v>
      </c>
      <c r="JH29" s="834" t="str">
        <f t="shared" si="342"/>
        <v/>
      </c>
      <c r="JI29" s="834">
        <f t="shared" ref="JI29:JJ29" si="428">JI9+JI10+JI18+JI23</f>
        <v>0</v>
      </c>
      <c r="JJ29" s="273">
        <f t="shared" si="428"/>
        <v>0</v>
      </c>
      <c r="JK29" s="834" t="str">
        <f t="shared" si="343"/>
        <v/>
      </c>
      <c r="JL29" s="834">
        <f t="shared" ref="JL29:JM29" si="429">JL9+JL10+JL18+JL23</f>
        <v>0</v>
      </c>
      <c r="JM29" s="273">
        <f t="shared" si="429"/>
        <v>0</v>
      </c>
      <c r="JN29" s="834">
        <f t="shared" si="371"/>
        <v>0</v>
      </c>
      <c r="JO29" s="834">
        <f t="shared" ref="JO29:JP29" si="430">JO9+JO10+JO18+JO23</f>
        <v>0</v>
      </c>
      <c r="JP29" s="273">
        <f t="shared" si="430"/>
        <v>0</v>
      </c>
      <c r="JQ29" s="834" t="str">
        <f t="shared" si="345"/>
        <v/>
      </c>
      <c r="JR29" s="834">
        <f t="shared" ref="JR29:JT29" si="431">JR9+JR10+JR18+JR23</f>
        <v>0</v>
      </c>
      <c r="JS29" s="273">
        <f t="shared" si="431"/>
        <v>0</v>
      </c>
      <c r="JT29" s="273">
        <f t="shared" si="431"/>
        <v>0</v>
      </c>
      <c r="JU29" s="834" t="str">
        <f t="shared" si="347"/>
        <v/>
      </c>
      <c r="JV29" s="834">
        <f t="shared" ref="JV29" si="432">JV9+JV10+JV18+JV23</f>
        <v>0</v>
      </c>
      <c r="JW29" s="424">
        <f t="shared" si="46"/>
        <v>0</v>
      </c>
      <c r="JX29" s="273">
        <f t="shared" ref="JX29" si="433">JX9+JX10+JX18+JX23</f>
        <v>6900</v>
      </c>
      <c r="JY29" s="834">
        <f t="shared" si="350"/>
        <v>35.304347826086953</v>
      </c>
      <c r="JZ29" s="834">
        <f t="shared" ref="JZ29:KA29" si="434">JZ9+JZ10+JZ18+JZ23</f>
        <v>243600</v>
      </c>
      <c r="KA29" s="273">
        <f t="shared" si="434"/>
        <v>0</v>
      </c>
      <c r="KB29" s="834" t="str">
        <f t="shared" si="351"/>
        <v/>
      </c>
      <c r="KC29" s="834">
        <f t="shared" ref="KC29:KD29" si="435">KC9+KC10+KC18+KC23</f>
        <v>0</v>
      </c>
      <c r="KD29" s="273">
        <f t="shared" si="435"/>
        <v>375</v>
      </c>
      <c r="KE29" s="834">
        <f t="shared" si="352"/>
        <v>1298</v>
      </c>
      <c r="KF29" s="834">
        <f t="shared" ref="KF29:KG29" si="436">KF9+KF10+KF18+KF23</f>
        <v>486750</v>
      </c>
      <c r="KG29" s="273">
        <f t="shared" si="436"/>
        <v>2700</v>
      </c>
      <c r="KH29" s="834">
        <f t="shared" si="353"/>
        <v>161.5185185185185</v>
      </c>
      <c r="KI29" s="834">
        <f t="shared" ref="KI29:KJ29" si="437">KI9+KI10+KI18+KI23</f>
        <v>436100</v>
      </c>
      <c r="KJ29" s="273">
        <f t="shared" si="437"/>
        <v>0</v>
      </c>
      <c r="KK29" s="834" t="str">
        <f t="shared" si="354"/>
        <v/>
      </c>
      <c r="KL29" s="834">
        <f t="shared" ref="KL29:KP29" si="438">KL9+KL10+KL18+KL23</f>
        <v>0</v>
      </c>
      <c r="KM29" s="424">
        <f t="shared" si="54"/>
        <v>1166450</v>
      </c>
      <c r="KN29" s="834">
        <f t="shared" si="438"/>
        <v>0</v>
      </c>
      <c r="KO29" s="834">
        <f t="shared" si="438"/>
        <v>0</v>
      </c>
      <c r="KP29" s="834">
        <f t="shared" si="438"/>
        <v>116645</v>
      </c>
      <c r="KQ29" s="424">
        <f t="shared" si="33"/>
        <v>1283095</v>
      </c>
      <c r="KR29" s="270"/>
    </row>
    <row r="30" spans="1:304" ht="15" customHeight="1">
      <c r="A30" s="911"/>
      <c r="B30" s="988" t="s">
        <v>139</v>
      </c>
      <c r="C30" s="989"/>
      <c r="D30" s="265" t="s">
        <v>428</v>
      </c>
      <c r="E30" s="273"/>
      <c r="F30" s="273"/>
      <c r="G30" s="273"/>
      <c r="H30" s="273"/>
      <c r="I30" s="273"/>
      <c r="J30" s="273"/>
      <c r="K30" s="273"/>
      <c r="L30" s="273"/>
      <c r="M30" s="273"/>
      <c r="N30" s="273"/>
      <c r="O30" s="273"/>
      <c r="P30" s="273"/>
      <c r="Q30" s="273"/>
      <c r="R30" s="273"/>
      <c r="S30" s="273"/>
      <c r="T30" s="273"/>
      <c r="U30" s="273"/>
      <c r="V30" s="273"/>
      <c r="W30" s="672"/>
      <c r="X30" s="273"/>
      <c r="Y30" s="273"/>
      <c r="Z30" s="273"/>
      <c r="AA30" s="274"/>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5"/>
      <c r="BA30" s="269"/>
      <c r="BB30" s="270"/>
      <c r="BC30" s="272">
        <f>BC11+BC12+BC13+BC24</f>
        <v>0</v>
      </c>
      <c r="BD30" s="834" t="str">
        <f t="shared" si="376"/>
        <v/>
      </c>
      <c r="BE30" s="834">
        <f>BE11+BE12+BE13+BE24</f>
        <v>0</v>
      </c>
      <c r="BF30" s="273">
        <f>BF11+BF12+BF13+BF24</f>
        <v>268</v>
      </c>
      <c r="BG30" s="834">
        <f t="shared" si="59"/>
        <v>72.052238805970148</v>
      </c>
      <c r="BH30" s="834">
        <f t="shared" ref="BH30:CX30" si="439">BH11+BH12+BH13+BH24</f>
        <v>19310</v>
      </c>
      <c r="BI30" s="273">
        <f t="shared" si="439"/>
        <v>0</v>
      </c>
      <c r="BJ30" s="834" t="str">
        <f t="shared" si="60"/>
        <v/>
      </c>
      <c r="BK30" s="834">
        <f t="shared" si="439"/>
        <v>0</v>
      </c>
      <c r="BL30" s="273">
        <f t="shared" si="439"/>
        <v>0</v>
      </c>
      <c r="BM30" s="834" t="str">
        <f t="shared" si="61"/>
        <v/>
      </c>
      <c r="BN30" s="834">
        <f t="shared" si="439"/>
        <v>0</v>
      </c>
      <c r="BO30" s="273">
        <f t="shared" si="439"/>
        <v>0</v>
      </c>
      <c r="BP30" s="834" t="str">
        <f t="shared" si="62"/>
        <v/>
      </c>
      <c r="BQ30" s="834">
        <f t="shared" si="439"/>
        <v>0</v>
      </c>
      <c r="BR30" s="273">
        <f t="shared" si="439"/>
        <v>0</v>
      </c>
      <c r="BS30" s="834" t="str">
        <f t="shared" si="63"/>
        <v/>
      </c>
      <c r="BT30" s="834">
        <f t="shared" si="439"/>
        <v>0</v>
      </c>
      <c r="BU30" s="273">
        <f t="shared" si="439"/>
        <v>0</v>
      </c>
      <c r="BV30" s="834">
        <f t="shared" ref="BV30" si="440">BV10+BV19+BV24</f>
        <v>0</v>
      </c>
      <c r="BW30" s="834">
        <f t="shared" si="439"/>
        <v>0</v>
      </c>
      <c r="BX30" s="273">
        <f t="shared" si="439"/>
        <v>13600</v>
      </c>
      <c r="BY30" s="834">
        <f t="shared" si="64"/>
        <v>0.99441176470588233</v>
      </c>
      <c r="BZ30" s="834">
        <f t="shared" si="439"/>
        <v>13524</v>
      </c>
      <c r="CA30" s="273">
        <f t="shared" si="439"/>
        <v>172080</v>
      </c>
      <c r="CB30" s="273">
        <f t="shared" si="439"/>
        <v>0</v>
      </c>
      <c r="CC30" s="834" t="str">
        <f t="shared" si="65"/>
        <v/>
      </c>
      <c r="CD30" s="834">
        <f t="shared" si="439"/>
        <v>0</v>
      </c>
      <c r="CE30" s="424">
        <f t="shared" si="38"/>
        <v>32834</v>
      </c>
      <c r="CF30" s="273">
        <f t="shared" si="439"/>
        <v>2892</v>
      </c>
      <c r="CG30" s="834">
        <f t="shared" si="66"/>
        <v>36.487206085753805</v>
      </c>
      <c r="CH30" s="834">
        <f t="shared" si="439"/>
        <v>105521</v>
      </c>
      <c r="CI30" s="273">
        <f t="shared" si="439"/>
        <v>0</v>
      </c>
      <c r="CJ30" s="834" t="str">
        <f t="shared" si="67"/>
        <v/>
      </c>
      <c r="CK30" s="834">
        <f t="shared" si="439"/>
        <v>0</v>
      </c>
      <c r="CL30" s="273">
        <f t="shared" si="439"/>
        <v>450</v>
      </c>
      <c r="CM30" s="834">
        <f t="shared" si="68"/>
        <v>1050</v>
      </c>
      <c r="CN30" s="834">
        <f t="shared" si="439"/>
        <v>472500</v>
      </c>
      <c r="CO30" s="273">
        <f t="shared" si="439"/>
        <v>0</v>
      </c>
      <c r="CP30" s="834" t="str">
        <f t="shared" si="69"/>
        <v/>
      </c>
      <c r="CQ30" s="834">
        <f t="shared" si="439"/>
        <v>0</v>
      </c>
      <c r="CR30" s="273">
        <f t="shared" si="439"/>
        <v>0</v>
      </c>
      <c r="CS30" s="834" t="str">
        <f t="shared" si="70"/>
        <v/>
      </c>
      <c r="CT30" s="834">
        <f t="shared" si="439"/>
        <v>0</v>
      </c>
      <c r="CU30" s="424">
        <f t="shared" si="50"/>
        <v>578021</v>
      </c>
      <c r="CV30" s="834">
        <f t="shared" si="439"/>
        <v>0</v>
      </c>
      <c r="CW30" s="834">
        <f t="shared" si="439"/>
        <v>0</v>
      </c>
      <c r="CX30" s="834">
        <f t="shared" si="439"/>
        <v>61085.2</v>
      </c>
      <c r="CY30" s="424">
        <f t="shared" si="29"/>
        <v>671940.2</v>
      </c>
      <c r="CZ30" s="824"/>
      <c r="DA30" s="273">
        <f>DA11+DA12+DA13+DA24</f>
        <v>0</v>
      </c>
      <c r="DB30" s="834" t="str">
        <f t="shared" si="379"/>
        <v/>
      </c>
      <c r="DC30" s="834">
        <f>DC11+DC12+DC13+DC24</f>
        <v>0</v>
      </c>
      <c r="DD30" s="273">
        <f>DD11+DD12+DD13+DD24</f>
        <v>0</v>
      </c>
      <c r="DE30" s="834" t="str">
        <f t="shared" si="285"/>
        <v/>
      </c>
      <c r="DF30" s="834">
        <f t="shared" ref="DF30:DG30" si="441">DF11+DF12+DF13+DF24</f>
        <v>0</v>
      </c>
      <c r="DG30" s="273">
        <f t="shared" si="441"/>
        <v>0</v>
      </c>
      <c r="DH30" s="834" t="str">
        <f t="shared" si="286"/>
        <v/>
      </c>
      <c r="DI30" s="834">
        <f t="shared" ref="DI30:DJ30" si="442">DI11+DI12+DI13+DI24</f>
        <v>0</v>
      </c>
      <c r="DJ30" s="273">
        <f t="shared" si="442"/>
        <v>0</v>
      </c>
      <c r="DK30" s="834" t="str">
        <f t="shared" si="287"/>
        <v/>
      </c>
      <c r="DL30" s="834">
        <f t="shared" ref="DL30:DM30" si="443">DL11+DL12+DL13+DL24</f>
        <v>0</v>
      </c>
      <c r="DM30" s="273">
        <f t="shared" si="443"/>
        <v>50</v>
      </c>
      <c r="DN30" s="834">
        <f t="shared" si="288"/>
        <v>1208.4000000000001</v>
      </c>
      <c r="DO30" s="834">
        <f t="shared" ref="DO30:DP30" si="444">DO11+DO12+DO13+DO24</f>
        <v>60420</v>
      </c>
      <c r="DP30" s="273">
        <f t="shared" si="444"/>
        <v>0</v>
      </c>
      <c r="DQ30" s="834" t="str">
        <f t="shared" si="289"/>
        <v/>
      </c>
      <c r="DR30" s="834">
        <f t="shared" ref="DR30:DS30" si="445">DR11+DR12+DR13+DR24</f>
        <v>0</v>
      </c>
      <c r="DS30" s="273">
        <f t="shared" si="445"/>
        <v>0</v>
      </c>
      <c r="DT30" s="834">
        <f t="shared" si="356"/>
        <v>0</v>
      </c>
      <c r="DU30" s="834">
        <f t="shared" ref="DU30:DV30" si="446">DU11+DU12+DU13+DU24</f>
        <v>0</v>
      </c>
      <c r="DV30" s="273">
        <f t="shared" si="446"/>
        <v>0</v>
      </c>
      <c r="DW30" s="834" t="str">
        <f t="shared" si="291"/>
        <v/>
      </c>
      <c r="DX30" s="834">
        <f t="shared" ref="DX30:DZ30" si="447">DX11+DX12+DX13+DX24</f>
        <v>0</v>
      </c>
      <c r="DY30" s="273">
        <f t="shared" si="447"/>
        <v>0</v>
      </c>
      <c r="DZ30" s="273">
        <f t="shared" si="447"/>
        <v>0</v>
      </c>
      <c r="EA30" s="834" t="str">
        <f t="shared" si="293"/>
        <v/>
      </c>
      <c r="EB30" s="834">
        <f t="shared" ref="EB30" si="448">EB11+EB12+EB13+EB24</f>
        <v>0</v>
      </c>
      <c r="EC30" s="424">
        <f t="shared" si="40"/>
        <v>60420</v>
      </c>
      <c r="ED30" s="273">
        <f t="shared" ref="ED30" si="449">ED11+ED12+ED13+ED24</f>
        <v>300</v>
      </c>
      <c r="EE30" s="834">
        <f t="shared" si="296"/>
        <v>15</v>
      </c>
      <c r="EF30" s="834">
        <f t="shared" ref="EF30:EG30" si="450">EF11+EF12+EF13+EF24</f>
        <v>4500</v>
      </c>
      <c r="EG30" s="273">
        <f t="shared" si="450"/>
        <v>0</v>
      </c>
      <c r="EH30" s="834" t="str">
        <f t="shared" si="297"/>
        <v/>
      </c>
      <c r="EI30" s="834">
        <f t="shared" ref="EI30:EJ30" si="451">EI11+EI12+EI13+EI24</f>
        <v>0</v>
      </c>
      <c r="EJ30" s="273">
        <f t="shared" si="451"/>
        <v>300</v>
      </c>
      <c r="EK30" s="834">
        <f t="shared" si="298"/>
        <v>1000</v>
      </c>
      <c r="EL30" s="834">
        <f t="shared" ref="EL30:EM30" si="452">EL11+EL12+EL13+EL24</f>
        <v>300000</v>
      </c>
      <c r="EM30" s="273">
        <f t="shared" si="452"/>
        <v>0</v>
      </c>
      <c r="EN30" s="834" t="str">
        <f t="shared" si="299"/>
        <v/>
      </c>
      <c r="EO30" s="834">
        <f t="shared" ref="EO30:EP30" si="453">EO11+EO12+EO13+EO24</f>
        <v>0</v>
      </c>
      <c r="EP30" s="273">
        <f t="shared" si="453"/>
        <v>0</v>
      </c>
      <c r="EQ30" s="834" t="str">
        <f t="shared" si="300"/>
        <v/>
      </c>
      <c r="ER30" s="834">
        <f t="shared" ref="ER30:EV30" si="454">ER11+ER12+ER13+ER24</f>
        <v>0</v>
      </c>
      <c r="ES30" s="424">
        <f t="shared" si="51"/>
        <v>304500</v>
      </c>
      <c r="ET30" s="834">
        <f t="shared" si="454"/>
        <v>0</v>
      </c>
      <c r="EU30" s="834">
        <f t="shared" si="454"/>
        <v>0</v>
      </c>
      <c r="EV30" s="834">
        <f t="shared" si="454"/>
        <v>36492</v>
      </c>
      <c r="EW30" s="424">
        <f t="shared" si="30"/>
        <v>401412</v>
      </c>
      <c r="EX30" s="270"/>
      <c r="EY30" s="273">
        <f>EY11+EY12+EY13+EY24</f>
        <v>0</v>
      </c>
      <c r="EZ30" s="834" t="str">
        <f t="shared" si="394"/>
        <v/>
      </c>
      <c r="FA30" s="834">
        <f>FA11+FA12+FA13+FA24</f>
        <v>0</v>
      </c>
      <c r="FB30" s="273">
        <f>FB11+FB12+FB13+FB24</f>
        <v>0</v>
      </c>
      <c r="FC30" s="834" t="str">
        <f t="shared" si="303"/>
        <v/>
      </c>
      <c r="FD30" s="834">
        <f t="shared" ref="FD30:FE30" si="455">FD11+FD12+FD13+FD24</f>
        <v>0</v>
      </c>
      <c r="FE30" s="273">
        <f t="shared" si="455"/>
        <v>0</v>
      </c>
      <c r="FF30" s="834" t="str">
        <f t="shared" si="304"/>
        <v/>
      </c>
      <c r="FG30" s="834">
        <f t="shared" ref="FG30:FH30" si="456">FG11+FG12+FG13+FG24</f>
        <v>0</v>
      </c>
      <c r="FH30" s="273">
        <f t="shared" si="456"/>
        <v>0</v>
      </c>
      <c r="FI30" s="834" t="str">
        <f t="shared" si="305"/>
        <v/>
      </c>
      <c r="FJ30" s="834">
        <f t="shared" ref="FJ30:FK30" si="457">FJ11+FJ12+FJ13+FJ24</f>
        <v>0</v>
      </c>
      <c r="FK30" s="273">
        <f t="shared" si="457"/>
        <v>0</v>
      </c>
      <c r="FL30" s="834" t="str">
        <f t="shared" si="306"/>
        <v/>
      </c>
      <c r="FM30" s="834">
        <f t="shared" ref="FM30:FN30" si="458">FM11+FM12+FM13+FM24</f>
        <v>0</v>
      </c>
      <c r="FN30" s="273">
        <f t="shared" si="458"/>
        <v>143</v>
      </c>
      <c r="FO30" s="834">
        <f t="shared" si="307"/>
        <v>888.07692307692309</v>
      </c>
      <c r="FP30" s="834">
        <f t="shared" ref="FP30:FQ30" si="459">FP11+FP12+FP13+FP24</f>
        <v>126995</v>
      </c>
      <c r="FQ30" s="273">
        <f t="shared" si="459"/>
        <v>0</v>
      </c>
      <c r="FR30" s="834">
        <f t="shared" si="361"/>
        <v>0</v>
      </c>
      <c r="FS30" s="834">
        <f t="shared" ref="FS30:FT30" si="460">FS11+FS12+FS13+FS24</f>
        <v>0</v>
      </c>
      <c r="FT30" s="273">
        <f t="shared" si="460"/>
        <v>172080</v>
      </c>
      <c r="FU30" s="834">
        <f t="shared" si="309"/>
        <v>0.68399581589958158</v>
      </c>
      <c r="FV30" s="834">
        <f t="shared" ref="FV30:FX30" si="461">FV11+FV12+FV13+FV24</f>
        <v>117702</v>
      </c>
      <c r="FW30" s="273">
        <f t="shared" si="461"/>
        <v>0</v>
      </c>
      <c r="FX30" s="834">
        <f t="shared" si="461"/>
        <v>0</v>
      </c>
      <c r="FY30" s="834" t="str">
        <f t="shared" si="311"/>
        <v/>
      </c>
      <c r="FZ30" s="834">
        <f t="shared" ref="FZ30" si="462">FZ11+FZ12+FZ13+FZ24</f>
        <v>0</v>
      </c>
      <c r="GA30" s="424">
        <f t="shared" si="42"/>
        <v>244697</v>
      </c>
      <c r="GB30" s="273">
        <f t="shared" ref="GB30" si="463">GB11+GB12+GB13+GB24</f>
        <v>300</v>
      </c>
      <c r="GC30" s="834">
        <f t="shared" si="314"/>
        <v>15</v>
      </c>
      <c r="GD30" s="834">
        <f t="shared" ref="GD30:GE30" si="464">GD11+GD12+GD13+GD24</f>
        <v>4500</v>
      </c>
      <c r="GE30" s="273">
        <f t="shared" si="464"/>
        <v>0</v>
      </c>
      <c r="GF30" s="834" t="str">
        <f t="shared" si="315"/>
        <v/>
      </c>
      <c r="GG30" s="834">
        <f t="shared" ref="GG30:GH30" si="465">GG11+GG12+GG13+GG24</f>
        <v>0</v>
      </c>
      <c r="GH30" s="273">
        <f t="shared" si="465"/>
        <v>300</v>
      </c>
      <c r="GI30" s="834">
        <f t="shared" si="316"/>
        <v>1000</v>
      </c>
      <c r="GJ30" s="834">
        <f t="shared" ref="GJ30:GK30" si="466">GJ11+GJ12+GJ13+GJ24</f>
        <v>300000</v>
      </c>
      <c r="GK30" s="273">
        <f t="shared" si="466"/>
        <v>0</v>
      </c>
      <c r="GL30" s="834" t="str">
        <f t="shared" si="317"/>
        <v/>
      </c>
      <c r="GM30" s="834">
        <f t="shared" ref="GM30:GN30" si="467">GM11+GM12+GM13+GM24</f>
        <v>0</v>
      </c>
      <c r="GN30" s="273">
        <f t="shared" si="467"/>
        <v>0</v>
      </c>
      <c r="GO30" s="834" t="str">
        <f t="shared" si="318"/>
        <v/>
      </c>
      <c r="GP30" s="834">
        <f t="shared" ref="GP30:GT30" si="468">GP11+GP12+GP13+GP24</f>
        <v>0</v>
      </c>
      <c r="GQ30" s="424">
        <f t="shared" si="52"/>
        <v>304500</v>
      </c>
      <c r="GR30" s="834">
        <f t="shared" si="468"/>
        <v>0</v>
      </c>
      <c r="GS30" s="834">
        <f t="shared" si="468"/>
        <v>0</v>
      </c>
      <c r="GT30" s="834">
        <f t="shared" si="468"/>
        <v>54919.7</v>
      </c>
      <c r="GU30" s="424">
        <f t="shared" si="31"/>
        <v>604116.69999999995</v>
      </c>
      <c r="GV30" s="270"/>
      <c r="GW30" s="273">
        <f>GW11+GW12+GW13+GW24</f>
        <v>0</v>
      </c>
      <c r="GX30" s="834" t="str">
        <f t="shared" si="409"/>
        <v/>
      </c>
      <c r="GY30" s="834">
        <f>GY11+GY12+GY13+GY24</f>
        <v>0</v>
      </c>
      <c r="GZ30" s="273">
        <f>GZ11+GZ12+GZ13+GZ24</f>
        <v>0</v>
      </c>
      <c r="HA30" s="834" t="str">
        <f t="shared" si="321"/>
        <v/>
      </c>
      <c r="HB30" s="834">
        <f t="shared" ref="HB30:HC30" si="469">HB11+HB12+HB13+HB24</f>
        <v>0</v>
      </c>
      <c r="HC30" s="273">
        <f t="shared" si="469"/>
        <v>0</v>
      </c>
      <c r="HD30" s="834" t="str">
        <f t="shared" si="322"/>
        <v/>
      </c>
      <c r="HE30" s="834">
        <f t="shared" ref="HE30:HF30" si="470">HE11+HE12+HE13+HE24</f>
        <v>0</v>
      </c>
      <c r="HF30" s="273">
        <f t="shared" si="470"/>
        <v>0</v>
      </c>
      <c r="HG30" s="834" t="str">
        <f t="shared" si="323"/>
        <v/>
      </c>
      <c r="HH30" s="834">
        <f t="shared" ref="HH30:HI30" si="471">HH11+HH12+HH13+HH24</f>
        <v>0</v>
      </c>
      <c r="HI30" s="273">
        <f t="shared" si="471"/>
        <v>0</v>
      </c>
      <c r="HJ30" s="834" t="str">
        <f t="shared" si="324"/>
        <v/>
      </c>
      <c r="HK30" s="834">
        <f t="shared" ref="HK30:HL30" si="472">HK11+HK12+HK13+HK24</f>
        <v>0</v>
      </c>
      <c r="HL30" s="273">
        <f t="shared" si="472"/>
        <v>0</v>
      </c>
      <c r="HM30" s="834" t="str">
        <f t="shared" si="325"/>
        <v/>
      </c>
      <c r="HN30" s="834">
        <f t="shared" ref="HN30:HO30" si="473">HN11+HN12+HN13+HN24</f>
        <v>0</v>
      </c>
      <c r="HO30" s="273">
        <f t="shared" si="473"/>
        <v>0</v>
      </c>
      <c r="HP30" s="834">
        <f t="shared" si="366"/>
        <v>0</v>
      </c>
      <c r="HQ30" s="834">
        <f t="shared" ref="HQ30:HR30" si="474">HQ11+HQ12+HQ13+HQ24</f>
        <v>0</v>
      </c>
      <c r="HR30" s="273">
        <f t="shared" si="474"/>
        <v>0</v>
      </c>
      <c r="HS30" s="834" t="str">
        <f t="shared" si="327"/>
        <v/>
      </c>
      <c r="HT30" s="834">
        <f t="shared" ref="HT30:HV30" si="475">HT11+HT12+HT13+HT24</f>
        <v>0</v>
      </c>
      <c r="HU30" s="273">
        <f t="shared" si="475"/>
        <v>0</v>
      </c>
      <c r="HV30" s="273">
        <f t="shared" si="475"/>
        <v>0</v>
      </c>
      <c r="HW30" s="834" t="str">
        <f t="shared" si="329"/>
        <v/>
      </c>
      <c r="HX30" s="834">
        <f t="shared" ref="HX30" si="476">HX11+HX12+HX13+HX24</f>
        <v>0</v>
      </c>
      <c r="HY30" s="424">
        <f t="shared" si="44"/>
        <v>0</v>
      </c>
      <c r="HZ30" s="273">
        <f t="shared" ref="HZ30" si="477">HZ11+HZ12+HZ13+HZ24</f>
        <v>300</v>
      </c>
      <c r="IA30" s="834">
        <f t="shared" si="332"/>
        <v>15</v>
      </c>
      <c r="IB30" s="834">
        <f t="shared" ref="IB30:IC30" si="478">IB11+IB12+IB13+IB24</f>
        <v>4500</v>
      </c>
      <c r="IC30" s="273">
        <f t="shared" si="478"/>
        <v>0</v>
      </c>
      <c r="ID30" s="834" t="str">
        <f t="shared" si="333"/>
        <v/>
      </c>
      <c r="IE30" s="834">
        <f t="shared" ref="IE30:IF30" si="479">IE11+IE12+IE13+IE24</f>
        <v>0</v>
      </c>
      <c r="IF30" s="273">
        <f t="shared" si="479"/>
        <v>300</v>
      </c>
      <c r="IG30" s="834">
        <f t="shared" si="334"/>
        <v>1000</v>
      </c>
      <c r="IH30" s="834">
        <f t="shared" ref="IH30:II30" si="480">IH11+IH12+IH13+IH24</f>
        <v>300000</v>
      </c>
      <c r="II30" s="273">
        <f t="shared" si="480"/>
        <v>0</v>
      </c>
      <c r="IJ30" s="834" t="str">
        <f t="shared" si="335"/>
        <v/>
      </c>
      <c r="IK30" s="834">
        <f t="shared" ref="IK30:IL30" si="481">IK11+IK12+IK13+IK24</f>
        <v>0</v>
      </c>
      <c r="IL30" s="273">
        <f t="shared" si="481"/>
        <v>0</v>
      </c>
      <c r="IM30" s="834" t="str">
        <f t="shared" si="336"/>
        <v/>
      </c>
      <c r="IN30" s="834">
        <f t="shared" ref="IN30:IR30" si="482">IN11+IN12+IN13+IN24</f>
        <v>0</v>
      </c>
      <c r="IO30" s="424">
        <f t="shared" si="53"/>
        <v>304500</v>
      </c>
      <c r="IP30" s="834">
        <f t="shared" si="482"/>
        <v>0</v>
      </c>
      <c r="IQ30" s="834">
        <f t="shared" si="482"/>
        <v>0</v>
      </c>
      <c r="IR30" s="834">
        <f t="shared" si="482"/>
        <v>30450</v>
      </c>
      <c r="IS30" s="424">
        <f t="shared" si="32"/>
        <v>334950</v>
      </c>
      <c r="IT30" s="270"/>
      <c r="IU30" s="273">
        <f>IU11+IU12+IU13+IU24</f>
        <v>0</v>
      </c>
      <c r="IV30" s="834" t="str">
        <f t="shared" si="424"/>
        <v/>
      </c>
      <c r="IW30" s="834">
        <f>IW11+IW12+IW13+IW24</f>
        <v>0</v>
      </c>
      <c r="IX30" s="273">
        <f>IX11+IX12+IX13+IX24</f>
        <v>0</v>
      </c>
      <c r="IY30" s="834" t="str">
        <f t="shared" si="339"/>
        <v/>
      </c>
      <c r="IZ30" s="834">
        <f t="shared" ref="IZ30:JA30" si="483">IZ11+IZ12+IZ13+IZ24</f>
        <v>0</v>
      </c>
      <c r="JA30" s="273">
        <f t="shared" si="483"/>
        <v>0</v>
      </c>
      <c r="JB30" s="834" t="str">
        <f t="shared" si="340"/>
        <v/>
      </c>
      <c r="JC30" s="834">
        <f t="shared" ref="JC30:JD30" si="484">JC11+JC12+JC13+JC24</f>
        <v>0</v>
      </c>
      <c r="JD30" s="273">
        <f t="shared" si="484"/>
        <v>0</v>
      </c>
      <c r="JE30" s="834" t="str">
        <f t="shared" si="341"/>
        <v/>
      </c>
      <c r="JF30" s="834">
        <f t="shared" ref="JF30:JG30" si="485">JF11+JF12+JF13+JF24</f>
        <v>0</v>
      </c>
      <c r="JG30" s="273">
        <f t="shared" si="485"/>
        <v>0</v>
      </c>
      <c r="JH30" s="834" t="str">
        <f t="shared" si="342"/>
        <v/>
      </c>
      <c r="JI30" s="834">
        <f t="shared" ref="JI30:JJ30" si="486">JI11+JI12+JI13+JI24</f>
        <v>0</v>
      </c>
      <c r="JJ30" s="273">
        <f t="shared" si="486"/>
        <v>0</v>
      </c>
      <c r="JK30" s="834" t="str">
        <f t="shared" si="343"/>
        <v/>
      </c>
      <c r="JL30" s="834">
        <f t="shared" ref="JL30:JM30" si="487">JL11+JL12+JL13+JL24</f>
        <v>0</v>
      </c>
      <c r="JM30" s="273">
        <f t="shared" si="487"/>
        <v>0</v>
      </c>
      <c r="JN30" s="834">
        <f t="shared" si="371"/>
        <v>0</v>
      </c>
      <c r="JO30" s="834">
        <f t="shared" ref="JO30:JP30" si="488">JO11+JO12+JO13+JO24</f>
        <v>0</v>
      </c>
      <c r="JP30" s="273">
        <f t="shared" si="488"/>
        <v>0</v>
      </c>
      <c r="JQ30" s="834" t="str">
        <f t="shared" si="345"/>
        <v/>
      </c>
      <c r="JR30" s="834">
        <f t="shared" ref="JR30:JT30" si="489">JR11+JR12+JR13+JR24</f>
        <v>0</v>
      </c>
      <c r="JS30" s="273">
        <f t="shared" si="489"/>
        <v>0</v>
      </c>
      <c r="JT30" s="273">
        <f t="shared" si="489"/>
        <v>0</v>
      </c>
      <c r="JU30" s="834" t="str">
        <f t="shared" si="347"/>
        <v/>
      </c>
      <c r="JV30" s="834">
        <f t="shared" ref="JV30" si="490">JV11+JV12+JV13+JV24</f>
        <v>0</v>
      </c>
      <c r="JW30" s="424">
        <f t="shared" si="46"/>
        <v>0</v>
      </c>
      <c r="JX30" s="273">
        <f t="shared" ref="JX30" si="491">JX11+JX12+JX13+JX24</f>
        <v>300</v>
      </c>
      <c r="JY30" s="834">
        <f t="shared" si="350"/>
        <v>15</v>
      </c>
      <c r="JZ30" s="834">
        <f t="shared" ref="JZ30:KA30" si="492">JZ11+JZ12+JZ13+JZ24</f>
        <v>4500</v>
      </c>
      <c r="KA30" s="273">
        <f t="shared" si="492"/>
        <v>0</v>
      </c>
      <c r="KB30" s="834" t="str">
        <f t="shared" si="351"/>
        <v/>
      </c>
      <c r="KC30" s="834">
        <f t="shared" ref="KC30:KD30" si="493">KC11+KC12+KC13+KC24</f>
        <v>0</v>
      </c>
      <c r="KD30" s="273">
        <f t="shared" si="493"/>
        <v>300</v>
      </c>
      <c r="KE30" s="834">
        <f t="shared" si="352"/>
        <v>1000</v>
      </c>
      <c r="KF30" s="834">
        <f t="shared" ref="KF30:KG30" si="494">KF11+KF12+KF13+KF24</f>
        <v>300000</v>
      </c>
      <c r="KG30" s="273">
        <f t="shared" si="494"/>
        <v>0</v>
      </c>
      <c r="KH30" s="834" t="str">
        <f t="shared" si="353"/>
        <v/>
      </c>
      <c r="KI30" s="834">
        <f t="shared" ref="KI30:KJ30" si="495">KI11+KI12+KI13+KI24</f>
        <v>0</v>
      </c>
      <c r="KJ30" s="273">
        <f t="shared" si="495"/>
        <v>0</v>
      </c>
      <c r="KK30" s="834" t="str">
        <f t="shared" si="354"/>
        <v/>
      </c>
      <c r="KL30" s="834">
        <f t="shared" ref="KL30:KP30" si="496">KL11+KL12+KL13+KL24</f>
        <v>0</v>
      </c>
      <c r="KM30" s="424">
        <f t="shared" si="54"/>
        <v>304500</v>
      </c>
      <c r="KN30" s="834">
        <f t="shared" si="496"/>
        <v>0</v>
      </c>
      <c r="KO30" s="834">
        <f t="shared" si="496"/>
        <v>0</v>
      </c>
      <c r="KP30" s="834">
        <f t="shared" si="496"/>
        <v>30450</v>
      </c>
      <c r="KQ30" s="424">
        <f t="shared" si="33"/>
        <v>334950</v>
      </c>
      <c r="KR30" s="270"/>
    </row>
    <row r="31" spans="1:304" ht="15" customHeight="1">
      <c r="A31" s="911"/>
      <c r="B31" s="988" t="s">
        <v>139</v>
      </c>
      <c r="C31" s="989"/>
      <c r="D31" s="276" t="s">
        <v>57</v>
      </c>
      <c r="E31" s="273">
        <f t="shared" ref="E31" si="497">E14+E19+E25</f>
        <v>0</v>
      </c>
      <c r="F31" s="273" t="str">
        <f t="shared" si="73"/>
        <v/>
      </c>
      <c r="G31" s="273">
        <f t="shared" ref="G31:H31" si="498">G14+G19+G25</f>
        <v>0</v>
      </c>
      <c r="H31" s="273">
        <f t="shared" si="498"/>
        <v>0</v>
      </c>
      <c r="I31" s="273" t="str">
        <f t="shared" si="11"/>
        <v/>
      </c>
      <c r="J31" s="273">
        <f t="shared" ref="J31:K31" si="499">J14+J19+J25</f>
        <v>0</v>
      </c>
      <c r="K31" s="273">
        <f t="shared" si="499"/>
        <v>0</v>
      </c>
      <c r="L31" s="273" t="str">
        <f t="shared" si="0"/>
        <v/>
      </c>
      <c r="M31" s="273">
        <f t="shared" ref="M31:N31" si="500">M14+M19+M25</f>
        <v>0</v>
      </c>
      <c r="N31" s="273">
        <f t="shared" si="500"/>
        <v>0</v>
      </c>
      <c r="O31" s="273" t="str">
        <f t="shared" si="12"/>
        <v/>
      </c>
      <c r="P31" s="273">
        <f t="shared" ref="P31:Q31" si="501">P14+P19+P25</f>
        <v>0</v>
      </c>
      <c r="Q31" s="273">
        <f t="shared" si="501"/>
        <v>0</v>
      </c>
      <c r="R31" s="273" t="str">
        <f t="shared" si="13"/>
        <v/>
      </c>
      <c r="S31" s="273">
        <f t="shared" ref="S31:T31" si="502">S14+S19+S25</f>
        <v>0</v>
      </c>
      <c r="T31" s="273">
        <f t="shared" si="502"/>
        <v>0</v>
      </c>
      <c r="U31" s="273" t="str">
        <f t="shared" si="14"/>
        <v/>
      </c>
      <c r="V31" s="273">
        <f t="shared" ref="V31:Z31" si="503">V14+V19+V25</f>
        <v>0</v>
      </c>
      <c r="W31" s="672">
        <f t="shared" ref="W31:Y31" si="504">W14+W19+W25</f>
        <v>0</v>
      </c>
      <c r="X31" s="273">
        <f t="shared" si="504"/>
        <v>0</v>
      </c>
      <c r="Y31" s="273">
        <f t="shared" si="504"/>
        <v>0</v>
      </c>
      <c r="Z31" s="273">
        <f t="shared" si="503"/>
        <v>0</v>
      </c>
      <c r="AA31" s="274" t="str">
        <f t="shared" si="15"/>
        <v/>
      </c>
      <c r="AB31" s="273">
        <f t="shared" ref="AB31:AD31" si="505">AB14+AB19+AB25</f>
        <v>0</v>
      </c>
      <c r="AC31" s="273">
        <f t="shared" si="505"/>
        <v>0</v>
      </c>
      <c r="AD31" s="273">
        <f t="shared" si="505"/>
        <v>0</v>
      </c>
      <c r="AE31" s="273" t="str">
        <f t="shared" si="16"/>
        <v/>
      </c>
      <c r="AF31" s="273">
        <f t="shared" ref="AF31:AH31" si="506">AF14+AF19+AF25</f>
        <v>0</v>
      </c>
      <c r="AG31" s="273">
        <f t="shared" si="506"/>
        <v>0</v>
      </c>
      <c r="AH31" s="273">
        <f t="shared" si="506"/>
        <v>0</v>
      </c>
      <c r="AI31" s="273" t="str">
        <f t="shared" si="185"/>
        <v/>
      </c>
      <c r="AJ31" s="273">
        <f t="shared" ref="AJ31:AK31" si="507">AJ14+AJ19+AJ25</f>
        <v>0</v>
      </c>
      <c r="AK31" s="273">
        <f t="shared" si="507"/>
        <v>0</v>
      </c>
      <c r="AL31" s="273" t="str">
        <f t="shared" si="186"/>
        <v/>
      </c>
      <c r="AM31" s="273">
        <f t="shared" ref="AM31:AN31" si="508">AM14+AM19+AM25</f>
        <v>0</v>
      </c>
      <c r="AN31" s="273">
        <f t="shared" si="508"/>
        <v>0</v>
      </c>
      <c r="AO31" s="273" t="str">
        <f t="shared" si="187"/>
        <v/>
      </c>
      <c r="AP31" s="273">
        <f t="shared" ref="AP31:AQ31" si="509">AP14+AP19+AP25</f>
        <v>0</v>
      </c>
      <c r="AQ31" s="273">
        <f t="shared" si="509"/>
        <v>0</v>
      </c>
      <c r="AR31" s="273" t="str">
        <f t="shared" si="188"/>
        <v/>
      </c>
      <c r="AS31" s="273">
        <f t="shared" ref="AS31:AT31" si="510">AS14+AS19+AS25</f>
        <v>0</v>
      </c>
      <c r="AT31" s="273">
        <f t="shared" si="510"/>
        <v>0</v>
      </c>
      <c r="AU31" s="273" t="str">
        <f t="shared" si="75"/>
        <v>0</v>
      </c>
      <c r="AV31" s="273">
        <f t="shared" ref="AV31:AZ31" si="511">AV14+AV19+AV25</f>
        <v>0</v>
      </c>
      <c r="AW31" s="273">
        <f t="shared" si="511"/>
        <v>0</v>
      </c>
      <c r="AX31" s="273">
        <f t="shared" si="511"/>
        <v>0</v>
      </c>
      <c r="AY31" s="273">
        <f t="shared" si="511"/>
        <v>0</v>
      </c>
      <c r="AZ31" s="275">
        <f t="shared" si="511"/>
        <v>0</v>
      </c>
      <c r="BA31" s="269">
        <f t="shared" si="179"/>
        <v>0</v>
      </c>
      <c r="BB31" s="270"/>
      <c r="BC31" s="272">
        <f>BC14+BC19+BC25</f>
        <v>0</v>
      </c>
      <c r="BD31" s="834" t="str">
        <f t="shared" si="58"/>
        <v/>
      </c>
      <c r="BE31" s="834">
        <f t="shared" ref="BE31:BF31" si="512">BE14+BE19+BE25</f>
        <v>0</v>
      </c>
      <c r="BF31" s="273">
        <f t="shared" si="512"/>
        <v>0</v>
      </c>
      <c r="BG31" s="834" t="str">
        <f t="shared" si="59"/>
        <v/>
      </c>
      <c r="BH31" s="834">
        <f t="shared" ref="BH31:BI31" si="513">BH14+BH19+BH25</f>
        <v>0</v>
      </c>
      <c r="BI31" s="273">
        <f t="shared" si="513"/>
        <v>0</v>
      </c>
      <c r="BJ31" s="834" t="str">
        <f t="shared" si="60"/>
        <v/>
      </c>
      <c r="BK31" s="834">
        <f t="shared" ref="BK31:BL31" si="514">BK14+BK19+BK25</f>
        <v>0</v>
      </c>
      <c r="BL31" s="273">
        <f t="shared" si="514"/>
        <v>0</v>
      </c>
      <c r="BM31" s="834" t="str">
        <f t="shared" si="61"/>
        <v/>
      </c>
      <c r="BN31" s="834">
        <f t="shared" ref="BN31:BO31" si="515">BN14+BN19+BN25</f>
        <v>0</v>
      </c>
      <c r="BO31" s="273">
        <f t="shared" si="515"/>
        <v>0</v>
      </c>
      <c r="BP31" s="834" t="str">
        <f t="shared" si="62"/>
        <v/>
      </c>
      <c r="BQ31" s="834">
        <f t="shared" ref="BQ31:BR31" si="516">BQ14+BQ19+BQ25</f>
        <v>0</v>
      </c>
      <c r="BR31" s="273">
        <f t="shared" si="516"/>
        <v>0</v>
      </c>
      <c r="BS31" s="834" t="str">
        <f t="shared" si="63"/>
        <v/>
      </c>
      <c r="BT31" s="834">
        <f t="shared" ref="BT31:BX31" si="517">BT14+BT19+BT25</f>
        <v>0</v>
      </c>
      <c r="BU31" s="672">
        <f>BU14+BU19+BU25</f>
        <v>0</v>
      </c>
      <c r="BV31" s="834">
        <f t="shared" ref="BV31:BW31" si="518">BV14+BV19+BV25</f>
        <v>0</v>
      </c>
      <c r="BW31" s="834">
        <f t="shared" si="518"/>
        <v>0</v>
      </c>
      <c r="BX31" s="273">
        <f t="shared" si="517"/>
        <v>0</v>
      </c>
      <c r="BY31" s="834" t="str">
        <f t="shared" si="64"/>
        <v/>
      </c>
      <c r="BZ31" s="834">
        <f t="shared" ref="BZ31:CB31" si="519">BZ14+BZ19+BZ25</f>
        <v>0</v>
      </c>
      <c r="CA31" s="273">
        <f t="shared" si="519"/>
        <v>0</v>
      </c>
      <c r="CB31" s="273">
        <f t="shared" si="519"/>
        <v>0</v>
      </c>
      <c r="CC31" s="834" t="str">
        <f t="shared" si="65"/>
        <v/>
      </c>
      <c r="CD31" s="834">
        <f t="shared" ref="CD31:CF31" si="520">CD14+CD19+CD25</f>
        <v>0</v>
      </c>
      <c r="CE31" s="424">
        <f t="shared" si="38"/>
        <v>0</v>
      </c>
      <c r="CF31" s="273">
        <f t="shared" si="520"/>
        <v>500</v>
      </c>
      <c r="CG31" s="834">
        <f t="shared" si="66"/>
        <v>24</v>
      </c>
      <c r="CH31" s="834">
        <f t="shared" ref="CH31:CI31" si="521">CH14+CH19+CH25</f>
        <v>12000</v>
      </c>
      <c r="CI31" s="273">
        <f t="shared" si="521"/>
        <v>0</v>
      </c>
      <c r="CJ31" s="834" t="str">
        <f t="shared" si="67"/>
        <v/>
      </c>
      <c r="CK31" s="834">
        <f t="shared" ref="CK31:CL31" si="522">CK14+CK19+CK25</f>
        <v>0</v>
      </c>
      <c r="CL31" s="273">
        <f t="shared" si="522"/>
        <v>0</v>
      </c>
      <c r="CM31" s="834" t="str">
        <f t="shared" si="68"/>
        <v/>
      </c>
      <c r="CN31" s="834">
        <f t="shared" ref="CN31:CO31" si="523">CN14+CN19+CN25</f>
        <v>0</v>
      </c>
      <c r="CO31" s="273">
        <f t="shared" si="523"/>
        <v>3000</v>
      </c>
      <c r="CP31" s="834">
        <f t="shared" si="69"/>
        <v>159</v>
      </c>
      <c r="CQ31" s="834">
        <f t="shared" ref="CQ31:CR31" si="524">CQ14+CQ19+CQ25</f>
        <v>477000</v>
      </c>
      <c r="CR31" s="273">
        <f t="shared" si="524"/>
        <v>0</v>
      </c>
      <c r="CS31" s="834" t="str">
        <f t="shared" si="70"/>
        <v/>
      </c>
      <c r="CT31" s="834">
        <f t="shared" ref="CT31:CX31" si="525">CT14+CT19+CT25</f>
        <v>0</v>
      </c>
      <c r="CU31" s="424">
        <f t="shared" si="50"/>
        <v>489000</v>
      </c>
      <c r="CV31" s="834">
        <f t="shared" si="525"/>
        <v>0</v>
      </c>
      <c r="CW31" s="834">
        <f t="shared" si="525"/>
        <v>0</v>
      </c>
      <c r="CX31" s="834">
        <f t="shared" si="525"/>
        <v>48900</v>
      </c>
      <c r="CY31" s="424">
        <f t="shared" si="29"/>
        <v>537900</v>
      </c>
      <c r="CZ31" s="824"/>
      <c r="DA31" s="273">
        <f t="shared" ref="DA31" si="526">DA14+DA19+DA25</f>
        <v>0</v>
      </c>
      <c r="DB31" s="834" t="str">
        <f t="shared" si="379"/>
        <v/>
      </c>
      <c r="DC31" s="834">
        <f t="shared" ref="DC31:DD31" si="527">DC14+DC19+DC25</f>
        <v>0</v>
      </c>
      <c r="DD31" s="273">
        <f t="shared" si="527"/>
        <v>0</v>
      </c>
      <c r="DE31" s="834" t="str">
        <f t="shared" si="285"/>
        <v/>
      </c>
      <c r="DF31" s="834">
        <f t="shared" ref="DF31:DG31" si="528">DF14+DF19+DF25</f>
        <v>0</v>
      </c>
      <c r="DG31" s="273">
        <f t="shared" si="528"/>
        <v>0</v>
      </c>
      <c r="DH31" s="834" t="str">
        <f t="shared" si="286"/>
        <v/>
      </c>
      <c r="DI31" s="834">
        <f t="shared" ref="DI31:DJ31" si="529">DI14+DI19+DI25</f>
        <v>0</v>
      </c>
      <c r="DJ31" s="273">
        <f t="shared" si="529"/>
        <v>0</v>
      </c>
      <c r="DK31" s="834" t="str">
        <f t="shared" si="287"/>
        <v/>
      </c>
      <c r="DL31" s="834">
        <f t="shared" ref="DL31:DM31" si="530">DL14+DL19+DL25</f>
        <v>0</v>
      </c>
      <c r="DM31" s="273">
        <f t="shared" si="530"/>
        <v>0</v>
      </c>
      <c r="DN31" s="834" t="str">
        <f t="shared" si="288"/>
        <v/>
      </c>
      <c r="DO31" s="834">
        <f t="shared" ref="DO31:DP31" si="531">DO14+DO19+DO25</f>
        <v>0</v>
      </c>
      <c r="DP31" s="273">
        <f t="shared" si="531"/>
        <v>0</v>
      </c>
      <c r="DQ31" s="834" t="str">
        <f t="shared" si="289"/>
        <v/>
      </c>
      <c r="DR31" s="834">
        <f t="shared" ref="DR31" si="532">DR14+DR19+DR25</f>
        <v>0</v>
      </c>
      <c r="DS31" s="672">
        <f>DS14+DS19+DS25</f>
        <v>0</v>
      </c>
      <c r="DT31" s="834">
        <f t="shared" ref="DT31:DV31" si="533">DT14+DT19+DT25</f>
        <v>0</v>
      </c>
      <c r="DU31" s="834">
        <f t="shared" si="533"/>
        <v>0</v>
      </c>
      <c r="DV31" s="273">
        <f t="shared" si="533"/>
        <v>0</v>
      </c>
      <c r="DW31" s="834" t="str">
        <f t="shared" si="291"/>
        <v/>
      </c>
      <c r="DX31" s="834">
        <f t="shared" ref="DX31:DZ31" si="534">DX14+DX19+DX25</f>
        <v>0</v>
      </c>
      <c r="DY31" s="273">
        <f t="shared" si="534"/>
        <v>0</v>
      </c>
      <c r="DZ31" s="273">
        <f t="shared" si="534"/>
        <v>0</v>
      </c>
      <c r="EA31" s="834" t="str">
        <f t="shared" si="293"/>
        <v/>
      </c>
      <c r="EB31" s="834">
        <f t="shared" ref="EB31" si="535">EB14+EB19+EB25</f>
        <v>0</v>
      </c>
      <c r="EC31" s="424">
        <f t="shared" si="40"/>
        <v>0</v>
      </c>
      <c r="ED31" s="273">
        <f t="shared" ref="ED31" si="536">ED14+ED19+ED25</f>
        <v>500</v>
      </c>
      <c r="EE31" s="834">
        <f t="shared" si="296"/>
        <v>24</v>
      </c>
      <c r="EF31" s="834">
        <f t="shared" ref="EF31:EG31" si="537">EF14+EF19+EF25</f>
        <v>12000</v>
      </c>
      <c r="EG31" s="273">
        <f t="shared" si="537"/>
        <v>0</v>
      </c>
      <c r="EH31" s="834" t="str">
        <f t="shared" si="297"/>
        <v/>
      </c>
      <c r="EI31" s="834">
        <f t="shared" ref="EI31:EJ31" si="538">EI14+EI19+EI25</f>
        <v>0</v>
      </c>
      <c r="EJ31" s="273">
        <f t="shared" si="538"/>
        <v>0</v>
      </c>
      <c r="EK31" s="834" t="str">
        <f t="shared" si="298"/>
        <v/>
      </c>
      <c r="EL31" s="834">
        <f t="shared" ref="EL31:EM31" si="539">EL14+EL19+EL25</f>
        <v>0</v>
      </c>
      <c r="EM31" s="273">
        <f t="shared" si="539"/>
        <v>3000</v>
      </c>
      <c r="EN31" s="834">
        <f t="shared" si="299"/>
        <v>159</v>
      </c>
      <c r="EO31" s="834">
        <f t="shared" ref="EO31:EP31" si="540">EO14+EO19+EO25</f>
        <v>477000</v>
      </c>
      <c r="EP31" s="273">
        <f t="shared" si="540"/>
        <v>0</v>
      </c>
      <c r="EQ31" s="834" t="str">
        <f t="shared" si="300"/>
        <v/>
      </c>
      <c r="ER31" s="834">
        <f t="shared" ref="ER31:EV31" si="541">ER14+ER19+ER25</f>
        <v>0</v>
      </c>
      <c r="ES31" s="424">
        <f t="shared" si="51"/>
        <v>489000</v>
      </c>
      <c r="ET31" s="834">
        <f t="shared" si="541"/>
        <v>0</v>
      </c>
      <c r="EU31" s="834">
        <f t="shared" si="541"/>
        <v>0</v>
      </c>
      <c r="EV31" s="834">
        <f t="shared" si="541"/>
        <v>48900</v>
      </c>
      <c r="EW31" s="424">
        <f t="shared" si="30"/>
        <v>537900</v>
      </c>
      <c r="EX31" s="270"/>
      <c r="EY31" s="273">
        <f t="shared" ref="EY31" si="542">EY14+EY19+EY25</f>
        <v>0</v>
      </c>
      <c r="EZ31" s="834" t="str">
        <f t="shared" si="394"/>
        <v/>
      </c>
      <c r="FA31" s="834">
        <f t="shared" ref="FA31:FB31" si="543">FA14+FA19+FA25</f>
        <v>0</v>
      </c>
      <c r="FB31" s="273">
        <f t="shared" si="543"/>
        <v>0</v>
      </c>
      <c r="FC31" s="834" t="str">
        <f t="shared" si="303"/>
        <v/>
      </c>
      <c r="FD31" s="834">
        <f t="shared" ref="FD31:FE31" si="544">FD14+FD19+FD25</f>
        <v>0</v>
      </c>
      <c r="FE31" s="273">
        <f t="shared" si="544"/>
        <v>0</v>
      </c>
      <c r="FF31" s="834" t="str">
        <f t="shared" si="304"/>
        <v/>
      </c>
      <c r="FG31" s="834">
        <f t="shared" ref="FG31:FH31" si="545">FG14+FG19+FG25</f>
        <v>0</v>
      </c>
      <c r="FH31" s="273">
        <f t="shared" si="545"/>
        <v>0</v>
      </c>
      <c r="FI31" s="834" t="str">
        <f t="shared" si="305"/>
        <v/>
      </c>
      <c r="FJ31" s="834">
        <f t="shared" ref="FJ31:FK31" si="546">FJ14+FJ19+FJ25</f>
        <v>0</v>
      </c>
      <c r="FK31" s="273">
        <f t="shared" si="546"/>
        <v>0</v>
      </c>
      <c r="FL31" s="834" t="str">
        <f t="shared" si="306"/>
        <v/>
      </c>
      <c r="FM31" s="834">
        <f t="shared" ref="FM31:FN31" si="547">FM14+FM19+FM25</f>
        <v>0</v>
      </c>
      <c r="FN31" s="273">
        <f t="shared" si="547"/>
        <v>0</v>
      </c>
      <c r="FO31" s="834" t="str">
        <f t="shared" si="307"/>
        <v/>
      </c>
      <c r="FP31" s="834">
        <f t="shared" ref="FP31" si="548">FP14+FP19+FP25</f>
        <v>0</v>
      </c>
      <c r="FQ31" s="672">
        <f>FQ14+FQ19+FQ25</f>
        <v>0</v>
      </c>
      <c r="FR31" s="834">
        <f t="shared" ref="FR31:FT31" si="549">FR14+FR19+FR25</f>
        <v>0</v>
      </c>
      <c r="FS31" s="834">
        <f t="shared" si="549"/>
        <v>0</v>
      </c>
      <c r="FT31" s="273">
        <f t="shared" si="549"/>
        <v>0</v>
      </c>
      <c r="FU31" s="834" t="str">
        <f t="shared" si="309"/>
        <v/>
      </c>
      <c r="FV31" s="834">
        <f t="shared" ref="FV31:FX31" si="550">FV14+FV19+FV25</f>
        <v>0</v>
      </c>
      <c r="FW31" s="273">
        <f t="shared" si="550"/>
        <v>0</v>
      </c>
      <c r="FX31" s="834">
        <f t="shared" si="550"/>
        <v>0</v>
      </c>
      <c r="FY31" s="834" t="str">
        <f t="shared" si="311"/>
        <v/>
      </c>
      <c r="FZ31" s="834">
        <f t="shared" ref="FZ31" si="551">FZ14+FZ19+FZ25</f>
        <v>0</v>
      </c>
      <c r="GA31" s="424">
        <f t="shared" si="42"/>
        <v>0</v>
      </c>
      <c r="GB31" s="273">
        <f t="shared" ref="GB31" si="552">GB14+GB19+GB25</f>
        <v>500</v>
      </c>
      <c r="GC31" s="834">
        <f t="shared" si="314"/>
        <v>24</v>
      </c>
      <c r="GD31" s="834">
        <f t="shared" ref="GD31:GE31" si="553">GD14+GD19+GD25</f>
        <v>12000</v>
      </c>
      <c r="GE31" s="273">
        <f t="shared" si="553"/>
        <v>0</v>
      </c>
      <c r="GF31" s="834" t="str">
        <f t="shared" si="315"/>
        <v/>
      </c>
      <c r="GG31" s="834">
        <f t="shared" ref="GG31:GH31" si="554">GG14+GG19+GG25</f>
        <v>0</v>
      </c>
      <c r="GH31" s="273">
        <f t="shared" si="554"/>
        <v>0</v>
      </c>
      <c r="GI31" s="834" t="str">
        <f t="shared" si="316"/>
        <v/>
      </c>
      <c r="GJ31" s="834">
        <f t="shared" ref="GJ31:GK31" si="555">GJ14+GJ19+GJ25</f>
        <v>0</v>
      </c>
      <c r="GK31" s="273">
        <f t="shared" si="555"/>
        <v>3000</v>
      </c>
      <c r="GL31" s="834">
        <f t="shared" si="317"/>
        <v>159</v>
      </c>
      <c r="GM31" s="834">
        <f t="shared" ref="GM31:GN31" si="556">GM14+GM19+GM25</f>
        <v>477000</v>
      </c>
      <c r="GN31" s="273">
        <f t="shared" si="556"/>
        <v>0</v>
      </c>
      <c r="GO31" s="834" t="str">
        <f t="shared" si="318"/>
        <v/>
      </c>
      <c r="GP31" s="834">
        <f t="shared" ref="GP31:GT31" si="557">GP14+GP19+GP25</f>
        <v>0</v>
      </c>
      <c r="GQ31" s="424">
        <f t="shared" si="52"/>
        <v>489000</v>
      </c>
      <c r="GR31" s="834">
        <f t="shared" si="557"/>
        <v>0</v>
      </c>
      <c r="GS31" s="834">
        <f t="shared" si="557"/>
        <v>0</v>
      </c>
      <c r="GT31" s="824">
        <f t="shared" si="557"/>
        <v>48900</v>
      </c>
      <c r="GU31" s="424">
        <f t="shared" si="31"/>
        <v>537900</v>
      </c>
      <c r="GV31" s="270"/>
      <c r="GW31" s="273">
        <f t="shared" ref="GW31" si="558">GW14+GW19+GW25</f>
        <v>0</v>
      </c>
      <c r="GX31" s="834" t="str">
        <f t="shared" si="409"/>
        <v/>
      </c>
      <c r="GY31" s="834">
        <f t="shared" ref="GY31:GZ31" si="559">GY14+GY19+GY25</f>
        <v>0</v>
      </c>
      <c r="GZ31" s="283">
        <f t="shared" si="559"/>
        <v>0</v>
      </c>
      <c r="HA31" s="281" t="str">
        <f t="shared" si="321"/>
        <v/>
      </c>
      <c r="HB31" s="281">
        <f t="shared" ref="HB31:HC31" si="560">HB14+HB19+HB25</f>
        <v>0</v>
      </c>
      <c r="HC31" s="273">
        <f t="shared" si="560"/>
        <v>0</v>
      </c>
      <c r="HD31" s="834" t="str">
        <f t="shared" si="322"/>
        <v/>
      </c>
      <c r="HE31" s="834">
        <f t="shared" ref="HE31:HF31" si="561">HE14+HE19+HE25</f>
        <v>0</v>
      </c>
      <c r="HF31" s="273">
        <f t="shared" si="561"/>
        <v>0</v>
      </c>
      <c r="HG31" s="834" t="str">
        <f t="shared" si="323"/>
        <v/>
      </c>
      <c r="HH31" s="834">
        <f t="shared" ref="HH31:HI31" si="562">HH14+HH19+HH25</f>
        <v>0</v>
      </c>
      <c r="HI31" s="273">
        <f t="shared" si="562"/>
        <v>0</v>
      </c>
      <c r="HJ31" s="834" t="str">
        <f t="shared" si="324"/>
        <v/>
      </c>
      <c r="HK31" s="834">
        <f t="shared" ref="HK31:HL31" si="563">HK14+HK19+HK25</f>
        <v>0</v>
      </c>
      <c r="HL31" s="273">
        <f t="shared" si="563"/>
        <v>0</v>
      </c>
      <c r="HM31" s="834" t="str">
        <f t="shared" si="325"/>
        <v/>
      </c>
      <c r="HN31" s="834">
        <f t="shared" ref="HN31" si="564">HN14+HN19+HN25</f>
        <v>0</v>
      </c>
      <c r="HO31" s="672">
        <f>HO14+HO19+HO25</f>
        <v>0</v>
      </c>
      <c r="HP31" s="834">
        <f t="shared" ref="HP31:HR31" si="565">HP14+HP19+HP25</f>
        <v>0</v>
      </c>
      <c r="HQ31" s="834">
        <f t="shared" si="565"/>
        <v>0</v>
      </c>
      <c r="HR31" s="273">
        <f t="shared" si="565"/>
        <v>0</v>
      </c>
      <c r="HS31" s="834" t="str">
        <f t="shared" si="327"/>
        <v/>
      </c>
      <c r="HT31" s="834">
        <f t="shared" ref="HT31:HV31" si="566">HT14+HT19+HT25</f>
        <v>0</v>
      </c>
      <c r="HU31" s="273">
        <f t="shared" si="566"/>
        <v>0</v>
      </c>
      <c r="HV31" s="273">
        <f t="shared" si="566"/>
        <v>0</v>
      </c>
      <c r="HW31" s="834" t="str">
        <f t="shared" si="329"/>
        <v/>
      </c>
      <c r="HX31" s="834">
        <f t="shared" ref="HX31" si="567">HX14+HX19+HX25</f>
        <v>0</v>
      </c>
      <c r="HY31" s="424">
        <f t="shared" si="44"/>
        <v>0</v>
      </c>
      <c r="HZ31" s="273">
        <f t="shared" ref="HZ31" si="568">HZ14+HZ19+HZ25</f>
        <v>500</v>
      </c>
      <c r="IA31" s="834">
        <f t="shared" si="332"/>
        <v>24</v>
      </c>
      <c r="IB31" s="834">
        <f t="shared" ref="IB31:IC31" si="569">IB14+IB19+IB25</f>
        <v>12000</v>
      </c>
      <c r="IC31" s="273">
        <f t="shared" si="569"/>
        <v>0</v>
      </c>
      <c r="ID31" s="834" t="str">
        <f t="shared" si="333"/>
        <v/>
      </c>
      <c r="IE31" s="834">
        <f t="shared" ref="IE31:IF31" si="570">IE14+IE19+IE25</f>
        <v>0</v>
      </c>
      <c r="IF31" s="273">
        <f t="shared" si="570"/>
        <v>0</v>
      </c>
      <c r="IG31" s="834" t="str">
        <f t="shared" si="334"/>
        <v/>
      </c>
      <c r="IH31" s="834">
        <f t="shared" ref="IH31:II31" si="571">IH14+IH19+IH25</f>
        <v>0</v>
      </c>
      <c r="II31" s="273">
        <f t="shared" si="571"/>
        <v>3000</v>
      </c>
      <c r="IJ31" s="834">
        <f t="shared" si="335"/>
        <v>159</v>
      </c>
      <c r="IK31" s="834">
        <f t="shared" ref="IK31:IL31" si="572">IK14+IK19+IK25</f>
        <v>477000</v>
      </c>
      <c r="IL31" s="273">
        <f t="shared" si="572"/>
        <v>0</v>
      </c>
      <c r="IM31" s="834" t="str">
        <f t="shared" si="336"/>
        <v/>
      </c>
      <c r="IN31" s="834">
        <f t="shared" ref="IN31:IR31" si="573">IN14+IN19+IN25</f>
        <v>0</v>
      </c>
      <c r="IO31" s="424">
        <f t="shared" si="53"/>
        <v>489000</v>
      </c>
      <c r="IP31" s="834">
        <f t="shared" si="573"/>
        <v>0</v>
      </c>
      <c r="IQ31" s="834">
        <f t="shared" si="573"/>
        <v>0</v>
      </c>
      <c r="IR31" s="824">
        <f t="shared" si="573"/>
        <v>48900</v>
      </c>
      <c r="IS31" s="424">
        <f t="shared" si="32"/>
        <v>537900</v>
      </c>
      <c r="IT31" s="270"/>
      <c r="IU31" s="273">
        <f t="shared" ref="IU31" si="574">IU14+IU19+IU25</f>
        <v>0</v>
      </c>
      <c r="IV31" s="834" t="str">
        <f t="shared" si="424"/>
        <v/>
      </c>
      <c r="IW31" s="834">
        <f t="shared" ref="IW31:IX31" si="575">IW14+IW19+IW25</f>
        <v>0</v>
      </c>
      <c r="IX31" s="273">
        <f t="shared" si="575"/>
        <v>0</v>
      </c>
      <c r="IY31" s="834" t="str">
        <f t="shared" si="339"/>
        <v/>
      </c>
      <c r="IZ31" s="834">
        <f t="shared" ref="IZ31:JA31" si="576">IZ14+IZ19+IZ25</f>
        <v>0</v>
      </c>
      <c r="JA31" s="273">
        <f t="shared" si="576"/>
        <v>0</v>
      </c>
      <c r="JB31" s="834" t="str">
        <f t="shared" si="340"/>
        <v/>
      </c>
      <c r="JC31" s="834">
        <f t="shared" ref="JC31:JD31" si="577">JC14+JC19+JC25</f>
        <v>0</v>
      </c>
      <c r="JD31" s="273">
        <f t="shared" si="577"/>
        <v>0</v>
      </c>
      <c r="JE31" s="834" t="str">
        <f t="shared" si="341"/>
        <v/>
      </c>
      <c r="JF31" s="834">
        <f t="shared" ref="JF31:JG31" si="578">JF14+JF19+JF25</f>
        <v>0</v>
      </c>
      <c r="JG31" s="273">
        <f t="shared" si="578"/>
        <v>0</v>
      </c>
      <c r="JH31" s="834" t="str">
        <f t="shared" si="342"/>
        <v/>
      </c>
      <c r="JI31" s="834">
        <f t="shared" ref="JI31:JJ31" si="579">JI14+JI19+JI25</f>
        <v>0</v>
      </c>
      <c r="JJ31" s="273">
        <f t="shared" si="579"/>
        <v>0</v>
      </c>
      <c r="JK31" s="834" t="str">
        <f t="shared" si="343"/>
        <v/>
      </c>
      <c r="JL31" s="834">
        <f t="shared" ref="JL31" si="580">JL14+JL19+JL25</f>
        <v>0</v>
      </c>
      <c r="JM31" s="672">
        <f>JM14+JM19+JM25</f>
        <v>0</v>
      </c>
      <c r="JN31" s="834">
        <f t="shared" ref="JN31:JP31" si="581">JN14+JN19+JN25</f>
        <v>0</v>
      </c>
      <c r="JO31" s="834">
        <f t="shared" si="581"/>
        <v>0</v>
      </c>
      <c r="JP31" s="273">
        <f t="shared" si="581"/>
        <v>0</v>
      </c>
      <c r="JQ31" s="834" t="str">
        <f t="shared" si="345"/>
        <v/>
      </c>
      <c r="JR31" s="834">
        <f t="shared" ref="JR31:JT31" si="582">JR14+JR19+JR25</f>
        <v>0</v>
      </c>
      <c r="JS31" s="273">
        <f t="shared" si="582"/>
        <v>0</v>
      </c>
      <c r="JT31" s="273">
        <f t="shared" si="582"/>
        <v>0</v>
      </c>
      <c r="JU31" s="834" t="str">
        <f t="shared" si="347"/>
        <v/>
      </c>
      <c r="JV31" s="834">
        <f t="shared" ref="JV31" si="583">JV14+JV19+JV25</f>
        <v>0</v>
      </c>
      <c r="JW31" s="424">
        <f t="shared" si="46"/>
        <v>0</v>
      </c>
      <c r="JX31" s="273">
        <f t="shared" ref="JX31" si="584">JX14+JX19+JX25</f>
        <v>500</v>
      </c>
      <c r="JY31" s="834">
        <f t="shared" si="350"/>
        <v>24</v>
      </c>
      <c r="JZ31" s="834">
        <f t="shared" ref="JZ31:KA31" si="585">JZ14+JZ19+JZ25</f>
        <v>12000</v>
      </c>
      <c r="KA31" s="273">
        <f t="shared" si="585"/>
        <v>0</v>
      </c>
      <c r="KB31" s="834" t="str">
        <f t="shared" si="351"/>
        <v/>
      </c>
      <c r="KC31" s="834">
        <f t="shared" ref="KC31:KD31" si="586">KC14+KC19+KC25</f>
        <v>0</v>
      </c>
      <c r="KD31" s="273">
        <f t="shared" si="586"/>
        <v>0</v>
      </c>
      <c r="KE31" s="834" t="str">
        <f t="shared" si="352"/>
        <v/>
      </c>
      <c r="KF31" s="834">
        <f t="shared" ref="KF31:KG31" si="587">KF14+KF19+KF25</f>
        <v>0</v>
      </c>
      <c r="KG31" s="273">
        <f t="shared" si="587"/>
        <v>3000</v>
      </c>
      <c r="KH31" s="834">
        <f t="shared" si="353"/>
        <v>159</v>
      </c>
      <c r="KI31" s="834">
        <f t="shared" ref="KI31:KJ31" si="588">KI14+KI19+KI25</f>
        <v>477000</v>
      </c>
      <c r="KJ31" s="273">
        <f t="shared" si="588"/>
        <v>0</v>
      </c>
      <c r="KK31" s="834" t="str">
        <f t="shared" si="354"/>
        <v/>
      </c>
      <c r="KL31" s="834">
        <f t="shared" ref="KL31:KP31" si="589">KL14+KL19+KL25</f>
        <v>0</v>
      </c>
      <c r="KM31" s="424">
        <f t="shared" si="54"/>
        <v>489000</v>
      </c>
      <c r="KN31" s="834">
        <f t="shared" si="589"/>
        <v>0</v>
      </c>
      <c r="KO31" s="834">
        <f t="shared" si="589"/>
        <v>0</v>
      </c>
      <c r="KP31" s="824">
        <f t="shared" si="589"/>
        <v>48900</v>
      </c>
      <c r="KQ31" s="424">
        <f t="shared" si="33"/>
        <v>537900</v>
      </c>
      <c r="KR31" s="270"/>
    </row>
    <row r="32" spans="1:304">
      <c r="A32" s="911"/>
      <c r="B32" s="924" t="s">
        <v>62</v>
      </c>
      <c r="C32" s="925"/>
      <c r="D32" s="926"/>
      <c r="E32" s="278">
        <f>SUM(E15+E20+E26+E6)</f>
        <v>1550</v>
      </c>
      <c r="F32" s="278">
        <f t="shared" si="73"/>
        <v>25.161290322580644</v>
      </c>
      <c r="G32" s="279">
        <f>SUM(G15+G20+G26+G6)</f>
        <v>39000</v>
      </c>
      <c r="H32" s="278">
        <f>SUM(H15+H20+H26+H6)</f>
        <v>10200</v>
      </c>
      <c r="I32" s="278">
        <f t="shared" si="11"/>
        <v>22.990196078431371</v>
      </c>
      <c r="J32" s="279">
        <f>SUM(J15+J20+J26+J6)</f>
        <v>234500</v>
      </c>
      <c r="K32" s="278">
        <f>SUM(K15+K20+K26+K6)</f>
        <v>1500</v>
      </c>
      <c r="L32" s="278">
        <f t="shared" si="0"/>
        <v>30</v>
      </c>
      <c r="M32" s="279">
        <f>SUM(M15+M20+M26+M6)</f>
        <v>45000</v>
      </c>
      <c r="N32" s="278">
        <f>SUM(N15+N20+N26+N6)</f>
        <v>2724</v>
      </c>
      <c r="O32" s="278">
        <f t="shared" si="12"/>
        <v>22.246696035242291</v>
      </c>
      <c r="P32" s="279">
        <f>SUM(P15+P20+P26+P6)</f>
        <v>60600</v>
      </c>
      <c r="Q32" s="278">
        <f>SUM(Q15+Q20+Q26+Q6)</f>
        <v>2531</v>
      </c>
      <c r="R32" s="278">
        <f t="shared" si="13"/>
        <v>168.07585934413277</v>
      </c>
      <c r="S32" s="279">
        <f>SUM(S15+S20+S26+S6)</f>
        <v>425400</v>
      </c>
      <c r="T32" s="278">
        <f>SUM(T15+T20+T26+T6)</f>
        <v>0</v>
      </c>
      <c r="U32" s="278" t="str">
        <f t="shared" si="14"/>
        <v/>
      </c>
      <c r="V32" s="279">
        <f>SUM(V15+V20+V26+V6)</f>
        <v>0</v>
      </c>
      <c r="W32" s="673">
        <f>SUM(W15+W20+W26+W6)</f>
        <v>0</v>
      </c>
      <c r="X32" s="279">
        <f>SUM(X15+X20+X26+X6)</f>
        <v>0</v>
      </c>
      <c r="Y32" s="279">
        <f>SUM(Y15+Y20+Y26+Y6)</f>
        <v>0</v>
      </c>
      <c r="Z32" s="278">
        <f>SUM(Z15+Z20+Z26+Z6)</f>
        <v>8865380</v>
      </c>
      <c r="AA32" s="280">
        <f t="shared" si="15"/>
        <v>0.39879407312489706</v>
      </c>
      <c r="AB32" s="279">
        <f>SUM(AB15+AB20+AB26+AB6)</f>
        <v>3535461</v>
      </c>
      <c r="AC32" s="278">
        <f>SUM(AC15+AC20+AC26+AC6)</f>
        <v>7900000</v>
      </c>
      <c r="AD32" s="278">
        <f>SUM(AD15+AD20+AD26+AD6)</f>
        <v>0</v>
      </c>
      <c r="AE32" s="278" t="str">
        <f t="shared" si="16"/>
        <v/>
      </c>
      <c r="AF32" s="279">
        <f>SUM(AF15+AF20+AF26+AF6)</f>
        <v>0</v>
      </c>
      <c r="AG32" s="281">
        <f>SUM(AG6+AG15+AG20+AG26)</f>
        <v>4339961</v>
      </c>
      <c r="AH32" s="278">
        <f>SUM(AH15+AH20+AH26+AH6)</f>
        <v>0</v>
      </c>
      <c r="AI32" s="278" t="str">
        <f t="shared" si="185"/>
        <v/>
      </c>
      <c r="AJ32" s="279">
        <f>SUM(AJ15+AJ20+AJ26+AJ6)</f>
        <v>0</v>
      </c>
      <c r="AK32" s="278">
        <f>SUM(AK15+AK20+AK26+AK6)</f>
        <v>0</v>
      </c>
      <c r="AL32" s="278" t="str">
        <f t="shared" si="186"/>
        <v/>
      </c>
      <c r="AM32" s="279">
        <f>SUM(AM15+AM20+AM26+AM6)</f>
        <v>0</v>
      </c>
      <c r="AN32" s="278">
        <f>SUM(AN15+AN20+AN26+AN6)</f>
        <v>0</v>
      </c>
      <c r="AO32" s="278" t="str">
        <f t="shared" si="187"/>
        <v/>
      </c>
      <c r="AP32" s="279">
        <f>SUM(AP15+AP20+AP26+AP6)</f>
        <v>0</v>
      </c>
      <c r="AQ32" s="278">
        <f>SUM(AQ15+AQ20+AQ26+AQ6)</f>
        <v>0</v>
      </c>
      <c r="AR32" s="278" t="str">
        <f t="shared" si="188"/>
        <v/>
      </c>
      <c r="AS32" s="279">
        <f>SUM(AS15+AS20+AS26+AS6)</f>
        <v>0</v>
      </c>
      <c r="AT32" s="278">
        <f>SUM(AT15+AT20+AT26+AT6)</f>
        <v>0</v>
      </c>
      <c r="AU32" s="278" t="str">
        <f t="shared" si="75"/>
        <v>0</v>
      </c>
      <c r="AV32" s="279">
        <f>SUM(AV15+AV20+AV26+AV6)</f>
        <v>0</v>
      </c>
      <c r="AW32" s="279">
        <f>SUM(AW6+AW15+AW20+AW26+AW6)</f>
        <v>0</v>
      </c>
      <c r="AX32" s="279">
        <f>SUM(AX15+AX20+AX26+AX6)</f>
        <v>0</v>
      </c>
      <c r="AY32" s="279">
        <f>SUM(AY15+AY20+AY26+AY6)</f>
        <v>15000</v>
      </c>
      <c r="AZ32" s="279">
        <f>SUM(AZ15+AZ20+AZ26+AZ6)</f>
        <v>473996.1</v>
      </c>
      <c r="BA32" s="282">
        <f t="shared" si="179"/>
        <v>4828957.0999999996</v>
      </c>
      <c r="BB32" s="270"/>
      <c r="BC32" s="278">
        <f>SUM(BC15+BC20+BC26+BC6)</f>
        <v>0</v>
      </c>
      <c r="BD32" s="279" t="str">
        <f t="shared" si="58"/>
        <v/>
      </c>
      <c r="BE32" s="279">
        <f>SUM(BE15+BE20+BE26+BE6)</f>
        <v>0</v>
      </c>
      <c r="BF32" s="278">
        <f>SUM(BF15+BF20+BF26+BF6)</f>
        <v>11468</v>
      </c>
      <c r="BG32" s="279">
        <f t="shared" si="59"/>
        <v>22.611614928496685</v>
      </c>
      <c r="BH32" s="279">
        <f>SUM(BH15+BH20+BH26+BH6)</f>
        <v>259310</v>
      </c>
      <c r="BI32" s="278">
        <f>SUM(BI15+BI20+BI26+BI6)</f>
        <v>20105</v>
      </c>
      <c r="BJ32" s="279">
        <f t="shared" si="60"/>
        <v>26.020890325789605</v>
      </c>
      <c r="BK32" s="279">
        <f>SUM(BK15+BK20+BK26+BK6)</f>
        <v>523150</v>
      </c>
      <c r="BL32" s="278">
        <f>SUM(BL15+BL20+BL26+BL6)</f>
        <v>9459</v>
      </c>
      <c r="BM32" s="279">
        <f t="shared" si="61"/>
        <v>17.159213447510307</v>
      </c>
      <c r="BN32" s="279">
        <f>SUM(BN15+BN20+BN26+BN6)</f>
        <v>162309</v>
      </c>
      <c r="BO32" s="278">
        <f>SUM(BO15+BO20+BO26+BO6)</f>
        <v>4400</v>
      </c>
      <c r="BP32" s="279">
        <f t="shared" si="62"/>
        <v>226.81818181818181</v>
      </c>
      <c r="BQ32" s="279">
        <f>SUM(BQ15+BQ20+BQ26+BQ6)</f>
        <v>998000</v>
      </c>
      <c r="BR32" s="278">
        <f>SUM(BR15+BR20+BR26+BR6)</f>
        <v>110</v>
      </c>
      <c r="BS32" s="279">
        <f t="shared" si="63"/>
        <v>738</v>
      </c>
      <c r="BT32" s="279">
        <f>SUM(BT15+BT20+BT26+BT6)</f>
        <v>81180</v>
      </c>
      <c r="BU32" s="673">
        <f>SUM(BU15+BU20+BU26+BU6)</f>
        <v>0</v>
      </c>
      <c r="BV32" s="279">
        <f>SUM(BV15+BV20+BV26+BV6)</f>
        <v>0</v>
      </c>
      <c r="BW32" s="279">
        <f>SUM(BW15+BW20+BW26+BW6)</f>
        <v>0</v>
      </c>
      <c r="BX32" s="278">
        <f>SUM(BX15+BX20+BX26+BX6)</f>
        <v>9403592</v>
      </c>
      <c r="BY32" s="279">
        <f t="shared" si="64"/>
        <v>0.46053571869132559</v>
      </c>
      <c r="BZ32" s="279">
        <f>SUM(BZ15+BZ20+BZ26+BZ6)</f>
        <v>4330690</v>
      </c>
      <c r="CA32" s="278">
        <f>SUM(CA15+CA20+CA26+CA6)</f>
        <v>8350080</v>
      </c>
      <c r="CB32" s="278">
        <f>SUM(CB15+CB20+CB26+CB6)</f>
        <v>0</v>
      </c>
      <c r="CC32" s="279" t="str">
        <f t="shared" si="65"/>
        <v/>
      </c>
      <c r="CD32" s="279">
        <f>SUM(CD15+CD20+CD26+CD6)</f>
        <v>0</v>
      </c>
      <c r="CE32" s="424">
        <f t="shared" si="38"/>
        <v>6354639</v>
      </c>
      <c r="CF32" s="278">
        <f>SUM(CF15+CF20+CF26+CF6)</f>
        <v>10292</v>
      </c>
      <c r="CG32" s="279">
        <f t="shared" si="66"/>
        <v>35.08754372328022</v>
      </c>
      <c r="CH32" s="279">
        <f>SUM(CH15+CH20+CH26+CH6)</f>
        <v>361121</v>
      </c>
      <c r="CI32" s="278">
        <f>SUM(CI15+CI20+CI26+CI6)</f>
        <v>0</v>
      </c>
      <c r="CJ32" s="279" t="str">
        <f t="shared" si="67"/>
        <v/>
      </c>
      <c r="CK32" s="279">
        <f>SUM(CK15+CK20+CK26+CK6)</f>
        <v>0</v>
      </c>
      <c r="CL32" s="278">
        <f>SUM(CL15+CL20+CL26+CL6)</f>
        <v>1370</v>
      </c>
      <c r="CM32" s="279">
        <f t="shared" si="68"/>
        <v>1216.5401459854015</v>
      </c>
      <c r="CN32" s="279">
        <f>SUM(CN15+CN20+CN26+CN6)</f>
        <v>1666660</v>
      </c>
      <c r="CO32" s="278">
        <f>SUM(CO15+CO20+CO26+CO6)</f>
        <v>7550</v>
      </c>
      <c r="CP32" s="279">
        <f t="shared" si="69"/>
        <v>160.88079470198676</v>
      </c>
      <c r="CQ32" s="279">
        <f>SUM(CQ15+CQ20+CQ26+CQ6)</f>
        <v>1214650</v>
      </c>
      <c r="CR32" s="278">
        <f>SUM(CR15+CR20+CR26+CR6)</f>
        <v>0</v>
      </c>
      <c r="CS32" s="279" t="str">
        <f t="shared" si="70"/>
        <v/>
      </c>
      <c r="CT32" s="279">
        <f>SUM(CT15+CT20+CT26+CT6)</f>
        <v>0</v>
      </c>
      <c r="CU32" s="424">
        <f t="shared" si="50"/>
        <v>3242431</v>
      </c>
      <c r="CV32" s="279">
        <f>SUM(CV15+CV20+CV26+CV6)</f>
        <v>0</v>
      </c>
      <c r="CW32" s="279">
        <f>SUM(CW15+CW20+CW26+CW6)</f>
        <v>15000</v>
      </c>
      <c r="CX32" s="279">
        <f>SUM(CX15+CX20+CX26+CX6)</f>
        <v>979706.7</v>
      </c>
      <c r="CY32" s="424">
        <f t="shared" si="29"/>
        <v>10591776.699999999</v>
      </c>
      <c r="CZ32" s="824"/>
      <c r="DA32" s="278">
        <f>SUM(DA15+DA20+DA26+DA6)</f>
        <v>0</v>
      </c>
      <c r="DB32" s="279"/>
      <c r="DC32" s="279">
        <f>SUM(DC15+DC20+DC26+DC6)</f>
        <v>0</v>
      </c>
      <c r="DD32" s="278">
        <f>SUM(DD15+DD20+DD26+DD6)</f>
        <v>25200</v>
      </c>
      <c r="DE32" s="279"/>
      <c r="DF32" s="279">
        <f>SUM(DF15+DF20+DF26+DF6)</f>
        <v>461500</v>
      </c>
      <c r="DG32" s="278">
        <f>SUM(DG15+DG20+DG26+DG6)</f>
        <v>11700</v>
      </c>
      <c r="DH32" s="279"/>
      <c r="DI32" s="279">
        <f>SUM(DI15+DI20+DI26+DI6)</f>
        <v>351000</v>
      </c>
      <c r="DJ32" s="278">
        <f>SUM(DJ15+DJ20+DJ26+DJ6)</f>
        <v>6450</v>
      </c>
      <c r="DK32" s="279"/>
      <c r="DL32" s="279">
        <f>SUM(DL15+DL20+DL26+DL6)</f>
        <v>109500</v>
      </c>
      <c r="DM32" s="278">
        <f>SUM(DM15+DM20+DM26+DM6)</f>
        <v>3200</v>
      </c>
      <c r="DN32" s="279"/>
      <c r="DO32" s="279">
        <f>SUM(DO15+DO20+DO26+DO6)</f>
        <v>804420</v>
      </c>
      <c r="DP32" s="278">
        <f>SUM(DP15+DP20+DP26+DP6)</f>
        <v>100</v>
      </c>
      <c r="DQ32" s="279"/>
      <c r="DR32" s="279">
        <f>SUM(DR15+DR20+DR26+DR6)</f>
        <v>76200</v>
      </c>
      <c r="DS32" s="673">
        <f>SUM(DS15+DS20+DS26+DS6)</f>
        <v>0</v>
      </c>
      <c r="DT32" s="279">
        <f>SUM(DT15+DT20+DT26+DT6)</f>
        <v>0</v>
      </c>
      <c r="DU32" s="279">
        <f>SUM(DU15+DU20+DU26+DU6)</f>
        <v>0</v>
      </c>
      <c r="DV32" s="278">
        <f>SUM(DV15+DV20+DV26+DV6)</f>
        <v>7487000</v>
      </c>
      <c r="DW32" s="279"/>
      <c r="DX32" s="279">
        <f>SUM(DX15+DX20+DX26+DX6)</f>
        <v>3682000</v>
      </c>
      <c r="DY32" s="278">
        <f>SUM(DY15+DY20+DY26+DY6)</f>
        <v>7480000</v>
      </c>
      <c r="DZ32" s="278">
        <f>SUM(DZ15+DZ20+DZ26+DZ6)</f>
        <v>0</v>
      </c>
      <c r="EA32" s="279"/>
      <c r="EB32" s="279">
        <f>SUM(EB15+EB20+EB26+EB6)</f>
        <v>0</v>
      </c>
      <c r="EC32" s="424">
        <f t="shared" si="40"/>
        <v>5484620</v>
      </c>
      <c r="ED32" s="278">
        <f>SUM(ED15+ED20+ED26+ED6)</f>
        <v>7700</v>
      </c>
      <c r="EE32" s="279"/>
      <c r="EF32" s="279">
        <f>SUM(EF15+EF20+EF26+EF6)</f>
        <v>260100</v>
      </c>
      <c r="EG32" s="278">
        <f>SUM(EG15+EG20+EG26+EG6)</f>
        <v>0</v>
      </c>
      <c r="EH32" s="279"/>
      <c r="EI32" s="279">
        <f>SUM(EI15+EI20+EI26+EI6)</f>
        <v>0</v>
      </c>
      <c r="EJ32" s="278">
        <f>SUM(EJ15+EJ20+EJ26+EJ6)</f>
        <v>1220</v>
      </c>
      <c r="EK32" s="279"/>
      <c r="EL32" s="279">
        <f>SUM(EL15+EL20+EL26+EL6)</f>
        <v>1494160</v>
      </c>
      <c r="EM32" s="278">
        <f>SUM(EM15+EM20+EM26+EM6)</f>
        <v>7550</v>
      </c>
      <c r="EN32" s="279"/>
      <c r="EO32" s="279">
        <f>SUM(EO15+EO20+EO26+EO6)</f>
        <v>1214650</v>
      </c>
      <c r="EP32" s="278">
        <f>SUM(EP15+EP20+EP26+EP6)</f>
        <v>0</v>
      </c>
      <c r="EQ32" s="279"/>
      <c r="ER32" s="279">
        <f>SUM(ER15+ER20+ER26+ER6)</f>
        <v>0</v>
      </c>
      <c r="ES32" s="424">
        <f t="shared" si="51"/>
        <v>2968910</v>
      </c>
      <c r="ET32" s="279">
        <f>SUM(ET15+ET20+ET26+ET6)</f>
        <v>0</v>
      </c>
      <c r="EU32" s="279">
        <f>SUM(EU15+EU20+EU26+EU6)</f>
        <v>15000</v>
      </c>
      <c r="EV32" s="279">
        <f>SUM(EV15+EV20+EV26+EV6)</f>
        <v>865353</v>
      </c>
      <c r="EW32" s="424">
        <f t="shared" si="30"/>
        <v>9333883</v>
      </c>
      <c r="EX32" s="270"/>
      <c r="EY32" s="278">
        <f>SUM(EY15+EY20+EY26+EY6)</f>
        <v>0</v>
      </c>
      <c r="EZ32" s="279"/>
      <c r="FA32" s="279">
        <f>SUM(FA15+FA20+FA26+FA6)</f>
        <v>0</v>
      </c>
      <c r="FB32" s="278">
        <f>SUM(FB15+FB20+FB26+FB6)</f>
        <v>13700</v>
      </c>
      <c r="FC32" s="279"/>
      <c r="FD32" s="279">
        <f>SUM(FD15+FD20+FD26+FD6)</f>
        <v>329000</v>
      </c>
      <c r="FE32" s="278">
        <f>SUM(FE15+FE20+FE26+FE6)</f>
        <v>5757</v>
      </c>
      <c r="FF32" s="279"/>
      <c r="FG32" s="279">
        <f>SUM(FG15+FG20+FG26+FG6)</f>
        <v>147710</v>
      </c>
      <c r="FH32" s="278">
        <f>SUM(FH15+FH20+FH26+FH6)</f>
        <v>7902</v>
      </c>
      <c r="FI32" s="279"/>
      <c r="FJ32" s="279">
        <f>SUM(FJ15+FJ20+FJ26+FJ6)</f>
        <v>157730</v>
      </c>
      <c r="FK32" s="278">
        <f>SUM(FK15+FK20+FK26+FK6)</f>
        <v>2250</v>
      </c>
      <c r="FL32" s="279"/>
      <c r="FM32" s="279">
        <f>SUM(FM15+FM20+FM26+FM6)</f>
        <v>585500</v>
      </c>
      <c r="FN32" s="278">
        <f>SUM(FN15+FN20+FN26+FN6)</f>
        <v>493</v>
      </c>
      <c r="FO32" s="279"/>
      <c r="FP32" s="279">
        <f>SUM(FP15+FP20+FP26+FP6)</f>
        <v>368195</v>
      </c>
      <c r="FQ32" s="673">
        <f>SUM(FQ15+FQ20+FQ26+FQ6)</f>
        <v>0</v>
      </c>
      <c r="FR32" s="279">
        <f>SUM(FR15+FR20+FR26+FR6)</f>
        <v>0</v>
      </c>
      <c r="FS32" s="279">
        <f>SUM(FS15+FS20+FS26+FS6)</f>
        <v>0</v>
      </c>
      <c r="FT32" s="278">
        <f>SUM(FT15+FT20+FT26+FT6)</f>
        <v>8350080</v>
      </c>
      <c r="FU32" s="279"/>
      <c r="FV32" s="279">
        <f>SUM(FV15+FV20+FV26+FV6)</f>
        <v>4105702</v>
      </c>
      <c r="FW32" s="278">
        <f>SUM(FW15+FW20+FW26+FW6)</f>
        <v>7000000</v>
      </c>
      <c r="FX32" s="279">
        <f>SUM(FX15+FX20+FX26+FX6)</f>
        <v>0</v>
      </c>
      <c r="FY32" s="279"/>
      <c r="FZ32" s="279">
        <f>SUM(FZ15+FZ20+FZ26+FZ6)</f>
        <v>0</v>
      </c>
      <c r="GA32" s="424">
        <f t="shared" si="42"/>
        <v>5693837</v>
      </c>
      <c r="GB32" s="278">
        <f>SUM(GB15+GB20+GB26+GB6)</f>
        <v>8700</v>
      </c>
      <c r="GC32" s="279"/>
      <c r="GD32" s="279">
        <f>SUM(GD15+GD20+GD26+GD6)</f>
        <v>290100</v>
      </c>
      <c r="GE32" s="278">
        <f>SUM(GE15+GE20+GE26+GE6)</f>
        <v>0</v>
      </c>
      <c r="GF32" s="279"/>
      <c r="GG32" s="279">
        <f>SUM(GG15+GG20+GG26+GG6)</f>
        <v>0</v>
      </c>
      <c r="GH32" s="278">
        <f>SUM(GH15+GH20+GH26+GH6)</f>
        <v>1220</v>
      </c>
      <c r="GI32" s="279"/>
      <c r="GJ32" s="279">
        <f>SUM(GJ15+GJ20+GJ26+GJ6)</f>
        <v>1494160</v>
      </c>
      <c r="GK32" s="278">
        <f>SUM(GK15+GK20+GK26+GK6)</f>
        <v>7550</v>
      </c>
      <c r="GL32" s="279"/>
      <c r="GM32" s="279">
        <f>SUM(GM15+GM20+GM26+GM6)</f>
        <v>1214650</v>
      </c>
      <c r="GN32" s="278">
        <f>SUM(GN15+GN20+GN26+GN6)</f>
        <v>0</v>
      </c>
      <c r="GO32" s="279"/>
      <c r="GP32" s="279">
        <f>SUM(GP15+GP20+GP26+GP6)</f>
        <v>0</v>
      </c>
      <c r="GQ32" s="424">
        <f t="shared" si="52"/>
        <v>2998910</v>
      </c>
      <c r="GR32" s="279">
        <f>SUM(GR15+GR20+GR26+GR6)</f>
        <v>0</v>
      </c>
      <c r="GS32" s="279">
        <f>SUM(GS15+GS20+GS26+GS6)</f>
        <v>15000</v>
      </c>
      <c r="GT32" s="284">
        <f>SUM(GT15+GT20+GT26+GT6)</f>
        <v>889274.7</v>
      </c>
      <c r="GU32" s="424">
        <f t="shared" si="31"/>
        <v>9597021.6999999993</v>
      </c>
      <c r="GV32" s="270"/>
      <c r="GW32" s="278">
        <f>SUM(GW15+GW20+GW26+GW6)</f>
        <v>0</v>
      </c>
      <c r="GX32" s="279"/>
      <c r="GY32" s="279">
        <f>SUM(GY15+GY20+GY26+GY6)</f>
        <v>0</v>
      </c>
      <c r="GZ32" s="283">
        <f>SUM(GZ15+GZ20+GZ26+GZ6)</f>
        <v>12800</v>
      </c>
      <c r="HA32" s="281"/>
      <c r="HB32" s="281">
        <f>SUM(HB15+HB20+HB26+HB6)</f>
        <v>287000</v>
      </c>
      <c r="HC32" s="278">
        <f>SUM(HC15+HC20+HC26+HC6)</f>
        <v>9000</v>
      </c>
      <c r="HD32" s="279"/>
      <c r="HE32" s="279">
        <f>SUM(HE15+HE20+HE26+HE6)</f>
        <v>270000</v>
      </c>
      <c r="HF32" s="278">
        <f>SUM(HF15+HF20+HF26+HF6)</f>
        <v>6200</v>
      </c>
      <c r="HG32" s="279"/>
      <c r="HH32" s="279">
        <f>SUM(HH15+HH20+HH26+HH6)</f>
        <v>112000</v>
      </c>
      <c r="HI32" s="278">
        <f>SUM(HI15+HI20+HI26+HI6)</f>
        <v>1550</v>
      </c>
      <c r="HJ32" s="279"/>
      <c r="HK32" s="279">
        <f>SUM(HK15+HK20+HK26+HK6)</f>
        <v>472000</v>
      </c>
      <c r="HL32" s="278">
        <f>SUM(HL15+HL20+HL26+HL6)</f>
        <v>350</v>
      </c>
      <c r="HM32" s="279"/>
      <c r="HN32" s="279">
        <f>SUM(HN15+HN20+HN26+HN6)</f>
        <v>241200</v>
      </c>
      <c r="HO32" s="673">
        <f>SUM(HO15+HO20+HO26+HO6)</f>
        <v>0</v>
      </c>
      <c r="HP32" s="279">
        <f>SUM(HP15+HP20+HP26+HP6)</f>
        <v>0</v>
      </c>
      <c r="HQ32" s="279">
        <f>SUM(HQ15+HQ20+HQ26+HQ6)</f>
        <v>0</v>
      </c>
      <c r="HR32" s="278">
        <f>SUM(HR15+HR20+HR26+HR6)</f>
        <v>7480000</v>
      </c>
      <c r="HS32" s="279"/>
      <c r="HT32" s="279">
        <f>SUM(HT15+HT20+HT26+HT6)</f>
        <v>3772080</v>
      </c>
      <c r="HU32" s="278">
        <f>SUM(HU15+HU20+HU26+HU6)</f>
        <v>6660000</v>
      </c>
      <c r="HV32" s="278">
        <f>SUM(HV15+HV20+HV26+HV6)</f>
        <v>500</v>
      </c>
      <c r="HW32" s="279"/>
      <c r="HX32" s="279">
        <f>SUM(HX15+HX20+HX26+HX6)</f>
        <v>125000</v>
      </c>
      <c r="HY32" s="424">
        <f t="shared" si="44"/>
        <v>5279280</v>
      </c>
      <c r="HZ32" s="278">
        <f>SUM(HZ15+HZ20+HZ26+HZ6)</f>
        <v>8700</v>
      </c>
      <c r="IA32" s="279"/>
      <c r="IB32" s="279">
        <f>SUM(IB15+IB20+IB26+IB6)</f>
        <v>290100</v>
      </c>
      <c r="IC32" s="278">
        <f>SUM(IC15+IC20+IC26+IC6)</f>
        <v>0</v>
      </c>
      <c r="ID32" s="279"/>
      <c r="IE32" s="279">
        <f>SUM(IE15+IE20+IE26+IE6)</f>
        <v>0</v>
      </c>
      <c r="IF32" s="278">
        <f>SUM(IF15+IF20+IF26+IF6)</f>
        <v>1220</v>
      </c>
      <c r="IG32" s="279"/>
      <c r="IH32" s="279">
        <f>SUM(IH15+IH20+IH26+IH6)</f>
        <v>1494160</v>
      </c>
      <c r="II32" s="278">
        <f>SUM(II15+II20+II26+II6)</f>
        <v>7550</v>
      </c>
      <c r="IJ32" s="279"/>
      <c r="IK32" s="279">
        <f>SUM(IK15+IK20+IK26+IK6)</f>
        <v>1214650</v>
      </c>
      <c r="IL32" s="278">
        <f>SUM(IL15+IL20+IL26+IL6)</f>
        <v>0</v>
      </c>
      <c r="IM32" s="279"/>
      <c r="IN32" s="279">
        <f>SUM(IN15+IN20+IN26+IN6)</f>
        <v>0</v>
      </c>
      <c r="IO32" s="424">
        <f t="shared" si="53"/>
        <v>2998910</v>
      </c>
      <c r="IP32" s="279">
        <f>SUM(IP15+IP20+IP26+IP6)</f>
        <v>0</v>
      </c>
      <c r="IQ32" s="279">
        <f>SUM(IQ15+IQ20+IQ26+IQ6)</f>
        <v>15000</v>
      </c>
      <c r="IR32" s="284">
        <f>SUM(IR15+IR20+IR26+IR6)</f>
        <v>847819</v>
      </c>
      <c r="IS32" s="424">
        <f t="shared" si="32"/>
        <v>9141009</v>
      </c>
      <c r="IT32" s="270"/>
      <c r="IU32" s="278">
        <f>SUM(IU15+IU20+IU26+IU6)</f>
        <v>0</v>
      </c>
      <c r="IV32" s="279"/>
      <c r="IW32" s="279">
        <f>SUM(IW15+IW20+IW26+IW6)</f>
        <v>0</v>
      </c>
      <c r="IX32" s="278">
        <f>SUM(IX15+IX20+IX26+IX6)</f>
        <v>11800</v>
      </c>
      <c r="IY32" s="279"/>
      <c r="IZ32" s="279">
        <f>SUM(IZ15+IZ20+IZ26+IZ6)</f>
        <v>285000</v>
      </c>
      <c r="JA32" s="278">
        <f>SUM(JA15+JA20+JA26+JA6)</f>
        <v>9000</v>
      </c>
      <c r="JB32" s="279"/>
      <c r="JC32" s="279">
        <f>SUM(JC15+JC20+JC26+JC6)</f>
        <v>270000</v>
      </c>
      <c r="JD32" s="278">
        <f>SUM(JD15+JD20+JD26+JD6)</f>
        <v>7580</v>
      </c>
      <c r="JE32" s="279"/>
      <c r="JF32" s="279">
        <f>SUM(JF15+JF20+JF26+JF6)</f>
        <v>141900</v>
      </c>
      <c r="JG32" s="278">
        <f>SUM(JG15+JG20+JG26+JG6)</f>
        <v>1520</v>
      </c>
      <c r="JH32" s="279"/>
      <c r="JI32" s="279">
        <f>SUM(JI15+JI20+JI26+JI6)</f>
        <v>462000</v>
      </c>
      <c r="JJ32" s="278">
        <f>SUM(JJ15+JJ20+JJ26+JJ6)</f>
        <v>350</v>
      </c>
      <c r="JK32" s="279"/>
      <c r="JL32" s="279">
        <f>SUM(JL15+JL20+JL26+JL6)</f>
        <v>241200</v>
      </c>
      <c r="JM32" s="673">
        <f>SUM(JM15+JM20+JM26+JM6)</f>
        <v>0</v>
      </c>
      <c r="JN32" s="279">
        <f>SUM(JN15+JN20+JN26+JN6)</f>
        <v>0</v>
      </c>
      <c r="JO32" s="279">
        <f>SUM(JO15+JO20+JO26+JO6)</f>
        <v>0</v>
      </c>
      <c r="JP32" s="278">
        <f>SUM(JP15+JP20+JP26+JP6)</f>
        <v>7000000</v>
      </c>
      <c r="JQ32" s="279"/>
      <c r="JR32" s="279">
        <f>SUM(JR15+JR20+JR26+JR6)</f>
        <v>3594400</v>
      </c>
      <c r="JS32" s="278">
        <f>SUM(JS15+JS20+JS26+JS6)</f>
        <v>6500000</v>
      </c>
      <c r="JT32" s="278">
        <f>SUM(JT15+JT20+JT26+JT6)</f>
        <v>300</v>
      </c>
      <c r="JU32" s="279"/>
      <c r="JV32" s="279">
        <f>SUM(JV15+JV20+JV26+JV6)</f>
        <v>75000</v>
      </c>
      <c r="JW32" s="424">
        <f t="shared" si="46"/>
        <v>5069500</v>
      </c>
      <c r="JX32" s="278">
        <f>SUM(JX15+JX20+JX26+JX6)</f>
        <v>8700</v>
      </c>
      <c r="JY32" s="279"/>
      <c r="JZ32" s="279">
        <f>SUM(JZ15+JZ20+JZ26+JZ6)</f>
        <v>290100</v>
      </c>
      <c r="KA32" s="278">
        <f>SUM(KA15+KA20+KA26+KA6)</f>
        <v>0</v>
      </c>
      <c r="KB32" s="279"/>
      <c r="KC32" s="279">
        <f>SUM(KC15+KC20+KC26+KC6)</f>
        <v>0</v>
      </c>
      <c r="KD32" s="278">
        <f>SUM(KD15+KD20+KD26+KD6)</f>
        <v>1220</v>
      </c>
      <c r="KE32" s="279"/>
      <c r="KF32" s="279">
        <f>SUM(KF15+KF20+KF26+KF6)</f>
        <v>1494160</v>
      </c>
      <c r="KG32" s="278">
        <f>SUM(KG15+KG20+KG26+KG6)</f>
        <v>7550</v>
      </c>
      <c r="KH32" s="279"/>
      <c r="KI32" s="279">
        <f>SUM(KI15+KI20+KI26+KI6)</f>
        <v>1214650</v>
      </c>
      <c r="KJ32" s="278">
        <f>SUM(KJ15+KJ20+KJ26+KJ6)</f>
        <v>0</v>
      </c>
      <c r="KK32" s="279"/>
      <c r="KL32" s="279">
        <f>SUM(KL15+KL20+KL26+KL6)</f>
        <v>0</v>
      </c>
      <c r="KM32" s="424">
        <f t="shared" si="54"/>
        <v>2998910</v>
      </c>
      <c r="KN32" s="279">
        <f>SUM(KN15+KN20+KN26+KN6)</f>
        <v>0</v>
      </c>
      <c r="KO32" s="279">
        <f>SUM(KO15+KO20+KO26+KO6)</f>
        <v>15000</v>
      </c>
      <c r="KP32" s="284">
        <f>SUM(KP15+KP20+KP26+KP6)</f>
        <v>826841</v>
      </c>
      <c r="KQ32" s="424">
        <f t="shared" si="33"/>
        <v>8910251</v>
      </c>
      <c r="KR32" s="270"/>
    </row>
    <row r="33" spans="1:304" ht="15">
      <c r="A33" s="911"/>
      <c r="B33" s="810" t="s">
        <v>7</v>
      </c>
      <c r="C33" s="285"/>
      <c r="D33" s="100"/>
      <c r="E33" s="106"/>
      <c r="F33" s="106" t="str">
        <f t="shared" si="73"/>
        <v/>
      </c>
      <c r="G33" s="286"/>
      <c r="H33" s="106"/>
      <c r="I33" s="106" t="str">
        <f t="shared" si="11"/>
        <v/>
      </c>
      <c r="J33" s="286"/>
      <c r="K33" s="106"/>
      <c r="L33" s="106" t="str">
        <f t="shared" si="0"/>
        <v/>
      </c>
      <c r="M33" s="286"/>
      <c r="N33" s="106"/>
      <c r="O33" s="106" t="str">
        <f t="shared" si="12"/>
        <v/>
      </c>
      <c r="P33" s="286"/>
      <c r="Q33" s="106"/>
      <c r="R33" s="106" t="str">
        <f t="shared" si="13"/>
        <v/>
      </c>
      <c r="S33" s="286"/>
      <c r="T33" s="106"/>
      <c r="U33" s="106" t="str">
        <f t="shared" si="14"/>
        <v/>
      </c>
      <c r="V33" s="286"/>
      <c r="W33" s="674"/>
      <c r="X33" s="286"/>
      <c r="Y33" s="286"/>
      <c r="Z33" s="106"/>
      <c r="AA33" s="232" t="str">
        <f t="shared" si="15"/>
        <v/>
      </c>
      <c r="AB33" s="286"/>
      <c r="AC33" s="106"/>
      <c r="AD33" s="106"/>
      <c r="AE33" s="106" t="str">
        <f t="shared" si="16"/>
        <v/>
      </c>
      <c r="AF33" s="286"/>
      <c r="AG33" s="286">
        <f>SUM(G33,J33,M33,P33,S33,V33,AB33,AF33)</f>
        <v>0</v>
      </c>
      <c r="AH33" s="106"/>
      <c r="AI33" s="106" t="str">
        <f t="shared" si="185"/>
        <v/>
      </c>
      <c r="AJ33" s="286"/>
      <c r="AK33" s="106"/>
      <c r="AL33" s="106" t="str">
        <f t="shared" si="186"/>
        <v/>
      </c>
      <c r="AM33" s="286"/>
      <c r="AN33" s="106"/>
      <c r="AO33" s="106" t="str">
        <f t="shared" si="187"/>
        <v/>
      </c>
      <c r="AP33" s="286"/>
      <c r="AQ33" s="106"/>
      <c r="AR33" s="106" t="str">
        <f t="shared" si="188"/>
        <v/>
      </c>
      <c r="AS33" s="286"/>
      <c r="AT33" s="106"/>
      <c r="AU33" s="106" t="str">
        <f t="shared" si="75"/>
        <v>0</v>
      </c>
      <c r="AV33" s="286"/>
      <c r="AW33" s="287">
        <f t="shared" ref="AW33:AW52" si="590">SUM(AJ33,AM33,AP33,AS33,AV33)</f>
        <v>0</v>
      </c>
      <c r="AX33" s="286"/>
      <c r="AY33" s="286"/>
      <c r="AZ33" s="286">
        <v>104000</v>
      </c>
      <c r="BA33" s="288">
        <f t="shared" si="179"/>
        <v>104000</v>
      </c>
      <c r="BB33" s="104"/>
      <c r="BC33" s="106"/>
      <c r="BD33" s="286" t="str">
        <f t="shared" si="58"/>
        <v/>
      </c>
      <c r="BE33" s="286"/>
      <c r="BF33" s="106"/>
      <c r="BG33" s="286" t="str">
        <f t="shared" si="59"/>
        <v/>
      </c>
      <c r="BH33" s="286"/>
      <c r="BI33" s="106"/>
      <c r="BJ33" s="286" t="str">
        <f t="shared" si="60"/>
        <v/>
      </c>
      <c r="BK33" s="286"/>
      <c r="BL33" s="106"/>
      <c r="BM33" s="286" t="str">
        <f t="shared" si="61"/>
        <v/>
      </c>
      <c r="BN33" s="286"/>
      <c r="BO33" s="106"/>
      <c r="BP33" s="286" t="str">
        <f t="shared" si="62"/>
        <v/>
      </c>
      <c r="BQ33" s="286"/>
      <c r="BR33" s="106"/>
      <c r="BS33" s="286" t="str">
        <f t="shared" si="63"/>
        <v/>
      </c>
      <c r="BT33" s="286"/>
      <c r="BU33" s="674"/>
      <c r="BV33" s="286"/>
      <c r="BW33" s="286"/>
      <c r="BX33" s="106"/>
      <c r="BY33" s="286" t="str">
        <f t="shared" si="64"/>
        <v/>
      </c>
      <c r="BZ33" s="286"/>
      <c r="CA33" s="106"/>
      <c r="CB33" s="106"/>
      <c r="CC33" s="286" t="str">
        <f t="shared" si="65"/>
        <v/>
      </c>
      <c r="CD33" s="286"/>
      <c r="CE33" s="424">
        <f t="shared" si="38"/>
        <v>0</v>
      </c>
      <c r="CF33" s="106"/>
      <c r="CG33" s="286" t="str">
        <f t="shared" si="66"/>
        <v/>
      </c>
      <c r="CH33" s="286"/>
      <c r="CI33" s="106"/>
      <c r="CJ33" s="286" t="str">
        <f t="shared" si="67"/>
        <v/>
      </c>
      <c r="CK33" s="286"/>
      <c r="CL33" s="106"/>
      <c r="CM33" s="286" t="str">
        <f t="shared" si="68"/>
        <v/>
      </c>
      <c r="CN33" s="286"/>
      <c r="CO33" s="106"/>
      <c r="CP33" s="286" t="str">
        <f t="shared" si="69"/>
        <v/>
      </c>
      <c r="CQ33" s="286"/>
      <c r="CR33" s="106"/>
      <c r="CS33" s="286" t="str">
        <f t="shared" si="70"/>
        <v/>
      </c>
      <c r="CT33" s="286"/>
      <c r="CU33" s="424">
        <f t="shared" si="50"/>
        <v>0</v>
      </c>
      <c r="CV33" s="286"/>
      <c r="CW33" s="286"/>
      <c r="CX33" s="286">
        <v>146000</v>
      </c>
      <c r="CY33" s="424">
        <f t="shared" si="29"/>
        <v>146000</v>
      </c>
      <c r="CZ33" s="289"/>
      <c r="DA33" s="106"/>
      <c r="DB33" s="286"/>
      <c r="DC33" s="286"/>
      <c r="DD33" s="106"/>
      <c r="DE33" s="286"/>
      <c r="DF33" s="286"/>
      <c r="DG33" s="106"/>
      <c r="DH33" s="286"/>
      <c r="DI33" s="286"/>
      <c r="DJ33" s="106"/>
      <c r="DK33" s="286"/>
      <c r="DL33" s="286"/>
      <c r="DM33" s="106"/>
      <c r="DN33" s="286"/>
      <c r="DO33" s="286"/>
      <c r="DP33" s="106"/>
      <c r="DQ33" s="286"/>
      <c r="DR33" s="286"/>
      <c r="DS33" s="674"/>
      <c r="DT33" s="286"/>
      <c r="DU33" s="286"/>
      <c r="DV33" s="106"/>
      <c r="DW33" s="286"/>
      <c r="DX33" s="286"/>
      <c r="DY33" s="106"/>
      <c r="DZ33" s="106"/>
      <c r="EA33" s="286"/>
      <c r="EB33" s="286"/>
      <c r="EC33" s="424">
        <f t="shared" si="40"/>
        <v>0</v>
      </c>
      <c r="ED33" s="106"/>
      <c r="EE33" s="286"/>
      <c r="EF33" s="286"/>
      <c r="EG33" s="106"/>
      <c r="EH33" s="286"/>
      <c r="EI33" s="286"/>
      <c r="EJ33" s="106"/>
      <c r="EK33" s="286"/>
      <c r="EL33" s="286"/>
      <c r="EM33" s="106"/>
      <c r="EN33" s="286"/>
      <c r="EO33" s="286"/>
      <c r="EP33" s="106"/>
      <c r="EQ33" s="286"/>
      <c r="ER33" s="286"/>
      <c r="ES33" s="424">
        <f t="shared" si="51"/>
        <v>0</v>
      </c>
      <c r="ET33" s="286"/>
      <c r="EU33" s="286"/>
      <c r="EV33" s="286"/>
      <c r="EW33" s="424">
        <f t="shared" si="30"/>
        <v>0</v>
      </c>
      <c r="EX33" s="104"/>
      <c r="EY33" s="106"/>
      <c r="EZ33" s="286"/>
      <c r="FA33" s="286"/>
      <c r="FB33" s="106"/>
      <c r="FC33" s="286"/>
      <c r="FD33" s="286"/>
      <c r="FE33" s="106"/>
      <c r="FF33" s="286"/>
      <c r="FG33" s="286"/>
      <c r="FH33" s="106"/>
      <c r="FI33" s="286"/>
      <c r="FJ33" s="286"/>
      <c r="FK33" s="106"/>
      <c r="FL33" s="286"/>
      <c r="FM33" s="286"/>
      <c r="FN33" s="106"/>
      <c r="FO33" s="286"/>
      <c r="FP33" s="286"/>
      <c r="FQ33" s="674"/>
      <c r="FR33" s="286"/>
      <c r="FS33" s="286"/>
      <c r="FT33" s="106"/>
      <c r="FU33" s="286"/>
      <c r="FV33" s="286"/>
      <c r="FW33" s="106"/>
      <c r="FX33" s="286"/>
      <c r="FY33" s="286"/>
      <c r="FZ33" s="286"/>
      <c r="GA33" s="424">
        <f t="shared" si="42"/>
        <v>0</v>
      </c>
      <c r="GB33" s="106"/>
      <c r="GC33" s="286"/>
      <c r="GD33" s="286"/>
      <c r="GE33" s="106"/>
      <c r="GF33" s="286"/>
      <c r="GG33" s="286"/>
      <c r="GH33" s="106"/>
      <c r="GI33" s="286"/>
      <c r="GJ33" s="286"/>
      <c r="GK33" s="106"/>
      <c r="GL33" s="286"/>
      <c r="GM33" s="286"/>
      <c r="GN33" s="106"/>
      <c r="GO33" s="286"/>
      <c r="GP33" s="286"/>
      <c r="GQ33" s="424">
        <f t="shared" si="52"/>
        <v>0</v>
      </c>
      <c r="GR33" s="286"/>
      <c r="GS33" s="286"/>
      <c r="GT33" s="289"/>
      <c r="GU33" s="424">
        <f t="shared" si="31"/>
        <v>0</v>
      </c>
      <c r="GV33" s="104"/>
      <c r="GW33" s="106"/>
      <c r="GX33" s="286"/>
      <c r="GY33" s="286"/>
      <c r="GZ33" s="106"/>
      <c r="HA33" s="286"/>
      <c r="HB33" s="286"/>
      <c r="HC33" s="106"/>
      <c r="HD33" s="286"/>
      <c r="HE33" s="286"/>
      <c r="HF33" s="106"/>
      <c r="HG33" s="286"/>
      <c r="HH33" s="286"/>
      <c r="HI33" s="106"/>
      <c r="HJ33" s="286"/>
      <c r="HK33" s="286"/>
      <c r="HL33" s="106"/>
      <c r="HM33" s="286"/>
      <c r="HN33" s="286"/>
      <c r="HO33" s="674"/>
      <c r="HP33" s="286"/>
      <c r="HQ33" s="286"/>
      <c r="HR33" s="106"/>
      <c r="HS33" s="286"/>
      <c r="HT33" s="286"/>
      <c r="HU33" s="106"/>
      <c r="HV33" s="106"/>
      <c r="HW33" s="286"/>
      <c r="HX33" s="286"/>
      <c r="HY33" s="424">
        <f t="shared" si="44"/>
        <v>0</v>
      </c>
      <c r="HZ33" s="106"/>
      <c r="IA33" s="286"/>
      <c r="IB33" s="286"/>
      <c r="IC33" s="106"/>
      <c r="ID33" s="286"/>
      <c r="IE33" s="286"/>
      <c r="IF33" s="106"/>
      <c r="IG33" s="286"/>
      <c r="IH33" s="286"/>
      <c r="II33" s="106"/>
      <c r="IJ33" s="286"/>
      <c r="IK33" s="286"/>
      <c r="IL33" s="106"/>
      <c r="IM33" s="286"/>
      <c r="IN33" s="286"/>
      <c r="IO33" s="424">
        <f t="shared" si="53"/>
        <v>0</v>
      </c>
      <c r="IP33" s="286"/>
      <c r="IQ33" s="286"/>
      <c r="IR33" s="289"/>
      <c r="IS33" s="424">
        <f t="shared" si="32"/>
        <v>0</v>
      </c>
      <c r="IT33" s="104"/>
      <c r="IU33" s="106"/>
      <c r="IV33" s="286"/>
      <c r="IW33" s="286"/>
      <c r="IX33" s="106"/>
      <c r="IY33" s="286"/>
      <c r="IZ33" s="286"/>
      <c r="JA33" s="106"/>
      <c r="JB33" s="286"/>
      <c r="JC33" s="286"/>
      <c r="JD33" s="106"/>
      <c r="JE33" s="286"/>
      <c r="JF33" s="286"/>
      <c r="JG33" s="106"/>
      <c r="JH33" s="286"/>
      <c r="JI33" s="286"/>
      <c r="JJ33" s="106"/>
      <c r="JK33" s="286"/>
      <c r="JL33" s="286"/>
      <c r="JM33" s="674"/>
      <c r="JN33" s="286"/>
      <c r="JO33" s="286"/>
      <c r="JP33" s="106"/>
      <c r="JQ33" s="286"/>
      <c r="JR33" s="286"/>
      <c r="JS33" s="106"/>
      <c r="JT33" s="106"/>
      <c r="JU33" s="286"/>
      <c r="JV33" s="286"/>
      <c r="JW33" s="424">
        <f t="shared" si="46"/>
        <v>0</v>
      </c>
      <c r="JX33" s="106"/>
      <c r="JY33" s="286"/>
      <c r="JZ33" s="286"/>
      <c r="KA33" s="106"/>
      <c r="KB33" s="286"/>
      <c r="KC33" s="286"/>
      <c r="KD33" s="106"/>
      <c r="KE33" s="286"/>
      <c r="KF33" s="286"/>
      <c r="KG33" s="106"/>
      <c r="KH33" s="286"/>
      <c r="KI33" s="286"/>
      <c r="KJ33" s="106"/>
      <c r="KK33" s="286"/>
      <c r="KL33" s="286"/>
      <c r="KM33" s="424">
        <f t="shared" si="54"/>
        <v>0</v>
      </c>
      <c r="KN33" s="286"/>
      <c r="KO33" s="286"/>
      <c r="KP33" s="289"/>
      <c r="KQ33" s="424">
        <f t="shared" si="33"/>
        <v>0</v>
      </c>
      <c r="KR33" s="104"/>
    </row>
    <row r="34" spans="1:304">
      <c r="A34" s="911"/>
      <c r="B34" s="16"/>
      <c r="C34" s="635" t="s">
        <v>138</v>
      </c>
      <c r="D34" s="17" t="s">
        <v>1</v>
      </c>
      <c r="E34" s="398">
        <v>400</v>
      </c>
      <c r="F34" s="32">
        <f t="shared" si="73"/>
        <v>18.75</v>
      </c>
      <c r="G34" s="399">
        <v>7500</v>
      </c>
      <c r="H34" s="398">
        <v>1500</v>
      </c>
      <c r="I34" s="32">
        <f t="shared" si="11"/>
        <v>36</v>
      </c>
      <c r="J34" s="399">
        <v>54000</v>
      </c>
      <c r="K34" s="32">
        <v>30</v>
      </c>
      <c r="L34" s="32">
        <f t="shared" si="0"/>
        <v>40</v>
      </c>
      <c r="M34" s="35">
        <v>1200</v>
      </c>
      <c r="N34" s="32">
        <v>100</v>
      </c>
      <c r="O34" s="32">
        <f t="shared" si="12"/>
        <v>26.75</v>
      </c>
      <c r="P34" s="35">
        <v>2675</v>
      </c>
      <c r="Q34" s="398">
        <v>25</v>
      </c>
      <c r="R34" s="32">
        <f t="shared" si="13"/>
        <v>749</v>
      </c>
      <c r="S34" s="399">
        <v>18725</v>
      </c>
      <c r="T34" s="32"/>
      <c r="U34" s="32" t="str">
        <f t="shared" si="14"/>
        <v/>
      </c>
      <c r="V34" s="35"/>
      <c r="W34" s="669"/>
      <c r="X34" s="35"/>
      <c r="Y34" s="35"/>
      <c r="Z34" s="398">
        <v>175538</v>
      </c>
      <c r="AA34" s="229">
        <f t="shared" si="15"/>
        <v>0.53499527167906669</v>
      </c>
      <c r="AB34" s="399">
        <v>93912</v>
      </c>
      <c r="AC34" s="398">
        <v>80000</v>
      </c>
      <c r="AD34" s="398">
        <v>25</v>
      </c>
      <c r="AE34" s="32">
        <f t="shared" si="16"/>
        <v>749</v>
      </c>
      <c r="AF34" s="399">
        <v>18725</v>
      </c>
      <c r="AG34" s="35">
        <f>SUM(G34,J34,M34,P34,S34,V34,AB34,AF34)</f>
        <v>196737</v>
      </c>
      <c r="AH34" s="32"/>
      <c r="AI34" s="32"/>
      <c r="AJ34" s="35"/>
      <c r="AK34" s="32"/>
      <c r="AL34" s="32"/>
      <c r="AM34" s="35"/>
      <c r="AN34" s="32"/>
      <c r="AO34" s="32"/>
      <c r="AP34" s="35"/>
      <c r="AQ34" s="32"/>
      <c r="AR34" s="32"/>
      <c r="AS34" s="35"/>
      <c r="AT34" s="32"/>
      <c r="AU34" s="32" t="str">
        <f t="shared" si="75"/>
        <v>0</v>
      </c>
      <c r="AV34" s="35"/>
      <c r="AW34" s="35">
        <f t="shared" si="590"/>
        <v>0</v>
      </c>
      <c r="AX34" s="35">
        <v>10000</v>
      </c>
      <c r="AY34" s="35">
        <v>13000</v>
      </c>
      <c r="AZ34" s="399">
        <f t="shared" ref="AZ34:AZ41" si="591">SUM(G34,J34,M34,P34,S34,V34,AB34,AF34,AJ34,AM34,AP34,AV34,AS34,AX34)*0.1</f>
        <v>20673.7</v>
      </c>
      <c r="BA34" s="206">
        <f t="shared" si="179"/>
        <v>240410.7</v>
      </c>
      <c r="BB34" s="45"/>
      <c r="BC34" s="391"/>
      <c r="BD34" s="392" t="str">
        <f t="shared" si="58"/>
        <v/>
      </c>
      <c r="BE34" s="392"/>
      <c r="BF34" s="391">
        <v>200</v>
      </c>
      <c r="BG34" s="392">
        <f t="shared" si="59"/>
        <v>55</v>
      </c>
      <c r="BH34" s="392">
        <v>11000</v>
      </c>
      <c r="BI34" s="391">
        <v>127.2</v>
      </c>
      <c r="BJ34" s="392">
        <f t="shared" si="60"/>
        <v>29.952830188679243</v>
      </c>
      <c r="BK34" s="392">
        <v>3810</v>
      </c>
      <c r="BL34" s="391">
        <v>750</v>
      </c>
      <c r="BM34" s="392">
        <f t="shared" si="61"/>
        <v>30</v>
      </c>
      <c r="BN34" s="392">
        <v>22500</v>
      </c>
      <c r="BO34" s="486">
        <v>100</v>
      </c>
      <c r="BP34" s="800">
        <f t="shared" si="62"/>
        <v>1000</v>
      </c>
      <c r="BQ34" s="800">
        <v>100000</v>
      </c>
      <c r="BR34" s="486">
        <v>100</v>
      </c>
      <c r="BS34" s="853">
        <f t="shared" si="63"/>
        <v>400</v>
      </c>
      <c r="BT34" s="800">
        <v>40000</v>
      </c>
      <c r="BU34" s="683"/>
      <c r="BV34" s="392"/>
      <c r="BW34" s="392"/>
      <c r="BX34" s="391">
        <v>80000</v>
      </c>
      <c r="BY34" s="392">
        <f t="shared" si="64"/>
        <v>0.56999999999999995</v>
      </c>
      <c r="BZ34" s="392">
        <v>45600</v>
      </c>
      <c r="CA34" s="391">
        <v>150000</v>
      </c>
      <c r="CB34" s="391">
        <v>50</v>
      </c>
      <c r="CC34" s="392">
        <f t="shared" si="65"/>
        <v>900</v>
      </c>
      <c r="CD34" s="392">
        <v>45000</v>
      </c>
      <c r="CE34" s="424">
        <f t="shared" si="38"/>
        <v>267910</v>
      </c>
      <c r="CF34" s="391">
        <v>300</v>
      </c>
      <c r="CG34" s="392">
        <f t="shared" si="66"/>
        <v>30</v>
      </c>
      <c r="CH34" s="392">
        <v>9000</v>
      </c>
      <c r="CI34" s="391"/>
      <c r="CJ34" s="392" t="str">
        <f t="shared" si="67"/>
        <v/>
      </c>
      <c r="CK34" s="392"/>
      <c r="CL34" s="391">
        <v>100</v>
      </c>
      <c r="CM34" s="392">
        <f t="shared" si="68"/>
        <v>1500</v>
      </c>
      <c r="CN34" s="392">
        <v>150000</v>
      </c>
      <c r="CO34" s="391">
        <v>989</v>
      </c>
      <c r="CP34" s="392">
        <v>200</v>
      </c>
      <c r="CQ34" s="392">
        <v>197800</v>
      </c>
      <c r="CR34" s="486"/>
      <c r="CS34" s="800"/>
      <c r="CT34" s="800"/>
      <c r="CU34" s="424">
        <f t="shared" si="50"/>
        <v>356800</v>
      </c>
      <c r="CV34" s="392">
        <v>20000</v>
      </c>
      <c r="CW34" s="392">
        <v>5000</v>
      </c>
      <c r="CX34" s="800">
        <f>SUM(BE34,BH34,BK34,BN34,BQ34,BT34,BZ34,CD34,CH34,CK34,CN34,CQ34,CT34)*0.1</f>
        <v>62471</v>
      </c>
      <c r="CY34" s="424">
        <f t="shared" si="29"/>
        <v>712181</v>
      </c>
      <c r="CZ34" s="825"/>
      <c r="DA34" s="391"/>
      <c r="DB34" s="392"/>
      <c r="DC34" s="392"/>
      <c r="DD34" s="391">
        <v>200</v>
      </c>
      <c r="DE34" s="392"/>
      <c r="DF34" s="392">
        <v>11000</v>
      </c>
      <c r="DG34" s="391">
        <v>333</v>
      </c>
      <c r="DH34" s="392"/>
      <c r="DI34" s="392">
        <v>9990</v>
      </c>
      <c r="DJ34" s="391">
        <v>1500</v>
      </c>
      <c r="DK34" s="392"/>
      <c r="DL34" s="392">
        <v>44390</v>
      </c>
      <c r="DM34" s="391">
        <v>50</v>
      </c>
      <c r="DN34" s="392"/>
      <c r="DO34" s="392">
        <v>50000</v>
      </c>
      <c r="DP34" s="391">
        <v>162</v>
      </c>
      <c r="DQ34" s="392"/>
      <c r="DR34" s="392">
        <v>64800</v>
      </c>
      <c r="DS34" s="683"/>
      <c r="DT34" s="392"/>
      <c r="DU34" s="392"/>
      <c r="DV34" s="391">
        <v>150000</v>
      </c>
      <c r="DW34" s="392"/>
      <c r="DX34" s="392">
        <v>102000</v>
      </c>
      <c r="DY34" s="391">
        <v>150000</v>
      </c>
      <c r="DZ34" s="391"/>
      <c r="EA34" s="392"/>
      <c r="EB34" s="392"/>
      <c r="EC34" s="424">
        <f t="shared" si="40"/>
        <v>282180</v>
      </c>
      <c r="ED34" s="391">
        <v>300</v>
      </c>
      <c r="EE34" s="392"/>
      <c r="EF34" s="392">
        <v>9000</v>
      </c>
      <c r="EG34" s="391"/>
      <c r="EH34" s="392"/>
      <c r="EI34" s="392"/>
      <c r="EJ34" s="391">
        <v>200</v>
      </c>
      <c r="EK34" s="392"/>
      <c r="EL34" s="392">
        <v>300000</v>
      </c>
      <c r="EM34" s="391">
        <v>500</v>
      </c>
      <c r="EN34" s="392"/>
      <c r="EO34" s="392">
        <v>110000</v>
      </c>
      <c r="EP34" s="391">
        <v>50</v>
      </c>
      <c r="EQ34" s="392"/>
      <c r="ER34" s="392">
        <v>50000</v>
      </c>
      <c r="ES34" s="424">
        <f t="shared" si="51"/>
        <v>469000</v>
      </c>
      <c r="ET34" s="392">
        <v>20000</v>
      </c>
      <c r="EU34" s="800">
        <v>5000</v>
      </c>
      <c r="EV34" s="800">
        <f>SUM(DC34,DF34,DI34,DL34,DO34,DR34,DX34,EB34,EF34,EI34,EL34,EO34,ER34)*0.1</f>
        <v>75118</v>
      </c>
      <c r="EW34" s="424">
        <f t="shared" si="30"/>
        <v>851298</v>
      </c>
      <c r="EX34" s="808"/>
      <c r="EY34" s="391"/>
      <c r="EZ34" s="392"/>
      <c r="FA34" s="392"/>
      <c r="FB34" s="391">
        <v>200</v>
      </c>
      <c r="FC34" s="392"/>
      <c r="FD34" s="392">
        <v>11000</v>
      </c>
      <c r="FE34" s="391">
        <v>30</v>
      </c>
      <c r="FF34" s="392"/>
      <c r="FG34" s="392">
        <v>780</v>
      </c>
      <c r="FH34" s="391">
        <v>1500</v>
      </c>
      <c r="FI34" s="392"/>
      <c r="FJ34" s="392">
        <v>45000</v>
      </c>
      <c r="FK34" s="391">
        <v>50</v>
      </c>
      <c r="FL34" s="392"/>
      <c r="FM34" s="392">
        <v>50000</v>
      </c>
      <c r="FN34" s="391">
        <v>200</v>
      </c>
      <c r="FO34" s="392"/>
      <c r="FP34" s="392">
        <v>80000</v>
      </c>
      <c r="FQ34" s="683"/>
      <c r="FR34" s="392"/>
      <c r="FS34" s="392"/>
      <c r="FT34" s="391">
        <v>150000</v>
      </c>
      <c r="FU34" s="392"/>
      <c r="FV34" s="392">
        <v>102000</v>
      </c>
      <c r="FW34" s="391">
        <v>150000</v>
      </c>
      <c r="FX34" s="392"/>
      <c r="FY34" s="392"/>
      <c r="FZ34" s="392"/>
      <c r="GA34" s="424">
        <f t="shared" si="42"/>
        <v>288780</v>
      </c>
      <c r="GB34" s="391">
        <v>300</v>
      </c>
      <c r="GC34" s="392"/>
      <c r="GD34" s="392">
        <v>9000</v>
      </c>
      <c r="GE34" s="391"/>
      <c r="GF34" s="392"/>
      <c r="GG34" s="392"/>
      <c r="GH34" s="391">
        <v>200</v>
      </c>
      <c r="GI34" s="392"/>
      <c r="GJ34" s="392">
        <v>300000</v>
      </c>
      <c r="GK34" s="391">
        <v>500</v>
      </c>
      <c r="GL34" s="392"/>
      <c r="GM34" s="392">
        <v>110000</v>
      </c>
      <c r="GN34" s="391">
        <v>50</v>
      </c>
      <c r="GO34" s="392"/>
      <c r="GP34" s="392">
        <v>50000</v>
      </c>
      <c r="GQ34" s="424">
        <f t="shared" si="52"/>
        <v>469000</v>
      </c>
      <c r="GR34" s="392">
        <v>20000</v>
      </c>
      <c r="GS34" s="800">
        <v>5000</v>
      </c>
      <c r="GT34" s="800">
        <f>SUM(FA34,FD34,FG34,FJ34,FM34,FP34,FV34,FZ34,GD34,GG34,GJ34,GM34,GP34)*0.1</f>
        <v>75778</v>
      </c>
      <c r="GU34" s="424">
        <f t="shared" si="31"/>
        <v>858558</v>
      </c>
      <c r="GV34" s="808"/>
      <c r="GW34" s="391"/>
      <c r="GX34" s="392"/>
      <c r="GY34" s="392"/>
      <c r="GZ34" s="391">
        <v>200</v>
      </c>
      <c r="HA34" s="392"/>
      <c r="HB34" s="392">
        <v>11000</v>
      </c>
      <c r="HC34" s="391">
        <v>40</v>
      </c>
      <c r="HD34" s="392"/>
      <c r="HE34" s="392">
        <v>1200</v>
      </c>
      <c r="HF34" s="391">
        <v>1500</v>
      </c>
      <c r="HG34" s="392"/>
      <c r="HH34" s="392">
        <v>45000</v>
      </c>
      <c r="HI34" s="391">
        <v>50</v>
      </c>
      <c r="HJ34" s="392"/>
      <c r="HK34" s="392">
        <v>50000</v>
      </c>
      <c r="HL34" s="391">
        <v>100</v>
      </c>
      <c r="HM34" s="392"/>
      <c r="HN34" s="392">
        <v>40000</v>
      </c>
      <c r="HO34" s="683"/>
      <c r="HP34" s="392"/>
      <c r="HQ34" s="392"/>
      <c r="HR34" s="391">
        <v>150000</v>
      </c>
      <c r="HS34" s="392"/>
      <c r="HT34" s="392">
        <v>102000</v>
      </c>
      <c r="HU34" s="391">
        <v>150000</v>
      </c>
      <c r="HV34" s="391"/>
      <c r="HW34" s="392"/>
      <c r="HX34" s="392"/>
      <c r="HY34" s="424">
        <f t="shared" si="44"/>
        <v>249200</v>
      </c>
      <c r="HZ34" s="391">
        <v>300</v>
      </c>
      <c r="IA34" s="392"/>
      <c r="IB34" s="392">
        <v>9000</v>
      </c>
      <c r="IC34" s="391"/>
      <c r="ID34" s="392"/>
      <c r="IE34" s="392"/>
      <c r="IF34" s="391">
        <v>200</v>
      </c>
      <c r="IG34" s="392"/>
      <c r="IH34" s="392">
        <v>300000</v>
      </c>
      <c r="II34" s="391">
        <v>500</v>
      </c>
      <c r="IJ34" s="392"/>
      <c r="IK34" s="392">
        <v>110000</v>
      </c>
      <c r="IL34" s="391">
        <v>50</v>
      </c>
      <c r="IM34" s="392"/>
      <c r="IN34" s="392">
        <v>50000</v>
      </c>
      <c r="IO34" s="424">
        <f t="shared" si="53"/>
        <v>469000</v>
      </c>
      <c r="IP34" s="392">
        <v>20000</v>
      </c>
      <c r="IQ34" s="800">
        <v>5000</v>
      </c>
      <c r="IR34" s="800">
        <f>SUM(GY34,HB34,HE34,HH34,HK34,HN34,HT34,HX34,IB34,IE34,IH34,IK34,IN34)*0.1</f>
        <v>71820</v>
      </c>
      <c r="IS34" s="424">
        <f t="shared" si="32"/>
        <v>815020</v>
      </c>
      <c r="IT34" s="808"/>
      <c r="IU34" s="391"/>
      <c r="IV34" s="392"/>
      <c r="IW34" s="392"/>
      <c r="IX34" s="391">
        <v>200</v>
      </c>
      <c r="IY34" s="392"/>
      <c r="IZ34" s="392">
        <v>11000</v>
      </c>
      <c r="JA34" s="391">
        <v>30</v>
      </c>
      <c r="JB34" s="392"/>
      <c r="JC34" s="392">
        <v>780</v>
      </c>
      <c r="JD34" s="391">
        <v>1500</v>
      </c>
      <c r="JE34" s="392"/>
      <c r="JF34" s="392">
        <v>45000</v>
      </c>
      <c r="JG34" s="391">
        <v>50</v>
      </c>
      <c r="JH34" s="392"/>
      <c r="JI34" s="392">
        <v>50000</v>
      </c>
      <c r="JJ34" s="391">
        <v>100</v>
      </c>
      <c r="JK34" s="392"/>
      <c r="JL34" s="392">
        <v>40000</v>
      </c>
      <c r="JM34" s="683"/>
      <c r="JN34" s="392"/>
      <c r="JO34" s="392"/>
      <c r="JP34" s="391">
        <v>150000</v>
      </c>
      <c r="JQ34" s="392"/>
      <c r="JR34" s="392">
        <v>102000</v>
      </c>
      <c r="JS34" s="391">
        <v>150000</v>
      </c>
      <c r="JT34" s="391"/>
      <c r="JU34" s="392"/>
      <c r="JV34" s="392"/>
      <c r="JW34" s="424">
        <f t="shared" si="46"/>
        <v>248780</v>
      </c>
      <c r="JX34" s="391">
        <v>300</v>
      </c>
      <c r="JY34" s="392"/>
      <c r="JZ34" s="392">
        <v>9000</v>
      </c>
      <c r="KA34" s="391"/>
      <c r="KB34" s="392"/>
      <c r="KC34" s="392"/>
      <c r="KD34" s="391">
        <v>200</v>
      </c>
      <c r="KE34" s="392"/>
      <c r="KF34" s="392">
        <v>300000</v>
      </c>
      <c r="KG34" s="391">
        <v>500</v>
      </c>
      <c r="KH34" s="392"/>
      <c r="KI34" s="392">
        <v>110000</v>
      </c>
      <c r="KJ34" s="391">
        <v>50</v>
      </c>
      <c r="KK34" s="392"/>
      <c r="KL34" s="392">
        <v>50000</v>
      </c>
      <c r="KM34" s="424">
        <f t="shared" si="54"/>
        <v>469000</v>
      </c>
      <c r="KN34" s="392">
        <v>20000</v>
      </c>
      <c r="KO34" s="800">
        <v>5000</v>
      </c>
      <c r="KP34" s="800">
        <f>SUM(IW34,IZ34,JC34,JF34,JI34,JL34,JR34,JV34,JZ34,KC34,KF34,KI34,KL34)*0.1</f>
        <v>71778</v>
      </c>
      <c r="KQ34" s="424">
        <f t="shared" si="33"/>
        <v>814558</v>
      </c>
      <c r="KR34" s="45"/>
    </row>
    <row r="35" spans="1:304">
      <c r="A35" s="911"/>
      <c r="B35" s="16"/>
      <c r="C35" s="16"/>
      <c r="D35" s="17" t="s">
        <v>55</v>
      </c>
      <c r="E35" s="398"/>
      <c r="F35" s="32" t="str">
        <f t="shared" si="73"/>
        <v/>
      </c>
      <c r="G35" s="399"/>
      <c r="H35" s="398">
        <v>700</v>
      </c>
      <c r="I35" s="32">
        <f t="shared" si="11"/>
        <v>22.142857142857142</v>
      </c>
      <c r="J35" s="399">
        <v>15500</v>
      </c>
      <c r="K35" s="32"/>
      <c r="L35" s="32" t="str">
        <f t="shared" si="0"/>
        <v/>
      </c>
      <c r="M35" s="35"/>
      <c r="N35" s="32">
        <v>826</v>
      </c>
      <c r="O35" s="32">
        <f t="shared" si="12"/>
        <v>19.975786924939467</v>
      </c>
      <c r="P35" s="35">
        <v>16500</v>
      </c>
      <c r="Q35" s="398">
        <v>842</v>
      </c>
      <c r="R35" s="32">
        <f t="shared" si="13"/>
        <v>350.35629453681707</v>
      </c>
      <c r="S35" s="399">
        <v>295000</v>
      </c>
      <c r="T35" s="32"/>
      <c r="U35" s="32" t="str">
        <f t="shared" si="14"/>
        <v/>
      </c>
      <c r="V35" s="35"/>
      <c r="W35" s="669"/>
      <c r="X35" s="35"/>
      <c r="Y35" s="35"/>
      <c r="Z35" s="398">
        <v>2845000</v>
      </c>
      <c r="AA35" s="229">
        <f t="shared" si="15"/>
        <v>0.27065026362038663</v>
      </c>
      <c r="AB35" s="399">
        <v>770000</v>
      </c>
      <c r="AC35" s="398">
        <v>2006560</v>
      </c>
      <c r="AD35" s="398"/>
      <c r="AE35" s="32" t="str">
        <f t="shared" si="16"/>
        <v/>
      </c>
      <c r="AF35" s="399"/>
      <c r="AG35" s="35">
        <f t="shared" ref="AG35:AG40" si="592">SUM(G35,J35,M35,P35,S35,V35,AB35,AF35)</f>
        <v>1097000</v>
      </c>
      <c r="AH35" s="32"/>
      <c r="AI35" s="32" t="str">
        <f t="shared" ref="AI35:AI40" si="593">IF(ISERROR(AJ35/AH35),"",(AJ35/AH35))</f>
        <v/>
      </c>
      <c r="AJ35" s="35"/>
      <c r="AK35" s="32"/>
      <c r="AL35" s="32" t="str">
        <f t="shared" ref="AL35:AL40" si="594">IF(ISERROR(AM35/AK35),"",(AM35/AK35))</f>
        <v/>
      </c>
      <c r="AM35" s="35"/>
      <c r="AN35" s="32"/>
      <c r="AO35" s="32" t="str">
        <f t="shared" ref="AO35:AO40" si="595">IF(ISERROR(AP35/AN35),"",(AP35/AN35))</f>
        <v/>
      </c>
      <c r="AP35" s="35"/>
      <c r="AQ35" s="32"/>
      <c r="AR35" s="32" t="str">
        <f t="shared" ref="AR35:AR40" si="596">IF(ISERROR(AS35/AQ35),"",(AS35/AQ35))</f>
        <v/>
      </c>
      <c r="AS35" s="35"/>
      <c r="AT35" s="32"/>
      <c r="AU35" s="32" t="str">
        <f t="shared" si="75"/>
        <v>0</v>
      </c>
      <c r="AV35" s="35"/>
      <c r="AW35" s="35">
        <f t="shared" si="590"/>
        <v>0</v>
      </c>
      <c r="AX35" s="35"/>
      <c r="AY35" s="35"/>
      <c r="AZ35" s="399">
        <f t="shared" si="591"/>
        <v>109700</v>
      </c>
      <c r="BA35" s="206">
        <f t="shared" si="179"/>
        <v>1206700</v>
      </c>
      <c r="BB35" s="45"/>
      <c r="BC35" s="32"/>
      <c r="BD35" s="35" t="str">
        <f t="shared" si="58"/>
        <v/>
      </c>
      <c r="BE35" s="35"/>
      <c r="BF35" s="32">
        <v>400</v>
      </c>
      <c r="BG35" s="35">
        <f t="shared" si="59"/>
        <v>17.5</v>
      </c>
      <c r="BH35" s="35">
        <v>7000</v>
      </c>
      <c r="BI35" s="32"/>
      <c r="BJ35" s="35" t="str">
        <f t="shared" si="60"/>
        <v/>
      </c>
      <c r="BK35" s="35"/>
      <c r="BL35" s="32">
        <v>1510</v>
      </c>
      <c r="BM35" s="35">
        <f t="shared" si="61"/>
        <v>20</v>
      </c>
      <c r="BN35" s="35">
        <v>30200</v>
      </c>
      <c r="BO35" s="32">
        <v>810</v>
      </c>
      <c r="BP35" s="35">
        <f t="shared" si="62"/>
        <v>350.61728395061726</v>
      </c>
      <c r="BQ35" s="35">
        <v>284000</v>
      </c>
      <c r="BR35" s="32"/>
      <c r="BS35" s="35" t="str">
        <f t="shared" si="63"/>
        <v/>
      </c>
      <c r="BT35" s="35"/>
      <c r="BU35" s="669"/>
      <c r="BV35" s="35"/>
      <c r="BW35" s="35"/>
      <c r="BX35" s="32">
        <v>1516200</v>
      </c>
      <c r="BY35" s="35">
        <f t="shared" si="64"/>
        <v>0.30009233610341646</v>
      </c>
      <c r="BZ35" s="35">
        <v>455000</v>
      </c>
      <c r="CA35" s="32">
        <v>850000</v>
      </c>
      <c r="CB35" s="32"/>
      <c r="CC35" s="35" t="str">
        <f t="shared" si="65"/>
        <v/>
      </c>
      <c r="CD35" s="35"/>
      <c r="CE35" s="424">
        <f t="shared" si="38"/>
        <v>776200</v>
      </c>
      <c r="CF35" s="32"/>
      <c r="CG35" s="35" t="str">
        <f t="shared" si="66"/>
        <v/>
      </c>
      <c r="CH35" s="35"/>
      <c r="CI35" s="32"/>
      <c r="CJ35" s="35" t="str">
        <f t="shared" si="67"/>
        <v/>
      </c>
      <c r="CK35" s="35"/>
      <c r="CL35" s="32"/>
      <c r="CM35" s="35" t="str">
        <f t="shared" si="68"/>
        <v/>
      </c>
      <c r="CN35" s="35"/>
      <c r="CO35" s="32"/>
      <c r="CP35" s="35" t="str">
        <f t="shared" si="69"/>
        <v/>
      </c>
      <c r="CQ35" s="35"/>
      <c r="CR35" s="32"/>
      <c r="CS35" s="35" t="str">
        <f t="shared" si="70"/>
        <v/>
      </c>
      <c r="CT35" s="35"/>
      <c r="CU35" s="424">
        <f t="shared" si="50"/>
        <v>0</v>
      </c>
      <c r="CV35" s="35"/>
      <c r="CW35" s="35"/>
      <c r="CX35" s="399">
        <f t="shared" ref="CX35:CX41" si="597">SUM(BE35,BH35,BK35,BN35,BQ35,BT35,BZ35,CD35,CH35,CK35,CN35,CQ35,CT35)*0.1</f>
        <v>77620</v>
      </c>
      <c r="CY35" s="424">
        <f t="shared" si="29"/>
        <v>853820</v>
      </c>
      <c r="CZ35" s="822"/>
      <c r="DA35" s="32"/>
      <c r="DB35" s="35"/>
      <c r="DC35" s="35"/>
      <c r="DD35" s="32">
        <v>200</v>
      </c>
      <c r="DE35" s="35"/>
      <c r="DF35" s="35">
        <v>3500</v>
      </c>
      <c r="DG35" s="32"/>
      <c r="DH35" s="35"/>
      <c r="DI35" s="35"/>
      <c r="DJ35" s="391">
        <v>1699</v>
      </c>
      <c r="DK35" s="392"/>
      <c r="DL35" s="392">
        <v>34000</v>
      </c>
      <c r="DM35" s="391">
        <v>480</v>
      </c>
      <c r="DN35" s="392"/>
      <c r="DO35" s="392">
        <v>168000</v>
      </c>
      <c r="DP35" s="391"/>
      <c r="DQ35" s="392"/>
      <c r="DR35" s="392"/>
      <c r="DS35" s="683"/>
      <c r="DT35" s="392"/>
      <c r="DU35" s="392"/>
      <c r="DV35" s="391">
        <v>1576560</v>
      </c>
      <c r="DW35" s="392"/>
      <c r="DX35" s="392">
        <v>490500</v>
      </c>
      <c r="DY35" s="391">
        <v>300000</v>
      </c>
      <c r="DZ35" s="32"/>
      <c r="EA35" s="35"/>
      <c r="EB35" s="35"/>
      <c r="EC35" s="424">
        <f t="shared" si="40"/>
        <v>696000</v>
      </c>
      <c r="ED35" s="32"/>
      <c r="EE35" s="35"/>
      <c r="EF35" s="35"/>
      <c r="EG35" s="32"/>
      <c r="EH35" s="35"/>
      <c r="EI35" s="35"/>
      <c r="EJ35" s="32"/>
      <c r="EK35" s="35"/>
      <c r="EL35" s="35"/>
      <c r="EM35" s="32"/>
      <c r="EN35" s="35"/>
      <c r="EO35" s="35"/>
      <c r="EP35" s="32"/>
      <c r="EQ35" s="35"/>
      <c r="ER35" s="35"/>
      <c r="ES35" s="424">
        <f t="shared" si="51"/>
        <v>0</v>
      </c>
      <c r="ET35" s="35"/>
      <c r="EU35" s="35"/>
      <c r="EV35" s="399">
        <f t="shared" ref="EV35:EV41" si="598">SUM(DC35,DF35,DI35,DL35,DO35,DR35,DX35,EB35,EF35,EI35,EL35,EO35,ER35)*0.1</f>
        <v>69600</v>
      </c>
      <c r="EW35" s="424">
        <f t="shared" si="30"/>
        <v>765600</v>
      </c>
      <c r="EX35" s="45"/>
      <c r="EY35" s="32"/>
      <c r="EZ35" s="35"/>
      <c r="FA35" s="35"/>
      <c r="FB35" s="391">
        <v>181</v>
      </c>
      <c r="FC35" s="392"/>
      <c r="FD35" s="392">
        <v>4000</v>
      </c>
      <c r="FE35" s="391"/>
      <c r="FF35" s="392"/>
      <c r="FG35" s="392"/>
      <c r="FH35" s="391">
        <v>1100</v>
      </c>
      <c r="FI35" s="392"/>
      <c r="FJ35" s="392">
        <v>22000</v>
      </c>
      <c r="FK35" s="391">
        <v>160</v>
      </c>
      <c r="FL35" s="392"/>
      <c r="FM35" s="392">
        <v>60000</v>
      </c>
      <c r="FN35" s="391"/>
      <c r="FO35" s="392"/>
      <c r="FP35" s="392"/>
      <c r="FQ35" s="683"/>
      <c r="FR35" s="392"/>
      <c r="FS35" s="392"/>
      <c r="FT35" s="391">
        <v>850000</v>
      </c>
      <c r="FU35" s="392"/>
      <c r="FV35" s="392">
        <v>255000</v>
      </c>
      <c r="FW35" s="391">
        <v>160000</v>
      </c>
      <c r="FX35" s="35"/>
      <c r="FY35" s="35"/>
      <c r="FZ35" s="35"/>
      <c r="GA35" s="424">
        <f t="shared" si="42"/>
        <v>341000</v>
      </c>
      <c r="GB35" s="32"/>
      <c r="GC35" s="35"/>
      <c r="GD35" s="35"/>
      <c r="GE35" s="32"/>
      <c r="GF35" s="35"/>
      <c r="GG35" s="35"/>
      <c r="GH35" s="32"/>
      <c r="GI35" s="35"/>
      <c r="GJ35" s="35"/>
      <c r="GK35" s="32"/>
      <c r="GL35" s="35"/>
      <c r="GM35" s="35"/>
      <c r="GN35" s="32"/>
      <c r="GO35" s="35"/>
      <c r="GP35" s="35"/>
      <c r="GQ35" s="424">
        <f t="shared" si="52"/>
        <v>0</v>
      </c>
      <c r="GR35" s="35"/>
      <c r="GS35" s="35"/>
      <c r="GT35" s="399">
        <f t="shared" ref="GT35:GT41" si="599">SUM(FA35,FD35,FG35,FJ35,FM35,FP35,FV35,FZ35,GD35,GG35,GJ35,GM35,GP35)*0.1</f>
        <v>34100</v>
      </c>
      <c r="GU35" s="424">
        <f t="shared" si="31"/>
        <v>375100</v>
      </c>
      <c r="GV35" s="45"/>
      <c r="GW35" s="32"/>
      <c r="GX35" s="35"/>
      <c r="GY35" s="35"/>
      <c r="GZ35" s="391">
        <v>0</v>
      </c>
      <c r="HA35" s="392"/>
      <c r="HB35" s="392">
        <v>0</v>
      </c>
      <c r="HC35" s="391"/>
      <c r="HD35" s="392"/>
      <c r="HE35" s="392"/>
      <c r="HF35" s="391">
        <v>810</v>
      </c>
      <c r="HG35" s="392"/>
      <c r="HH35" s="392">
        <v>16200</v>
      </c>
      <c r="HI35" s="391">
        <v>90</v>
      </c>
      <c r="HJ35" s="392"/>
      <c r="HK35" s="392">
        <v>32000</v>
      </c>
      <c r="HL35" s="391"/>
      <c r="HM35" s="392"/>
      <c r="HN35" s="392"/>
      <c r="HO35" s="683"/>
      <c r="HP35" s="392"/>
      <c r="HQ35" s="392"/>
      <c r="HR35" s="391">
        <v>300000</v>
      </c>
      <c r="HS35" s="392"/>
      <c r="HT35" s="392">
        <v>90000</v>
      </c>
      <c r="HU35" s="391">
        <v>80000</v>
      </c>
      <c r="HV35" s="32"/>
      <c r="HW35" s="35"/>
      <c r="HX35" s="35"/>
      <c r="HY35" s="424">
        <f t="shared" si="44"/>
        <v>138200</v>
      </c>
      <c r="HZ35" s="32"/>
      <c r="IA35" s="35"/>
      <c r="IB35" s="35"/>
      <c r="IC35" s="32"/>
      <c r="ID35" s="35"/>
      <c r="IE35" s="35"/>
      <c r="IF35" s="32"/>
      <c r="IG35" s="35"/>
      <c r="IH35" s="35"/>
      <c r="II35" s="32"/>
      <c r="IJ35" s="35"/>
      <c r="IK35" s="35"/>
      <c r="IL35" s="32"/>
      <c r="IM35" s="35"/>
      <c r="IN35" s="35"/>
      <c r="IO35" s="424">
        <f t="shared" si="53"/>
        <v>0</v>
      </c>
      <c r="IP35" s="35"/>
      <c r="IQ35" s="35"/>
      <c r="IR35" s="399">
        <f t="shared" ref="IR35:IR41" si="600">SUM(GY35,HB35,HE35,HH35,HK35,HN35,HT35,HX35,IB35,IE35,IH35,IK35,IN35)*0.1</f>
        <v>13820</v>
      </c>
      <c r="IS35" s="424">
        <f t="shared" si="32"/>
        <v>152020</v>
      </c>
      <c r="IT35" s="45"/>
      <c r="IU35" s="32"/>
      <c r="IV35" s="35"/>
      <c r="IW35" s="35"/>
      <c r="IX35" s="391">
        <v>0</v>
      </c>
      <c r="IY35" s="392"/>
      <c r="IZ35" s="392">
        <v>0</v>
      </c>
      <c r="JA35" s="391"/>
      <c r="JB35" s="392"/>
      <c r="JC35" s="392"/>
      <c r="JD35" s="391">
        <v>480</v>
      </c>
      <c r="JE35" s="392"/>
      <c r="JF35" s="392">
        <v>10000</v>
      </c>
      <c r="JG35" s="391">
        <v>50</v>
      </c>
      <c r="JH35" s="392"/>
      <c r="JI35" s="392">
        <v>18000</v>
      </c>
      <c r="JJ35" s="391"/>
      <c r="JK35" s="392"/>
      <c r="JL35" s="392"/>
      <c r="JM35" s="683"/>
      <c r="JN35" s="392"/>
      <c r="JO35" s="392"/>
      <c r="JP35" s="391">
        <v>160000</v>
      </c>
      <c r="JQ35" s="392"/>
      <c r="JR35" s="392">
        <v>50000</v>
      </c>
      <c r="JS35" s="391">
        <v>60000</v>
      </c>
      <c r="JT35" s="32"/>
      <c r="JU35" s="35"/>
      <c r="JV35" s="35"/>
      <c r="JW35" s="424">
        <f t="shared" si="46"/>
        <v>78000</v>
      </c>
      <c r="JX35" s="32"/>
      <c r="JY35" s="35"/>
      <c r="JZ35" s="35"/>
      <c r="KA35" s="32"/>
      <c r="KB35" s="35"/>
      <c r="KC35" s="35"/>
      <c r="KD35" s="32"/>
      <c r="KE35" s="35"/>
      <c r="KF35" s="35"/>
      <c r="KG35" s="32"/>
      <c r="KH35" s="35"/>
      <c r="KI35" s="35"/>
      <c r="KJ35" s="32"/>
      <c r="KK35" s="35"/>
      <c r="KL35" s="35"/>
      <c r="KM35" s="424">
        <f t="shared" si="54"/>
        <v>0</v>
      </c>
      <c r="KN35" s="35"/>
      <c r="KO35" s="35"/>
      <c r="KP35" s="399">
        <f t="shared" ref="KP35:KP41" si="601">SUM(IW35,IZ35,JC35,JF35,JI35,JL35,JR35,JV35,JZ35,KC35,KF35,KI35,KL35)*0.1</f>
        <v>7800</v>
      </c>
      <c r="KQ35" s="424">
        <f t="shared" si="33"/>
        <v>85800</v>
      </c>
      <c r="KR35" s="45"/>
    </row>
    <row r="36" spans="1:304">
      <c r="A36" s="911"/>
      <c r="B36" s="16"/>
      <c r="C36" s="16"/>
      <c r="D36" s="17" t="s">
        <v>427</v>
      </c>
      <c r="E36" s="398"/>
      <c r="F36" s="32" t="str">
        <f t="shared" si="73"/>
        <v/>
      </c>
      <c r="G36" s="399"/>
      <c r="H36" s="398"/>
      <c r="I36" s="32" t="str">
        <f t="shared" si="11"/>
        <v/>
      </c>
      <c r="J36" s="399"/>
      <c r="K36" s="32"/>
      <c r="L36" s="32" t="str">
        <f t="shared" si="0"/>
        <v/>
      </c>
      <c r="M36" s="35"/>
      <c r="N36" s="32"/>
      <c r="O36" s="32" t="str">
        <f t="shared" si="12"/>
        <v/>
      </c>
      <c r="P36" s="35"/>
      <c r="Q36" s="398"/>
      <c r="R36" s="32" t="str">
        <f t="shared" si="13"/>
        <v/>
      </c>
      <c r="S36" s="399"/>
      <c r="T36" s="32"/>
      <c r="U36" s="32" t="str">
        <f t="shared" si="14"/>
        <v/>
      </c>
      <c r="V36" s="35"/>
      <c r="W36" s="669"/>
      <c r="X36" s="35"/>
      <c r="Y36" s="35"/>
      <c r="Z36" s="398"/>
      <c r="AA36" s="229" t="str">
        <f t="shared" si="15"/>
        <v/>
      </c>
      <c r="AB36" s="399"/>
      <c r="AC36" s="398"/>
      <c r="AD36" s="398"/>
      <c r="AE36" s="32" t="str">
        <f t="shared" si="16"/>
        <v/>
      </c>
      <c r="AF36" s="399"/>
      <c r="AG36" s="35">
        <f t="shared" si="592"/>
        <v>0</v>
      </c>
      <c r="AH36" s="32"/>
      <c r="AI36" s="32" t="str">
        <f t="shared" si="593"/>
        <v/>
      </c>
      <c r="AJ36" s="35"/>
      <c r="AK36" s="32"/>
      <c r="AL36" s="32" t="str">
        <f t="shared" si="594"/>
        <v/>
      </c>
      <c r="AM36" s="35"/>
      <c r="AN36" s="32"/>
      <c r="AO36" s="32" t="str">
        <f t="shared" si="595"/>
        <v/>
      </c>
      <c r="AP36" s="35"/>
      <c r="AQ36" s="32"/>
      <c r="AR36" s="32" t="str">
        <f t="shared" si="596"/>
        <v/>
      </c>
      <c r="AS36" s="35"/>
      <c r="AT36" s="32"/>
      <c r="AU36" s="32" t="str">
        <f t="shared" si="75"/>
        <v>0</v>
      </c>
      <c r="AV36" s="35"/>
      <c r="AW36" s="35">
        <f t="shared" si="590"/>
        <v>0</v>
      </c>
      <c r="AX36" s="35"/>
      <c r="AY36" s="35"/>
      <c r="AZ36" s="399">
        <f t="shared" si="591"/>
        <v>0</v>
      </c>
      <c r="BA36" s="206">
        <f t="shared" si="179"/>
        <v>0</v>
      </c>
      <c r="BB36" s="45"/>
      <c r="BC36" s="32"/>
      <c r="BD36" s="35"/>
      <c r="BE36" s="35"/>
      <c r="BF36" s="32"/>
      <c r="BG36" s="35"/>
      <c r="BH36" s="35"/>
      <c r="BI36" s="32"/>
      <c r="BJ36" s="35"/>
      <c r="BK36" s="35"/>
      <c r="BL36" s="32">
        <v>25.1</v>
      </c>
      <c r="BM36" s="35"/>
      <c r="BN36" s="35">
        <v>5522</v>
      </c>
      <c r="BO36" s="32"/>
      <c r="BP36" s="35"/>
      <c r="BQ36" s="35"/>
      <c r="BR36" s="32"/>
      <c r="BS36" s="35"/>
      <c r="BT36" s="35"/>
      <c r="BU36" s="669">
        <v>25.1</v>
      </c>
      <c r="BV36" s="35"/>
      <c r="BW36" s="35">
        <v>35140</v>
      </c>
      <c r="BX36" s="32"/>
      <c r="BY36" s="35"/>
      <c r="BZ36" s="35"/>
      <c r="CA36" s="32"/>
      <c r="CB36" s="32"/>
      <c r="CC36" s="35"/>
      <c r="CD36" s="35"/>
      <c r="CE36" s="424">
        <f t="shared" si="38"/>
        <v>40662</v>
      </c>
      <c r="CF36" s="32">
        <v>40.299999999999997</v>
      </c>
      <c r="CG36" s="35"/>
      <c r="CH36" s="35">
        <v>8060</v>
      </c>
      <c r="CI36" s="32"/>
      <c r="CJ36" s="35"/>
      <c r="CK36" s="35"/>
      <c r="CL36" s="32">
        <v>40.299999999999997</v>
      </c>
      <c r="CM36" s="35"/>
      <c r="CN36" s="35">
        <v>56420</v>
      </c>
      <c r="CO36" s="32"/>
      <c r="CP36" s="35"/>
      <c r="CQ36" s="35"/>
      <c r="CR36" s="32"/>
      <c r="CS36" s="35"/>
      <c r="CT36" s="35"/>
      <c r="CU36" s="424">
        <f t="shared" si="50"/>
        <v>64480</v>
      </c>
      <c r="CV36" s="35"/>
      <c r="CW36" s="35"/>
      <c r="CX36" s="399">
        <f t="shared" si="597"/>
        <v>7000.2000000000007</v>
      </c>
      <c r="CY36" s="424">
        <f t="shared" si="29"/>
        <v>112142.2</v>
      </c>
      <c r="CZ36" s="822"/>
      <c r="DA36" s="32"/>
      <c r="DB36" s="35"/>
      <c r="DC36" s="35"/>
      <c r="DD36" s="32"/>
      <c r="DE36" s="35"/>
      <c r="DF36" s="35"/>
      <c r="DG36" s="32"/>
      <c r="DH36" s="35"/>
      <c r="DI36" s="35"/>
      <c r="DJ36" s="32"/>
      <c r="DK36" s="35"/>
      <c r="DL36" s="35"/>
      <c r="DM36" s="32"/>
      <c r="DN36" s="35"/>
      <c r="DO36" s="35"/>
      <c r="DP36" s="32"/>
      <c r="DQ36" s="35"/>
      <c r="DR36" s="35"/>
      <c r="DS36" s="669"/>
      <c r="DT36" s="35"/>
      <c r="DU36" s="35"/>
      <c r="DV36" s="32"/>
      <c r="DW36" s="35"/>
      <c r="DX36" s="35"/>
      <c r="DY36" s="32"/>
      <c r="DZ36" s="32"/>
      <c r="EA36" s="35"/>
      <c r="EB36" s="35"/>
      <c r="EC36" s="424">
        <f t="shared" si="40"/>
        <v>0</v>
      </c>
      <c r="ED36" s="32"/>
      <c r="EE36" s="35"/>
      <c r="EF36" s="35"/>
      <c r="EG36" s="32"/>
      <c r="EH36" s="35"/>
      <c r="EI36" s="35"/>
      <c r="EJ36" s="32"/>
      <c r="EK36" s="35"/>
      <c r="EL36" s="35"/>
      <c r="EM36" s="32"/>
      <c r="EN36" s="35"/>
      <c r="EO36" s="35"/>
      <c r="EP36" s="32"/>
      <c r="EQ36" s="35"/>
      <c r="ER36" s="35"/>
      <c r="ES36" s="424">
        <f t="shared" si="51"/>
        <v>0</v>
      </c>
      <c r="ET36" s="35"/>
      <c r="EU36" s="35"/>
      <c r="EV36" s="399">
        <f t="shared" si="598"/>
        <v>0</v>
      </c>
      <c r="EW36" s="424">
        <f t="shared" si="30"/>
        <v>0</v>
      </c>
      <c r="EX36" s="45"/>
      <c r="EY36" s="32"/>
      <c r="EZ36" s="35"/>
      <c r="FA36" s="35"/>
      <c r="FB36" s="32"/>
      <c r="FC36" s="35"/>
      <c r="FD36" s="35"/>
      <c r="FE36" s="32"/>
      <c r="FF36" s="35"/>
      <c r="FG36" s="35"/>
      <c r="FH36" s="32"/>
      <c r="FI36" s="35"/>
      <c r="FJ36" s="35"/>
      <c r="FK36" s="32"/>
      <c r="FL36" s="35"/>
      <c r="FM36" s="35"/>
      <c r="FN36" s="32"/>
      <c r="FO36" s="35"/>
      <c r="FP36" s="35"/>
      <c r="FQ36" s="669"/>
      <c r="FR36" s="35"/>
      <c r="FS36" s="35"/>
      <c r="FT36" s="32"/>
      <c r="FU36" s="35"/>
      <c r="FV36" s="35"/>
      <c r="FW36" s="32"/>
      <c r="FX36" s="35"/>
      <c r="FY36" s="35"/>
      <c r="FZ36" s="35"/>
      <c r="GA36" s="424">
        <f t="shared" si="42"/>
        <v>0</v>
      </c>
      <c r="GB36" s="32"/>
      <c r="GC36" s="35"/>
      <c r="GD36" s="35"/>
      <c r="GE36" s="32"/>
      <c r="GF36" s="35"/>
      <c r="GG36" s="35"/>
      <c r="GH36" s="32"/>
      <c r="GI36" s="35"/>
      <c r="GJ36" s="35"/>
      <c r="GK36" s="32"/>
      <c r="GL36" s="35"/>
      <c r="GM36" s="35"/>
      <c r="GN36" s="32"/>
      <c r="GO36" s="35"/>
      <c r="GP36" s="35"/>
      <c r="GQ36" s="424">
        <f t="shared" si="52"/>
        <v>0</v>
      </c>
      <c r="GR36" s="35"/>
      <c r="GS36" s="35"/>
      <c r="GT36" s="399">
        <f t="shared" si="599"/>
        <v>0</v>
      </c>
      <c r="GU36" s="424">
        <f t="shared" si="31"/>
        <v>0</v>
      </c>
      <c r="GV36" s="45"/>
      <c r="GW36" s="32"/>
      <c r="GX36" s="35"/>
      <c r="GY36" s="35"/>
      <c r="GZ36" s="32"/>
      <c r="HA36" s="35"/>
      <c r="HB36" s="35"/>
      <c r="HC36" s="32"/>
      <c r="HD36" s="35"/>
      <c r="HE36" s="35"/>
      <c r="HF36" s="32"/>
      <c r="HG36" s="35"/>
      <c r="HH36" s="35"/>
      <c r="HI36" s="32"/>
      <c r="HJ36" s="35"/>
      <c r="HK36" s="35"/>
      <c r="HL36" s="32"/>
      <c r="HM36" s="35"/>
      <c r="HN36" s="35"/>
      <c r="HO36" s="669"/>
      <c r="HP36" s="35"/>
      <c r="HQ36" s="35"/>
      <c r="HR36" s="32"/>
      <c r="HS36" s="35"/>
      <c r="HT36" s="35"/>
      <c r="HU36" s="32"/>
      <c r="HV36" s="32"/>
      <c r="HW36" s="35"/>
      <c r="HX36" s="35"/>
      <c r="HY36" s="424">
        <f t="shared" si="44"/>
        <v>0</v>
      </c>
      <c r="HZ36" s="32"/>
      <c r="IA36" s="35"/>
      <c r="IB36" s="35"/>
      <c r="IC36" s="32"/>
      <c r="ID36" s="35"/>
      <c r="IE36" s="35"/>
      <c r="IF36" s="32"/>
      <c r="IG36" s="35"/>
      <c r="IH36" s="35"/>
      <c r="II36" s="32"/>
      <c r="IJ36" s="35"/>
      <c r="IK36" s="35"/>
      <c r="IL36" s="32"/>
      <c r="IM36" s="35"/>
      <c r="IN36" s="35"/>
      <c r="IO36" s="424">
        <f t="shared" si="53"/>
        <v>0</v>
      </c>
      <c r="IP36" s="35"/>
      <c r="IQ36" s="35"/>
      <c r="IR36" s="399">
        <f t="shared" si="600"/>
        <v>0</v>
      </c>
      <c r="IS36" s="424">
        <f t="shared" si="32"/>
        <v>0</v>
      </c>
      <c r="IT36" s="45"/>
      <c r="IU36" s="32"/>
      <c r="IV36" s="35"/>
      <c r="IW36" s="35"/>
      <c r="IX36" s="32"/>
      <c r="IY36" s="35"/>
      <c r="IZ36" s="35"/>
      <c r="JA36" s="32"/>
      <c r="JB36" s="35"/>
      <c r="JC36" s="35"/>
      <c r="JD36" s="32"/>
      <c r="JE36" s="35"/>
      <c r="JF36" s="35"/>
      <c r="JG36" s="32"/>
      <c r="JH36" s="35"/>
      <c r="JI36" s="35"/>
      <c r="JJ36" s="32"/>
      <c r="JK36" s="35"/>
      <c r="JL36" s="35"/>
      <c r="JM36" s="669"/>
      <c r="JN36" s="35"/>
      <c r="JO36" s="35"/>
      <c r="JP36" s="32"/>
      <c r="JQ36" s="35"/>
      <c r="JR36" s="35"/>
      <c r="JS36" s="32"/>
      <c r="JT36" s="32"/>
      <c r="JU36" s="35"/>
      <c r="JV36" s="35"/>
      <c r="JW36" s="424">
        <f t="shared" si="46"/>
        <v>0</v>
      </c>
      <c r="JX36" s="32"/>
      <c r="JY36" s="35"/>
      <c r="JZ36" s="35"/>
      <c r="KA36" s="32"/>
      <c r="KB36" s="35"/>
      <c r="KC36" s="35"/>
      <c r="KD36" s="32"/>
      <c r="KE36" s="35"/>
      <c r="KF36" s="35"/>
      <c r="KG36" s="32"/>
      <c r="KH36" s="35"/>
      <c r="KI36" s="35"/>
      <c r="KJ36" s="32"/>
      <c r="KK36" s="35"/>
      <c r="KL36" s="35"/>
      <c r="KM36" s="424">
        <f t="shared" si="54"/>
        <v>0</v>
      </c>
      <c r="KN36" s="35"/>
      <c r="KO36" s="35"/>
      <c r="KP36" s="399">
        <f t="shared" si="601"/>
        <v>0</v>
      </c>
      <c r="KQ36" s="424">
        <f t="shared" si="33"/>
        <v>0</v>
      </c>
      <c r="KR36" s="45"/>
    </row>
    <row r="37" spans="1:304">
      <c r="A37" s="911"/>
      <c r="B37" s="16"/>
      <c r="C37" s="16"/>
      <c r="D37" s="17" t="s">
        <v>423</v>
      </c>
      <c r="E37" s="398"/>
      <c r="F37" s="32"/>
      <c r="G37" s="399"/>
      <c r="H37" s="398"/>
      <c r="I37" s="32"/>
      <c r="J37" s="399"/>
      <c r="K37" s="32"/>
      <c r="L37" s="32"/>
      <c r="M37" s="35"/>
      <c r="N37" s="32"/>
      <c r="O37" s="32"/>
      <c r="P37" s="35"/>
      <c r="Q37" s="398"/>
      <c r="R37" s="32"/>
      <c r="S37" s="399"/>
      <c r="T37" s="32"/>
      <c r="U37" s="32"/>
      <c r="V37" s="35"/>
      <c r="W37" s="669"/>
      <c r="X37" s="35"/>
      <c r="Y37" s="35"/>
      <c r="Z37" s="398"/>
      <c r="AA37" s="229"/>
      <c r="AB37" s="399"/>
      <c r="AC37" s="398"/>
      <c r="AD37" s="398"/>
      <c r="AE37" s="32"/>
      <c r="AF37" s="399"/>
      <c r="AG37" s="35"/>
      <c r="AH37" s="32"/>
      <c r="AI37" s="32"/>
      <c r="AJ37" s="35"/>
      <c r="AK37" s="32"/>
      <c r="AL37" s="32"/>
      <c r="AM37" s="35"/>
      <c r="AN37" s="32"/>
      <c r="AO37" s="32"/>
      <c r="AP37" s="35"/>
      <c r="AQ37" s="32"/>
      <c r="AR37" s="32"/>
      <c r="AS37" s="35"/>
      <c r="AT37" s="32"/>
      <c r="AU37" s="32"/>
      <c r="AV37" s="35"/>
      <c r="AW37" s="35"/>
      <c r="AX37" s="35"/>
      <c r="AY37" s="35"/>
      <c r="AZ37" s="399"/>
      <c r="BA37" s="206"/>
      <c r="BB37" s="45"/>
      <c r="BC37" s="32"/>
      <c r="BD37" s="35"/>
      <c r="BE37" s="35"/>
      <c r="BF37" s="32"/>
      <c r="BG37" s="35"/>
      <c r="BH37" s="35"/>
      <c r="BI37" s="32"/>
      <c r="BJ37" s="35"/>
      <c r="BK37" s="35"/>
      <c r="BL37" s="32"/>
      <c r="BM37" s="35"/>
      <c r="BN37" s="35"/>
      <c r="BO37" s="32"/>
      <c r="BP37" s="35"/>
      <c r="BQ37" s="35"/>
      <c r="BR37" s="32"/>
      <c r="BS37" s="35"/>
      <c r="BT37" s="35"/>
      <c r="BU37" s="669"/>
      <c r="BV37" s="35"/>
      <c r="BW37" s="35"/>
      <c r="BX37" s="32"/>
      <c r="BY37" s="35"/>
      <c r="BZ37" s="35"/>
      <c r="CA37" s="32"/>
      <c r="CB37" s="32"/>
      <c r="CC37" s="35"/>
      <c r="CD37" s="35"/>
      <c r="CE37" s="424">
        <f t="shared" si="38"/>
        <v>0</v>
      </c>
      <c r="CF37" s="32"/>
      <c r="CG37" s="35"/>
      <c r="CH37" s="35"/>
      <c r="CI37" s="32"/>
      <c r="CJ37" s="35"/>
      <c r="CK37" s="35"/>
      <c r="CL37" s="32">
        <v>100</v>
      </c>
      <c r="CM37" s="35"/>
      <c r="CN37" s="35">
        <v>110000</v>
      </c>
      <c r="CO37" s="32"/>
      <c r="CP37" s="35"/>
      <c r="CQ37" s="35"/>
      <c r="CR37" s="32"/>
      <c r="CS37" s="35"/>
      <c r="CT37" s="35"/>
      <c r="CU37" s="424">
        <f t="shared" si="50"/>
        <v>110000</v>
      </c>
      <c r="CV37" s="35"/>
      <c r="CW37" s="35"/>
      <c r="CX37" s="399">
        <f t="shared" si="597"/>
        <v>11000</v>
      </c>
      <c r="CY37" s="424">
        <f t="shared" si="29"/>
        <v>121000</v>
      </c>
      <c r="CZ37" s="822"/>
      <c r="DA37" s="32"/>
      <c r="DB37" s="35"/>
      <c r="DC37" s="35"/>
      <c r="DD37" s="32"/>
      <c r="DE37" s="35"/>
      <c r="DF37" s="35"/>
      <c r="DG37" s="32"/>
      <c r="DH37" s="35"/>
      <c r="DI37" s="35"/>
      <c r="DJ37" s="32"/>
      <c r="DK37" s="35"/>
      <c r="DL37" s="35"/>
      <c r="DM37" s="32"/>
      <c r="DN37" s="35"/>
      <c r="DO37" s="35"/>
      <c r="DP37" s="32"/>
      <c r="DQ37" s="35"/>
      <c r="DR37" s="35"/>
      <c r="DS37" s="669"/>
      <c r="DT37" s="35"/>
      <c r="DU37" s="35"/>
      <c r="DV37" s="32"/>
      <c r="DW37" s="35"/>
      <c r="DX37" s="35"/>
      <c r="DY37" s="32"/>
      <c r="DZ37" s="32"/>
      <c r="EA37" s="35"/>
      <c r="EB37" s="35"/>
      <c r="EC37" s="424">
        <f t="shared" si="40"/>
        <v>0</v>
      </c>
      <c r="ED37" s="32"/>
      <c r="EE37" s="35"/>
      <c r="EF37" s="35"/>
      <c r="EG37" s="32"/>
      <c r="EH37" s="35"/>
      <c r="EI37" s="35"/>
      <c r="EJ37" s="32">
        <v>100</v>
      </c>
      <c r="EK37" s="35"/>
      <c r="EL37" s="35">
        <v>110000</v>
      </c>
      <c r="EM37" s="32"/>
      <c r="EN37" s="35"/>
      <c r="EO37" s="35"/>
      <c r="EP37" s="32"/>
      <c r="EQ37" s="35"/>
      <c r="ER37" s="35"/>
      <c r="ES37" s="424">
        <f t="shared" si="51"/>
        <v>110000</v>
      </c>
      <c r="ET37" s="35"/>
      <c r="EU37" s="35"/>
      <c r="EV37" s="399">
        <f t="shared" si="598"/>
        <v>11000</v>
      </c>
      <c r="EW37" s="424">
        <f t="shared" si="30"/>
        <v>121000</v>
      </c>
      <c r="EX37" s="45"/>
      <c r="EY37" s="32"/>
      <c r="EZ37" s="35"/>
      <c r="FA37" s="35"/>
      <c r="FB37" s="32"/>
      <c r="FC37" s="35"/>
      <c r="FD37" s="35"/>
      <c r="FE37" s="32"/>
      <c r="FF37" s="35"/>
      <c r="FG37" s="35"/>
      <c r="FH37" s="32"/>
      <c r="FI37" s="35"/>
      <c r="FJ37" s="35"/>
      <c r="FK37" s="32"/>
      <c r="FL37" s="35"/>
      <c r="FM37" s="35"/>
      <c r="FN37" s="32"/>
      <c r="FO37" s="35"/>
      <c r="FP37" s="35"/>
      <c r="FQ37" s="669"/>
      <c r="FR37" s="35"/>
      <c r="FS37" s="35"/>
      <c r="FT37" s="32"/>
      <c r="FU37" s="35"/>
      <c r="FV37" s="35"/>
      <c r="FW37" s="32"/>
      <c r="FX37" s="35"/>
      <c r="FY37" s="35"/>
      <c r="FZ37" s="35"/>
      <c r="GA37" s="424">
        <f t="shared" si="42"/>
        <v>0</v>
      </c>
      <c r="GB37" s="32"/>
      <c r="GC37" s="35"/>
      <c r="GD37" s="35"/>
      <c r="GE37" s="32"/>
      <c r="GF37" s="35"/>
      <c r="GG37" s="35"/>
      <c r="GH37" s="32"/>
      <c r="GI37" s="35"/>
      <c r="GJ37" s="35"/>
      <c r="GK37" s="32"/>
      <c r="GL37" s="35"/>
      <c r="GM37" s="35"/>
      <c r="GN37" s="32"/>
      <c r="GO37" s="35"/>
      <c r="GP37" s="35"/>
      <c r="GQ37" s="424">
        <f t="shared" si="52"/>
        <v>0</v>
      </c>
      <c r="GR37" s="35"/>
      <c r="GS37" s="35"/>
      <c r="GT37" s="399">
        <f t="shared" si="599"/>
        <v>0</v>
      </c>
      <c r="GU37" s="424">
        <f t="shared" si="31"/>
        <v>0</v>
      </c>
      <c r="GV37" s="45"/>
      <c r="GW37" s="32"/>
      <c r="GX37" s="35"/>
      <c r="GY37" s="35"/>
      <c r="GZ37" s="32"/>
      <c r="HA37" s="35"/>
      <c r="HB37" s="35"/>
      <c r="HC37" s="32"/>
      <c r="HD37" s="35"/>
      <c r="HE37" s="35"/>
      <c r="HF37" s="32"/>
      <c r="HG37" s="35"/>
      <c r="HH37" s="35"/>
      <c r="HI37" s="32"/>
      <c r="HJ37" s="35"/>
      <c r="HK37" s="35"/>
      <c r="HL37" s="32"/>
      <c r="HM37" s="35"/>
      <c r="HN37" s="35"/>
      <c r="HO37" s="669"/>
      <c r="HP37" s="35"/>
      <c r="HQ37" s="35"/>
      <c r="HR37" s="32"/>
      <c r="HS37" s="35"/>
      <c r="HT37" s="35"/>
      <c r="HU37" s="32"/>
      <c r="HV37" s="32"/>
      <c r="HW37" s="35"/>
      <c r="HX37" s="35"/>
      <c r="HY37" s="424">
        <f t="shared" si="44"/>
        <v>0</v>
      </c>
      <c r="HZ37" s="32"/>
      <c r="IA37" s="35"/>
      <c r="IB37" s="35"/>
      <c r="IC37" s="32"/>
      <c r="ID37" s="35"/>
      <c r="IE37" s="35"/>
      <c r="IF37" s="32"/>
      <c r="IG37" s="35"/>
      <c r="IH37" s="35"/>
      <c r="II37" s="32"/>
      <c r="IJ37" s="35"/>
      <c r="IK37" s="35"/>
      <c r="IL37" s="32"/>
      <c r="IM37" s="35"/>
      <c r="IN37" s="35"/>
      <c r="IO37" s="424">
        <f t="shared" si="53"/>
        <v>0</v>
      </c>
      <c r="IP37" s="35"/>
      <c r="IQ37" s="35"/>
      <c r="IR37" s="399">
        <f t="shared" si="600"/>
        <v>0</v>
      </c>
      <c r="IS37" s="424">
        <f t="shared" si="32"/>
        <v>0</v>
      </c>
      <c r="IT37" s="45"/>
      <c r="IU37" s="32"/>
      <c r="IV37" s="35"/>
      <c r="IW37" s="35"/>
      <c r="IX37" s="32"/>
      <c r="IY37" s="35"/>
      <c r="IZ37" s="35"/>
      <c r="JA37" s="32"/>
      <c r="JB37" s="35"/>
      <c r="JC37" s="35"/>
      <c r="JD37" s="32"/>
      <c r="JE37" s="35"/>
      <c r="JF37" s="35"/>
      <c r="JG37" s="32"/>
      <c r="JH37" s="35"/>
      <c r="JI37" s="35"/>
      <c r="JJ37" s="32"/>
      <c r="JK37" s="35"/>
      <c r="JL37" s="35"/>
      <c r="JM37" s="669"/>
      <c r="JN37" s="35"/>
      <c r="JO37" s="35"/>
      <c r="JP37" s="32"/>
      <c r="JQ37" s="35"/>
      <c r="JR37" s="35"/>
      <c r="JS37" s="32"/>
      <c r="JT37" s="32"/>
      <c r="JU37" s="35"/>
      <c r="JV37" s="35"/>
      <c r="JW37" s="424">
        <f t="shared" si="46"/>
        <v>0</v>
      </c>
      <c r="JX37" s="32"/>
      <c r="JY37" s="35"/>
      <c r="JZ37" s="35"/>
      <c r="KA37" s="32"/>
      <c r="KB37" s="35"/>
      <c r="KC37" s="35"/>
      <c r="KD37" s="32"/>
      <c r="KE37" s="35"/>
      <c r="KF37" s="35"/>
      <c r="KG37" s="32"/>
      <c r="KH37" s="35"/>
      <c r="KI37" s="35"/>
      <c r="KJ37" s="32"/>
      <c r="KK37" s="35"/>
      <c r="KL37" s="35"/>
      <c r="KM37" s="424">
        <f t="shared" si="54"/>
        <v>0</v>
      </c>
      <c r="KN37" s="35"/>
      <c r="KO37" s="35"/>
      <c r="KP37" s="399">
        <f t="shared" si="601"/>
        <v>0</v>
      </c>
      <c r="KQ37" s="424">
        <f t="shared" si="33"/>
        <v>0</v>
      </c>
      <c r="KR37" s="45"/>
    </row>
    <row r="38" spans="1:304">
      <c r="A38" s="911"/>
      <c r="B38" s="16"/>
      <c r="C38" s="16"/>
      <c r="D38" s="17" t="s">
        <v>424</v>
      </c>
      <c r="E38" s="398"/>
      <c r="F38" s="32"/>
      <c r="G38" s="399"/>
      <c r="H38" s="398"/>
      <c r="I38" s="32"/>
      <c r="J38" s="399"/>
      <c r="K38" s="32"/>
      <c r="L38" s="32"/>
      <c r="M38" s="35"/>
      <c r="N38" s="32"/>
      <c r="O38" s="32"/>
      <c r="P38" s="35"/>
      <c r="Q38" s="398"/>
      <c r="R38" s="32"/>
      <c r="S38" s="399"/>
      <c r="T38" s="32"/>
      <c r="U38" s="32"/>
      <c r="V38" s="35"/>
      <c r="W38" s="669"/>
      <c r="X38" s="35"/>
      <c r="Y38" s="35"/>
      <c r="Z38" s="398"/>
      <c r="AA38" s="229"/>
      <c r="AB38" s="399"/>
      <c r="AC38" s="398"/>
      <c r="AD38" s="398"/>
      <c r="AE38" s="32"/>
      <c r="AF38" s="399"/>
      <c r="AG38" s="35"/>
      <c r="AH38" s="32"/>
      <c r="AI38" s="32"/>
      <c r="AJ38" s="35"/>
      <c r="AK38" s="32"/>
      <c r="AL38" s="32"/>
      <c r="AM38" s="35"/>
      <c r="AN38" s="32"/>
      <c r="AO38" s="32"/>
      <c r="AP38" s="35"/>
      <c r="AQ38" s="32"/>
      <c r="AR38" s="32"/>
      <c r="AS38" s="35"/>
      <c r="AT38" s="32"/>
      <c r="AU38" s="32"/>
      <c r="AV38" s="35"/>
      <c r="AW38" s="35"/>
      <c r="AX38" s="35"/>
      <c r="AY38" s="35"/>
      <c r="AZ38" s="399"/>
      <c r="BA38" s="206"/>
      <c r="BB38" s="45"/>
      <c r="BC38" s="32"/>
      <c r="BD38" s="35" t="str">
        <f t="shared" si="58"/>
        <v/>
      </c>
      <c r="BE38" s="35"/>
      <c r="BF38" s="32"/>
      <c r="BG38" s="35" t="str">
        <f t="shared" si="59"/>
        <v/>
      </c>
      <c r="BH38" s="35"/>
      <c r="BI38" s="32"/>
      <c r="BJ38" s="35" t="str">
        <f t="shared" si="60"/>
        <v/>
      </c>
      <c r="BK38" s="35"/>
      <c r="BL38" s="32"/>
      <c r="BM38" s="35" t="str">
        <f t="shared" si="61"/>
        <v/>
      </c>
      <c r="BN38" s="35"/>
      <c r="BO38" s="32"/>
      <c r="BP38" s="35" t="str">
        <f t="shared" si="62"/>
        <v/>
      </c>
      <c r="BQ38" s="35"/>
      <c r="BR38" s="32"/>
      <c r="BS38" s="35" t="str">
        <f t="shared" si="63"/>
        <v/>
      </c>
      <c r="BT38" s="35"/>
      <c r="BU38" s="669"/>
      <c r="BV38" s="35"/>
      <c r="BW38" s="35"/>
      <c r="BX38" s="32"/>
      <c r="BY38" s="35" t="str">
        <f t="shared" si="64"/>
        <v/>
      </c>
      <c r="BZ38" s="35"/>
      <c r="CA38" s="32"/>
      <c r="CB38" s="32"/>
      <c r="CC38" s="35" t="str">
        <f t="shared" si="65"/>
        <v/>
      </c>
      <c r="CD38" s="35"/>
      <c r="CE38" s="424">
        <f t="shared" si="38"/>
        <v>0</v>
      </c>
      <c r="CF38" s="32">
        <f>8254+250</f>
        <v>8504</v>
      </c>
      <c r="CG38" s="35">
        <f t="shared" si="66"/>
        <v>2.9397930385700848</v>
      </c>
      <c r="CH38" s="35">
        <f>20000+5000</f>
        <v>25000</v>
      </c>
      <c r="CI38" s="32">
        <v>21.3</v>
      </c>
      <c r="CJ38" s="35">
        <f t="shared" si="67"/>
        <v>1000</v>
      </c>
      <c r="CK38" s="35">
        <v>21300</v>
      </c>
      <c r="CL38" s="32"/>
      <c r="CM38" s="35" t="str">
        <f t="shared" si="68"/>
        <v/>
      </c>
      <c r="CN38" s="35"/>
      <c r="CO38" s="32"/>
      <c r="CP38" s="35" t="str">
        <f t="shared" si="69"/>
        <v/>
      </c>
      <c r="CQ38" s="35"/>
      <c r="CR38" s="32"/>
      <c r="CS38" s="35" t="str">
        <f t="shared" si="70"/>
        <v/>
      </c>
      <c r="CT38" s="35"/>
      <c r="CU38" s="424">
        <f t="shared" si="50"/>
        <v>46300</v>
      </c>
      <c r="CV38" s="35"/>
      <c r="CW38" s="35"/>
      <c r="CX38" s="399">
        <f t="shared" si="597"/>
        <v>4630</v>
      </c>
      <c r="CY38" s="424">
        <f t="shared" si="29"/>
        <v>50930</v>
      </c>
      <c r="CZ38" s="822"/>
      <c r="DA38" s="32"/>
      <c r="DB38" s="35"/>
      <c r="DC38" s="35"/>
      <c r="DD38" s="32"/>
      <c r="DE38" s="35"/>
      <c r="DF38" s="35"/>
      <c r="DG38" s="32"/>
      <c r="DH38" s="35"/>
      <c r="DI38" s="35"/>
      <c r="DJ38" s="32"/>
      <c r="DK38" s="35"/>
      <c r="DL38" s="35"/>
      <c r="DM38" s="32"/>
      <c r="DN38" s="35"/>
      <c r="DO38" s="35"/>
      <c r="DP38" s="32"/>
      <c r="DQ38" s="35"/>
      <c r="DR38" s="35"/>
      <c r="DS38" s="669"/>
      <c r="DT38" s="35"/>
      <c r="DU38" s="35"/>
      <c r="DV38" s="32"/>
      <c r="DW38" s="35"/>
      <c r="DX38" s="35"/>
      <c r="DY38" s="32"/>
      <c r="DZ38" s="32"/>
      <c r="EA38" s="35"/>
      <c r="EB38" s="35"/>
      <c r="EC38" s="424">
        <f t="shared" si="40"/>
        <v>0</v>
      </c>
      <c r="ED38" s="32"/>
      <c r="EE38" s="35"/>
      <c r="EF38" s="35"/>
      <c r="EG38" s="32"/>
      <c r="EH38" s="35"/>
      <c r="EI38" s="35"/>
      <c r="EJ38" s="32"/>
      <c r="EK38" s="35"/>
      <c r="EL38" s="35"/>
      <c r="EM38" s="32">
        <v>150</v>
      </c>
      <c r="EN38" s="35"/>
      <c r="EO38" s="35">
        <v>36000</v>
      </c>
      <c r="EP38" s="32"/>
      <c r="EQ38" s="35"/>
      <c r="ER38" s="35"/>
      <c r="ES38" s="424">
        <f t="shared" si="51"/>
        <v>36000</v>
      </c>
      <c r="ET38" s="35"/>
      <c r="EU38" s="35"/>
      <c r="EV38" s="399">
        <f t="shared" si="598"/>
        <v>3600</v>
      </c>
      <c r="EW38" s="424">
        <f t="shared" si="30"/>
        <v>39600</v>
      </c>
      <c r="EX38" s="45"/>
      <c r="EY38" s="32"/>
      <c r="EZ38" s="35"/>
      <c r="FA38" s="35"/>
      <c r="FB38" s="32"/>
      <c r="FC38" s="35"/>
      <c r="FD38" s="35"/>
      <c r="FE38" s="32"/>
      <c r="FF38" s="35"/>
      <c r="FG38" s="35"/>
      <c r="FH38" s="32"/>
      <c r="FI38" s="35"/>
      <c r="FJ38" s="35"/>
      <c r="FK38" s="32"/>
      <c r="FL38" s="35"/>
      <c r="FM38" s="35"/>
      <c r="FN38" s="32"/>
      <c r="FO38" s="35"/>
      <c r="FP38" s="35"/>
      <c r="FQ38" s="669"/>
      <c r="FR38" s="35"/>
      <c r="FS38" s="35"/>
      <c r="FT38" s="32"/>
      <c r="FU38" s="35"/>
      <c r="FV38" s="35"/>
      <c r="FW38" s="32"/>
      <c r="FX38" s="35"/>
      <c r="FY38" s="35"/>
      <c r="FZ38" s="35"/>
      <c r="GA38" s="424">
        <f t="shared" si="42"/>
        <v>0</v>
      </c>
      <c r="GB38" s="32"/>
      <c r="GC38" s="35"/>
      <c r="GD38" s="35"/>
      <c r="GE38" s="32"/>
      <c r="GF38" s="35"/>
      <c r="GG38" s="35"/>
      <c r="GH38" s="32"/>
      <c r="GI38" s="35"/>
      <c r="GJ38" s="35"/>
      <c r="GK38" s="32"/>
      <c r="GL38" s="35"/>
      <c r="GM38" s="35"/>
      <c r="GN38" s="32"/>
      <c r="GO38" s="35"/>
      <c r="GP38" s="35"/>
      <c r="GQ38" s="424">
        <f t="shared" si="52"/>
        <v>0</v>
      </c>
      <c r="GR38" s="35"/>
      <c r="GS38" s="35"/>
      <c r="GT38" s="399">
        <f t="shared" si="599"/>
        <v>0</v>
      </c>
      <c r="GU38" s="424">
        <f t="shared" si="31"/>
        <v>0</v>
      </c>
      <c r="GV38" s="45"/>
      <c r="GW38" s="32"/>
      <c r="GX38" s="35"/>
      <c r="GY38" s="35"/>
      <c r="GZ38" s="32"/>
      <c r="HA38" s="35"/>
      <c r="HB38" s="35"/>
      <c r="HC38" s="32"/>
      <c r="HD38" s="35"/>
      <c r="HE38" s="35"/>
      <c r="HF38" s="32"/>
      <c r="HG38" s="35"/>
      <c r="HH38" s="35"/>
      <c r="HI38" s="32"/>
      <c r="HJ38" s="35"/>
      <c r="HK38" s="35"/>
      <c r="HL38" s="32"/>
      <c r="HM38" s="35"/>
      <c r="HN38" s="35"/>
      <c r="HO38" s="669"/>
      <c r="HP38" s="35"/>
      <c r="HQ38" s="35"/>
      <c r="HR38" s="32"/>
      <c r="HS38" s="35"/>
      <c r="HT38" s="35"/>
      <c r="HU38" s="32"/>
      <c r="HV38" s="32"/>
      <c r="HW38" s="35"/>
      <c r="HX38" s="35"/>
      <c r="HY38" s="424">
        <f t="shared" si="44"/>
        <v>0</v>
      </c>
      <c r="HZ38" s="32"/>
      <c r="IA38" s="35"/>
      <c r="IB38" s="35"/>
      <c r="IC38" s="32"/>
      <c r="ID38" s="35"/>
      <c r="IE38" s="35"/>
      <c r="IF38" s="32"/>
      <c r="IG38" s="35"/>
      <c r="IH38" s="35"/>
      <c r="II38" s="32"/>
      <c r="IJ38" s="35"/>
      <c r="IK38" s="35"/>
      <c r="IL38" s="32"/>
      <c r="IM38" s="35"/>
      <c r="IN38" s="35"/>
      <c r="IO38" s="424">
        <f t="shared" si="53"/>
        <v>0</v>
      </c>
      <c r="IP38" s="35"/>
      <c r="IQ38" s="35"/>
      <c r="IR38" s="399">
        <f t="shared" si="600"/>
        <v>0</v>
      </c>
      <c r="IS38" s="424">
        <f t="shared" si="32"/>
        <v>0</v>
      </c>
      <c r="IT38" s="45"/>
      <c r="IU38" s="32"/>
      <c r="IV38" s="35"/>
      <c r="IW38" s="35"/>
      <c r="IX38" s="32"/>
      <c r="IY38" s="35"/>
      <c r="IZ38" s="35"/>
      <c r="JA38" s="32"/>
      <c r="JB38" s="35"/>
      <c r="JC38" s="35"/>
      <c r="JD38" s="32"/>
      <c r="JE38" s="35"/>
      <c r="JF38" s="35"/>
      <c r="JG38" s="32"/>
      <c r="JH38" s="35"/>
      <c r="JI38" s="35"/>
      <c r="JJ38" s="32"/>
      <c r="JK38" s="35"/>
      <c r="JL38" s="35"/>
      <c r="JM38" s="669"/>
      <c r="JN38" s="35"/>
      <c r="JO38" s="35"/>
      <c r="JP38" s="32"/>
      <c r="JQ38" s="35"/>
      <c r="JR38" s="35"/>
      <c r="JS38" s="32"/>
      <c r="JT38" s="32"/>
      <c r="JU38" s="35"/>
      <c r="JV38" s="35"/>
      <c r="JW38" s="424">
        <f t="shared" si="46"/>
        <v>0</v>
      </c>
      <c r="JX38" s="32"/>
      <c r="JY38" s="35"/>
      <c r="JZ38" s="35"/>
      <c r="KA38" s="32"/>
      <c r="KB38" s="35"/>
      <c r="KC38" s="35"/>
      <c r="KD38" s="32"/>
      <c r="KE38" s="35"/>
      <c r="KF38" s="35"/>
      <c r="KG38" s="32"/>
      <c r="KH38" s="35"/>
      <c r="KI38" s="35"/>
      <c r="KJ38" s="32"/>
      <c r="KK38" s="35"/>
      <c r="KL38" s="35"/>
      <c r="KM38" s="424">
        <f t="shared" si="54"/>
        <v>0</v>
      </c>
      <c r="KN38" s="35"/>
      <c r="KO38" s="35"/>
      <c r="KP38" s="399">
        <f t="shared" si="601"/>
        <v>0</v>
      </c>
      <c r="KQ38" s="424">
        <f t="shared" si="33"/>
        <v>0</v>
      </c>
      <c r="KR38" s="45"/>
    </row>
    <row r="39" spans="1:304">
      <c r="A39" s="911"/>
      <c r="B39" s="16"/>
      <c r="C39" s="16"/>
      <c r="D39" s="17" t="s">
        <v>270</v>
      </c>
      <c r="E39" s="398"/>
      <c r="F39" s="32" t="str">
        <f t="shared" si="73"/>
        <v/>
      </c>
      <c r="G39" s="399"/>
      <c r="H39" s="398"/>
      <c r="I39" s="32" t="str">
        <f t="shared" si="11"/>
        <v/>
      </c>
      <c r="J39" s="399"/>
      <c r="K39" s="32"/>
      <c r="L39" s="32" t="str">
        <f t="shared" si="0"/>
        <v/>
      </c>
      <c r="M39" s="35"/>
      <c r="N39" s="32"/>
      <c r="O39" s="32" t="str">
        <f t="shared" si="12"/>
        <v/>
      </c>
      <c r="P39" s="35"/>
      <c r="Q39" s="398"/>
      <c r="R39" s="32" t="str">
        <f t="shared" si="13"/>
        <v/>
      </c>
      <c r="S39" s="399"/>
      <c r="T39" s="32"/>
      <c r="U39" s="32" t="str">
        <f t="shared" si="14"/>
        <v/>
      </c>
      <c r="V39" s="35"/>
      <c r="W39" s="669"/>
      <c r="X39" s="35"/>
      <c r="Y39" s="35"/>
      <c r="Z39" s="398"/>
      <c r="AA39" s="229" t="str">
        <f t="shared" si="15"/>
        <v/>
      </c>
      <c r="AB39" s="399"/>
      <c r="AC39" s="398"/>
      <c r="AD39" s="398"/>
      <c r="AE39" s="32" t="str">
        <f t="shared" si="16"/>
        <v/>
      </c>
      <c r="AF39" s="399"/>
      <c r="AG39" s="35">
        <f t="shared" si="592"/>
        <v>0</v>
      </c>
      <c r="AH39" s="32"/>
      <c r="AI39" s="32" t="str">
        <f t="shared" si="593"/>
        <v/>
      </c>
      <c r="AJ39" s="35"/>
      <c r="AK39" s="32"/>
      <c r="AL39" s="32" t="str">
        <f t="shared" si="594"/>
        <v/>
      </c>
      <c r="AM39" s="35"/>
      <c r="AN39" s="32"/>
      <c r="AO39" s="32" t="str">
        <f t="shared" si="595"/>
        <v/>
      </c>
      <c r="AP39" s="35"/>
      <c r="AQ39" s="32"/>
      <c r="AR39" s="32" t="str">
        <f t="shared" si="596"/>
        <v/>
      </c>
      <c r="AS39" s="35"/>
      <c r="AT39" s="32"/>
      <c r="AU39" s="32" t="str">
        <f t="shared" si="75"/>
        <v>0</v>
      </c>
      <c r="AV39" s="35"/>
      <c r="AW39" s="35">
        <f t="shared" si="590"/>
        <v>0</v>
      </c>
      <c r="AX39" s="35"/>
      <c r="AY39" s="35"/>
      <c r="AZ39" s="399">
        <f t="shared" si="591"/>
        <v>0</v>
      </c>
      <c r="BA39" s="206">
        <f t="shared" si="179"/>
        <v>0</v>
      </c>
      <c r="BB39" s="45"/>
      <c r="BC39" s="32"/>
      <c r="BD39" s="35" t="str">
        <f t="shared" si="58"/>
        <v/>
      </c>
      <c r="BE39" s="35"/>
      <c r="BF39" s="32"/>
      <c r="BG39" s="35" t="str">
        <f t="shared" si="59"/>
        <v/>
      </c>
      <c r="BH39" s="35"/>
      <c r="BI39" s="32"/>
      <c r="BJ39" s="35" t="str">
        <f t="shared" si="60"/>
        <v/>
      </c>
      <c r="BK39" s="35"/>
      <c r="BL39" s="32">
        <v>500</v>
      </c>
      <c r="BM39" s="35">
        <f t="shared" si="61"/>
        <v>35</v>
      </c>
      <c r="BN39" s="35">
        <v>17500</v>
      </c>
      <c r="BO39" s="32"/>
      <c r="BP39" s="35" t="str">
        <f t="shared" si="62"/>
        <v/>
      </c>
      <c r="BQ39" s="35"/>
      <c r="BR39" s="32"/>
      <c r="BS39" s="35" t="str">
        <f t="shared" si="63"/>
        <v/>
      </c>
      <c r="BT39" s="35"/>
      <c r="BU39" s="669"/>
      <c r="BV39" s="35"/>
      <c r="BW39" s="35"/>
      <c r="BX39" s="32"/>
      <c r="BY39" s="35" t="str">
        <f t="shared" si="64"/>
        <v/>
      </c>
      <c r="BZ39" s="35"/>
      <c r="CA39" s="32"/>
      <c r="CB39" s="32"/>
      <c r="CC39" s="35" t="str">
        <f t="shared" si="65"/>
        <v/>
      </c>
      <c r="CD39" s="35"/>
      <c r="CE39" s="424">
        <f t="shared" si="38"/>
        <v>17500</v>
      </c>
      <c r="CF39" s="32"/>
      <c r="CG39" s="35" t="str">
        <f t="shared" si="66"/>
        <v/>
      </c>
      <c r="CH39" s="35"/>
      <c r="CI39" s="32"/>
      <c r="CJ39" s="35" t="str">
        <f t="shared" si="67"/>
        <v/>
      </c>
      <c r="CK39" s="35"/>
      <c r="CL39" s="32"/>
      <c r="CM39" s="35" t="str">
        <f t="shared" si="68"/>
        <v/>
      </c>
      <c r="CN39" s="35"/>
      <c r="CO39" s="32"/>
      <c r="CP39" s="35" t="str">
        <f t="shared" si="69"/>
        <v/>
      </c>
      <c r="CQ39" s="35"/>
      <c r="CR39" s="32"/>
      <c r="CS39" s="35" t="str">
        <f t="shared" si="70"/>
        <v/>
      </c>
      <c r="CT39" s="35"/>
      <c r="CU39" s="424">
        <f t="shared" si="50"/>
        <v>0</v>
      </c>
      <c r="CV39" s="35"/>
      <c r="CW39" s="35"/>
      <c r="CX39" s="399">
        <f t="shared" si="597"/>
        <v>1750</v>
      </c>
      <c r="CY39" s="424">
        <f t="shared" si="29"/>
        <v>19250</v>
      </c>
      <c r="CZ39" s="822"/>
      <c r="DA39" s="32"/>
      <c r="DB39" s="35"/>
      <c r="DC39" s="35"/>
      <c r="DD39" s="32"/>
      <c r="DE39" s="35"/>
      <c r="DF39" s="35"/>
      <c r="DG39" s="32"/>
      <c r="DH39" s="35"/>
      <c r="DI39" s="35"/>
      <c r="DJ39" s="32">
        <v>124.1</v>
      </c>
      <c r="DK39" s="35"/>
      <c r="DL39" s="35">
        <v>4343</v>
      </c>
      <c r="DM39" s="32"/>
      <c r="DN39" s="35"/>
      <c r="DO39" s="35"/>
      <c r="DP39" s="32">
        <v>40.6</v>
      </c>
      <c r="DQ39" s="35"/>
      <c r="DR39" s="35">
        <v>32480</v>
      </c>
      <c r="DS39" s="669"/>
      <c r="DT39" s="35"/>
      <c r="DU39" s="35"/>
      <c r="DV39" s="32"/>
      <c r="DW39" s="35"/>
      <c r="DX39" s="35"/>
      <c r="DY39" s="32"/>
      <c r="DZ39" s="32"/>
      <c r="EA39" s="35"/>
      <c r="EB39" s="35"/>
      <c r="EC39" s="424">
        <f t="shared" si="40"/>
        <v>36823</v>
      </c>
      <c r="ED39" s="32"/>
      <c r="EE39" s="35"/>
      <c r="EF39" s="35"/>
      <c r="EG39" s="32"/>
      <c r="EH39" s="35"/>
      <c r="EI39" s="35"/>
      <c r="EJ39" s="32"/>
      <c r="EK39" s="35"/>
      <c r="EL39" s="35"/>
      <c r="EM39" s="32"/>
      <c r="EN39" s="35"/>
      <c r="EO39" s="35"/>
      <c r="EP39" s="32"/>
      <c r="EQ39" s="35"/>
      <c r="ER39" s="35"/>
      <c r="ES39" s="424">
        <f t="shared" si="51"/>
        <v>0</v>
      </c>
      <c r="ET39" s="35"/>
      <c r="EU39" s="35"/>
      <c r="EV39" s="399">
        <f t="shared" si="598"/>
        <v>3682.3</v>
      </c>
      <c r="EW39" s="424">
        <f t="shared" si="30"/>
        <v>40505.300000000003</v>
      </c>
      <c r="EX39" s="45"/>
      <c r="EY39" s="32"/>
      <c r="EZ39" s="35"/>
      <c r="FA39" s="35"/>
      <c r="FB39" s="32"/>
      <c r="FC39" s="35"/>
      <c r="FD39" s="35"/>
      <c r="FE39" s="32"/>
      <c r="FF39" s="35"/>
      <c r="FG39" s="35"/>
      <c r="FH39" s="32"/>
      <c r="FI39" s="35"/>
      <c r="FJ39" s="35"/>
      <c r="FK39" s="32"/>
      <c r="FL39" s="35"/>
      <c r="FM39" s="35"/>
      <c r="FN39" s="32"/>
      <c r="FO39" s="35"/>
      <c r="FP39" s="35"/>
      <c r="FQ39" s="669"/>
      <c r="FR39" s="35"/>
      <c r="FS39" s="35"/>
      <c r="FT39" s="32"/>
      <c r="FU39" s="35"/>
      <c r="FV39" s="35"/>
      <c r="FW39" s="32"/>
      <c r="FX39" s="35"/>
      <c r="FY39" s="35"/>
      <c r="FZ39" s="35"/>
      <c r="GA39" s="424">
        <f t="shared" si="42"/>
        <v>0</v>
      </c>
      <c r="GB39" s="32"/>
      <c r="GC39" s="35"/>
      <c r="GD39" s="35"/>
      <c r="GE39" s="32"/>
      <c r="GF39" s="35"/>
      <c r="GG39" s="35"/>
      <c r="GH39" s="32"/>
      <c r="GI39" s="35"/>
      <c r="GJ39" s="35"/>
      <c r="GK39" s="32"/>
      <c r="GL39" s="35"/>
      <c r="GM39" s="35"/>
      <c r="GN39" s="32"/>
      <c r="GO39" s="35"/>
      <c r="GP39" s="35"/>
      <c r="GQ39" s="424">
        <f t="shared" si="52"/>
        <v>0</v>
      </c>
      <c r="GR39" s="35"/>
      <c r="GS39" s="35"/>
      <c r="GT39" s="399">
        <f t="shared" si="599"/>
        <v>0</v>
      </c>
      <c r="GU39" s="424">
        <f t="shared" si="31"/>
        <v>0</v>
      </c>
      <c r="GV39" s="45"/>
      <c r="GW39" s="32"/>
      <c r="GX39" s="35"/>
      <c r="GY39" s="35"/>
      <c r="GZ39" s="32"/>
      <c r="HA39" s="35"/>
      <c r="HB39" s="35"/>
      <c r="HC39" s="32"/>
      <c r="HD39" s="35"/>
      <c r="HE39" s="35"/>
      <c r="HF39" s="32">
        <v>12</v>
      </c>
      <c r="HG39" s="35"/>
      <c r="HH39" s="35">
        <v>420</v>
      </c>
      <c r="HI39" s="32"/>
      <c r="HJ39" s="35"/>
      <c r="HK39" s="35"/>
      <c r="HL39" s="32"/>
      <c r="HM39" s="35"/>
      <c r="HN39" s="35"/>
      <c r="HO39" s="669"/>
      <c r="HP39" s="35"/>
      <c r="HQ39" s="35"/>
      <c r="HR39" s="32"/>
      <c r="HS39" s="35"/>
      <c r="HT39" s="35"/>
      <c r="HU39" s="32"/>
      <c r="HV39" s="32"/>
      <c r="HW39" s="35"/>
      <c r="HX39" s="35"/>
      <c r="HY39" s="424">
        <f t="shared" si="44"/>
        <v>420</v>
      </c>
      <c r="HZ39" s="32"/>
      <c r="IA39" s="35"/>
      <c r="IB39" s="35"/>
      <c r="IC39" s="32"/>
      <c r="ID39" s="35"/>
      <c r="IE39" s="35"/>
      <c r="IF39" s="32"/>
      <c r="IG39" s="35"/>
      <c r="IH39" s="35"/>
      <c r="II39" s="32"/>
      <c r="IJ39" s="35"/>
      <c r="IK39" s="35"/>
      <c r="IL39" s="32"/>
      <c r="IM39" s="35"/>
      <c r="IN39" s="35"/>
      <c r="IO39" s="424">
        <f t="shared" si="53"/>
        <v>0</v>
      </c>
      <c r="IP39" s="35"/>
      <c r="IQ39" s="35"/>
      <c r="IR39" s="399">
        <f t="shared" si="600"/>
        <v>42</v>
      </c>
      <c r="IS39" s="424">
        <f t="shared" si="32"/>
        <v>462</v>
      </c>
      <c r="IT39" s="45"/>
      <c r="IU39" s="32"/>
      <c r="IV39" s="35"/>
      <c r="IW39" s="35"/>
      <c r="IX39" s="32"/>
      <c r="IY39" s="35"/>
      <c r="IZ39" s="35"/>
      <c r="JA39" s="32"/>
      <c r="JB39" s="35"/>
      <c r="JC39" s="35"/>
      <c r="JD39" s="32">
        <v>49.2</v>
      </c>
      <c r="JE39" s="35"/>
      <c r="JF39" s="35">
        <v>1722</v>
      </c>
      <c r="JG39" s="32"/>
      <c r="JH39" s="35"/>
      <c r="JI39" s="35"/>
      <c r="JJ39" s="32"/>
      <c r="JK39" s="35"/>
      <c r="JL39" s="35"/>
      <c r="JM39" s="669"/>
      <c r="JN39" s="35"/>
      <c r="JO39" s="35"/>
      <c r="JP39" s="32"/>
      <c r="JQ39" s="35"/>
      <c r="JR39" s="35"/>
      <c r="JS39" s="32"/>
      <c r="JT39" s="32"/>
      <c r="JU39" s="35"/>
      <c r="JV39" s="35"/>
      <c r="JW39" s="424">
        <f t="shared" si="46"/>
        <v>1722</v>
      </c>
      <c r="JX39" s="32"/>
      <c r="JY39" s="35"/>
      <c r="JZ39" s="35"/>
      <c r="KA39" s="32"/>
      <c r="KB39" s="35"/>
      <c r="KC39" s="35"/>
      <c r="KD39" s="32"/>
      <c r="KE39" s="35"/>
      <c r="KF39" s="35"/>
      <c r="KG39" s="32"/>
      <c r="KH39" s="35"/>
      <c r="KI39" s="35"/>
      <c r="KJ39" s="32"/>
      <c r="KK39" s="35"/>
      <c r="KL39" s="35"/>
      <c r="KM39" s="424">
        <f t="shared" si="54"/>
        <v>0</v>
      </c>
      <c r="KN39" s="35"/>
      <c r="KO39" s="35"/>
      <c r="KP39" s="399">
        <f t="shared" si="601"/>
        <v>172.20000000000002</v>
      </c>
      <c r="KQ39" s="424">
        <f t="shared" si="33"/>
        <v>1894.2</v>
      </c>
      <c r="KR39" s="45"/>
    </row>
    <row r="40" spans="1:304">
      <c r="A40" s="911"/>
      <c r="B40" s="16"/>
      <c r="C40" s="16"/>
      <c r="D40" s="17" t="s">
        <v>271</v>
      </c>
      <c r="E40" s="398"/>
      <c r="F40" s="32" t="str">
        <f t="shared" si="73"/>
        <v/>
      </c>
      <c r="G40" s="399"/>
      <c r="H40" s="398"/>
      <c r="I40" s="32" t="str">
        <f t="shared" si="11"/>
        <v/>
      </c>
      <c r="J40" s="399"/>
      <c r="K40" s="32"/>
      <c r="L40" s="32" t="str">
        <f t="shared" si="0"/>
        <v/>
      </c>
      <c r="M40" s="35"/>
      <c r="N40" s="32"/>
      <c r="O40" s="32" t="str">
        <f t="shared" si="12"/>
        <v/>
      </c>
      <c r="P40" s="35"/>
      <c r="Q40" s="398"/>
      <c r="R40" s="32" t="str">
        <f t="shared" si="13"/>
        <v/>
      </c>
      <c r="S40" s="399"/>
      <c r="T40" s="32"/>
      <c r="U40" s="32" t="str">
        <f t="shared" si="14"/>
        <v/>
      </c>
      <c r="V40" s="35"/>
      <c r="W40" s="669"/>
      <c r="X40" s="35"/>
      <c r="Y40" s="35"/>
      <c r="Z40" s="398"/>
      <c r="AA40" s="229" t="str">
        <f t="shared" si="15"/>
        <v/>
      </c>
      <c r="AB40" s="399"/>
      <c r="AC40" s="398"/>
      <c r="AD40" s="398"/>
      <c r="AE40" s="32" t="str">
        <f t="shared" si="16"/>
        <v/>
      </c>
      <c r="AF40" s="399"/>
      <c r="AG40" s="35">
        <f t="shared" si="592"/>
        <v>0</v>
      </c>
      <c r="AH40" s="32"/>
      <c r="AI40" s="32" t="str">
        <f t="shared" si="593"/>
        <v/>
      </c>
      <c r="AJ40" s="35"/>
      <c r="AK40" s="32"/>
      <c r="AL40" s="32" t="str">
        <f t="shared" si="594"/>
        <v/>
      </c>
      <c r="AM40" s="35"/>
      <c r="AN40" s="32"/>
      <c r="AO40" s="32" t="str">
        <f t="shared" si="595"/>
        <v/>
      </c>
      <c r="AP40" s="35"/>
      <c r="AQ40" s="32"/>
      <c r="AR40" s="32" t="str">
        <f t="shared" si="596"/>
        <v/>
      </c>
      <c r="AS40" s="35"/>
      <c r="AT40" s="32"/>
      <c r="AU40" s="32" t="str">
        <f t="shared" si="75"/>
        <v>0</v>
      </c>
      <c r="AV40" s="35"/>
      <c r="AW40" s="35">
        <f t="shared" si="590"/>
        <v>0</v>
      </c>
      <c r="AX40" s="35"/>
      <c r="AY40" s="35"/>
      <c r="AZ40" s="399">
        <f t="shared" si="591"/>
        <v>0</v>
      </c>
      <c r="BA40" s="206">
        <f t="shared" si="179"/>
        <v>0</v>
      </c>
      <c r="BB40" s="45"/>
      <c r="BC40" s="32"/>
      <c r="BD40" s="35" t="str">
        <f t="shared" si="58"/>
        <v/>
      </c>
      <c r="BE40" s="35"/>
      <c r="BF40" s="32"/>
      <c r="BG40" s="35" t="str">
        <f t="shared" si="59"/>
        <v/>
      </c>
      <c r="BH40" s="35"/>
      <c r="BI40" s="32"/>
      <c r="BJ40" s="35" t="str">
        <f t="shared" si="60"/>
        <v/>
      </c>
      <c r="BK40" s="35"/>
      <c r="BL40" s="32"/>
      <c r="BM40" s="35" t="str">
        <f t="shared" si="61"/>
        <v/>
      </c>
      <c r="BN40" s="35"/>
      <c r="BO40" s="32"/>
      <c r="BP40" s="35" t="str">
        <f t="shared" si="62"/>
        <v/>
      </c>
      <c r="BQ40" s="35"/>
      <c r="BR40" s="32"/>
      <c r="BS40" s="35" t="str">
        <f t="shared" si="63"/>
        <v/>
      </c>
      <c r="BT40" s="35"/>
      <c r="BU40" s="669"/>
      <c r="BV40" s="35"/>
      <c r="BW40" s="35"/>
      <c r="BX40" s="32"/>
      <c r="BY40" s="35" t="str">
        <f t="shared" si="64"/>
        <v/>
      </c>
      <c r="BZ40" s="35"/>
      <c r="CA40" s="32"/>
      <c r="CB40" s="32"/>
      <c r="CC40" s="35" t="str">
        <f t="shared" si="65"/>
        <v/>
      </c>
      <c r="CD40" s="35"/>
      <c r="CE40" s="424">
        <f t="shared" si="38"/>
        <v>0</v>
      </c>
      <c r="CF40" s="32"/>
      <c r="CG40" s="35" t="str">
        <f t="shared" si="66"/>
        <v/>
      </c>
      <c r="CH40" s="35"/>
      <c r="CI40" s="32"/>
      <c r="CJ40" s="35" t="str">
        <f t="shared" si="67"/>
        <v/>
      </c>
      <c r="CK40" s="35"/>
      <c r="CL40" s="32"/>
      <c r="CM40" s="35" t="str">
        <f t="shared" si="68"/>
        <v/>
      </c>
      <c r="CN40" s="35"/>
      <c r="CO40" s="32"/>
      <c r="CP40" s="35" t="str">
        <f t="shared" si="69"/>
        <v/>
      </c>
      <c r="CQ40" s="35"/>
      <c r="CR40" s="32"/>
      <c r="CS40" s="35" t="str">
        <f t="shared" si="70"/>
        <v/>
      </c>
      <c r="CT40" s="35"/>
      <c r="CU40" s="424">
        <f t="shared" si="50"/>
        <v>0</v>
      </c>
      <c r="CV40" s="35"/>
      <c r="CW40" s="35"/>
      <c r="CX40" s="399">
        <f t="shared" si="597"/>
        <v>0</v>
      </c>
      <c r="CY40" s="424">
        <f t="shared" si="29"/>
        <v>0</v>
      </c>
      <c r="CZ40" s="822"/>
      <c r="DA40" s="32"/>
      <c r="DB40" s="35"/>
      <c r="DC40" s="35"/>
      <c r="DD40" s="32"/>
      <c r="DE40" s="35"/>
      <c r="DF40" s="35"/>
      <c r="DG40" s="32"/>
      <c r="DH40" s="35"/>
      <c r="DI40" s="35"/>
      <c r="DJ40" s="32"/>
      <c r="DK40" s="35"/>
      <c r="DL40" s="35"/>
      <c r="DM40" s="32"/>
      <c r="DN40" s="35"/>
      <c r="DO40" s="35"/>
      <c r="DP40" s="32"/>
      <c r="DQ40" s="35"/>
      <c r="DR40" s="35"/>
      <c r="DS40" s="669"/>
      <c r="DT40" s="35"/>
      <c r="DU40" s="35"/>
      <c r="DV40" s="32"/>
      <c r="DW40" s="35"/>
      <c r="DX40" s="35"/>
      <c r="DY40" s="32"/>
      <c r="DZ40" s="32"/>
      <c r="EA40" s="35"/>
      <c r="EB40" s="35"/>
      <c r="EC40" s="424">
        <f t="shared" si="40"/>
        <v>0</v>
      </c>
      <c r="ED40" s="32"/>
      <c r="EE40" s="35"/>
      <c r="EF40" s="35"/>
      <c r="EG40" s="32"/>
      <c r="EH40" s="35"/>
      <c r="EI40" s="35"/>
      <c r="EJ40" s="32"/>
      <c r="EK40" s="35"/>
      <c r="EL40" s="35"/>
      <c r="EM40" s="32"/>
      <c r="EN40" s="35"/>
      <c r="EO40" s="35"/>
      <c r="EP40" s="32"/>
      <c r="EQ40" s="35"/>
      <c r="ER40" s="35"/>
      <c r="ES40" s="424">
        <f t="shared" si="51"/>
        <v>0</v>
      </c>
      <c r="ET40" s="35"/>
      <c r="EU40" s="35"/>
      <c r="EV40" s="399">
        <f t="shared" si="598"/>
        <v>0</v>
      </c>
      <c r="EW40" s="424">
        <f t="shared" si="30"/>
        <v>0</v>
      </c>
      <c r="EX40" s="45"/>
      <c r="EY40" s="32"/>
      <c r="EZ40" s="35"/>
      <c r="FA40" s="35"/>
      <c r="FB40" s="32"/>
      <c r="FC40" s="35"/>
      <c r="FD40" s="35"/>
      <c r="FE40" s="32"/>
      <c r="FF40" s="35"/>
      <c r="FG40" s="35"/>
      <c r="FH40" s="32"/>
      <c r="FI40" s="35"/>
      <c r="FJ40" s="35"/>
      <c r="FK40" s="32"/>
      <c r="FL40" s="35"/>
      <c r="FM40" s="35"/>
      <c r="FN40" s="32"/>
      <c r="FO40" s="35"/>
      <c r="FP40" s="35"/>
      <c r="FQ40" s="669"/>
      <c r="FR40" s="35"/>
      <c r="FS40" s="35"/>
      <c r="FT40" s="32"/>
      <c r="FU40" s="35"/>
      <c r="FV40" s="35"/>
      <c r="FW40" s="32"/>
      <c r="FX40" s="35"/>
      <c r="FY40" s="35"/>
      <c r="FZ40" s="35"/>
      <c r="GA40" s="424">
        <f t="shared" si="42"/>
        <v>0</v>
      </c>
      <c r="GB40" s="32"/>
      <c r="GC40" s="35"/>
      <c r="GD40" s="35"/>
      <c r="GE40" s="32"/>
      <c r="GF40" s="35"/>
      <c r="GG40" s="35"/>
      <c r="GH40" s="32"/>
      <c r="GI40" s="35"/>
      <c r="GJ40" s="35"/>
      <c r="GK40" s="32"/>
      <c r="GL40" s="35"/>
      <c r="GM40" s="35"/>
      <c r="GN40" s="32"/>
      <c r="GO40" s="35"/>
      <c r="GP40" s="35"/>
      <c r="GQ40" s="424">
        <f t="shared" si="52"/>
        <v>0</v>
      </c>
      <c r="GR40" s="35"/>
      <c r="GS40" s="35"/>
      <c r="GT40" s="399">
        <f t="shared" si="599"/>
        <v>0</v>
      </c>
      <c r="GU40" s="424">
        <f t="shared" si="31"/>
        <v>0</v>
      </c>
      <c r="GV40" s="45"/>
      <c r="GW40" s="32"/>
      <c r="GX40" s="35"/>
      <c r="GY40" s="35"/>
      <c r="GZ40" s="32"/>
      <c r="HA40" s="35"/>
      <c r="HB40" s="35"/>
      <c r="HC40" s="32"/>
      <c r="HD40" s="35"/>
      <c r="HE40" s="35"/>
      <c r="HF40" s="32"/>
      <c r="HG40" s="35"/>
      <c r="HH40" s="35"/>
      <c r="HI40" s="32"/>
      <c r="HJ40" s="35"/>
      <c r="HK40" s="35"/>
      <c r="HL40" s="32"/>
      <c r="HM40" s="35"/>
      <c r="HN40" s="35"/>
      <c r="HO40" s="669"/>
      <c r="HP40" s="35"/>
      <c r="HQ40" s="35"/>
      <c r="HR40" s="32"/>
      <c r="HS40" s="35"/>
      <c r="HT40" s="35"/>
      <c r="HU40" s="32"/>
      <c r="HV40" s="32"/>
      <c r="HW40" s="35"/>
      <c r="HX40" s="35"/>
      <c r="HY40" s="424">
        <f t="shared" si="44"/>
        <v>0</v>
      </c>
      <c r="HZ40" s="32"/>
      <c r="IA40" s="35"/>
      <c r="IB40" s="35"/>
      <c r="IC40" s="32"/>
      <c r="ID40" s="35"/>
      <c r="IE40" s="35"/>
      <c r="IF40" s="32"/>
      <c r="IG40" s="35"/>
      <c r="IH40" s="35"/>
      <c r="II40" s="32"/>
      <c r="IJ40" s="35"/>
      <c r="IK40" s="35"/>
      <c r="IL40" s="32"/>
      <c r="IM40" s="35"/>
      <c r="IN40" s="35"/>
      <c r="IO40" s="424">
        <f t="shared" si="53"/>
        <v>0</v>
      </c>
      <c r="IP40" s="35"/>
      <c r="IQ40" s="35"/>
      <c r="IR40" s="399">
        <f t="shared" si="600"/>
        <v>0</v>
      </c>
      <c r="IS40" s="424">
        <f t="shared" si="32"/>
        <v>0</v>
      </c>
      <c r="IT40" s="45"/>
      <c r="IU40" s="32"/>
      <c r="IV40" s="35"/>
      <c r="IW40" s="35"/>
      <c r="IX40" s="32"/>
      <c r="IY40" s="35"/>
      <c r="IZ40" s="35"/>
      <c r="JA40" s="32"/>
      <c r="JB40" s="35"/>
      <c r="JC40" s="35"/>
      <c r="JD40" s="32"/>
      <c r="JE40" s="35"/>
      <c r="JF40" s="35"/>
      <c r="JG40" s="32"/>
      <c r="JH40" s="35"/>
      <c r="JI40" s="35"/>
      <c r="JJ40" s="32"/>
      <c r="JK40" s="35"/>
      <c r="JL40" s="35"/>
      <c r="JM40" s="669"/>
      <c r="JN40" s="35"/>
      <c r="JO40" s="35"/>
      <c r="JP40" s="32"/>
      <c r="JQ40" s="35"/>
      <c r="JR40" s="35"/>
      <c r="JS40" s="32"/>
      <c r="JT40" s="32"/>
      <c r="JU40" s="35"/>
      <c r="JV40" s="35"/>
      <c r="JW40" s="424">
        <f t="shared" si="46"/>
        <v>0</v>
      </c>
      <c r="JX40" s="32"/>
      <c r="JY40" s="35"/>
      <c r="JZ40" s="35"/>
      <c r="KA40" s="32"/>
      <c r="KB40" s="35"/>
      <c r="KC40" s="35"/>
      <c r="KD40" s="32"/>
      <c r="KE40" s="35"/>
      <c r="KF40" s="35"/>
      <c r="KG40" s="32"/>
      <c r="KH40" s="35"/>
      <c r="KI40" s="35"/>
      <c r="KJ40" s="32"/>
      <c r="KK40" s="35"/>
      <c r="KL40" s="35"/>
      <c r="KM40" s="424">
        <f t="shared" si="54"/>
        <v>0</v>
      </c>
      <c r="KN40" s="35"/>
      <c r="KO40" s="35"/>
      <c r="KP40" s="399">
        <f t="shared" si="601"/>
        <v>0</v>
      </c>
      <c r="KQ40" s="424">
        <f t="shared" si="33"/>
        <v>0</v>
      </c>
      <c r="KR40" s="45"/>
    </row>
    <row r="41" spans="1:304" ht="28.5">
      <c r="A41" s="911"/>
      <c r="B41" s="16"/>
      <c r="C41" s="18"/>
      <c r="D41" s="19" t="s">
        <v>291</v>
      </c>
      <c r="E41" s="398">
        <v>0</v>
      </c>
      <c r="F41" s="32" t="str">
        <f t="shared" si="73"/>
        <v/>
      </c>
      <c r="G41" s="399">
        <v>0</v>
      </c>
      <c r="H41" s="398">
        <v>0</v>
      </c>
      <c r="I41" s="32" t="str">
        <f t="shared" si="11"/>
        <v/>
      </c>
      <c r="J41" s="399">
        <v>0</v>
      </c>
      <c r="K41" s="32"/>
      <c r="L41" s="32" t="str">
        <f t="shared" si="0"/>
        <v/>
      </c>
      <c r="M41" s="35"/>
      <c r="N41" s="32"/>
      <c r="O41" s="32" t="str">
        <f t="shared" si="12"/>
        <v/>
      </c>
      <c r="P41" s="35"/>
      <c r="Q41" s="398">
        <v>28</v>
      </c>
      <c r="R41" s="32">
        <f t="shared" si="13"/>
        <v>650</v>
      </c>
      <c r="S41" s="399">
        <v>18200</v>
      </c>
      <c r="T41" s="32"/>
      <c r="U41" s="32" t="str">
        <f t="shared" si="14"/>
        <v/>
      </c>
      <c r="V41" s="35"/>
      <c r="W41" s="669"/>
      <c r="X41" s="35"/>
      <c r="Y41" s="35"/>
      <c r="Z41" s="398"/>
      <c r="AA41" s="229" t="str">
        <f t="shared" si="15"/>
        <v/>
      </c>
      <c r="AB41" s="399"/>
      <c r="AC41" s="398">
        <v>145000</v>
      </c>
      <c r="AD41" s="398">
        <v>91</v>
      </c>
      <c r="AE41" s="32">
        <f t="shared" si="16"/>
        <v>1000</v>
      </c>
      <c r="AF41" s="399">
        <v>91000</v>
      </c>
      <c r="AG41" s="41">
        <f>SUM(G41,J41,M41,P41,S41,V41,AB41,AF41)</f>
        <v>109200</v>
      </c>
      <c r="AH41" s="32"/>
      <c r="AI41" s="32"/>
      <c r="AJ41" s="35"/>
      <c r="AK41" s="32"/>
      <c r="AL41" s="32"/>
      <c r="AM41" s="35"/>
      <c r="AN41" s="32"/>
      <c r="AO41" s="32"/>
      <c r="AP41" s="35"/>
      <c r="AQ41" s="32"/>
      <c r="AR41" s="32"/>
      <c r="AS41" s="35"/>
      <c r="AT41" s="32"/>
      <c r="AU41" s="32" t="str">
        <f t="shared" si="75"/>
        <v>0</v>
      </c>
      <c r="AV41" s="35"/>
      <c r="AW41" s="35">
        <f t="shared" si="590"/>
        <v>0</v>
      </c>
      <c r="AX41" s="35"/>
      <c r="AY41" s="35"/>
      <c r="AZ41" s="399">
        <f t="shared" si="591"/>
        <v>10920</v>
      </c>
      <c r="BA41" s="206">
        <f t="shared" si="179"/>
        <v>120120</v>
      </c>
      <c r="BB41" s="45"/>
      <c r="BC41" s="32"/>
      <c r="BD41" s="35" t="str">
        <f t="shared" si="58"/>
        <v/>
      </c>
      <c r="BE41" s="35"/>
      <c r="BF41" s="32"/>
      <c r="BG41" s="35" t="str">
        <f t="shared" si="59"/>
        <v/>
      </c>
      <c r="BH41" s="35"/>
      <c r="BI41" s="32"/>
      <c r="BJ41" s="35" t="str">
        <f t="shared" si="60"/>
        <v/>
      </c>
      <c r="BK41" s="35"/>
      <c r="BL41" s="32"/>
      <c r="BM41" s="35" t="str">
        <f t="shared" si="61"/>
        <v/>
      </c>
      <c r="BN41" s="35"/>
      <c r="BO41" s="32"/>
      <c r="BP41" s="35" t="str">
        <f t="shared" si="62"/>
        <v/>
      </c>
      <c r="BQ41" s="35"/>
      <c r="BR41" s="32"/>
      <c r="BS41" s="35" t="str">
        <f t="shared" si="63"/>
        <v/>
      </c>
      <c r="BT41" s="35"/>
      <c r="BU41" s="669"/>
      <c r="BV41" s="35"/>
      <c r="BW41" s="35"/>
      <c r="BX41" s="32"/>
      <c r="BY41" s="35" t="str">
        <f t="shared" si="64"/>
        <v/>
      </c>
      <c r="BZ41" s="35">
        <v>25000</v>
      </c>
      <c r="CA41" s="32">
        <v>140000</v>
      </c>
      <c r="CB41" s="32"/>
      <c r="CC41" s="35" t="str">
        <f t="shared" si="65"/>
        <v/>
      </c>
      <c r="CD41" s="35"/>
      <c r="CE41" s="424">
        <f t="shared" si="38"/>
        <v>25000</v>
      </c>
      <c r="CF41" s="32"/>
      <c r="CG41" s="35" t="str">
        <f t="shared" si="66"/>
        <v/>
      </c>
      <c r="CH41" s="35"/>
      <c r="CI41" s="32"/>
      <c r="CJ41" s="35" t="str">
        <f t="shared" si="67"/>
        <v/>
      </c>
      <c r="CK41" s="35"/>
      <c r="CL41" s="32"/>
      <c r="CM41" s="35" t="str">
        <f t="shared" si="68"/>
        <v/>
      </c>
      <c r="CN41" s="35"/>
      <c r="CO41" s="32">
        <v>500</v>
      </c>
      <c r="CP41" s="35">
        <f t="shared" si="69"/>
        <v>220</v>
      </c>
      <c r="CQ41" s="35">
        <v>110000</v>
      </c>
      <c r="CR41" s="32"/>
      <c r="CS41" s="35" t="str">
        <f t="shared" si="70"/>
        <v/>
      </c>
      <c r="CT41" s="35"/>
      <c r="CU41" s="424">
        <f t="shared" si="50"/>
        <v>110000</v>
      </c>
      <c r="CV41" s="35"/>
      <c r="CW41" s="35">
        <v>10000</v>
      </c>
      <c r="CX41" s="399">
        <f t="shared" si="597"/>
        <v>13500</v>
      </c>
      <c r="CY41" s="424">
        <f t="shared" si="29"/>
        <v>158500</v>
      </c>
      <c r="CZ41" s="822" t="s">
        <v>425</v>
      </c>
      <c r="DA41" s="32"/>
      <c r="DB41" s="35"/>
      <c r="DC41" s="35"/>
      <c r="DD41" s="32"/>
      <c r="DE41" s="35"/>
      <c r="DF41" s="35"/>
      <c r="DG41" s="32"/>
      <c r="DH41" s="35"/>
      <c r="DI41" s="35"/>
      <c r="DJ41" s="32"/>
      <c r="DK41" s="35"/>
      <c r="DL41" s="35"/>
      <c r="DM41" s="32"/>
      <c r="DN41" s="35"/>
      <c r="DO41" s="35"/>
      <c r="DP41" s="32"/>
      <c r="DQ41" s="35"/>
      <c r="DR41" s="35"/>
      <c r="DS41" s="669"/>
      <c r="DT41" s="35"/>
      <c r="DU41" s="35"/>
      <c r="DV41" s="32">
        <v>140000</v>
      </c>
      <c r="DW41" s="35"/>
      <c r="DX41" s="35">
        <v>57400</v>
      </c>
      <c r="DY41" s="32"/>
      <c r="DZ41" s="32"/>
      <c r="EA41" s="35"/>
      <c r="EB41" s="35"/>
      <c r="EC41" s="424">
        <f t="shared" si="40"/>
        <v>57400</v>
      </c>
      <c r="ED41" s="32">
        <v>315</v>
      </c>
      <c r="EE41" s="35"/>
      <c r="EF41" s="35">
        <v>10080</v>
      </c>
      <c r="EG41" s="32"/>
      <c r="EH41" s="35"/>
      <c r="EI41" s="35"/>
      <c r="EJ41" s="32"/>
      <c r="EK41" s="35"/>
      <c r="EL41" s="35"/>
      <c r="EM41" s="32">
        <v>500</v>
      </c>
      <c r="EN41" s="35"/>
      <c r="EO41" s="35">
        <v>110000</v>
      </c>
      <c r="EP41" s="32"/>
      <c r="EQ41" s="35"/>
      <c r="ER41" s="35"/>
      <c r="ES41" s="424">
        <f t="shared" si="51"/>
        <v>120080</v>
      </c>
      <c r="ET41" s="35"/>
      <c r="EU41" s="35"/>
      <c r="EV41" s="399">
        <f t="shared" si="598"/>
        <v>17748</v>
      </c>
      <c r="EW41" s="424">
        <f t="shared" si="30"/>
        <v>195228</v>
      </c>
      <c r="EX41" s="45"/>
      <c r="EY41" s="32"/>
      <c r="EZ41" s="35"/>
      <c r="FA41" s="35"/>
      <c r="FB41" s="42"/>
      <c r="FC41" s="41"/>
      <c r="FD41" s="41"/>
      <c r="FE41" s="32"/>
      <c r="FF41" s="35"/>
      <c r="FG41" s="35"/>
      <c r="FH41" s="32">
        <v>410</v>
      </c>
      <c r="FI41" s="35"/>
      <c r="FJ41" s="35">
        <v>13120</v>
      </c>
      <c r="FK41" s="32"/>
      <c r="FL41" s="35"/>
      <c r="FM41" s="35"/>
      <c r="FN41" s="32">
        <v>50</v>
      </c>
      <c r="FO41" s="35"/>
      <c r="FP41" s="35">
        <v>38100</v>
      </c>
      <c r="FQ41" s="669">
        <v>25</v>
      </c>
      <c r="FR41" s="35"/>
      <c r="FS41" s="35">
        <v>27050</v>
      </c>
      <c r="FT41" s="32"/>
      <c r="FU41" s="35"/>
      <c r="FV41" s="35"/>
      <c r="FW41" s="32"/>
      <c r="FX41" s="35"/>
      <c r="FY41" s="35"/>
      <c r="FZ41" s="35"/>
      <c r="GA41" s="424">
        <f t="shared" si="42"/>
        <v>78270</v>
      </c>
      <c r="GB41" s="32"/>
      <c r="GC41" s="35"/>
      <c r="GD41" s="35"/>
      <c r="GE41" s="32"/>
      <c r="GF41" s="35"/>
      <c r="GG41" s="35"/>
      <c r="GH41" s="32"/>
      <c r="GI41" s="35"/>
      <c r="GJ41" s="35"/>
      <c r="GK41" s="32">
        <v>500</v>
      </c>
      <c r="GL41" s="35"/>
      <c r="GM41" s="35">
        <v>110000</v>
      </c>
      <c r="GN41" s="32"/>
      <c r="GO41" s="35"/>
      <c r="GP41" s="35"/>
      <c r="GQ41" s="424">
        <f t="shared" si="52"/>
        <v>110000</v>
      </c>
      <c r="GR41" s="35"/>
      <c r="GS41" s="35"/>
      <c r="GT41" s="399">
        <f t="shared" si="599"/>
        <v>16122</v>
      </c>
      <c r="GU41" s="424">
        <f t="shared" si="31"/>
        <v>204392</v>
      </c>
      <c r="GV41" s="45"/>
      <c r="GW41" s="32"/>
      <c r="GX41" s="35"/>
      <c r="GY41" s="35"/>
      <c r="GZ41" s="42"/>
      <c r="HA41" s="41"/>
      <c r="HB41" s="41"/>
      <c r="HC41" s="32"/>
      <c r="HD41" s="35"/>
      <c r="HE41" s="35"/>
      <c r="HF41" s="32"/>
      <c r="HG41" s="35"/>
      <c r="HH41" s="35"/>
      <c r="HI41" s="32"/>
      <c r="HJ41" s="35"/>
      <c r="HK41" s="35"/>
      <c r="HL41" s="32">
        <v>50</v>
      </c>
      <c r="HM41" s="35"/>
      <c r="HN41" s="35">
        <v>38100</v>
      </c>
      <c r="HO41" s="669"/>
      <c r="HP41" s="35"/>
      <c r="HQ41" s="35"/>
      <c r="HR41" s="32"/>
      <c r="HS41" s="35"/>
      <c r="HT41" s="35"/>
      <c r="HU41" s="32"/>
      <c r="HV41" s="32"/>
      <c r="HW41" s="35"/>
      <c r="HX41" s="35"/>
      <c r="HY41" s="424">
        <f t="shared" si="44"/>
        <v>38100</v>
      </c>
      <c r="HZ41" s="32"/>
      <c r="IA41" s="35"/>
      <c r="IB41" s="35"/>
      <c r="IC41" s="32"/>
      <c r="ID41" s="35"/>
      <c r="IE41" s="35"/>
      <c r="IF41" s="32"/>
      <c r="IG41" s="35"/>
      <c r="IH41" s="35"/>
      <c r="II41" s="32">
        <v>500</v>
      </c>
      <c r="IJ41" s="35"/>
      <c r="IK41" s="35">
        <v>110000</v>
      </c>
      <c r="IL41" s="32"/>
      <c r="IM41" s="35"/>
      <c r="IN41" s="35"/>
      <c r="IO41" s="424">
        <f t="shared" si="53"/>
        <v>110000</v>
      </c>
      <c r="IP41" s="35"/>
      <c r="IQ41" s="35"/>
      <c r="IR41" s="399">
        <f t="shared" si="600"/>
        <v>14810</v>
      </c>
      <c r="IS41" s="424">
        <f t="shared" si="32"/>
        <v>162910</v>
      </c>
      <c r="IT41" s="45"/>
      <c r="IU41" s="32"/>
      <c r="IV41" s="35"/>
      <c r="IW41" s="35"/>
      <c r="IX41" s="42"/>
      <c r="IY41" s="41"/>
      <c r="IZ41" s="41"/>
      <c r="JA41" s="32"/>
      <c r="JB41" s="35"/>
      <c r="JC41" s="35"/>
      <c r="JD41" s="32"/>
      <c r="JE41" s="35"/>
      <c r="JF41" s="35"/>
      <c r="JG41" s="32"/>
      <c r="JH41" s="35"/>
      <c r="JI41" s="35"/>
      <c r="JJ41" s="32">
        <v>50</v>
      </c>
      <c r="JK41" s="35"/>
      <c r="JL41" s="35">
        <v>38100</v>
      </c>
      <c r="JM41" s="669"/>
      <c r="JN41" s="35"/>
      <c r="JO41" s="35"/>
      <c r="JP41" s="32"/>
      <c r="JQ41" s="35"/>
      <c r="JR41" s="35"/>
      <c r="JS41" s="32"/>
      <c r="JT41" s="32"/>
      <c r="JU41" s="35"/>
      <c r="JV41" s="35"/>
      <c r="JW41" s="424">
        <f t="shared" si="46"/>
        <v>38100</v>
      </c>
      <c r="JX41" s="32"/>
      <c r="JY41" s="35"/>
      <c r="JZ41" s="35"/>
      <c r="KA41" s="32"/>
      <c r="KB41" s="35"/>
      <c r="KC41" s="35"/>
      <c r="KD41" s="32"/>
      <c r="KE41" s="35"/>
      <c r="KF41" s="35"/>
      <c r="KG41" s="32">
        <v>500</v>
      </c>
      <c r="KH41" s="35"/>
      <c r="KI41" s="35">
        <v>110000</v>
      </c>
      <c r="KJ41" s="32"/>
      <c r="KK41" s="35"/>
      <c r="KL41" s="35"/>
      <c r="KM41" s="424">
        <f t="shared" si="54"/>
        <v>110000</v>
      </c>
      <c r="KN41" s="35"/>
      <c r="KO41" s="35"/>
      <c r="KP41" s="399">
        <f t="shared" si="601"/>
        <v>14810</v>
      </c>
      <c r="KQ41" s="424">
        <f t="shared" si="33"/>
        <v>162910</v>
      </c>
      <c r="KR41" s="45"/>
    </row>
    <row r="42" spans="1:304" ht="15">
      <c r="A42" s="911"/>
      <c r="B42" s="48"/>
      <c r="C42" s="20" t="s">
        <v>140</v>
      </c>
      <c r="D42" s="19"/>
      <c r="E42" s="33">
        <f>SUM(E34:E41)</f>
        <v>400</v>
      </c>
      <c r="F42" s="33">
        <f t="shared" si="73"/>
        <v>18.75</v>
      </c>
      <c r="G42" s="36">
        <f t="shared" ref="G42:H42" si="602">SUM(G34:G41)</f>
        <v>7500</v>
      </c>
      <c r="H42" s="33">
        <f t="shared" si="602"/>
        <v>2200</v>
      </c>
      <c r="I42" s="33">
        <f t="shared" si="11"/>
        <v>31.59090909090909</v>
      </c>
      <c r="J42" s="36">
        <f t="shared" ref="J42:K42" si="603">SUM(J34:J41)</f>
        <v>69500</v>
      </c>
      <c r="K42" s="33">
        <f t="shared" si="603"/>
        <v>30</v>
      </c>
      <c r="L42" s="33">
        <f t="shared" si="0"/>
        <v>40</v>
      </c>
      <c r="M42" s="36">
        <f t="shared" ref="M42:N42" si="604">SUM(M34:M41)</f>
        <v>1200</v>
      </c>
      <c r="N42" s="33">
        <f t="shared" si="604"/>
        <v>926</v>
      </c>
      <c r="O42" s="33">
        <f t="shared" si="12"/>
        <v>20.707343412526999</v>
      </c>
      <c r="P42" s="36">
        <f t="shared" ref="P42:Q42" si="605">SUM(P34:P41)</f>
        <v>19175</v>
      </c>
      <c r="Q42" s="33">
        <f t="shared" si="605"/>
        <v>895</v>
      </c>
      <c r="R42" s="33">
        <f t="shared" si="13"/>
        <v>370.86592178770951</v>
      </c>
      <c r="S42" s="36">
        <f t="shared" ref="S42:T42" si="606">SUM(S34:S41)</f>
        <v>331925</v>
      </c>
      <c r="T42" s="33">
        <f t="shared" si="606"/>
        <v>0</v>
      </c>
      <c r="U42" s="33" t="str">
        <f t="shared" si="14"/>
        <v/>
      </c>
      <c r="V42" s="36">
        <f t="shared" ref="V42:Z42" si="607">SUM(V34:V41)</f>
        <v>0</v>
      </c>
      <c r="W42" s="670">
        <f t="shared" si="607"/>
        <v>0</v>
      </c>
      <c r="X42" s="36">
        <f t="shared" si="607"/>
        <v>0</v>
      </c>
      <c r="Y42" s="36">
        <f t="shared" si="607"/>
        <v>0</v>
      </c>
      <c r="Z42" s="33">
        <f t="shared" si="607"/>
        <v>3020538</v>
      </c>
      <c r="AA42" s="230">
        <f t="shared" si="15"/>
        <v>0.28601262424111201</v>
      </c>
      <c r="AB42" s="36">
        <f t="shared" ref="AB42:AD42" si="608">SUM(AB34:AB41)</f>
        <v>863912</v>
      </c>
      <c r="AC42" s="33">
        <f t="shared" si="608"/>
        <v>2231560</v>
      </c>
      <c r="AD42" s="33">
        <f t="shared" si="608"/>
        <v>116</v>
      </c>
      <c r="AE42" s="33">
        <f t="shared" si="16"/>
        <v>945.90517241379314</v>
      </c>
      <c r="AF42" s="36">
        <f t="shared" ref="AF42" si="609">SUM(AF34:AF41)</f>
        <v>109725</v>
      </c>
      <c r="AG42" s="41">
        <f>SUM(G42,J42,M42,P42,S42,V42,AB42,AF42)</f>
        <v>1402937</v>
      </c>
      <c r="AH42" s="33">
        <f t="shared" ref="AH42" si="610">SUM(AH34:AH41)</f>
        <v>0</v>
      </c>
      <c r="AI42" s="33" t="str">
        <f t="shared" ref="AI42:AI47" si="611">IF(ISERROR(AJ42/AH42),"",(AJ42/AH42))</f>
        <v/>
      </c>
      <c r="AJ42" s="36">
        <f t="shared" ref="AJ42:AK42" si="612">SUM(AJ34:AJ41)</f>
        <v>0</v>
      </c>
      <c r="AK42" s="33">
        <f t="shared" si="612"/>
        <v>0</v>
      </c>
      <c r="AL42" s="33" t="str">
        <f t="shared" ref="AL42:AL47" si="613">IF(ISERROR(AM42/AK42),"",(AM42/AK42))</f>
        <v/>
      </c>
      <c r="AM42" s="36">
        <f t="shared" ref="AM42:AN42" si="614">SUM(AM34:AM41)</f>
        <v>0</v>
      </c>
      <c r="AN42" s="33">
        <f t="shared" si="614"/>
        <v>0</v>
      </c>
      <c r="AO42" s="33" t="str">
        <f t="shared" ref="AO42:AO47" si="615">IF(ISERROR(AP42/AN42),"",(AP42/AN42))</f>
        <v/>
      </c>
      <c r="AP42" s="36">
        <f t="shared" ref="AP42:AQ42" si="616">SUM(AP34:AP41)</f>
        <v>0</v>
      </c>
      <c r="AQ42" s="33">
        <f t="shared" si="616"/>
        <v>0</v>
      </c>
      <c r="AR42" s="33" t="str">
        <f t="shared" ref="AR42:AR47" si="617">IF(ISERROR(AS42/AQ42),"",(AS42/AQ42))</f>
        <v/>
      </c>
      <c r="AS42" s="36">
        <f t="shared" ref="AS42:AT42" si="618">SUM(AS34:AS41)</f>
        <v>0</v>
      </c>
      <c r="AT42" s="33">
        <f t="shared" si="618"/>
        <v>0</v>
      </c>
      <c r="AU42" s="33" t="str">
        <f t="shared" si="75"/>
        <v>0</v>
      </c>
      <c r="AV42" s="36">
        <f t="shared" ref="AV42" si="619">SUM(AV34:AV41)</f>
        <v>0</v>
      </c>
      <c r="AW42" s="36">
        <f t="shared" si="590"/>
        <v>0</v>
      </c>
      <c r="AX42" s="36">
        <f t="shared" ref="AX42:AZ42" si="620">SUM(AX34:AX41)</f>
        <v>10000</v>
      </c>
      <c r="AY42" s="36">
        <f t="shared" si="620"/>
        <v>13000</v>
      </c>
      <c r="AZ42" s="36">
        <f t="shared" si="620"/>
        <v>141293.70000000001</v>
      </c>
      <c r="BA42" s="214">
        <f t="shared" si="179"/>
        <v>1567230.7</v>
      </c>
      <c r="BB42" s="45"/>
      <c r="BC42" s="33">
        <f>SUM(BC34:BC41)</f>
        <v>0</v>
      </c>
      <c r="BD42" s="36" t="str">
        <f t="shared" si="58"/>
        <v/>
      </c>
      <c r="BE42" s="36">
        <f t="shared" ref="BE42:BF42" si="621">SUM(BE34:BE41)</f>
        <v>0</v>
      </c>
      <c r="BF42" s="33">
        <f t="shared" si="621"/>
        <v>600</v>
      </c>
      <c r="BG42" s="36">
        <f t="shared" si="59"/>
        <v>30</v>
      </c>
      <c r="BH42" s="36">
        <f t="shared" ref="BH42:BI42" si="622">SUM(BH34:BH41)</f>
        <v>18000</v>
      </c>
      <c r="BI42" s="33">
        <f t="shared" si="622"/>
        <v>127.2</v>
      </c>
      <c r="BJ42" s="36">
        <f t="shared" si="60"/>
        <v>29.952830188679243</v>
      </c>
      <c r="BK42" s="36">
        <f t="shared" ref="BK42:BL42" si="623">SUM(BK34:BK41)</f>
        <v>3810</v>
      </c>
      <c r="BL42" s="33">
        <f t="shared" si="623"/>
        <v>2785.1</v>
      </c>
      <c r="BM42" s="36">
        <f t="shared" si="61"/>
        <v>27.18825176833866</v>
      </c>
      <c r="BN42" s="36">
        <f t="shared" ref="BN42:BO42" si="624">SUM(BN34:BN41)</f>
        <v>75722</v>
      </c>
      <c r="BO42" s="33">
        <f t="shared" si="624"/>
        <v>910</v>
      </c>
      <c r="BP42" s="36">
        <f t="shared" si="62"/>
        <v>421.97802197802196</v>
      </c>
      <c r="BQ42" s="36">
        <f t="shared" ref="BQ42:BR42" si="625">SUM(BQ34:BQ41)</f>
        <v>384000</v>
      </c>
      <c r="BR42" s="33">
        <f t="shared" si="625"/>
        <v>100</v>
      </c>
      <c r="BS42" s="36">
        <f t="shared" si="63"/>
        <v>400</v>
      </c>
      <c r="BT42" s="36">
        <f t="shared" ref="BT42:BX42" si="626">SUM(BT34:BT41)</f>
        <v>40000</v>
      </c>
      <c r="BU42" s="670">
        <f t="shared" si="626"/>
        <v>25.1</v>
      </c>
      <c r="BV42" s="36">
        <f t="shared" si="626"/>
        <v>0</v>
      </c>
      <c r="BW42" s="36">
        <f t="shared" si="626"/>
        <v>35140</v>
      </c>
      <c r="BX42" s="33">
        <f t="shared" si="626"/>
        <v>1596200</v>
      </c>
      <c r="BY42" s="36">
        <f t="shared" si="64"/>
        <v>0.32928204485653428</v>
      </c>
      <c r="BZ42" s="36">
        <f t="shared" ref="BZ42:CB42" si="627">SUM(BZ34:BZ41)</f>
        <v>525600</v>
      </c>
      <c r="CA42" s="33">
        <f t="shared" si="627"/>
        <v>1140000</v>
      </c>
      <c r="CB42" s="33">
        <f t="shared" si="627"/>
        <v>50</v>
      </c>
      <c r="CC42" s="36">
        <f t="shared" si="65"/>
        <v>900</v>
      </c>
      <c r="CD42" s="36">
        <f t="shared" ref="CD42" si="628">SUM(CD34:CD41)</f>
        <v>45000</v>
      </c>
      <c r="CE42" s="424">
        <f t="shared" si="38"/>
        <v>1127272</v>
      </c>
      <c r="CF42" s="33">
        <f t="shared" ref="CF42" si="629">SUM(CF34:CF41)</f>
        <v>8844.2999999999993</v>
      </c>
      <c r="CG42" s="36">
        <f t="shared" si="66"/>
        <v>4.755605305111767</v>
      </c>
      <c r="CH42" s="36">
        <f t="shared" ref="CH42:CI42" si="630">SUM(CH34:CH41)</f>
        <v>42060</v>
      </c>
      <c r="CI42" s="33">
        <f t="shared" si="630"/>
        <v>21.3</v>
      </c>
      <c r="CJ42" s="36">
        <f t="shared" si="67"/>
        <v>1000</v>
      </c>
      <c r="CK42" s="36">
        <f t="shared" ref="CK42:CL42" si="631">SUM(CK34:CK41)</f>
        <v>21300</v>
      </c>
      <c r="CL42" s="33">
        <f t="shared" si="631"/>
        <v>240.3</v>
      </c>
      <c r="CM42" s="36">
        <f t="shared" si="68"/>
        <v>1316.7707032875571</v>
      </c>
      <c r="CN42" s="36">
        <f t="shared" ref="CN42:CO42" si="632">SUM(CN34:CN41)</f>
        <v>316420</v>
      </c>
      <c r="CO42" s="33">
        <f t="shared" si="632"/>
        <v>1489</v>
      </c>
      <c r="CP42" s="36">
        <f t="shared" si="69"/>
        <v>206.71591672263264</v>
      </c>
      <c r="CQ42" s="36">
        <f t="shared" ref="CQ42:CR42" si="633">SUM(CQ34:CQ41)</f>
        <v>307800</v>
      </c>
      <c r="CR42" s="33">
        <f t="shared" si="633"/>
        <v>0</v>
      </c>
      <c r="CS42" s="36" t="str">
        <f t="shared" si="70"/>
        <v/>
      </c>
      <c r="CT42" s="36">
        <f t="shared" ref="CT42" si="634">SUM(CT34:CT41)</f>
        <v>0</v>
      </c>
      <c r="CU42" s="424">
        <f t="shared" si="50"/>
        <v>687580</v>
      </c>
      <c r="CV42" s="36">
        <f t="shared" ref="CV42:CW42" si="635">SUM(CV34:CV41)</f>
        <v>20000</v>
      </c>
      <c r="CW42" s="36">
        <f t="shared" si="635"/>
        <v>15000</v>
      </c>
      <c r="CX42" s="36">
        <f>SUM(CX34:CX41)</f>
        <v>177971.20000000001</v>
      </c>
      <c r="CY42" s="424">
        <f t="shared" si="29"/>
        <v>2027823.2</v>
      </c>
      <c r="CZ42" s="822"/>
      <c r="DA42" s="33">
        <f>SUM(DA34:DA41)</f>
        <v>0</v>
      </c>
      <c r="DB42" s="36"/>
      <c r="DC42" s="36">
        <f t="shared" ref="DC42:DD42" si="636">SUM(DC34:DC41)</f>
        <v>0</v>
      </c>
      <c r="DD42" s="33">
        <f t="shared" si="636"/>
        <v>400</v>
      </c>
      <c r="DE42" s="36"/>
      <c r="DF42" s="36">
        <f t="shared" ref="DF42:DG42" si="637">SUM(DF34:DF41)</f>
        <v>14500</v>
      </c>
      <c r="DG42" s="33">
        <f t="shared" si="637"/>
        <v>333</v>
      </c>
      <c r="DH42" s="36"/>
      <c r="DI42" s="36">
        <f t="shared" ref="DI42:DJ42" si="638">SUM(DI34:DI41)</f>
        <v>9990</v>
      </c>
      <c r="DJ42" s="33">
        <f t="shared" si="638"/>
        <v>3323.1</v>
      </c>
      <c r="DK42" s="36"/>
      <c r="DL42" s="36">
        <f t="shared" ref="DL42:DM42" si="639">SUM(DL34:DL41)</f>
        <v>82733</v>
      </c>
      <c r="DM42" s="33">
        <f t="shared" si="639"/>
        <v>530</v>
      </c>
      <c r="DN42" s="36"/>
      <c r="DO42" s="36">
        <f t="shared" ref="DO42:DP42" si="640">SUM(DO34:DO41)</f>
        <v>218000</v>
      </c>
      <c r="DP42" s="33">
        <f t="shared" si="640"/>
        <v>202.6</v>
      </c>
      <c r="DQ42" s="36"/>
      <c r="DR42" s="36">
        <f t="shared" ref="DR42:DV42" si="641">SUM(DR34:DR41)</f>
        <v>97280</v>
      </c>
      <c r="DS42" s="670">
        <f t="shared" si="641"/>
        <v>0</v>
      </c>
      <c r="DT42" s="36">
        <f t="shared" si="641"/>
        <v>0</v>
      </c>
      <c r="DU42" s="36">
        <f t="shared" si="641"/>
        <v>0</v>
      </c>
      <c r="DV42" s="33">
        <f t="shared" si="641"/>
        <v>1866560</v>
      </c>
      <c r="DW42" s="36"/>
      <c r="DX42" s="36">
        <f t="shared" ref="DX42:DZ42" si="642">SUM(DX34:DX41)</f>
        <v>649900</v>
      </c>
      <c r="DY42" s="33">
        <f t="shared" si="642"/>
        <v>450000</v>
      </c>
      <c r="DZ42" s="33">
        <f t="shared" si="642"/>
        <v>0</v>
      </c>
      <c r="EA42" s="36"/>
      <c r="EB42" s="36">
        <f t="shared" ref="EB42" si="643">SUM(EB34:EB41)</f>
        <v>0</v>
      </c>
      <c r="EC42" s="424">
        <f t="shared" si="40"/>
        <v>1072403</v>
      </c>
      <c r="ED42" s="33">
        <f t="shared" ref="ED42" si="644">SUM(ED34:ED41)</f>
        <v>615</v>
      </c>
      <c r="EE42" s="36"/>
      <c r="EF42" s="36">
        <f t="shared" ref="EF42:EG42" si="645">SUM(EF34:EF41)</f>
        <v>19080</v>
      </c>
      <c r="EG42" s="33">
        <f t="shared" si="645"/>
        <v>0</v>
      </c>
      <c r="EH42" s="36"/>
      <c r="EI42" s="36">
        <f t="shared" ref="EI42:EJ42" si="646">SUM(EI34:EI41)</f>
        <v>0</v>
      </c>
      <c r="EJ42" s="33">
        <f t="shared" si="646"/>
        <v>300</v>
      </c>
      <c r="EK42" s="36"/>
      <c r="EL42" s="36">
        <f t="shared" ref="EL42:EM42" si="647">SUM(EL34:EL41)</f>
        <v>410000</v>
      </c>
      <c r="EM42" s="33">
        <f t="shared" si="647"/>
        <v>1150</v>
      </c>
      <c r="EN42" s="36"/>
      <c r="EO42" s="36">
        <f t="shared" ref="EO42:EP42" si="648">SUM(EO34:EO41)</f>
        <v>256000</v>
      </c>
      <c r="EP42" s="33">
        <f t="shared" si="648"/>
        <v>50</v>
      </c>
      <c r="EQ42" s="36"/>
      <c r="ER42" s="36">
        <f t="shared" ref="ER42" si="649">SUM(ER34:ER41)</f>
        <v>50000</v>
      </c>
      <c r="ES42" s="424">
        <f t="shared" si="51"/>
        <v>735080</v>
      </c>
      <c r="ET42" s="36">
        <f t="shared" ref="ET42:EV42" si="650">SUM(ET34:ET41)</f>
        <v>20000</v>
      </c>
      <c r="EU42" s="36">
        <f t="shared" si="650"/>
        <v>5000</v>
      </c>
      <c r="EV42" s="36">
        <f t="shared" si="650"/>
        <v>180748.3</v>
      </c>
      <c r="EW42" s="424">
        <f t="shared" si="30"/>
        <v>2013231.3</v>
      </c>
      <c r="EX42" s="45"/>
      <c r="EY42" s="33">
        <f>SUM(EY34:EY41)</f>
        <v>0</v>
      </c>
      <c r="EZ42" s="36"/>
      <c r="FA42" s="36">
        <f t="shared" ref="FA42:FB42" si="651">SUM(FA34:FA41)</f>
        <v>0</v>
      </c>
      <c r="FB42" s="42">
        <f t="shared" si="651"/>
        <v>381</v>
      </c>
      <c r="FC42" s="41"/>
      <c r="FD42" s="41">
        <f t="shared" ref="FD42:FE42" si="652">SUM(FD34:FD41)</f>
        <v>15000</v>
      </c>
      <c r="FE42" s="33">
        <f t="shared" si="652"/>
        <v>30</v>
      </c>
      <c r="FF42" s="36"/>
      <c r="FG42" s="36">
        <f t="shared" ref="FG42:FH42" si="653">SUM(FG34:FG41)</f>
        <v>780</v>
      </c>
      <c r="FH42" s="33">
        <f t="shared" si="653"/>
        <v>3010</v>
      </c>
      <c r="FI42" s="36"/>
      <c r="FJ42" s="36">
        <f t="shared" ref="FJ42:FK42" si="654">SUM(FJ34:FJ41)</f>
        <v>80120</v>
      </c>
      <c r="FK42" s="33">
        <f t="shared" si="654"/>
        <v>210</v>
      </c>
      <c r="FL42" s="36"/>
      <c r="FM42" s="36">
        <f t="shared" ref="FM42:FN42" si="655">SUM(FM34:FM41)</f>
        <v>110000</v>
      </c>
      <c r="FN42" s="33">
        <f t="shared" si="655"/>
        <v>250</v>
      </c>
      <c r="FO42" s="36"/>
      <c r="FP42" s="36">
        <f t="shared" ref="FP42:FT42" si="656">SUM(FP34:FP41)</f>
        <v>118100</v>
      </c>
      <c r="FQ42" s="670">
        <f t="shared" si="656"/>
        <v>25</v>
      </c>
      <c r="FR42" s="36">
        <f t="shared" si="656"/>
        <v>0</v>
      </c>
      <c r="FS42" s="36">
        <f t="shared" si="656"/>
        <v>27050</v>
      </c>
      <c r="FT42" s="33">
        <f t="shared" si="656"/>
        <v>1000000</v>
      </c>
      <c r="FU42" s="36"/>
      <c r="FV42" s="36">
        <f t="shared" ref="FV42:FX42" si="657">SUM(FV34:FV41)</f>
        <v>357000</v>
      </c>
      <c r="FW42" s="33">
        <f t="shared" si="657"/>
        <v>310000</v>
      </c>
      <c r="FX42" s="36">
        <f t="shared" si="657"/>
        <v>0</v>
      </c>
      <c r="FY42" s="36"/>
      <c r="FZ42" s="36">
        <f t="shared" ref="FZ42" si="658">SUM(FZ34:FZ41)</f>
        <v>0</v>
      </c>
      <c r="GA42" s="424">
        <f t="shared" si="42"/>
        <v>708050</v>
      </c>
      <c r="GB42" s="33">
        <f t="shared" ref="GB42" si="659">SUM(GB34:GB41)</f>
        <v>300</v>
      </c>
      <c r="GC42" s="36"/>
      <c r="GD42" s="36">
        <f t="shared" ref="GD42:GE42" si="660">SUM(GD34:GD41)</f>
        <v>9000</v>
      </c>
      <c r="GE42" s="33">
        <f t="shared" si="660"/>
        <v>0</v>
      </c>
      <c r="GF42" s="36"/>
      <c r="GG42" s="36">
        <f t="shared" ref="GG42:GH42" si="661">SUM(GG34:GG41)</f>
        <v>0</v>
      </c>
      <c r="GH42" s="33">
        <f t="shared" si="661"/>
        <v>200</v>
      </c>
      <c r="GI42" s="36"/>
      <c r="GJ42" s="36">
        <f t="shared" ref="GJ42:GK42" si="662">SUM(GJ34:GJ41)</f>
        <v>300000</v>
      </c>
      <c r="GK42" s="33">
        <f t="shared" si="662"/>
        <v>1000</v>
      </c>
      <c r="GL42" s="36"/>
      <c r="GM42" s="36">
        <f t="shared" ref="GM42:GN42" si="663">SUM(GM34:GM41)</f>
        <v>220000</v>
      </c>
      <c r="GN42" s="33">
        <f t="shared" si="663"/>
        <v>50</v>
      </c>
      <c r="GO42" s="36"/>
      <c r="GP42" s="36">
        <f t="shared" ref="GP42" si="664">SUM(GP34:GP41)</f>
        <v>50000</v>
      </c>
      <c r="GQ42" s="424">
        <f t="shared" si="52"/>
        <v>579000</v>
      </c>
      <c r="GR42" s="36">
        <f t="shared" ref="GR42:GT42" si="665">SUM(GR34:GR41)</f>
        <v>20000</v>
      </c>
      <c r="GS42" s="36">
        <f t="shared" si="665"/>
        <v>5000</v>
      </c>
      <c r="GT42" s="37">
        <f t="shared" si="665"/>
        <v>126000</v>
      </c>
      <c r="GU42" s="424">
        <f t="shared" si="31"/>
        <v>1438050</v>
      </c>
      <c r="GV42" s="45"/>
      <c r="GW42" s="33">
        <f>SUM(GW34:GW41)</f>
        <v>0</v>
      </c>
      <c r="GX42" s="36"/>
      <c r="GY42" s="36">
        <f t="shared" ref="GY42:GZ42" si="666">SUM(GY34:GY41)</f>
        <v>0</v>
      </c>
      <c r="GZ42" s="42">
        <f t="shared" si="666"/>
        <v>200</v>
      </c>
      <c r="HA42" s="41"/>
      <c r="HB42" s="41">
        <f t="shared" ref="HB42:HC42" si="667">SUM(HB34:HB41)</f>
        <v>11000</v>
      </c>
      <c r="HC42" s="33">
        <f t="shared" si="667"/>
        <v>40</v>
      </c>
      <c r="HD42" s="36"/>
      <c r="HE42" s="36">
        <f t="shared" ref="HE42:HF42" si="668">SUM(HE34:HE41)</f>
        <v>1200</v>
      </c>
      <c r="HF42" s="33">
        <f t="shared" si="668"/>
        <v>2322</v>
      </c>
      <c r="HG42" s="36"/>
      <c r="HH42" s="36">
        <f t="shared" ref="HH42:HI42" si="669">SUM(HH34:HH41)</f>
        <v>61620</v>
      </c>
      <c r="HI42" s="33">
        <f t="shared" si="669"/>
        <v>140</v>
      </c>
      <c r="HJ42" s="36"/>
      <c r="HK42" s="36">
        <f t="shared" ref="HK42:HL42" si="670">SUM(HK34:HK41)</f>
        <v>82000</v>
      </c>
      <c r="HL42" s="33">
        <f t="shared" si="670"/>
        <v>150</v>
      </c>
      <c r="HM42" s="36"/>
      <c r="HN42" s="36">
        <f t="shared" ref="HN42:HR42" si="671">SUM(HN34:HN41)</f>
        <v>78100</v>
      </c>
      <c r="HO42" s="670">
        <f t="shared" si="671"/>
        <v>0</v>
      </c>
      <c r="HP42" s="36">
        <f t="shared" si="671"/>
        <v>0</v>
      </c>
      <c r="HQ42" s="36">
        <f t="shared" si="671"/>
        <v>0</v>
      </c>
      <c r="HR42" s="33">
        <f t="shared" si="671"/>
        <v>450000</v>
      </c>
      <c r="HS42" s="36"/>
      <c r="HT42" s="36">
        <f t="shared" ref="HT42:HV42" si="672">SUM(HT34:HT41)</f>
        <v>192000</v>
      </c>
      <c r="HU42" s="33">
        <f t="shared" si="672"/>
        <v>230000</v>
      </c>
      <c r="HV42" s="33">
        <f t="shared" si="672"/>
        <v>0</v>
      </c>
      <c r="HW42" s="36"/>
      <c r="HX42" s="36">
        <f t="shared" ref="HX42" si="673">SUM(HX34:HX41)</f>
        <v>0</v>
      </c>
      <c r="HY42" s="424">
        <f t="shared" si="44"/>
        <v>425920</v>
      </c>
      <c r="HZ42" s="33">
        <f t="shared" ref="HZ42" si="674">SUM(HZ34:HZ41)</f>
        <v>300</v>
      </c>
      <c r="IA42" s="36"/>
      <c r="IB42" s="36">
        <f t="shared" ref="IB42:IC42" si="675">SUM(IB34:IB41)</f>
        <v>9000</v>
      </c>
      <c r="IC42" s="33">
        <f t="shared" si="675"/>
        <v>0</v>
      </c>
      <c r="ID42" s="36"/>
      <c r="IE42" s="36">
        <f t="shared" ref="IE42:IF42" si="676">SUM(IE34:IE41)</f>
        <v>0</v>
      </c>
      <c r="IF42" s="33">
        <f t="shared" si="676"/>
        <v>200</v>
      </c>
      <c r="IG42" s="36"/>
      <c r="IH42" s="36">
        <f t="shared" ref="IH42:II42" si="677">SUM(IH34:IH41)</f>
        <v>300000</v>
      </c>
      <c r="II42" s="33">
        <f t="shared" si="677"/>
        <v>1000</v>
      </c>
      <c r="IJ42" s="36"/>
      <c r="IK42" s="36">
        <f t="shared" ref="IK42:IL42" si="678">SUM(IK34:IK41)</f>
        <v>220000</v>
      </c>
      <c r="IL42" s="33">
        <f t="shared" si="678"/>
        <v>50</v>
      </c>
      <c r="IM42" s="36"/>
      <c r="IN42" s="36">
        <f t="shared" ref="IN42" si="679">SUM(IN34:IN41)</f>
        <v>50000</v>
      </c>
      <c r="IO42" s="424">
        <f t="shared" si="53"/>
        <v>579000</v>
      </c>
      <c r="IP42" s="36">
        <f t="shared" ref="IP42:IR42" si="680">SUM(IP34:IP41)</f>
        <v>20000</v>
      </c>
      <c r="IQ42" s="36">
        <f t="shared" si="680"/>
        <v>5000</v>
      </c>
      <c r="IR42" s="37">
        <f t="shared" si="680"/>
        <v>100492</v>
      </c>
      <c r="IS42" s="424">
        <f t="shared" si="32"/>
        <v>1130412</v>
      </c>
      <c r="IT42" s="45"/>
      <c r="IU42" s="33">
        <f>SUM(IU34:IU41)</f>
        <v>0</v>
      </c>
      <c r="IV42" s="36"/>
      <c r="IW42" s="36">
        <f t="shared" ref="IW42:IX42" si="681">SUM(IW34:IW41)</f>
        <v>0</v>
      </c>
      <c r="IX42" s="42">
        <f t="shared" si="681"/>
        <v>200</v>
      </c>
      <c r="IY42" s="41"/>
      <c r="IZ42" s="41">
        <f t="shared" ref="IZ42:JA42" si="682">SUM(IZ34:IZ41)</f>
        <v>11000</v>
      </c>
      <c r="JA42" s="33">
        <f t="shared" si="682"/>
        <v>30</v>
      </c>
      <c r="JB42" s="36"/>
      <c r="JC42" s="36">
        <f t="shared" ref="JC42:JD42" si="683">SUM(JC34:JC41)</f>
        <v>780</v>
      </c>
      <c r="JD42" s="33">
        <f t="shared" si="683"/>
        <v>2029.2</v>
      </c>
      <c r="JE42" s="36"/>
      <c r="JF42" s="36">
        <f t="shared" ref="JF42:JG42" si="684">SUM(JF34:JF41)</f>
        <v>56722</v>
      </c>
      <c r="JG42" s="33">
        <f t="shared" si="684"/>
        <v>100</v>
      </c>
      <c r="JH42" s="36"/>
      <c r="JI42" s="36">
        <f t="shared" ref="JI42:JJ42" si="685">SUM(JI34:JI41)</f>
        <v>68000</v>
      </c>
      <c r="JJ42" s="33">
        <f t="shared" si="685"/>
        <v>150</v>
      </c>
      <c r="JK42" s="36"/>
      <c r="JL42" s="36">
        <f t="shared" ref="JL42:JP42" si="686">SUM(JL34:JL41)</f>
        <v>78100</v>
      </c>
      <c r="JM42" s="670">
        <f t="shared" si="686"/>
        <v>0</v>
      </c>
      <c r="JN42" s="36">
        <f t="shared" si="686"/>
        <v>0</v>
      </c>
      <c r="JO42" s="36">
        <f t="shared" si="686"/>
        <v>0</v>
      </c>
      <c r="JP42" s="33">
        <f t="shared" si="686"/>
        <v>310000</v>
      </c>
      <c r="JQ42" s="36"/>
      <c r="JR42" s="36">
        <f t="shared" ref="JR42:JT42" si="687">SUM(JR34:JR41)</f>
        <v>152000</v>
      </c>
      <c r="JS42" s="33">
        <f t="shared" si="687"/>
        <v>210000</v>
      </c>
      <c r="JT42" s="33">
        <f t="shared" si="687"/>
        <v>0</v>
      </c>
      <c r="JU42" s="36"/>
      <c r="JV42" s="36">
        <f t="shared" ref="JV42" si="688">SUM(JV34:JV41)</f>
        <v>0</v>
      </c>
      <c r="JW42" s="424">
        <f t="shared" si="46"/>
        <v>366602</v>
      </c>
      <c r="JX42" s="33">
        <f t="shared" ref="JX42" si="689">SUM(JX34:JX41)</f>
        <v>300</v>
      </c>
      <c r="JY42" s="36"/>
      <c r="JZ42" s="36">
        <f t="shared" ref="JZ42:KA42" si="690">SUM(JZ34:JZ41)</f>
        <v>9000</v>
      </c>
      <c r="KA42" s="33">
        <f t="shared" si="690"/>
        <v>0</v>
      </c>
      <c r="KB42" s="36"/>
      <c r="KC42" s="36">
        <f t="shared" ref="KC42:KD42" si="691">SUM(KC34:KC41)</f>
        <v>0</v>
      </c>
      <c r="KD42" s="33">
        <f t="shared" si="691"/>
        <v>200</v>
      </c>
      <c r="KE42" s="36"/>
      <c r="KF42" s="36">
        <f t="shared" ref="KF42:KG42" si="692">SUM(KF34:KF41)</f>
        <v>300000</v>
      </c>
      <c r="KG42" s="33">
        <f t="shared" si="692"/>
        <v>1000</v>
      </c>
      <c r="KH42" s="36"/>
      <c r="KI42" s="36">
        <f t="shared" ref="KI42:KJ42" si="693">SUM(KI34:KI41)</f>
        <v>220000</v>
      </c>
      <c r="KJ42" s="33">
        <f t="shared" si="693"/>
        <v>50</v>
      </c>
      <c r="KK42" s="36"/>
      <c r="KL42" s="36">
        <f t="shared" ref="KL42" si="694">SUM(KL34:KL41)</f>
        <v>50000</v>
      </c>
      <c r="KM42" s="424">
        <f t="shared" si="54"/>
        <v>579000</v>
      </c>
      <c r="KN42" s="36">
        <f t="shared" ref="KN42:KP42" si="695">SUM(KN34:KN41)</f>
        <v>20000</v>
      </c>
      <c r="KO42" s="36">
        <f t="shared" si="695"/>
        <v>5000</v>
      </c>
      <c r="KP42" s="37">
        <f t="shared" si="695"/>
        <v>94560.2</v>
      </c>
      <c r="KQ42" s="424">
        <f t="shared" si="33"/>
        <v>1065162.2</v>
      </c>
      <c r="KR42" s="45"/>
    </row>
    <row r="43" spans="1:304">
      <c r="A43" s="911"/>
      <c r="B43" s="16"/>
      <c r="C43" s="635" t="s">
        <v>8</v>
      </c>
      <c r="D43" s="17" t="s">
        <v>1</v>
      </c>
      <c r="E43" s="32"/>
      <c r="F43" s="32" t="str">
        <f t="shared" si="73"/>
        <v/>
      </c>
      <c r="G43" s="35"/>
      <c r="H43" s="32">
        <v>1000</v>
      </c>
      <c r="I43" s="32">
        <f t="shared" si="11"/>
        <v>61</v>
      </c>
      <c r="J43" s="35">
        <v>61000</v>
      </c>
      <c r="K43" s="32"/>
      <c r="L43" s="32" t="str">
        <f t="shared" si="0"/>
        <v/>
      </c>
      <c r="M43" s="35"/>
      <c r="N43" s="32">
        <v>1311</v>
      </c>
      <c r="O43" s="32">
        <f t="shared" si="12"/>
        <v>32</v>
      </c>
      <c r="P43" s="35">
        <v>41952</v>
      </c>
      <c r="Q43" s="32"/>
      <c r="R43" s="32" t="str">
        <f t="shared" si="13"/>
        <v/>
      </c>
      <c r="S43" s="35"/>
      <c r="T43" s="32"/>
      <c r="U43" s="32" t="str">
        <f t="shared" si="14"/>
        <v/>
      </c>
      <c r="V43" s="35"/>
      <c r="W43" s="669"/>
      <c r="X43" s="35"/>
      <c r="Y43" s="35"/>
      <c r="Z43" s="32">
        <v>1012400</v>
      </c>
      <c r="AA43" s="229">
        <f t="shared" si="15"/>
        <v>0.52394903200316079</v>
      </c>
      <c r="AB43" s="35">
        <v>530446</v>
      </c>
      <c r="AC43" s="32">
        <v>750000</v>
      </c>
      <c r="AD43" s="32"/>
      <c r="AE43" s="32" t="str">
        <f t="shared" si="16"/>
        <v/>
      </c>
      <c r="AF43" s="35"/>
      <c r="AG43" s="35">
        <f>SUM(G43,J43,M43,P43,S43,V43,AB43,AF43)</f>
        <v>633398</v>
      </c>
      <c r="AH43" s="32"/>
      <c r="AI43" s="32" t="str">
        <f t="shared" si="611"/>
        <v/>
      </c>
      <c r="AJ43" s="35"/>
      <c r="AK43" s="32"/>
      <c r="AL43" s="32" t="str">
        <f t="shared" si="613"/>
        <v/>
      </c>
      <c r="AM43" s="35"/>
      <c r="AN43" s="32"/>
      <c r="AO43" s="32" t="str">
        <f t="shared" si="615"/>
        <v/>
      </c>
      <c r="AP43" s="35"/>
      <c r="AQ43" s="32"/>
      <c r="AR43" s="32" t="str">
        <f t="shared" si="617"/>
        <v/>
      </c>
      <c r="AS43" s="35"/>
      <c r="AT43" s="32"/>
      <c r="AU43" s="32" t="str">
        <f t="shared" si="75"/>
        <v>0</v>
      </c>
      <c r="AV43" s="35"/>
      <c r="AW43" s="43">
        <f t="shared" si="590"/>
        <v>0</v>
      </c>
      <c r="AX43" s="35">
        <v>20000</v>
      </c>
      <c r="AY43" s="35">
        <v>10000</v>
      </c>
      <c r="AZ43" s="399">
        <f t="shared" ref="AZ43:AZ46" si="696">SUM(G43,J43,M43,P43,S43,V43,AB43,AF43,AJ43,AM43,AP43,AV43,AS43,AX43)*0.1</f>
        <v>65339.8</v>
      </c>
      <c r="BA43" s="206">
        <f t="shared" si="179"/>
        <v>728737.8</v>
      </c>
      <c r="BB43" s="45"/>
      <c r="BC43" s="32"/>
      <c r="BD43" s="35" t="str">
        <f t="shared" si="58"/>
        <v/>
      </c>
      <c r="BE43" s="35"/>
      <c r="BF43" s="32">
        <v>0</v>
      </c>
      <c r="BG43" s="35" t="str">
        <f t="shared" si="59"/>
        <v/>
      </c>
      <c r="BH43" s="35">
        <v>0</v>
      </c>
      <c r="BI43" s="32"/>
      <c r="BJ43" s="35" t="str">
        <f t="shared" si="60"/>
        <v/>
      </c>
      <c r="BK43" s="35"/>
      <c r="BL43" s="32">
        <v>4805</v>
      </c>
      <c r="BM43" s="35">
        <f t="shared" si="61"/>
        <v>32</v>
      </c>
      <c r="BN43" s="35">
        <v>153760</v>
      </c>
      <c r="BO43" s="32"/>
      <c r="BP43" s="35" t="str">
        <f t="shared" si="62"/>
        <v/>
      </c>
      <c r="BQ43" s="35"/>
      <c r="BR43" s="32"/>
      <c r="BS43" s="35" t="str">
        <f t="shared" si="63"/>
        <v/>
      </c>
      <c r="BT43" s="35"/>
      <c r="BU43" s="669"/>
      <c r="BV43" s="35"/>
      <c r="BW43" s="35"/>
      <c r="BX43" s="32">
        <v>1110600</v>
      </c>
      <c r="BY43" s="35">
        <f t="shared" si="64"/>
        <v>0.47721952097965065</v>
      </c>
      <c r="BZ43" s="35">
        <v>530000</v>
      </c>
      <c r="CA43" s="32">
        <v>100000</v>
      </c>
      <c r="CB43" s="32"/>
      <c r="CC43" s="35" t="str">
        <f t="shared" si="65"/>
        <v/>
      </c>
      <c r="CD43" s="35"/>
      <c r="CE43" s="424">
        <f t="shared" si="38"/>
        <v>683760</v>
      </c>
      <c r="CF43" s="32">
        <v>1800</v>
      </c>
      <c r="CG43" s="35">
        <f t="shared" si="66"/>
        <v>14.444444444444445</v>
      </c>
      <c r="CH43" s="35">
        <v>26000</v>
      </c>
      <c r="CI43" s="32"/>
      <c r="CJ43" s="35" t="str">
        <f t="shared" si="67"/>
        <v/>
      </c>
      <c r="CK43" s="35"/>
      <c r="CL43" s="32">
        <v>0</v>
      </c>
      <c r="CM43" s="35" t="str">
        <f t="shared" si="68"/>
        <v/>
      </c>
      <c r="CN43" s="35">
        <v>0</v>
      </c>
      <c r="CO43" s="32">
        <v>600</v>
      </c>
      <c r="CP43" s="35">
        <f t="shared" si="69"/>
        <v>165</v>
      </c>
      <c r="CQ43" s="35">
        <v>99000</v>
      </c>
      <c r="CR43" s="32"/>
      <c r="CS43" s="35" t="str">
        <f t="shared" si="70"/>
        <v/>
      </c>
      <c r="CT43" s="35"/>
      <c r="CU43" s="424">
        <f t="shared" si="50"/>
        <v>125000</v>
      </c>
      <c r="CV43" s="35">
        <v>20000</v>
      </c>
      <c r="CW43" s="35">
        <v>10000</v>
      </c>
      <c r="CX43" s="399">
        <f>SUM(BE43,BH43,BK43,BN43,BQ43,BT43,BZ43,CD43,CH43,CK43,CN43,CQ43,CT43)*0.1</f>
        <v>80876</v>
      </c>
      <c r="CY43" s="424">
        <f t="shared" si="29"/>
        <v>919636</v>
      </c>
      <c r="CZ43" s="822"/>
      <c r="DA43" s="32"/>
      <c r="DB43" s="35"/>
      <c r="DC43" s="35"/>
      <c r="DD43" s="32">
        <v>0</v>
      </c>
      <c r="DE43" s="35"/>
      <c r="DF43" s="35">
        <v>0</v>
      </c>
      <c r="DG43" s="32"/>
      <c r="DH43" s="35"/>
      <c r="DI43" s="35"/>
      <c r="DJ43" s="32">
        <v>4778</v>
      </c>
      <c r="DK43" s="35"/>
      <c r="DL43" s="35">
        <v>152896</v>
      </c>
      <c r="DM43" s="32"/>
      <c r="DN43" s="35"/>
      <c r="DO43" s="35"/>
      <c r="DP43" s="32">
        <v>50</v>
      </c>
      <c r="DQ43" s="35"/>
      <c r="DR43" s="35">
        <v>38100</v>
      </c>
      <c r="DS43" s="669"/>
      <c r="DT43" s="35"/>
      <c r="DU43" s="35"/>
      <c r="DV43" s="398">
        <v>1300000</v>
      </c>
      <c r="DW43" s="399"/>
      <c r="DX43" s="399">
        <v>650000</v>
      </c>
      <c r="DY43" s="32">
        <v>100000</v>
      </c>
      <c r="DZ43" s="32"/>
      <c r="EA43" s="35"/>
      <c r="EB43" s="35"/>
      <c r="EC43" s="424">
        <f t="shared" si="40"/>
        <v>840996</v>
      </c>
      <c r="ED43" s="32">
        <v>2400</v>
      </c>
      <c r="EE43" s="35"/>
      <c r="EF43" s="35">
        <v>35000</v>
      </c>
      <c r="EG43" s="32"/>
      <c r="EH43" s="35"/>
      <c r="EI43" s="35"/>
      <c r="EJ43" s="32">
        <v>200</v>
      </c>
      <c r="EK43" s="35"/>
      <c r="EL43" s="35">
        <v>300000</v>
      </c>
      <c r="EM43" s="32">
        <v>600</v>
      </c>
      <c r="EN43" s="35"/>
      <c r="EO43" s="35">
        <v>99000</v>
      </c>
      <c r="EP43" s="32"/>
      <c r="EQ43" s="35"/>
      <c r="ER43" s="35"/>
      <c r="ES43" s="424">
        <f t="shared" si="51"/>
        <v>434000</v>
      </c>
      <c r="ET43" s="35">
        <v>10000</v>
      </c>
      <c r="EU43" s="35">
        <v>10000</v>
      </c>
      <c r="EV43" s="399">
        <f>SUM(DC43,DF43,DI43,DL43,DO43,DR43,DX43,EB43,EF43,EI43,EL43,EO43,ER43)*0.1</f>
        <v>127499.6</v>
      </c>
      <c r="EW43" s="424">
        <f t="shared" si="30"/>
        <v>1422495.6</v>
      </c>
      <c r="EX43" s="45"/>
      <c r="EY43" s="32"/>
      <c r="EZ43" s="35"/>
      <c r="FA43" s="35"/>
      <c r="FB43" s="32">
        <v>0</v>
      </c>
      <c r="FC43" s="35"/>
      <c r="FD43" s="35">
        <v>0</v>
      </c>
      <c r="FE43" s="32"/>
      <c r="FF43" s="35"/>
      <c r="FG43" s="35"/>
      <c r="FH43" s="32">
        <v>1625</v>
      </c>
      <c r="FI43" s="35"/>
      <c r="FJ43" s="35">
        <v>52000</v>
      </c>
      <c r="FK43" s="32"/>
      <c r="FL43" s="35"/>
      <c r="FM43" s="35"/>
      <c r="FN43" s="32">
        <v>50</v>
      </c>
      <c r="FO43" s="35"/>
      <c r="FP43" s="35">
        <v>38100</v>
      </c>
      <c r="FQ43" s="669"/>
      <c r="FR43" s="35"/>
      <c r="FS43" s="35"/>
      <c r="FT43" s="398">
        <v>100000</v>
      </c>
      <c r="FU43" s="399"/>
      <c r="FV43" s="399">
        <v>60000</v>
      </c>
      <c r="FW43" s="32">
        <v>100000</v>
      </c>
      <c r="FX43" s="35"/>
      <c r="FY43" s="35"/>
      <c r="FZ43" s="35"/>
      <c r="GA43" s="424">
        <f t="shared" si="42"/>
        <v>150100</v>
      </c>
      <c r="GB43" s="32">
        <v>2400</v>
      </c>
      <c r="GC43" s="35"/>
      <c r="GD43" s="35">
        <v>35000</v>
      </c>
      <c r="GE43" s="32"/>
      <c r="GF43" s="35"/>
      <c r="GG43" s="35"/>
      <c r="GH43" s="32">
        <v>200</v>
      </c>
      <c r="GI43" s="35"/>
      <c r="GJ43" s="35">
        <v>300000</v>
      </c>
      <c r="GK43" s="32">
        <v>600</v>
      </c>
      <c r="GL43" s="35"/>
      <c r="GM43" s="35">
        <v>99000</v>
      </c>
      <c r="GN43" s="32"/>
      <c r="GO43" s="35"/>
      <c r="GP43" s="35"/>
      <c r="GQ43" s="424">
        <f t="shared" si="52"/>
        <v>434000</v>
      </c>
      <c r="GR43" s="35">
        <v>10000</v>
      </c>
      <c r="GS43" s="35">
        <v>10000</v>
      </c>
      <c r="GT43" s="399">
        <f>SUM(FA43,FD43,FG43,FJ43,FM43,FP43,FV43,FZ43,GD43,GG43,GJ43,GM43,GP43)*0.1</f>
        <v>58410</v>
      </c>
      <c r="GU43" s="424">
        <f t="shared" si="31"/>
        <v>662510</v>
      </c>
      <c r="GV43" s="45"/>
      <c r="GW43" s="32"/>
      <c r="GX43" s="35"/>
      <c r="GY43" s="35"/>
      <c r="GZ43" s="32">
        <v>0</v>
      </c>
      <c r="HA43" s="35"/>
      <c r="HB43" s="35">
        <v>0</v>
      </c>
      <c r="HC43" s="32"/>
      <c r="HD43" s="35"/>
      <c r="HE43" s="35"/>
      <c r="HF43" s="32">
        <v>1625</v>
      </c>
      <c r="HG43" s="35"/>
      <c r="HH43" s="35">
        <v>52000</v>
      </c>
      <c r="HI43" s="32"/>
      <c r="HJ43" s="35"/>
      <c r="HK43" s="35"/>
      <c r="HL43" s="32">
        <v>50</v>
      </c>
      <c r="HM43" s="35"/>
      <c r="HN43" s="35">
        <v>38100</v>
      </c>
      <c r="HO43" s="669"/>
      <c r="HP43" s="35"/>
      <c r="HQ43" s="35"/>
      <c r="HR43" s="398">
        <v>100000</v>
      </c>
      <c r="HS43" s="399"/>
      <c r="HT43" s="399">
        <v>60000</v>
      </c>
      <c r="HU43" s="32">
        <v>100000</v>
      </c>
      <c r="HV43" s="32"/>
      <c r="HW43" s="35"/>
      <c r="HX43" s="35"/>
      <c r="HY43" s="424">
        <f t="shared" si="44"/>
        <v>150100</v>
      </c>
      <c r="HZ43" s="32">
        <v>2400</v>
      </c>
      <c r="IA43" s="35"/>
      <c r="IB43" s="35">
        <v>35000</v>
      </c>
      <c r="IC43" s="32"/>
      <c r="ID43" s="35"/>
      <c r="IE43" s="35"/>
      <c r="IF43" s="32">
        <v>200</v>
      </c>
      <c r="IG43" s="35"/>
      <c r="IH43" s="35">
        <v>300000</v>
      </c>
      <c r="II43" s="32">
        <v>600</v>
      </c>
      <c r="IJ43" s="35"/>
      <c r="IK43" s="35">
        <v>99000</v>
      </c>
      <c r="IL43" s="32"/>
      <c r="IM43" s="35"/>
      <c r="IN43" s="35"/>
      <c r="IO43" s="424">
        <f t="shared" si="53"/>
        <v>434000</v>
      </c>
      <c r="IP43" s="35">
        <v>10000</v>
      </c>
      <c r="IQ43" s="35">
        <v>10000</v>
      </c>
      <c r="IR43" s="399">
        <f>SUM(GY43,HB43,HE43,HH43,HK43,HN43,HT43,HX43,IB43,IE43,IH43,IK43,IN43)*0.1</f>
        <v>58410</v>
      </c>
      <c r="IS43" s="424">
        <f t="shared" si="32"/>
        <v>662510</v>
      </c>
      <c r="IT43" s="45"/>
      <c r="IU43" s="32"/>
      <c r="IV43" s="35"/>
      <c r="IW43" s="35"/>
      <c r="IX43" s="32">
        <v>0</v>
      </c>
      <c r="IY43" s="35"/>
      <c r="IZ43" s="35">
        <v>0</v>
      </c>
      <c r="JA43" s="32"/>
      <c r="JB43" s="35"/>
      <c r="JC43" s="35"/>
      <c r="JD43" s="32">
        <v>6285</v>
      </c>
      <c r="JE43" s="35"/>
      <c r="JF43" s="35">
        <v>201120</v>
      </c>
      <c r="JG43" s="32"/>
      <c r="JH43" s="35"/>
      <c r="JI43" s="35"/>
      <c r="JJ43" s="32">
        <v>50</v>
      </c>
      <c r="JK43" s="35"/>
      <c r="JL43" s="35">
        <v>38100</v>
      </c>
      <c r="JM43" s="669"/>
      <c r="JN43" s="35"/>
      <c r="JO43" s="35"/>
      <c r="JP43" s="398">
        <v>100000</v>
      </c>
      <c r="JQ43" s="399"/>
      <c r="JR43" s="399">
        <v>60000</v>
      </c>
      <c r="JS43" s="32">
        <v>100000</v>
      </c>
      <c r="JT43" s="32"/>
      <c r="JU43" s="35"/>
      <c r="JV43" s="35"/>
      <c r="JW43" s="424">
        <f t="shared" si="46"/>
        <v>299220</v>
      </c>
      <c r="JX43" s="32">
        <v>2400</v>
      </c>
      <c r="JY43" s="35"/>
      <c r="JZ43" s="35">
        <v>35000</v>
      </c>
      <c r="KA43" s="32"/>
      <c r="KB43" s="35"/>
      <c r="KC43" s="35"/>
      <c r="KD43" s="32">
        <v>200</v>
      </c>
      <c r="KE43" s="35"/>
      <c r="KF43" s="35">
        <v>300000</v>
      </c>
      <c r="KG43" s="32">
        <v>600</v>
      </c>
      <c r="KH43" s="35"/>
      <c r="KI43" s="35">
        <v>99000</v>
      </c>
      <c r="KJ43" s="32"/>
      <c r="KK43" s="35"/>
      <c r="KL43" s="35"/>
      <c r="KM43" s="424">
        <f t="shared" si="54"/>
        <v>434000</v>
      </c>
      <c r="KN43" s="35">
        <v>10000</v>
      </c>
      <c r="KO43" s="35">
        <v>10000</v>
      </c>
      <c r="KP43" s="399">
        <f>SUM(IW43,IZ43,JC43,JF43,JI43,JL43,JR43,JV43,JZ43,KC43,KF43,KI43,KL43)*0.1</f>
        <v>73322</v>
      </c>
      <c r="KQ43" s="424">
        <f t="shared" si="33"/>
        <v>826542</v>
      </c>
      <c r="KR43" s="45"/>
    </row>
    <row r="44" spans="1:304">
      <c r="A44" s="911"/>
      <c r="B44" s="16"/>
      <c r="C44" s="16"/>
      <c r="D44" s="17" t="s">
        <v>55</v>
      </c>
      <c r="E44" s="32"/>
      <c r="F44" s="32" t="str">
        <f t="shared" si="73"/>
        <v/>
      </c>
      <c r="G44" s="35"/>
      <c r="H44" s="32">
        <v>100</v>
      </c>
      <c r="I44" s="32">
        <f t="shared" si="11"/>
        <v>20</v>
      </c>
      <c r="J44" s="35">
        <v>2000</v>
      </c>
      <c r="K44" s="32"/>
      <c r="L44" s="32" t="str">
        <f t="shared" si="0"/>
        <v/>
      </c>
      <c r="M44" s="35"/>
      <c r="N44" s="32">
        <v>862</v>
      </c>
      <c r="O44" s="32">
        <f t="shared" si="12"/>
        <v>16.241299303944317</v>
      </c>
      <c r="P44" s="35">
        <v>14000</v>
      </c>
      <c r="Q44" s="32"/>
      <c r="R44" s="32" t="str">
        <f t="shared" si="13"/>
        <v/>
      </c>
      <c r="S44" s="35"/>
      <c r="T44" s="32"/>
      <c r="U44" s="32" t="str">
        <f t="shared" si="14"/>
        <v/>
      </c>
      <c r="V44" s="35"/>
      <c r="W44" s="669"/>
      <c r="X44" s="35"/>
      <c r="Y44" s="35"/>
      <c r="Z44" s="32">
        <v>797329</v>
      </c>
      <c r="AA44" s="229">
        <f t="shared" si="15"/>
        <v>0.28573901112338823</v>
      </c>
      <c r="AB44" s="35">
        <v>227828</v>
      </c>
      <c r="AC44" s="32">
        <v>180000</v>
      </c>
      <c r="AD44" s="32"/>
      <c r="AE44" s="32" t="str">
        <f t="shared" si="16"/>
        <v/>
      </c>
      <c r="AF44" s="35"/>
      <c r="AG44" s="35">
        <f>SUM(G44,J44,M44,P44,S44,V44,AB44,AF44)</f>
        <v>243828</v>
      </c>
      <c r="AH44" s="32"/>
      <c r="AI44" s="32" t="str">
        <f t="shared" si="611"/>
        <v/>
      </c>
      <c r="AJ44" s="35"/>
      <c r="AK44" s="32"/>
      <c r="AL44" s="32" t="str">
        <f t="shared" si="613"/>
        <v/>
      </c>
      <c r="AM44" s="35"/>
      <c r="AN44" s="32"/>
      <c r="AO44" s="32" t="str">
        <f t="shared" si="615"/>
        <v/>
      </c>
      <c r="AP44" s="35"/>
      <c r="AQ44" s="32"/>
      <c r="AR44" s="32" t="str">
        <f t="shared" si="617"/>
        <v/>
      </c>
      <c r="AS44" s="35"/>
      <c r="AT44" s="32"/>
      <c r="AU44" s="32" t="str">
        <f t="shared" si="75"/>
        <v>0</v>
      </c>
      <c r="AV44" s="35"/>
      <c r="AW44" s="35">
        <f t="shared" si="590"/>
        <v>0</v>
      </c>
      <c r="AX44" s="35"/>
      <c r="AY44" s="35"/>
      <c r="AZ44" s="399">
        <f t="shared" si="696"/>
        <v>24382.800000000003</v>
      </c>
      <c r="BA44" s="206">
        <f t="shared" si="179"/>
        <v>268210.8</v>
      </c>
      <c r="BB44" s="45"/>
      <c r="BC44" s="32"/>
      <c r="BD44" s="35" t="str">
        <f t="shared" si="58"/>
        <v/>
      </c>
      <c r="BE44" s="35"/>
      <c r="BF44" s="32">
        <v>75</v>
      </c>
      <c r="BG44" s="35">
        <f t="shared" si="59"/>
        <v>20</v>
      </c>
      <c r="BH44" s="35">
        <v>1500</v>
      </c>
      <c r="BI44" s="32"/>
      <c r="BJ44" s="35" t="str">
        <f t="shared" si="60"/>
        <v/>
      </c>
      <c r="BK44" s="35"/>
      <c r="BL44" s="32">
        <v>570</v>
      </c>
      <c r="BM44" s="35">
        <f t="shared" si="61"/>
        <v>20.17543859649123</v>
      </c>
      <c r="BN44" s="35">
        <v>11500</v>
      </c>
      <c r="BO44" s="32"/>
      <c r="BP44" s="35" t="str">
        <f t="shared" si="62"/>
        <v/>
      </c>
      <c r="BQ44" s="35"/>
      <c r="BR44" s="32"/>
      <c r="BS44" s="35" t="str">
        <f t="shared" si="63"/>
        <v/>
      </c>
      <c r="BT44" s="35"/>
      <c r="BU44" s="669"/>
      <c r="BV44" s="35"/>
      <c r="BW44" s="35"/>
      <c r="BX44" s="32">
        <v>41580</v>
      </c>
      <c r="BY44" s="35">
        <f t="shared" si="64"/>
        <v>0.31000481000481001</v>
      </c>
      <c r="BZ44" s="35">
        <v>12890</v>
      </c>
      <c r="CA44" s="32">
        <v>230000</v>
      </c>
      <c r="CB44" s="32"/>
      <c r="CC44" s="35" t="str">
        <f t="shared" si="65"/>
        <v/>
      </c>
      <c r="CD44" s="35"/>
      <c r="CE44" s="424">
        <f t="shared" si="38"/>
        <v>25890</v>
      </c>
      <c r="CF44" s="32"/>
      <c r="CG44" s="35" t="str">
        <f t="shared" si="66"/>
        <v/>
      </c>
      <c r="CH44" s="35"/>
      <c r="CI44" s="32"/>
      <c r="CJ44" s="35" t="str">
        <f t="shared" si="67"/>
        <v/>
      </c>
      <c r="CK44" s="35"/>
      <c r="CL44" s="32"/>
      <c r="CM44" s="35" t="str">
        <f t="shared" si="68"/>
        <v/>
      </c>
      <c r="CN44" s="35"/>
      <c r="CO44" s="32"/>
      <c r="CP44" s="35" t="str">
        <f t="shared" si="69"/>
        <v/>
      </c>
      <c r="CQ44" s="35"/>
      <c r="CR44" s="32"/>
      <c r="CS44" s="35" t="str">
        <f t="shared" si="70"/>
        <v/>
      </c>
      <c r="CT44" s="35"/>
      <c r="CU44" s="424">
        <f t="shared" si="50"/>
        <v>0</v>
      </c>
      <c r="CV44" s="35"/>
      <c r="CW44" s="35"/>
      <c r="CX44" s="399">
        <f t="shared" ref="CX44:CX46" si="697">SUM(BE44,BH44,BK44,BN44,BQ44,BT44,BZ44,CD44,CH44,CK44,CN44,CQ44,CT44)*0.1</f>
        <v>2589</v>
      </c>
      <c r="CY44" s="424">
        <f t="shared" si="29"/>
        <v>28479</v>
      </c>
      <c r="CZ44" s="822"/>
      <c r="DA44" s="32"/>
      <c r="DB44" s="35"/>
      <c r="DC44" s="35"/>
      <c r="DD44" s="32">
        <v>50</v>
      </c>
      <c r="DE44" s="35"/>
      <c r="DF44" s="35">
        <v>1000</v>
      </c>
      <c r="DG44" s="32"/>
      <c r="DH44" s="35"/>
      <c r="DI44" s="35"/>
      <c r="DJ44" s="391">
        <v>590</v>
      </c>
      <c r="DK44" s="392"/>
      <c r="DL44" s="392">
        <v>11800</v>
      </c>
      <c r="DM44" s="391">
        <v>70</v>
      </c>
      <c r="DN44" s="392"/>
      <c r="DO44" s="392">
        <v>21000</v>
      </c>
      <c r="DP44" s="391"/>
      <c r="DQ44" s="392"/>
      <c r="DR44" s="392"/>
      <c r="DS44" s="683"/>
      <c r="DT44" s="392"/>
      <c r="DU44" s="392"/>
      <c r="DV44" s="486">
        <v>0</v>
      </c>
      <c r="DW44" s="800"/>
      <c r="DX44" s="800">
        <v>0</v>
      </c>
      <c r="DY44" s="391">
        <v>220000</v>
      </c>
      <c r="DZ44" s="32"/>
      <c r="EA44" s="35"/>
      <c r="EB44" s="35"/>
      <c r="EC44" s="424">
        <f t="shared" si="40"/>
        <v>33800</v>
      </c>
      <c r="ED44" s="32"/>
      <c r="EE44" s="35"/>
      <c r="EF44" s="35"/>
      <c r="EG44" s="32"/>
      <c r="EH44" s="35"/>
      <c r="EI44" s="35"/>
      <c r="EJ44" s="32"/>
      <c r="EK44" s="35"/>
      <c r="EL44" s="35"/>
      <c r="EM44" s="32"/>
      <c r="EN44" s="35"/>
      <c r="EO44" s="35"/>
      <c r="EP44" s="32"/>
      <c r="EQ44" s="35"/>
      <c r="ER44" s="35"/>
      <c r="ES44" s="424">
        <f t="shared" si="51"/>
        <v>0</v>
      </c>
      <c r="ET44" s="35"/>
      <c r="EU44" s="35"/>
      <c r="EV44" s="399">
        <f t="shared" ref="EV44:EV46" si="698">SUM(DC44,DF44,DI44,DL44,DO44,DR44,DX44,EB44,EF44,EI44,EL44,EO44,ER44)*0.1</f>
        <v>3380</v>
      </c>
      <c r="EW44" s="424">
        <f t="shared" si="30"/>
        <v>37180</v>
      </c>
      <c r="EX44" s="45"/>
      <c r="EY44" s="32"/>
      <c r="EZ44" s="35"/>
      <c r="FA44" s="35"/>
      <c r="FB44" s="32">
        <v>50</v>
      </c>
      <c r="FC44" s="35"/>
      <c r="FD44" s="35">
        <v>1000</v>
      </c>
      <c r="FE44" s="32"/>
      <c r="FF44" s="35"/>
      <c r="FG44" s="35"/>
      <c r="FH44" s="391">
        <v>1000</v>
      </c>
      <c r="FI44" s="392"/>
      <c r="FJ44" s="392">
        <v>20000</v>
      </c>
      <c r="FK44" s="391">
        <v>60</v>
      </c>
      <c r="FL44" s="392"/>
      <c r="FM44" s="392">
        <v>18000</v>
      </c>
      <c r="FN44" s="391"/>
      <c r="FO44" s="392"/>
      <c r="FP44" s="392"/>
      <c r="FQ44" s="683"/>
      <c r="FR44" s="392"/>
      <c r="FS44" s="392"/>
      <c r="FT44" s="486">
        <v>230000</v>
      </c>
      <c r="FU44" s="800"/>
      <c r="FV44" s="800">
        <v>71300</v>
      </c>
      <c r="FW44" s="391">
        <v>160000</v>
      </c>
      <c r="FX44" s="35"/>
      <c r="FY44" s="35"/>
      <c r="FZ44" s="35"/>
      <c r="GA44" s="424">
        <f t="shared" si="42"/>
        <v>110300</v>
      </c>
      <c r="GB44" s="32"/>
      <c r="GC44" s="35"/>
      <c r="GD44" s="35"/>
      <c r="GE44" s="32"/>
      <c r="GF44" s="35"/>
      <c r="GG44" s="35"/>
      <c r="GH44" s="32"/>
      <c r="GI44" s="35"/>
      <c r="GJ44" s="35"/>
      <c r="GK44" s="32"/>
      <c r="GL44" s="35"/>
      <c r="GM44" s="35"/>
      <c r="GN44" s="32"/>
      <c r="GO44" s="35"/>
      <c r="GP44" s="35"/>
      <c r="GQ44" s="424">
        <f t="shared" si="52"/>
        <v>0</v>
      </c>
      <c r="GR44" s="35"/>
      <c r="GS44" s="35"/>
      <c r="GT44" s="399">
        <f t="shared" ref="GT44:GT46" si="699">SUM(FA44,FD44,FG44,FJ44,FM44,FP44,FV44,FZ44,GD44,GG44,GJ44,GM44,GP44)*0.1</f>
        <v>11030</v>
      </c>
      <c r="GU44" s="424">
        <f t="shared" si="31"/>
        <v>121330</v>
      </c>
      <c r="GV44" s="45"/>
      <c r="GW44" s="32"/>
      <c r="GX44" s="35"/>
      <c r="GY44" s="35"/>
      <c r="GZ44" s="391">
        <v>0</v>
      </c>
      <c r="HA44" s="392"/>
      <c r="HB44" s="392">
        <v>0</v>
      </c>
      <c r="HC44" s="391"/>
      <c r="HD44" s="392"/>
      <c r="HE44" s="392"/>
      <c r="HF44" s="391">
        <v>345</v>
      </c>
      <c r="HG44" s="392"/>
      <c r="HH44" s="392">
        <v>6900</v>
      </c>
      <c r="HI44" s="391">
        <v>50</v>
      </c>
      <c r="HJ44" s="392"/>
      <c r="HK44" s="392">
        <v>27500</v>
      </c>
      <c r="HL44" s="391"/>
      <c r="HM44" s="392"/>
      <c r="HN44" s="392"/>
      <c r="HO44" s="683"/>
      <c r="HP44" s="392"/>
      <c r="HQ44" s="392"/>
      <c r="HR44" s="486">
        <v>220000</v>
      </c>
      <c r="HS44" s="800"/>
      <c r="HT44" s="800">
        <v>68200</v>
      </c>
      <c r="HU44" s="32">
        <v>0</v>
      </c>
      <c r="HV44" s="32"/>
      <c r="HW44" s="35"/>
      <c r="HX44" s="35"/>
      <c r="HY44" s="424">
        <f t="shared" si="44"/>
        <v>102600</v>
      </c>
      <c r="HZ44" s="32"/>
      <c r="IA44" s="35"/>
      <c r="IB44" s="35"/>
      <c r="IC44" s="32"/>
      <c r="ID44" s="35"/>
      <c r="IE44" s="35"/>
      <c r="IF44" s="32"/>
      <c r="IG44" s="35"/>
      <c r="IH44" s="35"/>
      <c r="II44" s="32"/>
      <c r="IJ44" s="35"/>
      <c r="IK44" s="35"/>
      <c r="IL44" s="32"/>
      <c r="IM44" s="35"/>
      <c r="IN44" s="35"/>
      <c r="IO44" s="424">
        <f t="shared" si="53"/>
        <v>0</v>
      </c>
      <c r="IP44" s="35"/>
      <c r="IQ44" s="35"/>
      <c r="IR44" s="399">
        <f t="shared" ref="IR44:IR46" si="700">SUM(GY44,HB44,HE44,HH44,HK44,HN44,HT44,HX44,IB44,IE44,IH44,IK44,IN44)*0.1</f>
        <v>10260</v>
      </c>
      <c r="IS44" s="424">
        <f t="shared" si="32"/>
        <v>112860</v>
      </c>
      <c r="IT44" s="45"/>
      <c r="IU44" s="32"/>
      <c r="IV44" s="35"/>
      <c r="IW44" s="35"/>
      <c r="IX44" s="391">
        <v>0</v>
      </c>
      <c r="IY44" s="392"/>
      <c r="IZ44" s="392">
        <v>0</v>
      </c>
      <c r="JA44" s="391"/>
      <c r="JB44" s="392"/>
      <c r="JC44" s="392"/>
      <c r="JD44" s="391">
        <v>362</v>
      </c>
      <c r="JE44" s="392"/>
      <c r="JF44" s="392">
        <v>7500</v>
      </c>
      <c r="JG44" s="391">
        <v>50</v>
      </c>
      <c r="JH44" s="392"/>
      <c r="JI44" s="392">
        <v>27500</v>
      </c>
      <c r="JJ44" s="391"/>
      <c r="JK44" s="392"/>
      <c r="JL44" s="392"/>
      <c r="JM44" s="683"/>
      <c r="JN44" s="392"/>
      <c r="JO44" s="392"/>
      <c r="JP44" s="486">
        <v>160000</v>
      </c>
      <c r="JQ44" s="800"/>
      <c r="JR44" s="800">
        <v>50000</v>
      </c>
      <c r="JS44" s="32">
        <v>0</v>
      </c>
      <c r="JT44" s="32"/>
      <c r="JU44" s="35"/>
      <c r="JV44" s="35"/>
      <c r="JW44" s="424">
        <f t="shared" si="46"/>
        <v>85000</v>
      </c>
      <c r="JX44" s="32"/>
      <c r="JY44" s="35"/>
      <c r="JZ44" s="35"/>
      <c r="KA44" s="32"/>
      <c r="KB44" s="35"/>
      <c r="KC44" s="35"/>
      <c r="KD44" s="32"/>
      <c r="KE44" s="35"/>
      <c r="KF44" s="35"/>
      <c r="KG44" s="32"/>
      <c r="KH44" s="35"/>
      <c r="KI44" s="35"/>
      <c r="KJ44" s="32"/>
      <c r="KK44" s="35"/>
      <c r="KL44" s="35"/>
      <c r="KM44" s="424">
        <f t="shared" si="54"/>
        <v>0</v>
      </c>
      <c r="KN44" s="35"/>
      <c r="KO44" s="35"/>
      <c r="KP44" s="399">
        <f t="shared" ref="KP44:KP46" si="701">SUM(IW44,IZ44,JC44,JF44,JI44,JL44,JR44,JV44,JZ44,KC44,KF44,KI44,KL44)*0.1</f>
        <v>8500</v>
      </c>
      <c r="KQ44" s="424">
        <f t="shared" si="33"/>
        <v>93500</v>
      </c>
      <c r="KR44" s="45"/>
    </row>
    <row r="45" spans="1:304">
      <c r="A45" s="911"/>
      <c r="B45" s="16"/>
      <c r="C45" s="16"/>
      <c r="D45" s="17" t="s">
        <v>56</v>
      </c>
      <c r="E45" s="32"/>
      <c r="F45" s="32" t="str">
        <f t="shared" si="73"/>
        <v/>
      </c>
      <c r="G45" s="35"/>
      <c r="H45" s="32"/>
      <c r="I45" s="32" t="str">
        <f t="shared" si="11"/>
        <v/>
      </c>
      <c r="J45" s="35"/>
      <c r="K45" s="32"/>
      <c r="L45" s="32" t="str">
        <f t="shared" si="0"/>
        <v/>
      </c>
      <c r="M45" s="35"/>
      <c r="N45" s="32"/>
      <c r="O45" s="32" t="str">
        <f t="shared" si="12"/>
        <v/>
      </c>
      <c r="P45" s="35"/>
      <c r="Q45" s="32"/>
      <c r="R45" s="32" t="str">
        <f t="shared" si="13"/>
        <v/>
      </c>
      <c r="S45" s="35"/>
      <c r="T45" s="32"/>
      <c r="U45" s="32" t="str">
        <f t="shared" si="14"/>
        <v/>
      </c>
      <c r="V45" s="35"/>
      <c r="W45" s="669"/>
      <c r="X45" s="35"/>
      <c r="Y45" s="35"/>
      <c r="Z45" s="32"/>
      <c r="AA45" s="229" t="str">
        <f t="shared" si="15"/>
        <v/>
      </c>
      <c r="AB45" s="35"/>
      <c r="AC45" s="32"/>
      <c r="AD45" s="32"/>
      <c r="AE45" s="32" t="str">
        <f t="shared" si="16"/>
        <v/>
      </c>
      <c r="AF45" s="35"/>
      <c r="AG45" s="35">
        <f t="shared" ref="AG45" si="702">SUM(G45,J45,M45,P45,S45,V45,AB45,AF45)</f>
        <v>0</v>
      </c>
      <c r="AH45" s="32"/>
      <c r="AI45" s="32" t="str">
        <f t="shared" si="611"/>
        <v/>
      </c>
      <c r="AJ45" s="35"/>
      <c r="AK45" s="32"/>
      <c r="AL45" s="32" t="str">
        <f t="shared" si="613"/>
        <v/>
      </c>
      <c r="AM45" s="35"/>
      <c r="AN45" s="32"/>
      <c r="AO45" s="32" t="str">
        <f t="shared" si="615"/>
        <v/>
      </c>
      <c r="AP45" s="35"/>
      <c r="AQ45" s="32"/>
      <c r="AR45" s="32" t="str">
        <f t="shared" si="617"/>
        <v/>
      </c>
      <c r="AS45" s="35"/>
      <c r="AT45" s="32"/>
      <c r="AU45" s="32" t="str">
        <f t="shared" si="75"/>
        <v>0</v>
      </c>
      <c r="AV45" s="35"/>
      <c r="AW45" s="35">
        <f t="shared" si="590"/>
        <v>0</v>
      </c>
      <c r="AX45" s="35"/>
      <c r="AY45" s="35"/>
      <c r="AZ45" s="399">
        <f t="shared" si="696"/>
        <v>0</v>
      </c>
      <c r="BA45" s="206">
        <f t="shared" si="179"/>
        <v>0</v>
      </c>
      <c r="BB45" s="45"/>
      <c r="BC45" s="32">
        <v>289</v>
      </c>
      <c r="BD45" s="35">
        <f t="shared" si="58"/>
        <v>65.051903114186857</v>
      </c>
      <c r="BE45" s="35">
        <v>18800</v>
      </c>
      <c r="BF45" s="32"/>
      <c r="BG45" s="35" t="str">
        <f t="shared" si="59"/>
        <v/>
      </c>
      <c r="BH45" s="35"/>
      <c r="BI45" s="32"/>
      <c r="BJ45" s="35" t="str">
        <f t="shared" si="60"/>
        <v/>
      </c>
      <c r="BK45" s="35"/>
      <c r="BL45" s="32">
        <v>800</v>
      </c>
      <c r="BM45" s="35">
        <f t="shared" si="61"/>
        <v>39</v>
      </c>
      <c r="BN45" s="35">
        <v>31200</v>
      </c>
      <c r="BO45" s="32"/>
      <c r="BP45" s="35" t="str">
        <f t="shared" si="62"/>
        <v/>
      </c>
      <c r="BQ45" s="35"/>
      <c r="BR45" s="32"/>
      <c r="BS45" s="35" t="str">
        <f t="shared" si="63"/>
        <v/>
      </c>
      <c r="BT45" s="35"/>
      <c r="BU45" s="669"/>
      <c r="BV45" s="35"/>
      <c r="BW45" s="35"/>
      <c r="BX45" s="32"/>
      <c r="BY45" s="35" t="str">
        <f t="shared" si="64"/>
        <v/>
      </c>
      <c r="BZ45" s="35"/>
      <c r="CA45" s="32"/>
      <c r="CB45" s="32"/>
      <c r="CC45" s="35" t="str">
        <f t="shared" si="65"/>
        <v/>
      </c>
      <c r="CD45" s="35"/>
      <c r="CE45" s="424">
        <f t="shared" si="38"/>
        <v>50000</v>
      </c>
      <c r="CF45" s="32">
        <v>256</v>
      </c>
      <c r="CG45" s="35">
        <f t="shared" si="66"/>
        <v>39.0625</v>
      </c>
      <c r="CH45" s="35">
        <v>10000</v>
      </c>
      <c r="CI45" s="32"/>
      <c r="CJ45" s="35" t="str">
        <f t="shared" si="67"/>
        <v/>
      </c>
      <c r="CK45" s="35"/>
      <c r="CL45" s="32"/>
      <c r="CM45" s="35" t="str">
        <f t="shared" si="68"/>
        <v/>
      </c>
      <c r="CN45" s="35"/>
      <c r="CO45" s="32"/>
      <c r="CP45" s="35" t="str">
        <f t="shared" si="69"/>
        <v/>
      </c>
      <c r="CQ45" s="35"/>
      <c r="CR45" s="32"/>
      <c r="CS45" s="35" t="str">
        <f t="shared" si="70"/>
        <v/>
      </c>
      <c r="CT45" s="35"/>
      <c r="CU45" s="424">
        <f t="shared" si="50"/>
        <v>10000</v>
      </c>
      <c r="CV45" s="35"/>
      <c r="CW45" s="35">
        <v>2000</v>
      </c>
      <c r="CX45" s="399">
        <f t="shared" si="697"/>
        <v>6000</v>
      </c>
      <c r="CY45" s="424">
        <f t="shared" si="29"/>
        <v>68000</v>
      </c>
      <c r="CZ45" s="822"/>
      <c r="DA45" s="32">
        <v>250</v>
      </c>
      <c r="DB45" s="35"/>
      <c r="DC45" s="35">
        <v>12500</v>
      </c>
      <c r="DD45" s="32"/>
      <c r="DE45" s="35"/>
      <c r="DF45" s="35"/>
      <c r="DG45" s="32"/>
      <c r="DH45" s="35"/>
      <c r="DI45" s="35"/>
      <c r="DJ45" s="32"/>
      <c r="DK45" s="35"/>
      <c r="DL45" s="35"/>
      <c r="DM45" s="32"/>
      <c r="DN45" s="35"/>
      <c r="DO45" s="35"/>
      <c r="DP45" s="32">
        <v>10</v>
      </c>
      <c r="DQ45" s="35"/>
      <c r="DR45" s="35">
        <v>8000</v>
      </c>
      <c r="DS45" s="669">
        <v>10</v>
      </c>
      <c r="DT45" s="35"/>
      <c r="DU45" s="35">
        <v>15000</v>
      </c>
      <c r="DV45" s="32"/>
      <c r="DW45" s="35"/>
      <c r="DX45" s="35"/>
      <c r="DY45" s="32">
        <v>72000</v>
      </c>
      <c r="DZ45" s="32"/>
      <c r="EA45" s="35"/>
      <c r="EB45" s="35"/>
      <c r="EC45" s="424">
        <f t="shared" si="40"/>
        <v>35500</v>
      </c>
      <c r="ED45" s="32"/>
      <c r="EE45" s="35"/>
      <c r="EF45" s="35"/>
      <c r="EG45" s="32">
        <v>10</v>
      </c>
      <c r="EH45" s="35"/>
      <c r="EI45" s="35">
        <v>8000</v>
      </c>
      <c r="EJ45" s="32"/>
      <c r="EK45" s="35"/>
      <c r="EL45" s="35"/>
      <c r="EM45" s="32">
        <v>200</v>
      </c>
      <c r="EN45" s="35"/>
      <c r="EO45" s="35">
        <v>40000</v>
      </c>
      <c r="EP45" s="32"/>
      <c r="EQ45" s="35"/>
      <c r="ER45" s="35"/>
      <c r="ES45" s="424">
        <f t="shared" si="51"/>
        <v>48000</v>
      </c>
      <c r="ET45" s="35"/>
      <c r="EU45" s="35"/>
      <c r="EV45" s="399">
        <f t="shared" si="698"/>
        <v>6850</v>
      </c>
      <c r="EW45" s="424">
        <f t="shared" si="30"/>
        <v>90350</v>
      </c>
      <c r="EX45" s="45"/>
      <c r="EY45" s="32">
        <v>100</v>
      </c>
      <c r="EZ45" s="35"/>
      <c r="FA45" s="35">
        <v>5000</v>
      </c>
      <c r="FB45" s="32"/>
      <c r="FC45" s="35"/>
      <c r="FD45" s="35"/>
      <c r="FE45" s="32"/>
      <c r="FF45" s="35"/>
      <c r="FG45" s="35"/>
      <c r="FH45" s="32"/>
      <c r="FI45" s="35"/>
      <c r="FJ45" s="35"/>
      <c r="FK45" s="32">
        <v>60</v>
      </c>
      <c r="FL45" s="35"/>
      <c r="FM45" s="35">
        <v>24000</v>
      </c>
      <c r="FN45" s="32">
        <v>10</v>
      </c>
      <c r="FO45" s="35"/>
      <c r="FP45" s="35">
        <v>8000</v>
      </c>
      <c r="FQ45" s="669">
        <v>10</v>
      </c>
      <c r="FR45" s="35"/>
      <c r="FS45" s="35">
        <v>15000</v>
      </c>
      <c r="FT45" s="32"/>
      <c r="FU45" s="35"/>
      <c r="FV45" s="35"/>
      <c r="FW45" s="32"/>
      <c r="FX45" s="35"/>
      <c r="FY45" s="35"/>
      <c r="FZ45" s="35"/>
      <c r="GA45" s="424">
        <f t="shared" si="42"/>
        <v>52000</v>
      </c>
      <c r="GB45" s="32"/>
      <c r="GC45" s="35"/>
      <c r="GD45" s="35"/>
      <c r="GE45" s="32">
        <v>10</v>
      </c>
      <c r="GF45" s="35"/>
      <c r="GG45" s="35">
        <v>8000</v>
      </c>
      <c r="GH45" s="32"/>
      <c r="GI45" s="35"/>
      <c r="GJ45" s="35"/>
      <c r="GK45" s="32">
        <v>200</v>
      </c>
      <c r="GL45" s="35"/>
      <c r="GM45" s="35">
        <v>40000</v>
      </c>
      <c r="GN45" s="32"/>
      <c r="GO45" s="35"/>
      <c r="GP45" s="35"/>
      <c r="GQ45" s="424">
        <f t="shared" si="52"/>
        <v>48000</v>
      </c>
      <c r="GR45" s="35"/>
      <c r="GS45" s="35"/>
      <c r="GT45" s="399">
        <f t="shared" si="699"/>
        <v>8500</v>
      </c>
      <c r="GU45" s="424">
        <f t="shared" si="31"/>
        <v>108500</v>
      </c>
      <c r="GV45" s="45"/>
      <c r="GW45" s="32">
        <v>100</v>
      </c>
      <c r="GX45" s="35"/>
      <c r="GY45" s="35">
        <v>5000</v>
      </c>
      <c r="GZ45" s="32"/>
      <c r="HA45" s="35"/>
      <c r="HB45" s="35"/>
      <c r="HC45" s="32"/>
      <c r="HD45" s="35"/>
      <c r="HE45" s="35"/>
      <c r="HF45" s="32"/>
      <c r="HG45" s="35"/>
      <c r="HH45" s="35"/>
      <c r="HI45" s="32"/>
      <c r="HJ45" s="35"/>
      <c r="HK45" s="35"/>
      <c r="HL45" s="32">
        <v>10</v>
      </c>
      <c r="HM45" s="35"/>
      <c r="HN45" s="35">
        <v>8000</v>
      </c>
      <c r="HO45" s="669">
        <v>10</v>
      </c>
      <c r="HP45" s="35"/>
      <c r="HQ45" s="35">
        <v>15000</v>
      </c>
      <c r="HR45" s="32">
        <v>72000</v>
      </c>
      <c r="HS45" s="35"/>
      <c r="HT45" s="35">
        <v>43200</v>
      </c>
      <c r="HU45" s="32"/>
      <c r="HV45" s="32"/>
      <c r="HW45" s="35"/>
      <c r="HX45" s="35"/>
      <c r="HY45" s="424">
        <f t="shared" si="44"/>
        <v>71200</v>
      </c>
      <c r="HZ45" s="32"/>
      <c r="IA45" s="35"/>
      <c r="IB45" s="35"/>
      <c r="IC45" s="32">
        <v>10</v>
      </c>
      <c r="ID45" s="35"/>
      <c r="IE45" s="35">
        <v>8000</v>
      </c>
      <c r="IF45" s="32"/>
      <c r="IG45" s="35"/>
      <c r="IH45" s="35"/>
      <c r="II45" s="32"/>
      <c r="IJ45" s="35"/>
      <c r="IK45" s="35"/>
      <c r="IL45" s="32"/>
      <c r="IM45" s="35"/>
      <c r="IN45" s="35"/>
      <c r="IO45" s="424">
        <f t="shared" si="53"/>
        <v>8000</v>
      </c>
      <c r="IP45" s="35"/>
      <c r="IQ45" s="35"/>
      <c r="IR45" s="399">
        <f t="shared" si="700"/>
        <v>6420</v>
      </c>
      <c r="IS45" s="424">
        <f t="shared" si="32"/>
        <v>85620</v>
      </c>
      <c r="IT45" s="45"/>
      <c r="IU45" s="32">
        <v>10</v>
      </c>
      <c r="IV45" s="35"/>
      <c r="IW45" s="35">
        <v>5000</v>
      </c>
      <c r="IX45" s="32"/>
      <c r="IY45" s="35"/>
      <c r="IZ45" s="35"/>
      <c r="JA45" s="32"/>
      <c r="JB45" s="35"/>
      <c r="JC45" s="35"/>
      <c r="JD45" s="32"/>
      <c r="JE45" s="35"/>
      <c r="JF45" s="35"/>
      <c r="JG45" s="32"/>
      <c r="JH45" s="35"/>
      <c r="JI45" s="35"/>
      <c r="JJ45" s="32">
        <v>10</v>
      </c>
      <c r="JK45" s="35"/>
      <c r="JL45" s="35">
        <v>8000</v>
      </c>
      <c r="JM45" s="669">
        <v>10</v>
      </c>
      <c r="JN45" s="35"/>
      <c r="JO45" s="35">
        <v>15000</v>
      </c>
      <c r="JP45" s="32"/>
      <c r="JQ45" s="35"/>
      <c r="JR45" s="35"/>
      <c r="JS45" s="32"/>
      <c r="JT45" s="32"/>
      <c r="JU45" s="35"/>
      <c r="JV45" s="35"/>
      <c r="JW45" s="424">
        <f t="shared" si="46"/>
        <v>28000</v>
      </c>
      <c r="JX45" s="32"/>
      <c r="JY45" s="35"/>
      <c r="JZ45" s="35"/>
      <c r="KA45" s="32">
        <v>10</v>
      </c>
      <c r="KB45" s="35"/>
      <c r="KC45" s="35">
        <v>8000</v>
      </c>
      <c r="KD45" s="32"/>
      <c r="KE45" s="35"/>
      <c r="KF45" s="35"/>
      <c r="KG45" s="32"/>
      <c r="KH45" s="35"/>
      <c r="KI45" s="35"/>
      <c r="KJ45" s="32"/>
      <c r="KK45" s="35"/>
      <c r="KL45" s="35"/>
      <c r="KM45" s="424">
        <f t="shared" si="54"/>
        <v>8000</v>
      </c>
      <c r="KN45" s="35"/>
      <c r="KO45" s="35"/>
      <c r="KP45" s="399">
        <f t="shared" si="701"/>
        <v>2100</v>
      </c>
      <c r="KQ45" s="424">
        <f t="shared" si="33"/>
        <v>38100</v>
      </c>
      <c r="KR45" s="45"/>
    </row>
    <row r="46" spans="1:304">
      <c r="A46" s="911"/>
      <c r="B46" s="16"/>
      <c r="C46" s="18"/>
      <c r="D46" s="19" t="s">
        <v>57</v>
      </c>
      <c r="E46" s="32"/>
      <c r="F46" s="32" t="str">
        <f t="shared" si="73"/>
        <v/>
      </c>
      <c r="G46" s="35"/>
      <c r="H46" s="32"/>
      <c r="I46" s="32" t="str">
        <f t="shared" si="11"/>
        <v/>
      </c>
      <c r="J46" s="35"/>
      <c r="K46" s="32"/>
      <c r="L46" s="32" t="str">
        <f t="shared" si="0"/>
        <v/>
      </c>
      <c r="M46" s="35"/>
      <c r="N46" s="32"/>
      <c r="O46" s="32" t="str">
        <f t="shared" si="12"/>
        <v/>
      </c>
      <c r="P46" s="35"/>
      <c r="Q46" s="32"/>
      <c r="R46" s="32" t="str">
        <f t="shared" si="13"/>
        <v/>
      </c>
      <c r="S46" s="35"/>
      <c r="T46" s="32"/>
      <c r="U46" s="32" t="str">
        <f t="shared" si="14"/>
        <v/>
      </c>
      <c r="V46" s="35"/>
      <c r="W46" s="669"/>
      <c r="X46" s="35"/>
      <c r="Y46" s="35"/>
      <c r="Z46" s="32"/>
      <c r="AA46" s="229" t="str">
        <f t="shared" si="15"/>
        <v/>
      </c>
      <c r="AB46" s="35"/>
      <c r="AC46" s="32"/>
      <c r="AD46" s="32"/>
      <c r="AE46" s="32" t="str">
        <f t="shared" si="16"/>
        <v/>
      </c>
      <c r="AF46" s="35"/>
      <c r="AG46" s="41">
        <f>SUM(G46,J46,M46,P46,S46,V46,AB46,AF46)</f>
        <v>0</v>
      </c>
      <c r="AH46" s="32"/>
      <c r="AI46" s="32" t="str">
        <f t="shared" si="611"/>
        <v/>
      </c>
      <c r="AJ46" s="35"/>
      <c r="AK46" s="32"/>
      <c r="AL46" s="32" t="str">
        <f t="shared" si="613"/>
        <v/>
      </c>
      <c r="AM46" s="35"/>
      <c r="AN46" s="32"/>
      <c r="AO46" s="32" t="str">
        <f t="shared" si="615"/>
        <v/>
      </c>
      <c r="AP46" s="35"/>
      <c r="AQ46" s="32"/>
      <c r="AR46" s="32" t="str">
        <f t="shared" si="617"/>
        <v/>
      </c>
      <c r="AS46" s="35"/>
      <c r="AT46" s="32"/>
      <c r="AU46" s="32" t="str">
        <f t="shared" si="75"/>
        <v>0</v>
      </c>
      <c r="AV46" s="35"/>
      <c r="AW46" s="35">
        <f t="shared" si="590"/>
        <v>0</v>
      </c>
      <c r="AX46" s="35"/>
      <c r="AY46" s="35"/>
      <c r="AZ46" s="399">
        <f t="shared" si="696"/>
        <v>0</v>
      </c>
      <c r="BA46" s="206">
        <f t="shared" si="179"/>
        <v>0</v>
      </c>
      <c r="BB46" s="45"/>
      <c r="BC46" s="32"/>
      <c r="BD46" s="35" t="str">
        <f t="shared" si="58"/>
        <v/>
      </c>
      <c r="BE46" s="35"/>
      <c r="BF46" s="32"/>
      <c r="BG46" s="35" t="str">
        <f t="shared" si="59"/>
        <v/>
      </c>
      <c r="BH46" s="35"/>
      <c r="BI46" s="32"/>
      <c r="BJ46" s="35" t="str">
        <f t="shared" si="60"/>
        <v/>
      </c>
      <c r="BK46" s="35"/>
      <c r="BL46" s="32"/>
      <c r="BM46" s="35" t="str">
        <f t="shared" si="61"/>
        <v/>
      </c>
      <c r="BN46" s="35"/>
      <c r="BO46" s="32"/>
      <c r="BP46" s="35" t="str">
        <f t="shared" si="62"/>
        <v/>
      </c>
      <c r="BQ46" s="35"/>
      <c r="BR46" s="32"/>
      <c r="BS46" s="35" t="str">
        <f t="shared" si="63"/>
        <v/>
      </c>
      <c r="BT46" s="35"/>
      <c r="BU46" s="669"/>
      <c r="BV46" s="35"/>
      <c r="BW46" s="35"/>
      <c r="BX46" s="32"/>
      <c r="BY46" s="35" t="str">
        <f t="shared" si="64"/>
        <v/>
      </c>
      <c r="BZ46" s="35"/>
      <c r="CA46" s="32"/>
      <c r="CB46" s="32"/>
      <c r="CC46" s="35" t="str">
        <f t="shared" si="65"/>
        <v/>
      </c>
      <c r="CD46" s="35"/>
      <c r="CE46" s="424">
        <f t="shared" si="38"/>
        <v>0</v>
      </c>
      <c r="CF46" s="32"/>
      <c r="CG46" s="35" t="str">
        <f t="shared" si="66"/>
        <v/>
      </c>
      <c r="CH46" s="35"/>
      <c r="CI46" s="32"/>
      <c r="CJ46" s="35" t="str">
        <f t="shared" si="67"/>
        <v/>
      </c>
      <c r="CK46" s="35"/>
      <c r="CL46" s="32"/>
      <c r="CM46" s="35" t="str">
        <f t="shared" si="68"/>
        <v/>
      </c>
      <c r="CN46" s="35"/>
      <c r="CO46" s="32"/>
      <c r="CP46" s="35" t="str">
        <f t="shared" si="69"/>
        <v/>
      </c>
      <c r="CQ46" s="35"/>
      <c r="CR46" s="32"/>
      <c r="CS46" s="35" t="str">
        <f t="shared" si="70"/>
        <v/>
      </c>
      <c r="CT46" s="35"/>
      <c r="CU46" s="424">
        <f t="shared" si="50"/>
        <v>0</v>
      </c>
      <c r="CV46" s="35"/>
      <c r="CW46" s="35"/>
      <c r="CX46" s="399">
        <f t="shared" si="697"/>
        <v>0</v>
      </c>
      <c r="CY46" s="424">
        <f t="shared" si="29"/>
        <v>0</v>
      </c>
      <c r="CZ46" s="822"/>
      <c r="DA46" s="32"/>
      <c r="DB46" s="35"/>
      <c r="DC46" s="35"/>
      <c r="DD46" s="32"/>
      <c r="DE46" s="35"/>
      <c r="DF46" s="35"/>
      <c r="DG46" s="32"/>
      <c r="DH46" s="35"/>
      <c r="DI46" s="35"/>
      <c r="DJ46" s="32"/>
      <c r="DK46" s="35"/>
      <c r="DL46" s="35"/>
      <c r="DM46" s="32"/>
      <c r="DN46" s="35"/>
      <c r="DO46" s="35"/>
      <c r="DP46" s="32"/>
      <c r="DQ46" s="35"/>
      <c r="DR46" s="35"/>
      <c r="DS46" s="669"/>
      <c r="DT46" s="35"/>
      <c r="DU46" s="35"/>
      <c r="DV46" s="32"/>
      <c r="DW46" s="35"/>
      <c r="DX46" s="35"/>
      <c r="DY46" s="32"/>
      <c r="DZ46" s="32"/>
      <c r="EA46" s="35"/>
      <c r="EB46" s="35"/>
      <c r="EC46" s="424">
        <f t="shared" si="40"/>
        <v>0</v>
      </c>
      <c r="ED46" s="32"/>
      <c r="EE46" s="35"/>
      <c r="EF46" s="35"/>
      <c r="EG46" s="32"/>
      <c r="EH46" s="35"/>
      <c r="EI46" s="35"/>
      <c r="EJ46" s="32"/>
      <c r="EK46" s="35"/>
      <c r="EL46" s="35"/>
      <c r="EM46" s="32"/>
      <c r="EN46" s="35"/>
      <c r="EO46" s="35"/>
      <c r="EP46" s="32"/>
      <c r="EQ46" s="35"/>
      <c r="ER46" s="35"/>
      <c r="ES46" s="424">
        <f t="shared" si="51"/>
        <v>0</v>
      </c>
      <c r="ET46" s="35"/>
      <c r="EU46" s="35"/>
      <c r="EV46" s="399">
        <f t="shared" si="698"/>
        <v>0</v>
      </c>
      <c r="EW46" s="424">
        <f t="shared" si="30"/>
        <v>0</v>
      </c>
      <c r="EX46" s="45"/>
      <c r="EY46" s="32"/>
      <c r="EZ46" s="35"/>
      <c r="FA46" s="35"/>
      <c r="FB46" s="42"/>
      <c r="FC46" s="41"/>
      <c r="FD46" s="41"/>
      <c r="FE46" s="32"/>
      <c r="FF46" s="35"/>
      <c r="FG46" s="35"/>
      <c r="FH46" s="32"/>
      <c r="FI46" s="35"/>
      <c r="FJ46" s="35"/>
      <c r="FK46" s="32"/>
      <c r="FL46" s="35"/>
      <c r="FM46" s="35"/>
      <c r="FN46" s="32"/>
      <c r="FO46" s="35"/>
      <c r="FP46" s="35"/>
      <c r="FQ46" s="669"/>
      <c r="FR46" s="35"/>
      <c r="FS46" s="35"/>
      <c r="FT46" s="32"/>
      <c r="FU46" s="35"/>
      <c r="FV46" s="35"/>
      <c r="FW46" s="32"/>
      <c r="FX46" s="35"/>
      <c r="FY46" s="35"/>
      <c r="FZ46" s="35"/>
      <c r="GA46" s="424">
        <f t="shared" si="42"/>
        <v>0</v>
      </c>
      <c r="GB46" s="32"/>
      <c r="GC46" s="35"/>
      <c r="GD46" s="35"/>
      <c r="GE46" s="32"/>
      <c r="GF46" s="35"/>
      <c r="GG46" s="35"/>
      <c r="GH46" s="32"/>
      <c r="GI46" s="35"/>
      <c r="GJ46" s="35"/>
      <c r="GK46" s="32"/>
      <c r="GL46" s="35"/>
      <c r="GM46" s="35"/>
      <c r="GN46" s="32"/>
      <c r="GO46" s="35"/>
      <c r="GP46" s="35"/>
      <c r="GQ46" s="424">
        <f t="shared" si="52"/>
        <v>0</v>
      </c>
      <c r="GR46" s="35"/>
      <c r="GS46" s="35"/>
      <c r="GT46" s="399">
        <f t="shared" si="699"/>
        <v>0</v>
      </c>
      <c r="GU46" s="424">
        <f t="shared" si="31"/>
        <v>0</v>
      </c>
      <c r="GV46" s="45"/>
      <c r="GW46" s="32"/>
      <c r="GX46" s="35"/>
      <c r="GY46" s="35"/>
      <c r="GZ46" s="42"/>
      <c r="HA46" s="41"/>
      <c r="HB46" s="41"/>
      <c r="HC46" s="32"/>
      <c r="HD46" s="35"/>
      <c r="HE46" s="35"/>
      <c r="HF46" s="32"/>
      <c r="HG46" s="35"/>
      <c r="HH46" s="35"/>
      <c r="HI46" s="32"/>
      <c r="HJ46" s="35"/>
      <c r="HK46" s="35"/>
      <c r="HL46" s="32"/>
      <c r="HM46" s="35"/>
      <c r="HN46" s="35"/>
      <c r="HO46" s="669"/>
      <c r="HP46" s="35"/>
      <c r="HQ46" s="35"/>
      <c r="HR46" s="32"/>
      <c r="HS46" s="35"/>
      <c r="HT46" s="35"/>
      <c r="HU46" s="32"/>
      <c r="HV46" s="32"/>
      <c r="HW46" s="35"/>
      <c r="HX46" s="35"/>
      <c r="HY46" s="424">
        <f t="shared" si="44"/>
        <v>0</v>
      </c>
      <c r="HZ46" s="32"/>
      <c r="IA46" s="35"/>
      <c r="IB46" s="35"/>
      <c r="IC46" s="32"/>
      <c r="ID46" s="35"/>
      <c r="IE46" s="35"/>
      <c r="IF46" s="32"/>
      <c r="IG46" s="35"/>
      <c r="IH46" s="35"/>
      <c r="II46" s="32"/>
      <c r="IJ46" s="35"/>
      <c r="IK46" s="35"/>
      <c r="IL46" s="32"/>
      <c r="IM46" s="35"/>
      <c r="IN46" s="35"/>
      <c r="IO46" s="424">
        <f t="shared" si="53"/>
        <v>0</v>
      </c>
      <c r="IP46" s="35"/>
      <c r="IQ46" s="35"/>
      <c r="IR46" s="399">
        <f t="shared" si="700"/>
        <v>0</v>
      </c>
      <c r="IS46" s="424">
        <f t="shared" si="32"/>
        <v>0</v>
      </c>
      <c r="IT46" s="45"/>
      <c r="IU46" s="32"/>
      <c r="IV46" s="35"/>
      <c r="IW46" s="35"/>
      <c r="IX46" s="42"/>
      <c r="IY46" s="41"/>
      <c r="IZ46" s="41"/>
      <c r="JA46" s="32"/>
      <c r="JB46" s="35"/>
      <c r="JC46" s="35"/>
      <c r="JD46" s="32"/>
      <c r="JE46" s="35"/>
      <c r="JF46" s="35"/>
      <c r="JG46" s="32"/>
      <c r="JH46" s="35"/>
      <c r="JI46" s="35"/>
      <c r="JJ46" s="32"/>
      <c r="JK46" s="35"/>
      <c r="JL46" s="35"/>
      <c r="JM46" s="669"/>
      <c r="JN46" s="35"/>
      <c r="JO46" s="35"/>
      <c r="JP46" s="32"/>
      <c r="JQ46" s="35"/>
      <c r="JR46" s="35"/>
      <c r="JS46" s="32"/>
      <c r="JT46" s="32"/>
      <c r="JU46" s="35"/>
      <c r="JV46" s="35"/>
      <c r="JW46" s="424">
        <f t="shared" si="46"/>
        <v>0</v>
      </c>
      <c r="JX46" s="32"/>
      <c r="JY46" s="35"/>
      <c r="JZ46" s="35"/>
      <c r="KA46" s="32"/>
      <c r="KB46" s="35"/>
      <c r="KC46" s="35"/>
      <c r="KD46" s="32"/>
      <c r="KE46" s="35"/>
      <c r="KF46" s="35"/>
      <c r="KG46" s="32"/>
      <c r="KH46" s="35"/>
      <c r="KI46" s="35"/>
      <c r="KJ46" s="32"/>
      <c r="KK46" s="35"/>
      <c r="KL46" s="35"/>
      <c r="KM46" s="424">
        <f t="shared" si="54"/>
        <v>0</v>
      </c>
      <c r="KN46" s="35"/>
      <c r="KO46" s="35"/>
      <c r="KP46" s="399">
        <f t="shared" si="701"/>
        <v>0</v>
      </c>
      <c r="KQ46" s="424">
        <f t="shared" si="33"/>
        <v>0</v>
      </c>
      <c r="KR46" s="45"/>
    </row>
    <row r="47" spans="1:304" ht="15">
      <c r="A47" s="911"/>
      <c r="B47" s="48"/>
      <c r="C47" s="20" t="s">
        <v>140</v>
      </c>
      <c r="D47" s="19"/>
      <c r="E47" s="33">
        <f>SUM(E43:E46)</f>
        <v>0</v>
      </c>
      <c r="F47" s="33" t="str">
        <f t="shared" si="73"/>
        <v/>
      </c>
      <c r="G47" s="36">
        <f t="shared" ref="G47:H47" si="703">SUM(G43:G46)</f>
        <v>0</v>
      </c>
      <c r="H47" s="33">
        <f t="shared" si="703"/>
        <v>1100</v>
      </c>
      <c r="I47" s="33">
        <f t="shared" si="11"/>
        <v>57.272727272727273</v>
      </c>
      <c r="J47" s="36">
        <f t="shared" ref="J47:K47" si="704">SUM(J43:J46)</f>
        <v>63000</v>
      </c>
      <c r="K47" s="33">
        <f t="shared" si="704"/>
        <v>0</v>
      </c>
      <c r="L47" s="33" t="str">
        <f t="shared" si="0"/>
        <v/>
      </c>
      <c r="M47" s="36">
        <f t="shared" ref="M47:N47" si="705">SUM(M43:M46)</f>
        <v>0</v>
      </c>
      <c r="N47" s="33">
        <f t="shared" si="705"/>
        <v>2173</v>
      </c>
      <c r="O47" s="33">
        <f t="shared" si="12"/>
        <v>25.748734468476759</v>
      </c>
      <c r="P47" s="36">
        <f t="shared" ref="P47:Q47" si="706">SUM(P43:P46)</f>
        <v>55952</v>
      </c>
      <c r="Q47" s="33">
        <f t="shared" si="706"/>
        <v>0</v>
      </c>
      <c r="R47" s="33" t="str">
        <f t="shared" si="13"/>
        <v/>
      </c>
      <c r="S47" s="36">
        <f t="shared" ref="S47:T47" si="707">SUM(S43:S46)</f>
        <v>0</v>
      </c>
      <c r="T47" s="33">
        <f t="shared" si="707"/>
        <v>0</v>
      </c>
      <c r="U47" s="33" t="str">
        <f t="shared" si="14"/>
        <v/>
      </c>
      <c r="V47" s="36">
        <f t="shared" ref="V47:Z47" si="708">SUM(V43:V46)</f>
        <v>0</v>
      </c>
      <c r="W47" s="670">
        <f t="shared" si="708"/>
        <v>0</v>
      </c>
      <c r="X47" s="36">
        <f t="shared" si="708"/>
        <v>0</v>
      </c>
      <c r="Y47" s="36">
        <f t="shared" si="708"/>
        <v>0</v>
      </c>
      <c r="Z47" s="33">
        <f t="shared" si="708"/>
        <v>1809729</v>
      </c>
      <c r="AA47" s="230">
        <f t="shared" si="15"/>
        <v>0.41899864565357575</v>
      </c>
      <c r="AB47" s="36">
        <f t="shared" ref="AB47:AD47" si="709">SUM(AB43:AB46)</f>
        <v>758274</v>
      </c>
      <c r="AC47" s="33">
        <f t="shared" si="709"/>
        <v>930000</v>
      </c>
      <c r="AD47" s="33">
        <f t="shared" si="709"/>
        <v>0</v>
      </c>
      <c r="AE47" s="33" t="str">
        <f t="shared" si="16"/>
        <v/>
      </c>
      <c r="AF47" s="36">
        <f t="shared" ref="AF47" si="710">SUM(AF43:AF46)</f>
        <v>0</v>
      </c>
      <c r="AG47" s="41">
        <f>SUM(G47,J47,M47,P47,S47,V47,AB47,AF47)</f>
        <v>877226</v>
      </c>
      <c r="AH47" s="33">
        <f t="shared" ref="AH47" si="711">SUM(AH43:AH46)</f>
        <v>0</v>
      </c>
      <c r="AI47" s="33" t="str">
        <f t="shared" si="611"/>
        <v/>
      </c>
      <c r="AJ47" s="36">
        <f t="shared" ref="AJ47:AK47" si="712">SUM(AJ43:AJ46)</f>
        <v>0</v>
      </c>
      <c r="AK47" s="33">
        <f t="shared" si="712"/>
        <v>0</v>
      </c>
      <c r="AL47" s="33" t="str">
        <f t="shared" si="613"/>
        <v/>
      </c>
      <c r="AM47" s="36">
        <f t="shared" ref="AM47:AN47" si="713">SUM(AM43:AM46)</f>
        <v>0</v>
      </c>
      <c r="AN47" s="33">
        <f t="shared" si="713"/>
        <v>0</v>
      </c>
      <c r="AO47" s="33" t="str">
        <f t="shared" si="615"/>
        <v/>
      </c>
      <c r="AP47" s="36">
        <f t="shared" ref="AP47:AQ47" si="714">SUM(AP43:AP46)</f>
        <v>0</v>
      </c>
      <c r="AQ47" s="33">
        <f t="shared" si="714"/>
        <v>0</v>
      </c>
      <c r="AR47" s="33" t="str">
        <f t="shared" si="617"/>
        <v/>
      </c>
      <c r="AS47" s="36">
        <f t="shared" ref="AS47:AT47" si="715">SUM(AS43:AS46)</f>
        <v>0</v>
      </c>
      <c r="AT47" s="33">
        <f t="shared" si="715"/>
        <v>0</v>
      </c>
      <c r="AU47" s="33" t="str">
        <f t="shared" si="75"/>
        <v>0</v>
      </c>
      <c r="AV47" s="36">
        <f t="shared" ref="AV47" si="716">SUM(AV43:AV46)</f>
        <v>0</v>
      </c>
      <c r="AW47" s="36">
        <f t="shared" si="590"/>
        <v>0</v>
      </c>
      <c r="AX47" s="36">
        <f t="shared" ref="AX47:AZ47" si="717">SUM(AX43:AX46)</f>
        <v>20000</v>
      </c>
      <c r="AY47" s="36">
        <f t="shared" si="717"/>
        <v>10000</v>
      </c>
      <c r="AZ47" s="36">
        <f t="shared" si="717"/>
        <v>89722.6</v>
      </c>
      <c r="BA47" s="214">
        <f t="shared" si="179"/>
        <v>996948.6</v>
      </c>
      <c r="BB47" s="45"/>
      <c r="BC47" s="33">
        <f>SUM(BC43:BC46)</f>
        <v>289</v>
      </c>
      <c r="BD47" s="36">
        <f t="shared" si="58"/>
        <v>65.051903114186857</v>
      </c>
      <c r="BE47" s="36">
        <f t="shared" ref="BE47:BF47" si="718">SUM(BE43:BE46)</f>
        <v>18800</v>
      </c>
      <c r="BF47" s="33">
        <f t="shared" si="718"/>
        <v>75</v>
      </c>
      <c r="BG47" s="36">
        <f t="shared" si="59"/>
        <v>20</v>
      </c>
      <c r="BH47" s="36">
        <f t="shared" ref="BH47:BI47" si="719">SUM(BH43:BH46)</f>
        <v>1500</v>
      </c>
      <c r="BI47" s="33">
        <f t="shared" si="719"/>
        <v>0</v>
      </c>
      <c r="BJ47" s="36" t="str">
        <f t="shared" si="60"/>
        <v/>
      </c>
      <c r="BK47" s="36">
        <f t="shared" ref="BK47:BL47" si="720">SUM(BK43:BK46)</f>
        <v>0</v>
      </c>
      <c r="BL47" s="33">
        <f t="shared" si="720"/>
        <v>6175</v>
      </c>
      <c r="BM47" s="36">
        <f t="shared" si="61"/>
        <v>31.815384615384616</v>
      </c>
      <c r="BN47" s="36">
        <f t="shared" ref="BN47:BO47" si="721">SUM(BN43:BN46)</f>
        <v>196460</v>
      </c>
      <c r="BO47" s="33">
        <f t="shared" si="721"/>
        <v>0</v>
      </c>
      <c r="BP47" s="36" t="str">
        <f t="shared" si="62"/>
        <v/>
      </c>
      <c r="BQ47" s="36">
        <f t="shared" ref="BQ47:BR47" si="722">SUM(BQ43:BQ46)</f>
        <v>0</v>
      </c>
      <c r="BR47" s="33">
        <f t="shared" si="722"/>
        <v>0</v>
      </c>
      <c r="BS47" s="36" t="str">
        <f t="shared" si="63"/>
        <v/>
      </c>
      <c r="BT47" s="36">
        <f t="shared" ref="BT47:BX47" si="723">SUM(BT43:BT46)</f>
        <v>0</v>
      </c>
      <c r="BU47" s="670">
        <f t="shared" si="723"/>
        <v>0</v>
      </c>
      <c r="BV47" s="36">
        <f t="shared" si="723"/>
        <v>0</v>
      </c>
      <c r="BW47" s="36">
        <f t="shared" si="723"/>
        <v>0</v>
      </c>
      <c r="BX47" s="33">
        <f t="shared" si="723"/>
        <v>1152180</v>
      </c>
      <c r="BY47" s="36">
        <f t="shared" si="64"/>
        <v>0.47118505789026022</v>
      </c>
      <c r="BZ47" s="36">
        <f t="shared" ref="BZ47:CB47" si="724">SUM(BZ43:BZ46)</f>
        <v>542890</v>
      </c>
      <c r="CA47" s="33">
        <f t="shared" si="724"/>
        <v>330000</v>
      </c>
      <c r="CB47" s="33">
        <f t="shared" si="724"/>
        <v>0</v>
      </c>
      <c r="CC47" s="36" t="str">
        <f t="shared" si="65"/>
        <v/>
      </c>
      <c r="CD47" s="36">
        <f t="shared" ref="CD47" si="725">SUM(CD43:CD46)</f>
        <v>0</v>
      </c>
      <c r="CE47" s="424">
        <f t="shared" si="38"/>
        <v>759650</v>
      </c>
      <c r="CF47" s="33">
        <f t="shared" ref="CF47" si="726">SUM(CF43:CF46)</f>
        <v>2056</v>
      </c>
      <c r="CG47" s="36">
        <f t="shared" si="66"/>
        <v>17.509727626459146</v>
      </c>
      <c r="CH47" s="36">
        <f t="shared" ref="CH47:CI47" si="727">SUM(CH43:CH46)</f>
        <v>36000</v>
      </c>
      <c r="CI47" s="33">
        <f t="shared" si="727"/>
        <v>0</v>
      </c>
      <c r="CJ47" s="36" t="str">
        <f t="shared" si="67"/>
        <v/>
      </c>
      <c r="CK47" s="36">
        <f t="shared" ref="CK47:CL47" si="728">SUM(CK43:CK46)</f>
        <v>0</v>
      </c>
      <c r="CL47" s="33">
        <f t="shared" si="728"/>
        <v>0</v>
      </c>
      <c r="CM47" s="36" t="str">
        <f t="shared" si="68"/>
        <v/>
      </c>
      <c r="CN47" s="36">
        <f t="shared" ref="CN47:CO47" si="729">SUM(CN43:CN46)</f>
        <v>0</v>
      </c>
      <c r="CO47" s="33">
        <f t="shared" si="729"/>
        <v>600</v>
      </c>
      <c r="CP47" s="36">
        <f t="shared" si="69"/>
        <v>165</v>
      </c>
      <c r="CQ47" s="36">
        <f t="shared" ref="CQ47:CR47" si="730">SUM(CQ43:CQ46)</f>
        <v>99000</v>
      </c>
      <c r="CR47" s="33">
        <f t="shared" si="730"/>
        <v>0</v>
      </c>
      <c r="CS47" s="36" t="str">
        <f t="shared" si="70"/>
        <v/>
      </c>
      <c r="CT47" s="36">
        <f t="shared" ref="CT47" si="731">SUM(CT43:CT46)</f>
        <v>0</v>
      </c>
      <c r="CU47" s="424">
        <f t="shared" si="50"/>
        <v>135000</v>
      </c>
      <c r="CV47" s="36">
        <f t="shared" ref="CV47:CX47" si="732">SUM(CV43:CV46)</f>
        <v>20000</v>
      </c>
      <c r="CW47" s="36">
        <f t="shared" si="732"/>
        <v>12000</v>
      </c>
      <c r="CX47" s="36">
        <f t="shared" si="732"/>
        <v>89465</v>
      </c>
      <c r="CY47" s="424">
        <f t="shared" si="29"/>
        <v>1016115</v>
      </c>
      <c r="CZ47" s="822"/>
      <c r="DA47" s="33">
        <f>SUM(DA43:DA46)</f>
        <v>250</v>
      </c>
      <c r="DB47" s="36"/>
      <c r="DC47" s="36">
        <f t="shared" ref="DC47:DD47" si="733">SUM(DC43:DC46)</f>
        <v>12500</v>
      </c>
      <c r="DD47" s="33">
        <f t="shared" si="733"/>
        <v>50</v>
      </c>
      <c r="DE47" s="36"/>
      <c r="DF47" s="36">
        <f t="shared" ref="DF47:DG47" si="734">SUM(DF43:DF46)</f>
        <v>1000</v>
      </c>
      <c r="DG47" s="33">
        <f t="shared" si="734"/>
        <v>0</v>
      </c>
      <c r="DH47" s="36"/>
      <c r="DI47" s="36">
        <f t="shared" ref="DI47:DJ47" si="735">SUM(DI43:DI46)</f>
        <v>0</v>
      </c>
      <c r="DJ47" s="33">
        <f t="shared" si="735"/>
        <v>5368</v>
      </c>
      <c r="DK47" s="36"/>
      <c r="DL47" s="36">
        <f t="shared" ref="DL47:DM47" si="736">SUM(DL43:DL46)</f>
        <v>164696</v>
      </c>
      <c r="DM47" s="33">
        <f t="shared" si="736"/>
        <v>70</v>
      </c>
      <c r="DN47" s="36"/>
      <c r="DO47" s="36">
        <f t="shared" ref="DO47:DP47" si="737">SUM(DO43:DO46)</f>
        <v>21000</v>
      </c>
      <c r="DP47" s="33">
        <f t="shared" si="737"/>
        <v>60</v>
      </c>
      <c r="DQ47" s="36"/>
      <c r="DR47" s="36">
        <f t="shared" ref="DR47:DV47" si="738">SUM(DR43:DR46)</f>
        <v>46100</v>
      </c>
      <c r="DS47" s="670">
        <f t="shared" si="738"/>
        <v>10</v>
      </c>
      <c r="DT47" s="36">
        <f t="shared" si="738"/>
        <v>0</v>
      </c>
      <c r="DU47" s="36">
        <f t="shared" si="738"/>
        <v>15000</v>
      </c>
      <c r="DV47" s="33">
        <f t="shared" si="738"/>
        <v>1300000</v>
      </c>
      <c r="DW47" s="36"/>
      <c r="DX47" s="36">
        <f t="shared" ref="DX47:DZ47" si="739">SUM(DX43:DX46)</f>
        <v>650000</v>
      </c>
      <c r="DY47" s="33">
        <f t="shared" si="739"/>
        <v>392000</v>
      </c>
      <c r="DZ47" s="33">
        <f t="shared" si="739"/>
        <v>0</v>
      </c>
      <c r="EA47" s="36"/>
      <c r="EB47" s="36">
        <f t="shared" ref="EB47" si="740">SUM(EB43:EB46)</f>
        <v>0</v>
      </c>
      <c r="EC47" s="424">
        <f t="shared" si="40"/>
        <v>910296</v>
      </c>
      <c r="ED47" s="33">
        <f t="shared" ref="ED47" si="741">SUM(ED43:ED46)</f>
        <v>2400</v>
      </c>
      <c r="EE47" s="36"/>
      <c r="EF47" s="36">
        <f t="shared" ref="EF47:EG47" si="742">SUM(EF43:EF46)</f>
        <v>35000</v>
      </c>
      <c r="EG47" s="33">
        <f t="shared" si="742"/>
        <v>10</v>
      </c>
      <c r="EH47" s="36"/>
      <c r="EI47" s="36">
        <f t="shared" ref="EI47:EJ47" si="743">SUM(EI43:EI46)</f>
        <v>8000</v>
      </c>
      <c r="EJ47" s="33">
        <f t="shared" si="743"/>
        <v>200</v>
      </c>
      <c r="EK47" s="36"/>
      <c r="EL47" s="36">
        <f t="shared" ref="EL47:EM47" si="744">SUM(EL43:EL46)</f>
        <v>300000</v>
      </c>
      <c r="EM47" s="33">
        <f t="shared" si="744"/>
        <v>800</v>
      </c>
      <c r="EN47" s="36"/>
      <c r="EO47" s="36">
        <f t="shared" ref="EO47:EP47" si="745">SUM(EO43:EO46)</f>
        <v>139000</v>
      </c>
      <c r="EP47" s="33">
        <f t="shared" si="745"/>
        <v>0</v>
      </c>
      <c r="EQ47" s="36"/>
      <c r="ER47" s="36">
        <f t="shared" ref="ER47" si="746">SUM(ER43:ER46)</f>
        <v>0</v>
      </c>
      <c r="ES47" s="424">
        <f t="shared" si="51"/>
        <v>482000</v>
      </c>
      <c r="ET47" s="36">
        <f t="shared" ref="ET47:EV47" si="747">SUM(ET43:ET46)</f>
        <v>10000</v>
      </c>
      <c r="EU47" s="36">
        <f t="shared" si="747"/>
        <v>10000</v>
      </c>
      <c r="EV47" s="36">
        <f t="shared" si="747"/>
        <v>137729.60000000001</v>
      </c>
      <c r="EW47" s="424">
        <f t="shared" si="30"/>
        <v>1550025.6</v>
      </c>
      <c r="EX47" s="45"/>
      <c r="EY47" s="33">
        <f>SUM(EY43:EY46)</f>
        <v>100</v>
      </c>
      <c r="EZ47" s="36"/>
      <c r="FA47" s="36">
        <f t="shared" ref="FA47:FB47" si="748">SUM(FA43:FA46)</f>
        <v>5000</v>
      </c>
      <c r="FB47" s="42">
        <f t="shared" si="748"/>
        <v>50</v>
      </c>
      <c r="FC47" s="41"/>
      <c r="FD47" s="41">
        <f t="shared" ref="FD47:FE47" si="749">SUM(FD43:FD46)</f>
        <v>1000</v>
      </c>
      <c r="FE47" s="33">
        <f t="shared" si="749"/>
        <v>0</v>
      </c>
      <c r="FF47" s="36"/>
      <c r="FG47" s="36">
        <f t="shared" ref="FG47:FH47" si="750">SUM(FG43:FG46)</f>
        <v>0</v>
      </c>
      <c r="FH47" s="33">
        <f t="shared" si="750"/>
        <v>2625</v>
      </c>
      <c r="FI47" s="36"/>
      <c r="FJ47" s="36">
        <f t="shared" ref="FJ47:FK47" si="751">SUM(FJ43:FJ46)</f>
        <v>72000</v>
      </c>
      <c r="FK47" s="33">
        <f t="shared" si="751"/>
        <v>120</v>
      </c>
      <c r="FL47" s="36"/>
      <c r="FM47" s="36">
        <f t="shared" ref="FM47:FN47" si="752">SUM(FM43:FM46)</f>
        <v>42000</v>
      </c>
      <c r="FN47" s="33">
        <f t="shared" si="752"/>
        <v>60</v>
      </c>
      <c r="FO47" s="36"/>
      <c r="FP47" s="36">
        <f t="shared" ref="FP47:FT47" si="753">SUM(FP43:FP46)</f>
        <v>46100</v>
      </c>
      <c r="FQ47" s="670">
        <f t="shared" si="753"/>
        <v>10</v>
      </c>
      <c r="FR47" s="36">
        <f t="shared" si="753"/>
        <v>0</v>
      </c>
      <c r="FS47" s="36">
        <f t="shared" si="753"/>
        <v>15000</v>
      </c>
      <c r="FT47" s="33">
        <f t="shared" si="753"/>
        <v>330000</v>
      </c>
      <c r="FU47" s="36"/>
      <c r="FV47" s="36">
        <f t="shared" ref="FV47:FX47" si="754">SUM(FV43:FV46)</f>
        <v>131300</v>
      </c>
      <c r="FW47" s="33">
        <f t="shared" si="754"/>
        <v>260000</v>
      </c>
      <c r="FX47" s="36">
        <f t="shared" si="754"/>
        <v>0</v>
      </c>
      <c r="FY47" s="36"/>
      <c r="FZ47" s="36">
        <f t="shared" ref="FZ47" si="755">SUM(FZ43:FZ46)</f>
        <v>0</v>
      </c>
      <c r="GA47" s="424">
        <f t="shared" si="42"/>
        <v>312400</v>
      </c>
      <c r="GB47" s="33">
        <f t="shared" ref="GB47" si="756">SUM(GB43:GB46)</f>
        <v>2400</v>
      </c>
      <c r="GC47" s="36"/>
      <c r="GD47" s="36">
        <f t="shared" ref="GD47:GE47" si="757">SUM(GD43:GD46)</f>
        <v>35000</v>
      </c>
      <c r="GE47" s="33">
        <f t="shared" si="757"/>
        <v>10</v>
      </c>
      <c r="GF47" s="36"/>
      <c r="GG47" s="36">
        <f t="shared" ref="GG47:GH47" si="758">SUM(GG43:GG46)</f>
        <v>8000</v>
      </c>
      <c r="GH47" s="33">
        <f t="shared" si="758"/>
        <v>200</v>
      </c>
      <c r="GI47" s="36"/>
      <c r="GJ47" s="36">
        <f t="shared" ref="GJ47:GK47" si="759">SUM(GJ43:GJ46)</f>
        <v>300000</v>
      </c>
      <c r="GK47" s="33">
        <f t="shared" si="759"/>
        <v>800</v>
      </c>
      <c r="GL47" s="36"/>
      <c r="GM47" s="36">
        <f t="shared" ref="GM47:GN47" si="760">SUM(GM43:GM46)</f>
        <v>139000</v>
      </c>
      <c r="GN47" s="33">
        <f t="shared" si="760"/>
        <v>0</v>
      </c>
      <c r="GO47" s="36"/>
      <c r="GP47" s="36">
        <f t="shared" ref="GP47" si="761">SUM(GP43:GP46)</f>
        <v>0</v>
      </c>
      <c r="GQ47" s="424">
        <f t="shared" si="52"/>
        <v>482000</v>
      </c>
      <c r="GR47" s="36">
        <f t="shared" ref="GR47:GT47" si="762">SUM(GR43:GR46)</f>
        <v>10000</v>
      </c>
      <c r="GS47" s="36">
        <f t="shared" si="762"/>
        <v>10000</v>
      </c>
      <c r="GT47" s="37">
        <f t="shared" si="762"/>
        <v>77940</v>
      </c>
      <c r="GU47" s="424">
        <f t="shared" si="31"/>
        <v>892340</v>
      </c>
      <c r="GV47" s="45"/>
      <c r="GW47" s="33">
        <f>SUM(GW43:GW46)</f>
        <v>100</v>
      </c>
      <c r="GX47" s="36"/>
      <c r="GY47" s="36">
        <f t="shared" ref="GY47:GZ47" si="763">SUM(GY43:GY46)</f>
        <v>5000</v>
      </c>
      <c r="GZ47" s="42">
        <f t="shared" si="763"/>
        <v>0</v>
      </c>
      <c r="HA47" s="41"/>
      <c r="HB47" s="41">
        <f t="shared" ref="HB47:HC47" si="764">SUM(HB43:HB46)</f>
        <v>0</v>
      </c>
      <c r="HC47" s="33">
        <f t="shared" si="764"/>
        <v>0</v>
      </c>
      <c r="HD47" s="36"/>
      <c r="HE47" s="36">
        <f t="shared" ref="HE47:HF47" si="765">SUM(HE43:HE46)</f>
        <v>0</v>
      </c>
      <c r="HF47" s="33">
        <f t="shared" si="765"/>
        <v>1970</v>
      </c>
      <c r="HG47" s="36"/>
      <c r="HH47" s="36">
        <f t="shared" ref="HH47:HI47" si="766">SUM(HH43:HH46)</f>
        <v>58900</v>
      </c>
      <c r="HI47" s="33">
        <f t="shared" si="766"/>
        <v>50</v>
      </c>
      <c r="HJ47" s="36"/>
      <c r="HK47" s="36">
        <f t="shared" ref="HK47:HL47" si="767">SUM(HK43:HK46)</f>
        <v>27500</v>
      </c>
      <c r="HL47" s="33">
        <f t="shared" si="767"/>
        <v>60</v>
      </c>
      <c r="HM47" s="36"/>
      <c r="HN47" s="36">
        <f t="shared" ref="HN47:HR47" si="768">SUM(HN43:HN46)</f>
        <v>46100</v>
      </c>
      <c r="HO47" s="670">
        <f t="shared" si="768"/>
        <v>10</v>
      </c>
      <c r="HP47" s="36">
        <f t="shared" si="768"/>
        <v>0</v>
      </c>
      <c r="HQ47" s="36">
        <f t="shared" si="768"/>
        <v>15000</v>
      </c>
      <c r="HR47" s="33">
        <f t="shared" si="768"/>
        <v>392000</v>
      </c>
      <c r="HS47" s="36"/>
      <c r="HT47" s="36">
        <f t="shared" ref="HT47:HV47" si="769">SUM(HT43:HT46)</f>
        <v>171400</v>
      </c>
      <c r="HU47" s="33">
        <f t="shared" si="769"/>
        <v>100000</v>
      </c>
      <c r="HV47" s="33">
        <f t="shared" si="769"/>
        <v>0</v>
      </c>
      <c r="HW47" s="36"/>
      <c r="HX47" s="36">
        <f t="shared" ref="HX47" si="770">SUM(HX43:HX46)</f>
        <v>0</v>
      </c>
      <c r="HY47" s="424">
        <f t="shared" si="44"/>
        <v>323900</v>
      </c>
      <c r="HZ47" s="33">
        <f t="shared" ref="HZ47" si="771">SUM(HZ43:HZ46)</f>
        <v>2400</v>
      </c>
      <c r="IA47" s="36"/>
      <c r="IB47" s="36">
        <f t="shared" ref="IB47:IC47" si="772">SUM(IB43:IB46)</f>
        <v>35000</v>
      </c>
      <c r="IC47" s="33">
        <f t="shared" si="772"/>
        <v>10</v>
      </c>
      <c r="ID47" s="36"/>
      <c r="IE47" s="36">
        <f t="shared" ref="IE47:IF47" si="773">SUM(IE43:IE46)</f>
        <v>8000</v>
      </c>
      <c r="IF47" s="33">
        <f t="shared" si="773"/>
        <v>200</v>
      </c>
      <c r="IG47" s="36"/>
      <c r="IH47" s="36">
        <f t="shared" ref="IH47:II47" si="774">SUM(IH43:IH46)</f>
        <v>300000</v>
      </c>
      <c r="II47" s="33">
        <f t="shared" si="774"/>
        <v>600</v>
      </c>
      <c r="IJ47" s="36"/>
      <c r="IK47" s="36">
        <f t="shared" ref="IK47:IL47" si="775">SUM(IK43:IK46)</f>
        <v>99000</v>
      </c>
      <c r="IL47" s="33">
        <f t="shared" si="775"/>
        <v>0</v>
      </c>
      <c r="IM47" s="36"/>
      <c r="IN47" s="36">
        <f t="shared" ref="IN47" si="776">SUM(IN43:IN46)</f>
        <v>0</v>
      </c>
      <c r="IO47" s="424">
        <f t="shared" si="53"/>
        <v>442000</v>
      </c>
      <c r="IP47" s="36">
        <f t="shared" ref="IP47:IR47" si="777">SUM(IP43:IP46)</f>
        <v>10000</v>
      </c>
      <c r="IQ47" s="36">
        <f t="shared" si="777"/>
        <v>10000</v>
      </c>
      <c r="IR47" s="37">
        <f t="shared" si="777"/>
        <v>75090</v>
      </c>
      <c r="IS47" s="424">
        <f t="shared" si="32"/>
        <v>860990</v>
      </c>
      <c r="IT47" s="45"/>
      <c r="IU47" s="33">
        <f>SUM(IU43:IU46)</f>
        <v>10</v>
      </c>
      <c r="IV47" s="36"/>
      <c r="IW47" s="36">
        <f t="shared" ref="IW47:IX47" si="778">SUM(IW43:IW46)</f>
        <v>5000</v>
      </c>
      <c r="IX47" s="42">
        <f t="shared" si="778"/>
        <v>0</v>
      </c>
      <c r="IY47" s="41"/>
      <c r="IZ47" s="41">
        <f t="shared" ref="IZ47:JA47" si="779">SUM(IZ43:IZ46)</f>
        <v>0</v>
      </c>
      <c r="JA47" s="33">
        <f t="shared" si="779"/>
        <v>0</v>
      </c>
      <c r="JB47" s="36"/>
      <c r="JC47" s="36">
        <f t="shared" ref="JC47:JD47" si="780">SUM(JC43:JC46)</f>
        <v>0</v>
      </c>
      <c r="JD47" s="33">
        <f t="shared" si="780"/>
        <v>6647</v>
      </c>
      <c r="JE47" s="36"/>
      <c r="JF47" s="36">
        <f t="shared" ref="JF47:JG47" si="781">SUM(JF43:JF46)</f>
        <v>208620</v>
      </c>
      <c r="JG47" s="33">
        <f t="shared" si="781"/>
        <v>50</v>
      </c>
      <c r="JH47" s="36"/>
      <c r="JI47" s="36">
        <f t="shared" ref="JI47:JJ47" si="782">SUM(JI43:JI46)</f>
        <v>27500</v>
      </c>
      <c r="JJ47" s="33">
        <f t="shared" si="782"/>
        <v>60</v>
      </c>
      <c r="JK47" s="36"/>
      <c r="JL47" s="36">
        <f t="shared" ref="JL47:JP47" si="783">SUM(JL43:JL46)</f>
        <v>46100</v>
      </c>
      <c r="JM47" s="670">
        <f t="shared" si="783"/>
        <v>10</v>
      </c>
      <c r="JN47" s="36">
        <f t="shared" si="783"/>
        <v>0</v>
      </c>
      <c r="JO47" s="36">
        <f t="shared" si="783"/>
        <v>15000</v>
      </c>
      <c r="JP47" s="33">
        <f t="shared" si="783"/>
        <v>260000</v>
      </c>
      <c r="JQ47" s="36"/>
      <c r="JR47" s="36">
        <f t="shared" ref="JR47:JT47" si="784">SUM(JR43:JR46)</f>
        <v>110000</v>
      </c>
      <c r="JS47" s="33">
        <f t="shared" si="784"/>
        <v>100000</v>
      </c>
      <c r="JT47" s="33">
        <f t="shared" si="784"/>
        <v>0</v>
      </c>
      <c r="JU47" s="36"/>
      <c r="JV47" s="36">
        <f t="shared" ref="JV47" si="785">SUM(JV43:JV46)</f>
        <v>0</v>
      </c>
      <c r="JW47" s="424">
        <f t="shared" si="46"/>
        <v>412220</v>
      </c>
      <c r="JX47" s="33">
        <f t="shared" ref="JX47" si="786">SUM(JX43:JX46)</f>
        <v>2400</v>
      </c>
      <c r="JY47" s="36"/>
      <c r="JZ47" s="36">
        <f t="shared" ref="JZ47:KA47" si="787">SUM(JZ43:JZ46)</f>
        <v>35000</v>
      </c>
      <c r="KA47" s="33">
        <f t="shared" si="787"/>
        <v>10</v>
      </c>
      <c r="KB47" s="36"/>
      <c r="KC47" s="36">
        <f t="shared" ref="KC47:KD47" si="788">SUM(KC43:KC46)</f>
        <v>8000</v>
      </c>
      <c r="KD47" s="33">
        <f t="shared" si="788"/>
        <v>200</v>
      </c>
      <c r="KE47" s="36"/>
      <c r="KF47" s="36">
        <f t="shared" ref="KF47:KG47" si="789">SUM(KF43:KF46)</f>
        <v>300000</v>
      </c>
      <c r="KG47" s="33">
        <f t="shared" si="789"/>
        <v>600</v>
      </c>
      <c r="KH47" s="36"/>
      <c r="KI47" s="36">
        <f t="shared" ref="KI47:KJ47" si="790">SUM(KI43:KI46)</f>
        <v>99000</v>
      </c>
      <c r="KJ47" s="33">
        <f t="shared" si="790"/>
        <v>0</v>
      </c>
      <c r="KK47" s="36"/>
      <c r="KL47" s="36">
        <f t="shared" ref="KL47" si="791">SUM(KL43:KL46)</f>
        <v>0</v>
      </c>
      <c r="KM47" s="424">
        <f t="shared" si="54"/>
        <v>442000</v>
      </c>
      <c r="KN47" s="36">
        <f t="shared" ref="KN47:KP47" si="792">SUM(KN43:KN46)</f>
        <v>10000</v>
      </c>
      <c r="KO47" s="36">
        <f t="shared" si="792"/>
        <v>10000</v>
      </c>
      <c r="KP47" s="37">
        <f t="shared" si="792"/>
        <v>83922</v>
      </c>
      <c r="KQ47" s="424">
        <f t="shared" si="33"/>
        <v>958142</v>
      </c>
      <c r="KR47" s="45"/>
    </row>
    <row r="48" spans="1:304">
      <c r="A48" s="911"/>
      <c r="B48" s="16"/>
      <c r="C48" s="635" t="s">
        <v>146</v>
      </c>
      <c r="D48" s="17" t="s">
        <v>1</v>
      </c>
      <c r="E48" s="32">
        <v>121</v>
      </c>
      <c r="F48" s="32">
        <f t="shared" si="73"/>
        <v>30</v>
      </c>
      <c r="G48" s="35">
        <v>3630</v>
      </c>
      <c r="H48" s="32">
        <v>1100</v>
      </c>
      <c r="I48" s="32">
        <f t="shared" si="11"/>
        <v>50</v>
      </c>
      <c r="J48" s="35">
        <v>55000</v>
      </c>
      <c r="K48" s="32"/>
      <c r="L48" s="32" t="str">
        <f t="shared" si="0"/>
        <v/>
      </c>
      <c r="M48" s="35"/>
      <c r="N48" s="32">
        <v>1250</v>
      </c>
      <c r="O48" s="32">
        <f t="shared" si="12"/>
        <v>30</v>
      </c>
      <c r="P48" s="35">
        <v>37500</v>
      </c>
      <c r="Q48" s="32"/>
      <c r="R48" s="32" t="str">
        <f t="shared" si="13"/>
        <v/>
      </c>
      <c r="S48" s="35"/>
      <c r="T48" s="32">
        <v>100</v>
      </c>
      <c r="U48" s="32">
        <f t="shared" si="14"/>
        <v>800</v>
      </c>
      <c r="V48" s="35">
        <v>80000</v>
      </c>
      <c r="W48" s="669"/>
      <c r="X48" s="35"/>
      <c r="Y48" s="35"/>
      <c r="Z48" s="32">
        <v>237200</v>
      </c>
      <c r="AA48" s="229">
        <f t="shared" si="15"/>
        <v>0.6</v>
      </c>
      <c r="AB48" s="35">
        <v>142320</v>
      </c>
      <c r="AC48" s="32">
        <v>117000</v>
      </c>
      <c r="AD48" s="32">
        <v>50</v>
      </c>
      <c r="AE48" s="32">
        <f t="shared" si="16"/>
        <v>1400</v>
      </c>
      <c r="AF48" s="35">
        <v>70000</v>
      </c>
      <c r="AG48" s="35">
        <f>SUM(G48,J48,M48,P48,S48,V48,AB48,AF48)</f>
        <v>388450</v>
      </c>
      <c r="AH48" s="32"/>
      <c r="AI48" s="32"/>
      <c r="AJ48" s="35"/>
      <c r="AK48" s="32"/>
      <c r="AL48" s="32"/>
      <c r="AM48" s="35"/>
      <c r="AN48" s="32"/>
      <c r="AO48" s="32"/>
      <c r="AP48" s="35"/>
      <c r="AQ48" s="32"/>
      <c r="AR48" s="32"/>
      <c r="AS48" s="35"/>
      <c r="AT48" s="32"/>
      <c r="AU48" s="32" t="str">
        <f t="shared" si="75"/>
        <v>0</v>
      </c>
      <c r="AV48" s="35"/>
      <c r="AW48" s="43">
        <f t="shared" si="590"/>
        <v>0</v>
      </c>
      <c r="AX48" s="35">
        <v>10000</v>
      </c>
      <c r="AY48" s="35">
        <v>5000</v>
      </c>
      <c r="AZ48" s="399">
        <f t="shared" ref="AZ48:AZ52" si="793">SUM(G48,J48,M48,P48,S48,V48,AB48,AF48,AJ48,AM48,AP48,AV48,AS48,AX48)*0.1</f>
        <v>39845</v>
      </c>
      <c r="BA48" s="206">
        <f t="shared" si="179"/>
        <v>443295</v>
      </c>
      <c r="BB48" s="45"/>
      <c r="BC48" s="32"/>
      <c r="BD48" s="32" t="str">
        <f t="shared" si="58"/>
        <v/>
      </c>
      <c r="BE48" s="35"/>
      <c r="BF48" s="32">
        <v>500</v>
      </c>
      <c r="BG48" s="32">
        <f t="shared" si="59"/>
        <v>55</v>
      </c>
      <c r="BH48" s="35">
        <v>27500</v>
      </c>
      <c r="BI48" s="32"/>
      <c r="BJ48" s="32" t="str">
        <f t="shared" si="60"/>
        <v/>
      </c>
      <c r="BK48" s="35"/>
      <c r="BL48" s="32">
        <v>800</v>
      </c>
      <c r="BM48" s="32">
        <f t="shared" si="61"/>
        <v>30</v>
      </c>
      <c r="BN48" s="35">
        <v>24000</v>
      </c>
      <c r="BO48" s="32"/>
      <c r="BP48" s="32" t="str">
        <f t="shared" si="62"/>
        <v/>
      </c>
      <c r="BQ48" s="35"/>
      <c r="BR48" s="32">
        <v>100</v>
      </c>
      <c r="BS48" s="32">
        <f t="shared" si="63"/>
        <v>1000</v>
      </c>
      <c r="BT48" s="35">
        <v>100000</v>
      </c>
      <c r="BU48" s="668">
        <v>100</v>
      </c>
      <c r="BV48" s="399"/>
      <c r="BW48" s="399">
        <v>140000</v>
      </c>
      <c r="BX48" s="398">
        <v>125000</v>
      </c>
      <c r="BY48" s="398">
        <f t="shared" si="64"/>
        <v>1.2</v>
      </c>
      <c r="BZ48" s="399">
        <v>150000</v>
      </c>
      <c r="CA48" s="398">
        <v>50000</v>
      </c>
      <c r="CB48" s="398"/>
      <c r="CC48" s="398" t="str">
        <f>IF(ISERROR(CD48/CB48),"",(CD48/CB48))</f>
        <v/>
      </c>
      <c r="CD48" s="399"/>
      <c r="CE48" s="35">
        <f t="shared" si="38"/>
        <v>441500</v>
      </c>
      <c r="CF48" s="32">
        <v>500</v>
      </c>
      <c r="CG48" s="32">
        <f t="shared" si="66"/>
        <v>40</v>
      </c>
      <c r="CH48" s="35">
        <v>20000</v>
      </c>
      <c r="CI48" s="32"/>
      <c r="CJ48" s="32" t="str">
        <f t="shared" si="67"/>
        <v/>
      </c>
      <c r="CK48" s="35"/>
      <c r="CL48" s="32">
        <v>200</v>
      </c>
      <c r="CM48" s="32">
        <f t="shared" si="68"/>
        <v>1500</v>
      </c>
      <c r="CN48" s="399">
        <v>300000</v>
      </c>
      <c r="CO48" s="398">
        <v>700</v>
      </c>
      <c r="CP48" s="398">
        <f t="shared" si="69"/>
        <v>214.28571428571428</v>
      </c>
      <c r="CQ48" s="399">
        <v>150000</v>
      </c>
      <c r="CR48" s="32"/>
      <c r="CS48" s="32" t="str">
        <f t="shared" si="70"/>
        <v/>
      </c>
      <c r="CT48" s="35"/>
      <c r="CU48" s="43">
        <f t="shared" si="50"/>
        <v>470000</v>
      </c>
      <c r="CV48" s="35">
        <v>20000</v>
      </c>
      <c r="CW48" s="35">
        <v>5000</v>
      </c>
      <c r="CX48" s="399">
        <f>SUM(BE48,BH48,BK48,BN48,BQ48,BT48,BZ48,CD48,CH48,CK48,CN48,CQ48,CT48)*0.1</f>
        <v>77150</v>
      </c>
      <c r="CY48" s="206">
        <f t="shared" si="29"/>
        <v>1013650</v>
      </c>
      <c r="CZ48" s="45"/>
      <c r="DA48" s="32"/>
      <c r="DB48" s="32"/>
      <c r="DC48" s="35"/>
      <c r="DD48" s="32"/>
      <c r="DE48" s="32"/>
      <c r="DF48" s="35"/>
      <c r="DG48" s="32"/>
      <c r="DH48" s="32"/>
      <c r="DI48" s="35"/>
      <c r="DJ48" s="32">
        <v>100</v>
      </c>
      <c r="DK48" s="32"/>
      <c r="DL48" s="35">
        <v>2600</v>
      </c>
      <c r="DM48" s="32"/>
      <c r="DN48" s="32"/>
      <c r="DO48" s="35"/>
      <c r="DP48" s="32"/>
      <c r="DQ48" s="32"/>
      <c r="DR48" s="35"/>
      <c r="DS48" s="669"/>
      <c r="DT48" s="35"/>
      <c r="DU48" s="35"/>
      <c r="DV48" s="32">
        <v>75000</v>
      </c>
      <c r="DW48" s="32"/>
      <c r="DX48" s="35">
        <v>43000</v>
      </c>
      <c r="DY48" s="32">
        <v>50000</v>
      </c>
      <c r="DZ48" s="32"/>
      <c r="EA48" s="32"/>
      <c r="EB48" s="35"/>
      <c r="EC48" s="35">
        <f t="shared" si="40"/>
        <v>45600</v>
      </c>
      <c r="ED48" s="32">
        <v>300</v>
      </c>
      <c r="EE48" s="32"/>
      <c r="EF48" s="35">
        <v>9000</v>
      </c>
      <c r="EG48" s="32"/>
      <c r="EH48" s="32"/>
      <c r="EI48" s="35"/>
      <c r="EJ48" s="32">
        <v>200</v>
      </c>
      <c r="EK48" s="32"/>
      <c r="EL48" s="35">
        <v>300000</v>
      </c>
      <c r="EM48" s="32">
        <v>500</v>
      </c>
      <c r="EN48" s="32"/>
      <c r="EO48" s="35">
        <v>110000</v>
      </c>
      <c r="EP48" s="32"/>
      <c r="EQ48" s="32"/>
      <c r="ER48" s="35"/>
      <c r="ES48" s="43">
        <f t="shared" si="51"/>
        <v>419000</v>
      </c>
      <c r="ET48" s="35">
        <v>20000</v>
      </c>
      <c r="EU48" s="399">
        <v>5000</v>
      </c>
      <c r="EV48" s="399">
        <f>SUM(DC48,DF48,DI48,DL48,DO48,DR48,DX48,EB48,EF48,EI48,EL48,EO48,ER48)*0.1</f>
        <v>46460</v>
      </c>
      <c r="EW48" s="206">
        <f t="shared" si="30"/>
        <v>536060</v>
      </c>
      <c r="EX48" s="45"/>
      <c r="EY48" s="32"/>
      <c r="EZ48" s="32"/>
      <c r="FA48" s="35"/>
      <c r="FB48" s="32"/>
      <c r="FC48" s="32"/>
      <c r="FD48" s="35"/>
      <c r="FE48" s="32"/>
      <c r="FF48" s="32"/>
      <c r="FG48" s="35"/>
      <c r="FH48" s="32">
        <v>200</v>
      </c>
      <c r="FI48" s="32"/>
      <c r="FJ48" s="35">
        <v>5200</v>
      </c>
      <c r="FK48" s="32"/>
      <c r="FL48" s="32"/>
      <c r="FM48" s="35"/>
      <c r="FN48" s="32"/>
      <c r="FO48" s="32"/>
      <c r="FP48" s="35"/>
      <c r="FQ48" s="669"/>
      <c r="FR48" s="35"/>
      <c r="FS48" s="35"/>
      <c r="FT48" s="32">
        <v>50000</v>
      </c>
      <c r="FU48" s="32"/>
      <c r="FV48" s="35">
        <v>28500</v>
      </c>
      <c r="FW48" s="32">
        <v>50000</v>
      </c>
      <c r="FX48" s="32"/>
      <c r="FY48" s="32"/>
      <c r="FZ48" s="35"/>
      <c r="GA48" s="35">
        <f t="shared" si="42"/>
        <v>33700</v>
      </c>
      <c r="GB48" s="32">
        <v>300</v>
      </c>
      <c r="GC48" s="32"/>
      <c r="GD48" s="35">
        <v>9000</v>
      </c>
      <c r="GE48" s="32"/>
      <c r="GF48" s="32"/>
      <c r="GG48" s="35"/>
      <c r="GH48" s="32">
        <v>200</v>
      </c>
      <c r="GI48" s="32"/>
      <c r="GJ48" s="35">
        <v>300000</v>
      </c>
      <c r="GK48" s="32">
        <v>500</v>
      </c>
      <c r="GL48" s="32"/>
      <c r="GM48" s="35">
        <v>110000</v>
      </c>
      <c r="GN48" s="32"/>
      <c r="GO48" s="32"/>
      <c r="GP48" s="35"/>
      <c r="GQ48" s="43">
        <f t="shared" si="52"/>
        <v>419000</v>
      </c>
      <c r="GR48" s="35">
        <v>20000</v>
      </c>
      <c r="GS48" s="399">
        <v>5000</v>
      </c>
      <c r="GT48" s="399">
        <f>SUM(FA48,FD48,FG48,FJ48,FM48,FP48,FV48,FZ48,GD48,GG48,GJ48,GM48,GP48)*0.1</f>
        <v>45270</v>
      </c>
      <c r="GU48" s="206">
        <f t="shared" si="31"/>
        <v>522970</v>
      </c>
      <c r="GV48" s="45"/>
      <c r="GW48" s="32"/>
      <c r="GX48" s="32"/>
      <c r="GY48" s="35"/>
      <c r="GZ48" s="32"/>
      <c r="HA48" s="32"/>
      <c r="HB48" s="35"/>
      <c r="HC48" s="32"/>
      <c r="HD48" s="32"/>
      <c r="HE48" s="35"/>
      <c r="HF48" s="32">
        <v>200</v>
      </c>
      <c r="HG48" s="32"/>
      <c r="HH48" s="35">
        <v>5200</v>
      </c>
      <c r="HI48" s="32"/>
      <c r="HJ48" s="32"/>
      <c r="HK48" s="35"/>
      <c r="HL48" s="32"/>
      <c r="HM48" s="32"/>
      <c r="HN48" s="35"/>
      <c r="HO48" s="669"/>
      <c r="HP48" s="35"/>
      <c r="HQ48" s="35"/>
      <c r="HR48" s="32">
        <v>50000</v>
      </c>
      <c r="HS48" s="32"/>
      <c r="HT48" s="35">
        <v>28500</v>
      </c>
      <c r="HU48" s="32">
        <v>50000</v>
      </c>
      <c r="HV48" s="32"/>
      <c r="HW48" s="32"/>
      <c r="HX48" s="35"/>
      <c r="HY48" s="35">
        <f t="shared" si="44"/>
        <v>33700</v>
      </c>
      <c r="HZ48" s="32">
        <v>300</v>
      </c>
      <c r="IA48" s="32"/>
      <c r="IB48" s="35">
        <v>9000</v>
      </c>
      <c r="IC48" s="32"/>
      <c r="ID48" s="32"/>
      <c r="IE48" s="35"/>
      <c r="IF48" s="32">
        <v>200</v>
      </c>
      <c r="IG48" s="32"/>
      <c r="IH48" s="35">
        <v>300000</v>
      </c>
      <c r="II48" s="32">
        <v>500</v>
      </c>
      <c r="IJ48" s="32"/>
      <c r="IK48" s="35">
        <v>110000</v>
      </c>
      <c r="IL48" s="32"/>
      <c r="IM48" s="32"/>
      <c r="IN48" s="35"/>
      <c r="IO48" s="43">
        <f t="shared" si="53"/>
        <v>419000</v>
      </c>
      <c r="IP48" s="35">
        <v>20000</v>
      </c>
      <c r="IQ48" s="399">
        <v>5000</v>
      </c>
      <c r="IR48" s="399">
        <f>SUM(GY48,HB48,HE48,HH48,HK48,HN48,HT48,HX48,IB48,IE48,IH48,IK48,IN48)*0.1</f>
        <v>45270</v>
      </c>
      <c r="IS48" s="206">
        <f t="shared" si="32"/>
        <v>522970</v>
      </c>
      <c r="IT48" s="45"/>
      <c r="IU48" s="32"/>
      <c r="IV48" s="32"/>
      <c r="IW48" s="35"/>
      <c r="IX48" s="32"/>
      <c r="IY48" s="32"/>
      <c r="IZ48" s="35"/>
      <c r="JA48" s="32"/>
      <c r="JB48" s="32"/>
      <c r="JC48" s="35"/>
      <c r="JD48" s="32">
        <v>200</v>
      </c>
      <c r="JE48" s="32"/>
      <c r="JF48" s="35">
        <v>5200</v>
      </c>
      <c r="JG48" s="32"/>
      <c r="JH48" s="32"/>
      <c r="JI48" s="35"/>
      <c r="JJ48" s="32"/>
      <c r="JK48" s="32"/>
      <c r="JL48" s="35"/>
      <c r="JM48" s="669"/>
      <c r="JN48" s="35"/>
      <c r="JO48" s="35"/>
      <c r="JP48" s="32">
        <v>50000</v>
      </c>
      <c r="JQ48" s="32"/>
      <c r="JR48" s="35">
        <v>28500</v>
      </c>
      <c r="JS48" s="32">
        <v>50000</v>
      </c>
      <c r="JT48" s="32"/>
      <c r="JU48" s="32"/>
      <c r="JV48" s="35"/>
      <c r="JW48" s="35">
        <f t="shared" si="46"/>
        <v>33700</v>
      </c>
      <c r="JX48" s="32">
        <v>300</v>
      </c>
      <c r="JY48" s="32"/>
      <c r="JZ48" s="35">
        <v>9000</v>
      </c>
      <c r="KA48" s="32"/>
      <c r="KB48" s="32"/>
      <c r="KC48" s="35"/>
      <c r="KD48" s="32">
        <v>200</v>
      </c>
      <c r="KE48" s="32"/>
      <c r="KF48" s="35">
        <v>300000</v>
      </c>
      <c r="KG48" s="32">
        <v>500</v>
      </c>
      <c r="KH48" s="32"/>
      <c r="KI48" s="35">
        <v>110000</v>
      </c>
      <c r="KJ48" s="32"/>
      <c r="KK48" s="32"/>
      <c r="KL48" s="35"/>
      <c r="KM48" s="43">
        <f t="shared" si="54"/>
        <v>419000</v>
      </c>
      <c r="KN48" s="35">
        <v>20000</v>
      </c>
      <c r="KO48" s="399">
        <v>5000</v>
      </c>
      <c r="KP48" s="399">
        <f>SUM(IW48,IZ48,JC48,JF48,JI48,JL48,JR48,JV48,JZ48,KC48,KF48,KI48,KL48)*0.1</f>
        <v>45270</v>
      </c>
      <c r="KQ48" s="206">
        <f t="shared" si="33"/>
        <v>522970</v>
      </c>
      <c r="KR48" s="45"/>
    </row>
    <row r="49" spans="1:304">
      <c r="A49" s="911"/>
      <c r="B49" s="16"/>
      <c r="C49" s="16"/>
      <c r="D49" s="17" t="s">
        <v>55</v>
      </c>
      <c r="E49" s="32"/>
      <c r="F49" s="32" t="str">
        <f t="shared" si="73"/>
        <v/>
      </c>
      <c r="G49" s="35"/>
      <c r="H49" s="32">
        <v>500</v>
      </c>
      <c r="I49" s="32">
        <f t="shared" si="11"/>
        <v>55</v>
      </c>
      <c r="J49" s="35">
        <v>27500</v>
      </c>
      <c r="K49" s="32"/>
      <c r="L49" s="32" t="str">
        <f t="shared" si="0"/>
        <v/>
      </c>
      <c r="M49" s="35"/>
      <c r="N49" s="32">
        <v>300</v>
      </c>
      <c r="O49" s="32">
        <f t="shared" si="12"/>
        <v>30</v>
      </c>
      <c r="P49" s="35">
        <v>9000</v>
      </c>
      <c r="Q49" s="32"/>
      <c r="R49" s="32" t="str">
        <f t="shared" si="13"/>
        <v/>
      </c>
      <c r="S49" s="35"/>
      <c r="T49" s="32"/>
      <c r="U49" s="32" t="str">
        <f t="shared" si="14"/>
        <v/>
      </c>
      <c r="V49" s="35"/>
      <c r="W49" s="669"/>
      <c r="X49" s="35"/>
      <c r="Y49" s="35"/>
      <c r="Z49" s="32">
        <v>30000</v>
      </c>
      <c r="AA49" s="229">
        <f t="shared" si="15"/>
        <v>0.35</v>
      </c>
      <c r="AB49" s="35">
        <v>10500</v>
      </c>
      <c r="AC49" s="32">
        <v>257510</v>
      </c>
      <c r="AD49" s="32"/>
      <c r="AE49" s="32" t="str">
        <f t="shared" si="16"/>
        <v/>
      </c>
      <c r="AF49" s="35"/>
      <c r="AG49" s="35">
        <f>SUM(G49,J49,M49,P49,S49,V49,AB49,AF49)</f>
        <v>47000</v>
      </c>
      <c r="AH49" s="32"/>
      <c r="AI49" s="32" t="str">
        <f t="shared" ref="AI49:AI50" si="794">IF(ISERROR(AJ49/AH49),"",(AJ49/AH49))</f>
        <v/>
      </c>
      <c r="AJ49" s="35"/>
      <c r="AK49" s="32"/>
      <c r="AL49" s="32" t="str">
        <f t="shared" ref="AL49:AL50" si="795">IF(ISERROR(AM49/AK49),"",(AM49/AK49))</f>
        <v/>
      </c>
      <c r="AM49" s="35"/>
      <c r="AN49" s="32"/>
      <c r="AO49" s="32" t="str">
        <f t="shared" ref="AO49:AO50" si="796">IF(ISERROR(AP49/AN49),"",(AP49/AN49))</f>
        <v/>
      </c>
      <c r="AP49" s="35"/>
      <c r="AQ49" s="32"/>
      <c r="AR49" s="32" t="str">
        <f t="shared" ref="AR49:AR50" si="797">IF(ISERROR(AS49/AQ49),"",(AS49/AQ49))</f>
        <v/>
      </c>
      <c r="AS49" s="35"/>
      <c r="AT49" s="32"/>
      <c r="AU49" s="32" t="str">
        <f t="shared" si="75"/>
        <v>0</v>
      </c>
      <c r="AV49" s="35"/>
      <c r="AW49" s="35">
        <f t="shared" si="590"/>
        <v>0</v>
      </c>
      <c r="AX49" s="35"/>
      <c r="AY49" s="35"/>
      <c r="AZ49" s="399">
        <f t="shared" si="793"/>
        <v>4700</v>
      </c>
      <c r="BA49" s="206">
        <f t="shared" si="179"/>
        <v>51700</v>
      </c>
      <c r="BB49" s="45"/>
      <c r="BC49" s="32"/>
      <c r="BD49" s="32" t="str">
        <f t="shared" si="58"/>
        <v/>
      </c>
      <c r="BE49" s="35"/>
      <c r="BF49" s="32">
        <v>500</v>
      </c>
      <c r="BG49" s="32">
        <f t="shared" si="59"/>
        <v>55</v>
      </c>
      <c r="BH49" s="35">
        <v>27500</v>
      </c>
      <c r="BI49" s="32"/>
      <c r="BJ49" s="32" t="str">
        <f t="shared" si="60"/>
        <v/>
      </c>
      <c r="BK49" s="35"/>
      <c r="BL49" s="32">
        <v>23</v>
      </c>
      <c r="BM49" s="32">
        <f t="shared" si="61"/>
        <v>30</v>
      </c>
      <c r="BN49" s="35">
        <v>690</v>
      </c>
      <c r="BO49" s="32">
        <v>65</v>
      </c>
      <c r="BP49" s="32">
        <f t="shared" si="62"/>
        <v>300</v>
      </c>
      <c r="BQ49" s="35">
        <v>19500</v>
      </c>
      <c r="BR49" s="32">
        <v>17</v>
      </c>
      <c r="BS49" s="32">
        <f t="shared" si="63"/>
        <v>750</v>
      </c>
      <c r="BT49" s="35">
        <v>12750</v>
      </c>
      <c r="BU49" s="669"/>
      <c r="BV49" s="35"/>
      <c r="BW49" s="35"/>
      <c r="BX49" s="32">
        <v>30000</v>
      </c>
      <c r="BY49" s="32">
        <f t="shared" si="64"/>
        <v>0.5</v>
      </c>
      <c r="BZ49" s="35">
        <v>15000</v>
      </c>
      <c r="CA49" s="32">
        <v>30000</v>
      </c>
      <c r="CB49" s="32"/>
      <c r="CC49" s="32" t="str">
        <f t="shared" ref="CC49:CC52" si="798">IF(ISERROR(CD49/CB49),"",(CD49/CB49))</f>
        <v/>
      </c>
      <c r="CD49" s="35"/>
      <c r="CE49" s="35">
        <f t="shared" si="38"/>
        <v>75440</v>
      </c>
      <c r="CF49" s="32"/>
      <c r="CG49" s="32" t="str">
        <f t="shared" si="66"/>
        <v/>
      </c>
      <c r="CH49" s="35"/>
      <c r="CI49" s="32"/>
      <c r="CJ49" s="32" t="str">
        <f t="shared" si="67"/>
        <v/>
      </c>
      <c r="CK49" s="35"/>
      <c r="CL49" s="32"/>
      <c r="CM49" s="32" t="str">
        <f t="shared" si="68"/>
        <v/>
      </c>
      <c r="CN49" s="35"/>
      <c r="CO49" s="32"/>
      <c r="CP49" s="32" t="str">
        <f t="shared" si="69"/>
        <v/>
      </c>
      <c r="CQ49" s="35"/>
      <c r="CR49" s="32"/>
      <c r="CS49" s="32" t="str">
        <f t="shared" si="70"/>
        <v/>
      </c>
      <c r="CT49" s="35"/>
      <c r="CU49" s="35">
        <f t="shared" si="50"/>
        <v>0</v>
      </c>
      <c r="CV49" s="35"/>
      <c r="CW49" s="35"/>
      <c r="CX49" s="399">
        <f t="shared" ref="CX49:CX52" si="799">SUM(BE49,BH49,BK49,BN49,BQ49,BT49,BZ49,CD49,CH49,CK49,CN49,CQ49,CT49)*0.1</f>
        <v>7544</v>
      </c>
      <c r="CY49" s="206">
        <f t="shared" si="29"/>
        <v>82984</v>
      </c>
      <c r="CZ49" s="45"/>
      <c r="DA49" s="32"/>
      <c r="DB49" s="32"/>
      <c r="DC49" s="35"/>
      <c r="DD49" s="32">
        <v>500</v>
      </c>
      <c r="DE49" s="32"/>
      <c r="DF49" s="35">
        <v>27500</v>
      </c>
      <c r="DG49" s="32"/>
      <c r="DH49" s="32"/>
      <c r="DI49" s="35"/>
      <c r="DJ49" s="32">
        <v>360.5</v>
      </c>
      <c r="DK49" s="32"/>
      <c r="DL49" s="35">
        <v>10830</v>
      </c>
      <c r="DM49" s="32"/>
      <c r="DN49" s="32"/>
      <c r="DO49" s="35"/>
      <c r="DP49" s="32"/>
      <c r="DQ49" s="32"/>
      <c r="DR49" s="35"/>
      <c r="DS49" s="669"/>
      <c r="DT49" s="35"/>
      <c r="DU49" s="35"/>
      <c r="DV49" s="32">
        <v>261195</v>
      </c>
      <c r="DW49" s="32"/>
      <c r="DX49" s="35">
        <v>117540</v>
      </c>
      <c r="DY49" s="32">
        <v>30000</v>
      </c>
      <c r="DZ49" s="32"/>
      <c r="EA49" s="32"/>
      <c r="EB49" s="35"/>
      <c r="EC49" s="35">
        <f t="shared" si="40"/>
        <v>155870</v>
      </c>
      <c r="ED49" s="32"/>
      <c r="EE49" s="32"/>
      <c r="EF49" s="35"/>
      <c r="EG49" s="32"/>
      <c r="EH49" s="32"/>
      <c r="EI49" s="35"/>
      <c r="EJ49" s="32"/>
      <c r="EK49" s="32"/>
      <c r="EL49" s="35"/>
      <c r="EM49" s="32"/>
      <c r="EN49" s="32"/>
      <c r="EO49" s="35"/>
      <c r="EP49" s="32"/>
      <c r="EQ49" s="32"/>
      <c r="ER49" s="35"/>
      <c r="ES49" s="35">
        <f t="shared" si="51"/>
        <v>0</v>
      </c>
      <c r="ET49" s="35"/>
      <c r="EU49" s="35"/>
      <c r="EV49" s="399">
        <f t="shared" ref="EV49:EV52" si="800">SUM(DC49,DF49,DI49,DL49,DO49,DR49,DX49,EB49,EF49,EI49,EL49,EO49,ER49)*0.1</f>
        <v>15587</v>
      </c>
      <c r="EW49" s="206">
        <f t="shared" si="30"/>
        <v>171457</v>
      </c>
      <c r="EX49" s="45"/>
      <c r="EY49" s="32"/>
      <c r="EZ49" s="32"/>
      <c r="FA49" s="35"/>
      <c r="FB49" s="32">
        <v>500</v>
      </c>
      <c r="FC49" s="32"/>
      <c r="FD49" s="35">
        <v>27500</v>
      </c>
      <c r="FE49" s="32"/>
      <c r="FF49" s="32"/>
      <c r="FG49" s="35"/>
      <c r="FH49" s="32">
        <v>1074.2</v>
      </c>
      <c r="FI49" s="32"/>
      <c r="FJ49" s="35">
        <v>32220</v>
      </c>
      <c r="FK49" s="32"/>
      <c r="FL49" s="32"/>
      <c r="FM49" s="35"/>
      <c r="FN49" s="32"/>
      <c r="FO49" s="32"/>
      <c r="FP49" s="35"/>
      <c r="FQ49" s="669"/>
      <c r="FR49" s="35"/>
      <c r="FS49" s="35"/>
      <c r="FT49" s="32">
        <v>30000</v>
      </c>
      <c r="FU49" s="32"/>
      <c r="FV49" s="35">
        <v>15000</v>
      </c>
      <c r="FW49" s="32">
        <v>30000</v>
      </c>
      <c r="FX49" s="32"/>
      <c r="FY49" s="32"/>
      <c r="FZ49" s="35"/>
      <c r="GA49" s="35">
        <f t="shared" si="42"/>
        <v>74720</v>
      </c>
      <c r="GB49" s="32"/>
      <c r="GC49" s="32"/>
      <c r="GD49" s="35"/>
      <c r="GE49" s="32"/>
      <c r="GF49" s="32"/>
      <c r="GG49" s="35"/>
      <c r="GH49" s="32"/>
      <c r="GI49" s="32"/>
      <c r="GJ49" s="35"/>
      <c r="GK49" s="32"/>
      <c r="GL49" s="32"/>
      <c r="GM49" s="35"/>
      <c r="GN49" s="32"/>
      <c r="GO49" s="32"/>
      <c r="GP49" s="35"/>
      <c r="GQ49" s="35">
        <f t="shared" si="52"/>
        <v>0</v>
      </c>
      <c r="GR49" s="35"/>
      <c r="GS49" s="35"/>
      <c r="GT49" s="399">
        <f t="shared" ref="GT49:GT52" si="801">SUM(FA49,FD49,FG49,FJ49,FM49,FP49,FV49,FZ49,GD49,GG49,GJ49,GM49,GP49)*0.1</f>
        <v>7472</v>
      </c>
      <c r="GU49" s="206">
        <f t="shared" si="31"/>
        <v>82192</v>
      </c>
      <c r="GV49" s="45"/>
      <c r="GW49" s="32"/>
      <c r="GX49" s="32"/>
      <c r="GY49" s="35"/>
      <c r="GZ49" s="32">
        <v>500</v>
      </c>
      <c r="HA49" s="32"/>
      <c r="HB49" s="35">
        <v>27500</v>
      </c>
      <c r="HC49" s="32"/>
      <c r="HD49" s="32"/>
      <c r="HE49" s="35"/>
      <c r="HF49" s="32"/>
      <c r="HG49" s="32"/>
      <c r="HH49" s="35"/>
      <c r="HI49" s="32"/>
      <c r="HJ49" s="32"/>
      <c r="HK49" s="35"/>
      <c r="HL49" s="32"/>
      <c r="HM49" s="32"/>
      <c r="HN49" s="35"/>
      <c r="HO49" s="669"/>
      <c r="HP49" s="35"/>
      <c r="HQ49" s="35"/>
      <c r="HR49" s="32">
        <v>30000</v>
      </c>
      <c r="HS49" s="32"/>
      <c r="HT49" s="35">
        <v>15000</v>
      </c>
      <c r="HU49" s="32"/>
      <c r="HV49" s="32"/>
      <c r="HW49" s="32"/>
      <c r="HX49" s="35"/>
      <c r="HY49" s="35">
        <f t="shared" si="44"/>
        <v>42500</v>
      </c>
      <c r="HZ49" s="32"/>
      <c r="IA49" s="32"/>
      <c r="IB49" s="35"/>
      <c r="IC49" s="32"/>
      <c r="ID49" s="32"/>
      <c r="IE49" s="35"/>
      <c r="IF49" s="32"/>
      <c r="IG49" s="32"/>
      <c r="IH49" s="35"/>
      <c r="II49" s="32"/>
      <c r="IJ49" s="32"/>
      <c r="IK49" s="35"/>
      <c r="IL49" s="32"/>
      <c r="IM49" s="32"/>
      <c r="IN49" s="35"/>
      <c r="IO49" s="35">
        <f t="shared" si="53"/>
        <v>0</v>
      </c>
      <c r="IP49" s="35"/>
      <c r="IQ49" s="35"/>
      <c r="IR49" s="399">
        <f t="shared" ref="IR49:IR52" si="802">SUM(GY49,HB49,HE49,HH49,HK49,HN49,HT49,HX49,IB49,IE49,IH49,IK49,IN49)*0.1</f>
        <v>4250</v>
      </c>
      <c r="IS49" s="206">
        <f t="shared" si="32"/>
        <v>46750</v>
      </c>
      <c r="IT49" s="45"/>
      <c r="IU49" s="32"/>
      <c r="IV49" s="32"/>
      <c r="IW49" s="35"/>
      <c r="IX49" s="32">
        <v>500</v>
      </c>
      <c r="IY49" s="32"/>
      <c r="IZ49" s="35">
        <v>27500</v>
      </c>
      <c r="JA49" s="32"/>
      <c r="JB49" s="32"/>
      <c r="JC49" s="35"/>
      <c r="JD49" s="32">
        <v>339</v>
      </c>
      <c r="JE49" s="32"/>
      <c r="JF49" s="35">
        <v>10170</v>
      </c>
      <c r="JG49" s="32"/>
      <c r="JH49" s="32"/>
      <c r="JI49" s="35"/>
      <c r="JJ49" s="32"/>
      <c r="JK49" s="32"/>
      <c r="JL49" s="35"/>
      <c r="JM49" s="669"/>
      <c r="JN49" s="35"/>
      <c r="JO49" s="35"/>
      <c r="JP49" s="32">
        <v>30000</v>
      </c>
      <c r="JQ49" s="32"/>
      <c r="JR49" s="35">
        <v>15000</v>
      </c>
      <c r="JS49" s="32"/>
      <c r="JT49" s="32"/>
      <c r="JU49" s="32"/>
      <c r="JV49" s="35"/>
      <c r="JW49" s="35">
        <f t="shared" si="46"/>
        <v>52670</v>
      </c>
      <c r="JX49" s="32"/>
      <c r="JY49" s="32"/>
      <c r="JZ49" s="35"/>
      <c r="KA49" s="32"/>
      <c r="KB49" s="32"/>
      <c r="KC49" s="35"/>
      <c r="KD49" s="32"/>
      <c r="KE49" s="32"/>
      <c r="KF49" s="35"/>
      <c r="KG49" s="32"/>
      <c r="KH49" s="32"/>
      <c r="KI49" s="35"/>
      <c r="KJ49" s="32"/>
      <c r="KK49" s="32"/>
      <c r="KL49" s="35"/>
      <c r="KM49" s="35">
        <f t="shared" si="54"/>
        <v>0</v>
      </c>
      <c r="KN49" s="35"/>
      <c r="KO49" s="35"/>
      <c r="KP49" s="399">
        <f t="shared" ref="KP49:KP52" si="803">SUM(IW49,IZ49,JC49,JF49,JI49,JL49,JR49,JV49,JZ49,KC49,KF49,KI49,KL49)*0.1</f>
        <v>5267</v>
      </c>
      <c r="KQ49" s="206">
        <f t="shared" si="33"/>
        <v>57937</v>
      </c>
      <c r="KR49" s="45"/>
    </row>
    <row r="50" spans="1:304" ht="29.25" customHeight="1">
      <c r="A50" s="911"/>
      <c r="B50" s="16"/>
      <c r="C50" s="16"/>
      <c r="D50" s="17" t="s">
        <v>426</v>
      </c>
      <c r="E50" s="32"/>
      <c r="F50" s="32" t="str">
        <f t="shared" si="73"/>
        <v/>
      </c>
      <c r="G50" s="35"/>
      <c r="H50" s="32"/>
      <c r="I50" s="32" t="str">
        <f t="shared" si="11"/>
        <v/>
      </c>
      <c r="J50" s="35"/>
      <c r="K50" s="32"/>
      <c r="L50" s="32" t="str">
        <f t="shared" si="0"/>
        <v/>
      </c>
      <c r="M50" s="35"/>
      <c r="N50" s="32"/>
      <c r="O50" s="32" t="str">
        <f t="shared" si="12"/>
        <v/>
      </c>
      <c r="P50" s="35"/>
      <c r="Q50" s="32"/>
      <c r="R50" s="32" t="str">
        <f t="shared" si="13"/>
        <v/>
      </c>
      <c r="S50" s="35"/>
      <c r="T50" s="32"/>
      <c r="U50" s="32" t="str">
        <f t="shared" si="14"/>
        <v/>
      </c>
      <c r="V50" s="35"/>
      <c r="W50" s="669"/>
      <c r="X50" s="35"/>
      <c r="Y50" s="35"/>
      <c r="Z50" s="32"/>
      <c r="AA50" s="229" t="str">
        <f t="shared" si="15"/>
        <v/>
      </c>
      <c r="AB50" s="35"/>
      <c r="AC50" s="32"/>
      <c r="AD50" s="32"/>
      <c r="AE50" s="32" t="str">
        <f t="shared" si="16"/>
        <v/>
      </c>
      <c r="AF50" s="35"/>
      <c r="AG50" s="35">
        <f t="shared" ref="AG50:AG51" si="804">SUM(G50,J50,M50,P50,S50,V50,AB50,AF50)</f>
        <v>0</v>
      </c>
      <c r="AH50" s="32"/>
      <c r="AI50" s="32" t="str">
        <f t="shared" si="794"/>
        <v/>
      </c>
      <c r="AJ50" s="35"/>
      <c r="AK50" s="32"/>
      <c r="AL50" s="32" t="str">
        <f t="shared" si="795"/>
        <v/>
      </c>
      <c r="AM50" s="35"/>
      <c r="AN50" s="32"/>
      <c r="AO50" s="32" t="str">
        <f t="shared" si="796"/>
        <v/>
      </c>
      <c r="AP50" s="35"/>
      <c r="AQ50" s="32"/>
      <c r="AR50" s="32" t="str">
        <f t="shared" si="797"/>
        <v/>
      </c>
      <c r="AS50" s="35"/>
      <c r="AT50" s="32"/>
      <c r="AU50" s="32" t="str">
        <f t="shared" si="75"/>
        <v>0</v>
      </c>
      <c r="AV50" s="35"/>
      <c r="AW50" s="35">
        <f t="shared" si="590"/>
        <v>0</v>
      </c>
      <c r="AX50" s="35"/>
      <c r="AY50" s="35"/>
      <c r="AZ50" s="399">
        <f t="shared" si="793"/>
        <v>0</v>
      </c>
      <c r="BA50" s="206">
        <f t="shared" si="179"/>
        <v>0</v>
      </c>
      <c r="BB50" s="45"/>
      <c r="BC50" s="32"/>
      <c r="BD50" s="32" t="str">
        <f t="shared" si="58"/>
        <v/>
      </c>
      <c r="BE50" s="35"/>
      <c r="BF50" s="32"/>
      <c r="BG50" s="32" t="str">
        <f t="shared" si="59"/>
        <v/>
      </c>
      <c r="BH50" s="35"/>
      <c r="BI50" s="32"/>
      <c r="BJ50" s="32" t="str">
        <f t="shared" si="60"/>
        <v/>
      </c>
      <c r="BK50" s="35"/>
      <c r="BL50" s="32"/>
      <c r="BM50" s="32" t="str">
        <f t="shared" si="61"/>
        <v/>
      </c>
      <c r="BN50" s="35"/>
      <c r="BO50" s="32"/>
      <c r="BP50" s="32" t="str">
        <f t="shared" si="62"/>
        <v/>
      </c>
      <c r="BQ50" s="35"/>
      <c r="BR50" s="32"/>
      <c r="BS50" s="32" t="str">
        <f t="shared" si="63"/>
        <v/>
      </c>
      <c r="BT50" s="35"/>
      <c r="BU50" s="669"/>
      <c r="BV50" s="35"/>
      <c r="BW50" s="35"/>
      <c r="BX50" s="32"/>
      <c r="BY50" s="32" t="str">
        <f t="shared" si="64"/>
        <v/>
      </c>
      <c r="BZ50" s="35"/>
      <c r="CA50" s="32"/>
      <c r="CB50" s="32"/>
      <c r="CC50" s="32" t="str">
        <f t="shared" si="798"/>
        <v/>
      </c>
      <c r="CD50" s="35"/>
      <c r="CE50" s="35">
        <f t="shared" si="38"/>
        <v>0</v>
      </c>
      <c r="CF50" s="32">
        <v>40</v>
      </c>
      <c r="CG50" s="32">
        <f t="shared" si="66"/>
        <v>200</v>
      </c>
      <c r="CH50" s="35">
        <v>8000</v>
      </c>
      <c r="CI50" s="32"/>
      <c r="CJ50" s="32" t="str">
        <f t="shared" si="67"/>
        <v/>
      </c>
      <c r="CK50" s="35"/>
      <c r="CL50" s="32"/>
      <c r="CM50" s="32" t="str">
        <f t="shared" si="68"/>
        <v/>
      </c>
      <c r="CN50" s="35"/>
      <c r="CO50" s="32"/>
      <c r="CP50" s="32" t="str">
        <f t="shared" si="69"/>
        <v/>
      </c>
      <c r="CQ50" s="35"/>
      <c r="CR50" s="32"/>
      <c r="CS50" s="32" t="str">
        <f t="shared" si="70"/>
        <v/>
      </c>
      <c r="CT50" s="35"/>
      <c r="CU50" s="35">
        <f t="shared" si="50"/>
        <v>8000</v>
      </c>
      <c r="CV50" s="35"/>
      <c r="CW50" s="35"/>
      <c r="CX50" s="399">
        <f t="shared" si="799"/>
        <v>800</v>
      </c>
      <c r="CY50" s="206">
        <f t="shared" si="29"/>
        <v>8800</v>
      </c>
      <c r="CZ50" s="45" t="s">
        <v>435</v>
      </c>
      <c r="DA50" s="32"/>
      <c r="DB50" s="32"/>
      <c r="DC50" s="35"/>
      <c r="DD50" s="32"/>
      <c r="DE50" s="32"/>
      <c r="DF50" s="35"/>
      <c r="DG50" s="32"/>
      <c r="DH50" s="32"/>
      <c r="DI50" s="35"/>
      <c r="DJ50" s="32"/>
      <c r="DK50" s="32"/>
      <c r="DL50" s="35"/>
      <c r="DM50" s="32"/>
      <c r="DN50" s="32"/>
      <c r="DO50" s="35"/>
      <c r="DP50" s="32"/>
      <c r="DQ50" s="32"/>
      <c r="DR50" s="35"/>
      <c r="DS50" s="669"/>
      <c r="DT50" s="35"/>
      <c r="DU50" s="35"/>
      <c r="DV50" s="32"/>
      <c r="DW50" s="32"/>
      <c r="DX50" s="35"/>
      <c r="DY50" s="32"/>
      <c r="DZ50" s="32"/>
      <c r="EA50" s="32"/>
      <c r="EB50" s="35"/>
      <c r="EC50" s="35">
        <f t="shared" si="40"/>
        <v>0</v>
      </c>
      <c r="ED50" s="32"/>
      <c r="EE50" s="32"/>
      <c r="EF50" s="35"/>
      <c r="EG50" s="32">
        <v>40</v>
      </c>
      <c r="EH50" s="32"/>
      <c r="EI50" s="35">
        <v>36000</v>
      </c>
      <c r="EJ50" s="32"/>
      <c r="EK50" s="32"/>
      <c r="EL50" s="35"/>
      <c r="EM50" s="32"/>
      <c r="EN50" s="32"/>
      <c r="EO50" s="35"/>
      <c r="EP50" s="32"/>
      <c r="EQ50" s="32"/>
      <c r="ER50" s="35"/>
      <c r="ES50" s="35">
        <f t="shared" si="51"/>
        <v>36000</v>
      </c>
      <c r="ET50" s="35"/>
      <c r="EU50" s="35"/>
      <c r="EV50" s="399">
        <f t="shared" si="800"/>
        <v>3600</v>
      </c>
      <c r="EW50" s="206">
        <f t="shared" si="30"/>
        <v>39600</v>
      </c>
      <c r="EX50" s="45"/>
      <c r="EY50" s="32"/>
      <c r="EZ50" s="32"/>
      <c r="FA50" s="35"/>
      <c r="FB50" s="32"/>
      <c r="FC50" s="32"/>
      <c r="FD50" s="35"/>
      <c r="FE50" s="32"/>
      <c r="FF50" s="32"/>
      <c r="FG50" s="35"/>
      <c r="FH50" s="32"/>
      <c r="FI50" s="32"/>
      <c r="FJ50" s="35"/>
      <c r="FK50" s="32"/>
      <c r="FL50" s="32"/>
      <c r="FM50" s="35"/>
      <c r="FN50" s="32"/>
      <c r="FO50" s="32"/>
      <c r="FP50" s="35"/>
      <c r="FQ50" s="669"/>
      <c r="FR50" s="35"/>
      <c r="FS50" s="35"/>
      <c r="FT50" s="32"/>
      <c r="FU50" s="32"/>
      <c r="FV50" s="35"/>
      <c r="FW50" s="32"/>
      <c r="FX50" s="32"/>
      <c r="FY50" s="32"/>
      <c r="FZ50" s="35"/>
      <c r="GA50" s="35">
        <f t="shared" si="42"/>
        <v>0</v>
      </c>
      <c r="GB50" s="32"/>
      <c r="GC50" s="32"/>
      <c r="GD50" s="35"/>
      <c r="GE50" s="32"/>
      <c r="GF50" s="32"/>
      <c r="GG50" s="35"/>
      <c r="GH50" s="32"/>
      <c r="GI50" s="32"/>
      <c r="GJ50" s="35"/>
      <c r="GK50" s="32"/>
      <c r="GL50" s="32"/>
      <c r="GM50" s="35"/>
      <c r="GN50" s="32"/>
      <c r="GO50" s="32"/>
      <c r="GP50" s="35"/>
      <c r="GQ50" s="35">
        <f t="shared" si="52"/>
        <v>0</v>
      </c>
      <c r="GR50" s="35"/>
      <c r="GS50" s="35"/>
      <c r="GT50" s="399">
        <f t="shared" si="801"/>
        <v>0</v>
      </c>
      <c r="GU50" s="206">
        <f t="shared" si="31"/>
        <v>0</v>
      </c>
      <c r="GV50" s="45"/>
      <c r="GW50" s="32"/>
      <c r="GX50" s="32"/>
      <c r="GY50" s="35"/>
      <c r="GZ50" s="32"/>
      <c r="HA50" s="32"/>
      <c r="HB50" s="35"/>
      <c r="HC50" s="32"/>
      <c r="HD50" s="32"/>
      <c r="HE50" s="35"/>
      <c r="HF50" s="32"/>
      <c r="HG50" s="32"/>
      <c r="HH50" s="35"/>
      <c r="HI50" s="32"/>
      <c r="HJ50" s="32"/>
      <c r="HK50" s="35"/>
      <c r="HL50" s="32"/>
      <c r="HM50" s="32"/>
      <c r="HN50" s="35"/>
      <c r="HO50" s="669"/>
      <c r="HP50" s="35"/>
      <c r="HQ50" s="35"/>
      <c r="HR50" s="32"/>
      <c r="HS50" s="32"/>
      <c r="HT50" s="35"/>
      <c r="HU50" s="32"/>
      <c r="HV50" s="32"/>
      <c r="HW50" s="32"/>
      <c r="HX50" s="35"/>
      <c r="HY50" s="35">
        <f t="shared" si="44"/>
        <v>0</v>
      </c>
      <c r="HZ50" s="32"/>
      <c r="IA50" s="32"/>
      <c r="IB50" s="35"/>
      <c r="IC50" s="32"/>
      <c r="ID50" s="32"/>
      <c r="IE50" s="35"/>
      <c r="IF50" s="32"/>
      <c r="IG50" s="32"/>
      <c r="IH50" s="35"/>
      <c r="II50" s="32"/>
      <c r="IJ50" s="32"/>
      <c r="IK50" s="35"/>
      <c r="IL50" s="32"/>
      <c r="IM50" s="32"/>
      <c r="IN50" s="35"/>
      <c r="IO50" s="35">
        <f t="shared" si="53"/>
        <v>0</v>
      </c>
      <c r="IP50" s="35"/>
      <c r="IQ50" s="35"/>
      <c r="IR50" s="399">
        <f t="shared" si="802"/>
        <v>0</v>
      </c>
      <c r="IS50" s="206">
        <f t="shared" si="32"/>
        <v>0</v>
      </c>
      <c r="IT50" s="45"/>
      <c r="IU50" s="32"/>
      <c r="IV50" s="32"/>
      <c r="IW50" s="35"/>
      <c r="IX50" s="32"/>
      <c r="IY50" s="32"/>
      <c r="IZ50" s="35"/>
      <c r="JA50" s="32"/>
      <c r="JB50" s="32"/>
      <c r="JC50" s="35"/>
      <c r="JD50" s="32"/>
      <c r="JE50" s="32"/>
      <c r="JF50" s="35"/>
      <c r="JG50" s="32"/>
      <c r="JH50" s="32"/>
      <c r="JI50" s="35"/>
      <c r="JJ50" s="32"/>
      <c r="JK50" s="32"/>
      <c r="JL50" s="35"/>
      <c r="JM50" s="669"/>
      <c r="JN50" s="35"/>
      <c r="JO50" s="35"/>
      <c r="JP50" s="32"/>
      <c r="JQ50" s="32"/>
      <c r="JR50" s="35"/>
      <c r="JS50" s="32"/>
      <c r="JT50" s="32"/>
      <c r="JU50" s="32"/>
      <c r="JV50" s="35"/>
      <c r="JW50" s="35">
        <f t="shared" si="46"/>
        <v>0</v>
      </c>
      <c r="JX50" s="32"/>
      <c r="JY50" s="32"/>
      <c r="JZ50" s="35"/>
      <c r="KA50" s="32"/>
      <c r="KB50" s="32"/>
      <c r="KC50" s="35"/>
      <c r="KD50" s="32"/>
      <c r="KE50" s="32"/>
      <c r="KF50" s="35"/>
      <c r="KG50" s="32"/>
      <c r="KH50" s="32"/>
      <c r="KI50" s="35"/>
      <c r="KJ50" s="32"/>
      <c r="KK50" s="32"/>
      <c r="KL50" s="35"/>
      <c r="KM50" s="35">
        <f t="shared" si="54"/>
        <v>0</v>
      </c>
      <c r="KN50" s="35"/>
      <c r="KO50" s="35"/>
      <c r="KP50" s="399">
        <f t="shared" si="803"/>
        <v>0</v>
      </c>
      <c r="KQ50" s="206">
        <f t="shared" si="33"/>
        <v>0</v>
      </c>
      <c r="KR50" s="45"/>
    </row>
    <row r="51" spans="1:304">
      <c r="A51" s="911"/>
      <c r="B51" s="16"/>
      <c r="C51" s="16"/>
      <c r="D51" s="17" t="s">
        <v>274</v>
      </c>
      <c r="E51" s="32"/>
      <c r="F51" s="32" t="str">
        <f t="shared" si="73"/>
        <v/>
      </c>
      <c r="G51" s="35"/>
      <c r="H51" s="32">
        <v>150</v>
      </c>
      <c r="I51" s="32">
        <f t="shared" si="11"/>
        <v>30</v>
      </c>
      <c r="J51" s="35">
        <v>4500</v>
      </c>
      <c r="K51" s="32"/>
      <c r="L51" s="32" t="str">
        <f t="shared" si="0"/>
        <v/>
      </c>
      <c r="M51" s="35"/>
      <c r="N51" s="32">
        <v>300</v>
      </c>
      <c r="O51" s="32">
        <f t="shared" si="12"/>
        <v>30</v>
      </c>
      <c r="P51" s="35">
        <v>9000</v>
      </c>
      <c r="Q51" s="391">
        <v>101</v>
      </c>
      <c r="R51" s="32">
        <f t="shared" si="13"/>
        <v>200</v>
      </c>
      <c r="S51" s="35">
        <v>20200</v>
      </c>
      <c r="T51" s="32">
        <v>40</v>
      </c>
      <c r="U51" s="32">
        <f t="shared" si="14"/>
        <v>762</v>
      </c>
      <c r="V51" s="35">
        <v>30480</v>
      </c>
      <c r="W51" s="669"/>
      <c r="X51" s="35"/>
      <c r="Y51" s="35"/>
      <c r="Z51" s="32"/>
      <c r="AA51" s="229" t="str">
        <f t="shared" si="15"/>
        <v/>
      </c>
      <c r="AB51" s="35"/>
      <c r="AC51" s="32"/>
      <c r="AD51" s="32"/>
      <c r="AE51" s="32" t="str">
        <f t="shared" si="16"/>
        <v/>
      </c>
      <c r="AF51" s="35"/>
      <c r="AG51" s="35">
        <f t="shared" si="804"/>
        <v>64180</v>
      </c>
      <c r="AH51" s="32"/>
      <c r="AI51" s="32"/>
      <c r="AJ51" s="35"/>
      <c r="AK51" s="32"/>
      <c r="AL51" s="32"/>
      <c r="AM51" s="35"/>
      <c r="AN51" s="32"/>
      <c r="AO51" s="32"/>
      <c r="AP51" s="35"/>
      <c r="AQ51" s="391"/>
      <c r="AR51" s="32"/>
      <c r="AS51" s="35"/>
      <c r="AT51" s="32"/>
      <c r="AU51" s="32" t="str">
        <f t="shared" si="75"/>
        <v>0</v>
      </c>
      <c r="AV51" s="35"/>
      <c r="AW51" s="35">
        <f t="shared" si="590"/>
        <v>0</v>
      </c>
      <c r="AX51" s="35"/>
      <c r="AY51" s="634">
        <v>5000</v>
      </c>
      <c r="AZ51" s="399">
        <f t="shared" si="793"/>
        <v>6418</v>
      </c>
      <c r="BA51" s="206">
        <f t="shared" si="179"/>
        <v>75598</v>
      </c>
      <c r="BB51" s="45"/>
      <c r="BC51" s="32"/>
      <c r="BD51" s="32" t="str">
        <f t="shared" si="58"/>
        <v/>
      </c>
      <c r="BE51" s="35"/>
      <c r="BF51" s="32">
        <v>500</v>
      </c>
      <c r="BG51" s="32">
        <f t="shared" si="59"/>
        <v>30</v>
      </c>
      <c r="BH51" s="35">
        <v>15000</v>
      </c>
      <c r="BI51" s="32"/>
      <c r="BJ51" s="32" t="str">
        <f t="shared" si="60"/>
        <v/>
      </c>
      <c r="BK51" s="35"/>
      <c r="BL51" s="32">
        <v>0</v>
      </c>
      <c r="BM51" s="32" t="str">
        <f t="shared" si="61"/>
        <v/>
      </c>
      <c r="BN51" s="35">
        <v>0</v>
      </c>
      <c r="BO51" s="32"/>
      <c r="BP51" s="32" t="str">
        <f t="shared" si="62"/>
        <v/>
      </c>
      <c r="BQ51" s="35"/>
      <c r="BR51" s="32"/>
      <c r="BS51" s="32" t="str">
        <f t="shared" si="63"/>
        <v/>
      </c>
      <c r="BT51" s="35"/>
      <c r="BU51" s="669"/>
      <c r="BV51" s="35"/>
      <c r="BW51" s="35"/>
      <c r="BX51" s="32">
        <v>205000</v>
      </c>
      <c r="BY51" s="32">
        <f t="shared" si="64"/>
        <v>0.56999999999999995</v>
      </c>
      <c r="BZ51" s="35">
        <v>116850</v>
      </c>
      <c r="CA51" s="32">
        <v>72000</v>
      </c>
      <c r="CB51" s="32"/>
      <c r="CC51" s="32" t="str">
        <f t="shared" si="798"/>
        <v/>
      </c>
      <c r="CD51" s="35"/>
      <c r="CE51" s="35">
        <f t="shared" si="38"/>
        <v>131850</v>
      </c>
      <c r="CF51" s="32">
        <v>1000</v>
      </c>
      <c r="CG51" s="32">
        <f t="shared" si="66"/>
        <v>40</v>
      </c>
      <c r="CH51" s="35">
        <v>40000</v>
      </c>
      <c r="CI51" s="32"/>
      <c r="CJ51" s="32" t="str">
        <f t="shared" si="67"/>
        <v/>
      </c>
      <c r="CK51" s="35"/>
      <c r="CL51" s="32"/>
      <c r="CM51" s="32" t="str">
        <f t="shared" si="68"/>
        <v/>
      </c>
      <c r="CN51" s="35"/>
      <c r="CO51" s="32"/>
      <c r="CP51" s="32" t="str">
        <f t="shared" si="69"/>
        <v/>
      </c>
      <c r="CQ51" s="35"/>
      <c r="CR51" s="32"/>
      <c r="CS51" s="32" t="str">
        <f t="shared" si="70"/>
        <v/>
      </c>
      <c r="CT51" s="35"/>
      <c r="CU51" s="35"/>
      <c r="CV51" s="35"/>
      <c r="CW51" s="35">
        <v>5000</v>
      </c>
      <c r="CX51" s="399">
        <f t="shared" si="799"/>
        <v>17185</v>
      </c>
      <c r="CY51" s="206">
        <f t="shared" si="29"/>
        <v>154035</v>
      </c>
      <c r="CZ51" s="45"/>
      <c r="DA51" s="398"/>
      <c r="DB51" s="398"/>
      <c r="DC51" s="399"/>
      <c r="DD51" s="398">
        <v>350</v>
      </c>
      <c r="DE51" s="398"/>
      <c r="DF51" s="399">
        <v>13250</v>
      </c>
      <c r="DG51" s="398"/>
      <c r="DH51" s="398"/>
      <c r="DI51" s="399"/>
      <c r="DJ51" s="486">
        <v>110</v>
      </c>
      <c r="DK51" s="486"/>
      <c r="DL51" s="800">
        <v>2860</v>
      </c>
      <c r="DM51" s="398"/>
      <c r="DN51" s="398"/>
      <c r="DO51" s="399"/>
      <c r="DP51" s="398">
        <v>15</v>
      </c>
      <c r="DQ51" s="398"/>
      <c r="DR51" s="399">
        <v>11430</v>
      </c>
      <c r="DS51" s="668"/>
      <c r="DT51" s="399"/>
      <c r="DU51" s="399"/>
      <c r="DV51" s="398"/>
      <c r="DW51" s="398"/>
      <c r="DX51" s="399"/>
      <c r="DY51" s="398"/>
      <c r="DZ51" s="398"/>
      <c r="EA51" s="398"/>
      <c r="EB51" s="399"/>
      <c r="EC51" s="35">
        <f t="shared" si="40"/>
        <v>27540</v>
      </c>
      <c r="ED51" s="398"/>
      <c r="EE51" s="398"/>
      <c r="EF51" s="399"/>
      <c r="EG51" s="398"/>
      <c r="EH51" s="398"/>
      <c r="EI51" s="399"/>
      <c r="EJ51" s="398"/>
      <c r="EK51" s="398"/>
      <c r="EL51" s="399"/>
      <c r="EM51" s="486">
        <v>500</v>
      </c>
      <c r="EN51" s="486"/>
      <c r="EO51" s="800">
        <v>110000</v>
      </c>
      <c r="EP51" s="398"/>
      <c r="EQ51" s="398"/>
      <c r="ER51" s="399"/>
      <c r="ES51" s="399"/>
      <c r="ET51" s="399"/>
      <c r="EU51" s="399">
        <v>4000</v>
      </c>
      <c r="EV51" s="399">
        <f t="shared" si="800"/>
        <v>13754</v>
      </c>
      <c r="EW51" s="206">
        <f t="shared" si="30"/>
        <v>45294</v>
      </c>
      <c r="EX51" s="45"/>
      <c r="EY51" s="398"/>
      <c r="EZ51" s="398"/>
      <c r="FA51" s="399"/>
      <c r="FB51" s="398">
        <v>300</v>
      </c>
      <c r="FC51" s="398"/>
      <c r="FD51" s="399">
        <v>7800</v>
      </c>
      <c r="FE51" s="398"/>
      <c r="FF51" s="398"/>
      <c r="FG51" s="399"/>
      <c r="FH51" s="486">
        <v>468</v>
      </c>
      <c r="FI51" s="486"/>
      <c r="FJ51" s="800">
        <v>12168</v>
      </c>
      <c r="FK51" s="398"/>
      <c r="FL51" s="398"/>
      <c r="FM51" s="399"/>
      <c r="FN51" s="398">
        <v>15</v>
      </c>
      <c r="FO51" s="398"/>
      <c r="FP51" s="399">
        <v>11430</v>
      </c>
      <c r="FQ51" s="668"/>
      <c r="FR51" s="399"/>
      <c r="FS51" s="399"/>
      <c r="FT51" s="398">
        <v>46200</v>
      </c>
      <c r="FU51" s="398"/>
      <c r="FV51" s="399">
        <v>26300</v>
      </c>
      <c r="FW51" s="398"/>
      <c r="FX51" s="398"/>
      <c r="FY51" s="398"/>
      <c r="FZ51" s="399"/>
      <c r="GA51" s="35">
        <f t="shared" si="42"/>
        <v>57698</v>
      </c>
      <c r="GB51" s="32"/>
      <c r="GC51" s="32"/>
      <c r="GD51" s="35"/>
      <c r="GE51" s="32"/>
      <c r="GF51" s="32"/>
      <c r="GG51" s="35"/>
      <c r="GH51" s="32"/>
      <c r="GI51" s="32"/>
      <c r="GJ51" s="35"/>
      <c r="GK51" s="32"/>
      <c r="GL51" s="32"/>
      <c r="GM51" s="35"/>
      <c r="GN51" s="32"/>
      <c r="GO51" s="32"/>
      <c r="GP51" s="35"/>
      <c r="GQ51" s="35">
        <f t="shared" si="52"/>
        <v>0</v>
      </c>
      <c r="GR51" s="35"/>
      <c r="GS51" s="399">
        <v>4000</v>
      </c>
      <c r="GT51" s="399">
        <f t="shared" si="801"/>
        <v>5769.8</v>
      </c>
      <c r="GU51" s="206">
        <f t="shared" si="31"/>
        <v>67467.8</v>
      </c>
      <c r="GV51" s="45"/>
      <c r="GW51" s="398"/>
      <c r="GX51" s="398"/>
      <c r="GY51" s="399"/>
      <c r="GZ51" s="398">
        <v>300</v>
      </c>
      <c r="HA51" s="398"/>
      <c r="HB51" s="399">
        <v>7800</v>
      </c>
      <c r="HC51" s="398"/>
      <c r="HD51" s="398"/>
      <c r="HE51" s="399"/>
      <c r="HF51" s="398">
        <v>260</v>
      </c>
      <c r="HG51" s="398"/>
      <c r="HH51" s="399">
        <v>6760</v>
      </c>
      <c r="HI51" s="398"/>
      <c r="HJ51" s="398"/>
      <c r="HK51" s="399"/>
      <c r="HL51" s="398">
        <v>15</v>
      </c>
      <c r="HM51" s="398"/>
      <c r="HN51" s="399">
        <v>11430</v>
      </c>
      <c r="HO51" s="668"/>
      <c r="HP51" s="399"/>
      <c r="HQ51" s="399"/>
      <c r="HR51" s="398">
        <v>46200</v>
      </c>
      <c r="HS51" s="398"/>
      <c r="HT51" s="399">
        <v>26300</v>
      </c>
      <c r="HU51" s="398"/>
      <c r="HV51" s="398"/>
      <c r="HW51" s="398"/>
      <c r="HX51" s="399"/>
      <c r="HY51" s="35">
        <f t="shared" si="44"/>
        <v>52290</v>
      </c>
      <c r="HZ51" s="32"/>
      <c r="IA51" s="32"/>
      <c r="IB51" s="35"/>
      <c r="IC51" s="32"/>
      <c r="ID51" s="32"/>
      <c r="IE51" s="35"/>
      <c r="IF51" s="32"/>
      <c r="IG51" s="32"/>
      <c r="IH51" s="35"/>
      <c r="II51" s="32"/>
      <c r="IJ51" s="32"/>
      <c r="IK51" s="35"/>
      <c r="IL51" s="32"/>
      <c r="IM51" s="32"/>
      <c r="IN51" s="35"/>
      <c r="IO51" s="35">
        <f t="shared" si="53"/>
        <v>0</v>
      </c>
      <c r="IP51" s="35"/>
      <c r="IQ51" s="399">
        <v>4000</v>
      </c>
      <c r="IR51" s="399">
        <f t="shared" si="802"/>
        <v>5229</v>
      </c>
      <c r="IS51" s="206">
        <f t="shared" si="32"/>
        <v>61519</v>
      </c>
      <c r="IT51" s="45"/>
      <c r="IU51" s="398"/>
      <c r="IV51" s="398"/>
      <c r="IW51" s="399"/>
      <c r="IX51" s="398">
        <v>300</v>
      </c>
      <c r="IY51" s="398"/>
      <c r="IZ51" s="399">
        <v>7800</v>
      </c>
      <c r="JA51" s="398"/>
      <c r="JB51" s="398"/>
      <c r="JC51" s="399"/>
      <c r="JD51" s="398">
        <v>260</v>
      </c>
      <c r="JE51" s="398"/>
      <c r="JF51" s="399">
        <v>6760</v>
      </c>
      <c r="JG51" s="398"/>
      <c r="JH51" s="398"/>
      <c r="JI51" s="399"/>
      <c r="JJ51" s="398">
        <v>15</v>
      </c>
      <c r="JK51" s="398"/>
      <c r="JL51" s="399">
        <v>11430</v>
      </c>
      <c r="JM51" s="668"/>
      <c r="JN51" s="399"/>
      <c r="JO51" s="399"/>
      <c r="JP51" s="398">
        <v>46200</v>
      </c>
      <c r="JQ51" s="398"/>
      <c r="JR51" s="399">
        <v>26300</v>
      </c>
      <c r="JS51" s="398"/>
      <c r="JT51" s="398"/>
      <c r="JU51" s="398"/>
      <c r="JV51" s="399"/>
      <c r="JW51" s="35">
        <f t="shared" si="46"/>
        <v>52290</v>
      </c>
      <c r="JX51" s="32"/>
      <c r="JY51" s="32"/>
      <c r="JZ51" s="35"/>
      <c r="KA51" s="32"/>
      <c r="KB51" s="32"/>
      <c r="KC51" s="35"/>
      <c r="KD51" s="32"/>
      <c r="KE51" s="32"/>
      <c r="KF51" s="35"/>
      <c r="KG51" s="32"/>
      <c r="KH51" s="32"/>
      <c r="KI51" s="35"/>
      <c r="KJ51" s="32"/>
      <c r="KK51" s="32"/>
      <c r="KL51" s="35"/>
      <c r="KM51" s="35">
        <f t="shared" si="54"/>
        <v>0</v>
      </c>
      <c r="KN51" s="35"/>
      <c r="KO51" s="399">
        <v>4000</v>
      </c>
      <c r="KP51" s="399">
        <f t="shared" si="803"/>
        <v>5229</v>
      </c>
      <c r="KQ51" s="206">
        <f t="shared" si="33"/>
        <v>61519</v>
      </c>
      <c r="KR51" s="45"/>
    </row>
    <row r="52" spans="1:304">
      <c r="A52" s="911"/>
      <c r="B52" s="16"/>
      <c r="C52" s="18"/>
      <c r="D52" s="19" t="s">
        <v>275</v>
      </c>
      <c r="E52" s="32"/>
      <c r="F52" s="32" t="str">
        <f t="shared" si="73"/>
        <v/>
      </c>
      <c r="G52" s="35"/>
      <c r="H52" s="32">
        <v>200</v>
      </c>
      <c r="I52" s="32">
        <f t="shared" si="11"/>
        <v>50</v>
      </c>
      <c r="J52" s="35">
        <v>10000</v>
      </c>
      <c r="K52" s="32"/>
      <c r="L52" s="32" t="str">
        <f t="shared" si="0"/>
        <v/>
      </c>
      <c r="M52" s="35"/>
      <c r="N52" s="32"/>
      <c r="O52" s="32" t="str">
        <f t="shared" si="12"/>
        <v/>
      </c>
      <c r="P52" s="35"/>
      <c r="Q52" s="32"/>
      <c r="R52" s="32" t="str">
        <f t="shared" si="13"/>
        <v/>
      </c>
      <c r="S52" s="35"/>
      <c r="T52" s="32"/>
      <c r="U52" s="32" t="str">
        <f t="shared" si="14"/>
        <v/>
      </c>
      <c r="V52" s="35"/>
      <c r="W52" s="669"/>
      <c r="X52" s="35"/>
      <c r="Y52" s="35"/>
      <c r="Z52" s="32"/>
      <c r="AA52" s="229" t="str">
        <f t="shared" si="15"/>
        <v/>
      </c>
      <c r="AB52" s="35"/>
      <c r="AC52" s="32">
        <v>35000</v>
      </c>
      <c r="AD52" s="32"/>
      <c r="AE52" s="32" t="str">
        <f t="shared" si="16"/>
        <v/>
      </c>
      <c r="AF52" s="35"/>
      <c r="AG52" s="41">
        <f>SUM(G52,J52,M52,P52,S52,V52,AB52,AF52)</f>
        <v>10000</v>
      </c>
      <c r="AH52" s="32"/>
      <c r="AI52" s="32"/>
      <c r="AJ52" s="35"/>
      <c r="AK52" s="32"/>
      <c r="AL52" s="32"/>
      <c r="AM52" s="35"/>
      <c r="AN52" s="32"/>
      <c r="AO52" s="32"/>
      <c r="AP52" s="35"/>
      <c r="AQ52" s="32"/>
      <c r="AR52" s="32"/>
      <c r="AS52" s="35"/>
      <c r="AT52" s="32"/>
      <c r="AU52" s="32" t="str">
        <f t="shared" si="75"/>
        <v>0</v>
      </c>
      <c r="AV52" s="35"/>
      <c r="AW52" s="35">
        <f t="shared" si="590"/>
        <v>0</v>
      </c>
      <c r="AX52" s="35"/>
      <c r="AY52" s="35"/>
      <c r="AZ52" s="399">
        <f t="shared" si="793"/>
        <v>1000</v>
      </c>
      <c r="BA52" s="206">
        <f t="shared" si="179"/>
        <v>11000</v>
      </c>
      <c r="BB52" s="45"/>
      <c r="BC52" s="398">
        <v>100</v>
      </c>
      <c r="BD52" s="398">
        <f t="shared" si="58"/>
        <v>60</v>
      </c>
      <c r="BE52" s="399">
        <v>6000</v>
      </c>
      <c r="BF52" s="398">
        <v>25</v>
      </c>
      <c r="BG52" s="398">
        <f t="shared" si="59"/>
        <v>60</v>
      </c>
      <c r="BH52" s="399">
        <v>1500</v>
      </c>
      <c r="BI52" s="398"/>
      <c r="BJ52" s="398" t="str">
        <f t="shared" si="60"/>
        <v/>
      </c>
      <c r="BK52" s="399"/>
      <c r="BL52" s="398">
        <v>250</v>
      </c>
      <c r="BM52" s="398">
        <f t="shared" si="61"/>
        <v>39</v>
      </c>
      <c r="BN52" s="399">
        <v>9750</v>
      </c>
      <c r="BO52" s="398"/>
      <c r="BP52" s="398" t="str">
        <f t="shared" si="62"/>
        <v/>
      </c>
      <c r="BQ52" s="399"/>
      <c r="BR52" s="398">
        <v>20</v>
      </c>
      <c r="BS52" s="398">
        <f t="shared" si="63"/>
        <v>738</v>
      </c>
      <c r="BT52" s="399">
        <v>14760</v>
      </c>
      <c r="BU52" s="668">
        <v>214.4</v>
      </c>
      <c r="BV52" s="399"/>
      <c r="BW52" s="399">
        <v>321600</v>
      </c>
      <c r="BX52" s="398"/>
      <c r="BY52" s="398" t="str">
        <f t="shared" si="64"/>
        <v/>
      </c>
      <c r="BZ52" s="399"/>
      <c r="CA52" s="398">
        <v>7000</v>
      </c>
      <c r="CB52" s="398"/>
      <c r="CC52" s="398" t="str">
        <f t="shared" si="798"/>
        <v/>
      </c>
      <c r="CD52" s="399"/>
      <c r="CE52" s="35">
        <f t="shared" si="38"/>
        <v>353610</v>
      </c>
      <c r="CF52" s="398">
        <v>100</v>
      </c>
      <c r="CG52" s="398">
        <f t="shared" si="66"/>
        <v>39</v>
      </c>
      <c r="CH52" s="399">
        <v>3900</v>
      </c>
      <c r="CI52" s="398"/>
      <c r="CJ52" s="398" t="str">
        <f t="shared" si="67"/>
        <v/>
      </c>
      <c r="CK52" s="399"/>
      <c r="CL52" s="398"/>
      <c r="CM52" s="398" t="str">
        <f t="shared" si="68"/>
        <v/>
      </c>
      <c r="CN52" s="399"/>
      <c r="CO52" s="398">
        <v>300</v>
      </c>
      <c r="CP52" s="398">
        <f t="shared" si="69"/>
        <v>20</v>
      </c>
      <c r="CQ52" s="399">
        <v>6000</v>
      </c>
      <c r="CR52" s="398"/>
      <c r="CS52" s="398" t="str">
        <f t="shared" si="70"/>
        <v/>
      </c>
      <c r="CT52" s="399"/>
      <c r="CU52" s="399">
        <f t="shared" ref="CU52" si="805">SUM(CH52,CK52,CN52,CQ52,CT52)</f>
        <v>9900</v>
      </c>
      <c r="CV52" s="399"/>
      <c r="CW52" s="399"/>
      <c r="CX52" s="399">
        <f t="shared" si="799"/>
        <v>4191</v>
      </c>
      <c r="CY52" s="206">
        <f t="shared" si="29"/>
        <v>367701</v>
      </c>
      <c r="CZ52" s="45"/>
      <c r="DA52" s="398"/>
      <c r="DB52" s="398"/>
      <c r="DC52" s="399"/>
      <c r="DD52" s="398">
        <v>100</v>
      </c>
      <c r="DE52" s="398"/>
      <c r="DF52" s="399">
        <v>6000</v>
      </c>
      <c r="DG52" s="398"/>
      <c r="DH52" s="398"/>
      <c r="DI52" s="399"/>
      <c r="DJ52" s="398"/>
      <c r="DK52" s="398"/>
      <c r="DL52" s="399"/>
      <c r="DM52" s="398">
        <v>10</v>
      </c>
      <c r="DN52" s="398"/>
      <c r="DO52" s="399">
        <v>3500</v>
      </c>
      <c r="DP52" s="398"/>
      <c r="DQ52" s="398"/>
      <c r="DR52" s="399"/>
      <c r="DS52" s="668">
        <v>10</v>
      </c>
      <c r="DT52" s="399"/>
      <c r="DU52" s="399">
        <v>15000</v>
      </c>
      <c r="DV52" s="398">
        <v>7000</v>
      </c>
      <c r="DW52" s="398"/>
      <c r="DX52" s="399">
        <v>4200</v>
      </c>
      <c r="DY52" s="398"/>
      <c r="DZ52" s="398"/>
      <c r="EA52" s="398"/>
      <c r="EB52" s="399"/>
      <c r="EC52" s="35">
        <f t="shared" si="40"/>
        <v>28700</v>
      </c>
      <c r="ED52" s="398"/>
      <c r="EE52" s="398"/>
      <c r="EF52" s="399"/>
      <c r="EG52" s="398"/>
      <c r="EH52" s="398"/>
      <c r="EI52" s="399"/>
      <c r="EJ52" s="398"/>
      <c r="EK52" s="398"/>
      <c r="EL52" s="399"/>
      <c r="EM52" s="398">
        <v>300</v>
      </c>
      <c r="EN52" s="398"/>
      <c r="EO52" s="399">
        <v>60000</v>
      </c>
      <c r="EP52" s="398"/>
      <c r="EQ52" s="398"/>
      <c r="ER52" s="399"/>
      <c r="ES52" s="399">
        <f t="shared" ref="ES52" si="806">SUM(EF52,EI52,EL52,EO52,ER52)</f>
        <v>60000</v>
      </c>
      <c r="ET52" s="399"/>
      <c r="EU52" s="399"/>
      <c r="EV52" s="399">
        <f t="shared" si="800"/>
        <v>7370</v>
      </c>
      <c r="EW52" s="206">
        <f t="shared" si="30"/>
        <v>96070</v>
      </c>
      <c r="EX52" s="45"/>
      <c r="EY52" s="398"/>
      <c r="EZ52" s="398"/>
      <c r="FA52" s="399"/>
      <c r="FB52" s="423">
        <v>100</v>
      </c>
      <c r="FC52" s="423"/>
      <c r="FD52" s="421">
        <v>5500</v>
      </c>
      <c r="FE52" s="398"/>
      <c r="FF52" s="398"/>
      <c r="FG52" s="399"/>
      <c r="FH52" s="398"/>
      <c r="FI52" s="398"/>
      <c r="FJ52" s="399"/>
      <c r="FK52" s="398">
        <v>10</v>
      </c>
      <c r="FL52" s="398"/>
      <c r="FM52" s="399">
        <v>3500</v>
      </c>
      <c r="FN52" s="398">
        <v>10</v>
      </c>
      <c r="FO52" s="398"/>
      <c r="FP52" s="399">
        <v>7620</v>
      </c>
      <c r="FQ52" s="668"/>
      <c r="FR52" s="399"/>
      <c r="FS52" s="399"/>
      <c r="FT52" s="398"/>
      <c r="FU52" s="398"/>
      <c r="FV52" s="399"/>
      <c r="FW52" s="398"/>
      <c r="FX52" s="398"/>
      <c r="FY52" s="398"/>
      <c r="FZ52" s="399"/>
      <c r="GA52" s="35">
        <f t="shared" si="42"/>
        <v>16620</v>
      </c>
      <c r="GB52" s="398"/>
      <c r="GC52" s="398"/>
      <c r="GD52" s="399"/>
      <c r="GE52" s="398"/>
      <c r="GF52" s="398"/>
      <c r="GG52" s="399"/>
      <c r="GH52" s="398"/>
      <c r="GI52" s="398"/>
      <c r="GJ52" s="399"/>
      <c r="GK52" s="398">
        <v>200</v>
      </c>
      <c r="GL52" s="398"/>
      <c r="GM52" s="399">
        <v>40000</v>
      </c>
      <c r="GN52" s="398"/>
      <c r="GO52" s="398"/>
      <c r="GP52" s="399"/>
      <c r="GQ52" s="399">
        <f t="shared" si="52"/>
        <v>40000</v>
      </c>
      <c r="GR52" s="399"/>
      <c r="GS52" s="399"/>
      <c r="GT52" s="399">
        <f t="shared" si="801"/>
        <v>5662</v>
      </c>
      <c r="GU52" s="206">
        <f t="shared" si="31"/>
        <v>62282</v>
      </c>
      <c r="GV52" s="45"/>
      <c r="GW52" s="398"/>
      <c r="GX52" s="398"/>
      <c r="GY52" s="399"/>
      <c r="GZ52" s="423">
        <v>100</v>
      </c>
      <c r="HA52" s="423"/>
      <c r="HB52" s="421">
        <v>5500</v>
      </c>
      <c r="HC52" s="398"/>
      <c r="HD52" s="398"/>
      <c r="HE52" s="399"/>
      <c r="HF52" s="398"/>
      <c r="HG52" s="398"/>
      <c r="HH52" s="399"/>
      <c r="HI52" s="398">
        <v>10</v>
      </c>
      <c r="HJ52" s="398"/>
      <c r="HK52" s="399">
        <v>3500</v>
      </c>
      <c r="HL52" s="398">
        <v>10</v>
      </c>
      <c r="HM52" s="398"/>
      <c r="HN52" s="399">
        <v>7620</v>
      </c>
      <c r="HO52" s="668"/>
      <c r="HP52" s="399"/>
      <c r="HQ52" s="399"/>
      <c r="HR52" s="398"/>
      <c r="HS52" s="398"/>
      <c r="HT52" s="399"/>
      <c r="HU52" s="398"/>
      <c r="HV52" s="398"/>
      <c r="HW52" s="398"/>
      <c r="HX52" s="399"/>
      <c r="HY52" s="35">
        <f t="shared" si="44"/>
        <v>16620</v>
      </c>
      <c r="HZ52" s="398"/>
      <c r="IA52" s="398"/>
      <c r="IB52" s="399"/>
      <c r="IC52" s="398"/>
      <c r="ID52" s="398"/>
      <c r="IE52" s="399"/>
      <c r="IF52" s="398"/>
      <c r="IG52" s="398"/>
      <c r="IH52" s="399"/>
      <c r="II52" s="398">
        <v>200</v>
      </c>
      <c r="IJ52" s="398"/>
      <c r="IK52" s="399">
        <v>40000</v>
      </c>
      <c r="IL52" s="398"/>
      <c r="IM52" s="398"/>
      <c r="IN52" s="399"/>
      <c r="IO52" s="399">
        <f t="shared" si="53"/>
        <v>40000</v>
      </c>
      <c r="IP52" s="399"/>
      <c r="IQ52" s="399"/>
      <c r="IR52" s="399">
        <f t="shared" si="802"/>
        <v>5662</v>
      </c>
      <c r="IS52" s="206">
        <f t="shared" si="32"/>
        <v>62282</v>
      </c>
      <c r="IT52" s="45"/>
      <c r="IU52" s="398"/>
      <c r="IV52" s="398"/>
      <c r="IW52" s="399"/>
      <c r="IX52" s="423">
        <v>100</v>
      </c>
      <c r="IY52" s="423"/>
      <c r="IZ52" s="421">
        <v>5500</v>
      </c>
      <c r="JA52" s="398"/>
      <c r="JB52" s="398"/>
      <c r="JC52" s="399"/>
      <c r="JD52" s="398"/>
      <c r="JE52" s="398"/>
      <c r="JF52" s="399"/>
      <c r="JG52" s="398">
        <v>10</v>
      </c>
      <c r="JH52" s="398"/>
      <c r="JI52" s="399">
        <v>3500</v>
      </c>
      <c r="JJ52" s="398">
        <v>10</v>
      </c>
      <c r="JK52" s="398"/>
      <c r="JL52" s="399">
        <v>7620</v>
      </c>
      <c r="JM52" s="668"/>
      <c r="JN52" s="399"/>
      <c r="JO52" s="399"/>
      <c r="JP52" s="398"/>
      <c r="JQ52" s="398"/>
      <c r="JR52" s="399"/>
      <c r="JS52" s="398"/>
      <c r="JT52" s="398"/>
      <c r="JU52" s="398"/>
      <c r="JV52" s="399"/>
      <c r="JW52" s="35">
        <f t="shared" si="46"/>
        <v>16620</v>
      </c>
      <c r="JX52" s="32"/>
      <c r="JY52" s="32"/>
      <c r="JZ52" s="35"/>
      <c r="KA52" s="32"/>
      <c r="KB52" s="32"/>
      <c r="KC52" s="35"/>
      <c r="KD52" s="32"/>
      <c r="KE52" s="32"/>
      <c r="KF52" s="35"/>
      <c r="KG52" s="32"/>
      <c r="KH52" s="32"/>
      <c r="KI52" s="35"/>
      <c r="KJ52" s="32"/>
      <c r="KK52" s="32"/>
      <c r="KL52" s="35"/>
      <c r="KM52" s="35">
        <f t="shared" si="54"/>
        <v>0</v>
      </c>
      <c r="KN52" s="35"/>
      <c r="KO52" s="35"/>
      <c r="KP52" s="399">
        <f t="shared" si="803"/>
        <v>1662</v>
      </c>
      <c r="KQ52" s="206">
        <f t="shared" si="33"/>
        <v>18282</v>
      </c>
      <c r="KR52" s="45"/>
    </row>
    <row r="53" spans="1:304" ht="15">
      <c r="A53" s="911"/>
      <c r="B53" s="48"/>
      <c r="C53" s="20" t="s">
        <v>140</v>
      </c>
      <c r="D53" s="19"/>
      <c r="E53" s="33">
        <f t="shared" ref="E53" si="807">SUM(E48:E52)</f>
        <v>121</v>
      </c>
      <c r="F53" s="33">
        <f t="shared" si="73"/>
        <v>30</v>
      </c>
      <c r="G53" s="36">
        <f t="shared" ref="G53:H53" si="808">SUM(G48:G52)</f>
        <v>3630</v>
      </c>
      <c r="H53" s="33">
        <f t="shared" si="808"/>
        <v>1950</v>
      </c>
      <c r="I53" s="33">
        <f t="shared" si="11"/>
        <v>49.743589743589745</v>
      </c>
      <c r="J53" s="36">
        <f t="shared" ref="J53:K53" si="809">SUM(J48:J52)</f>
        <v>97000</v>
      </c>
      <c r="K53" s="33">
        <f t="shared" si="809"/>
        <v>0</v>
      </c>
      <c r="L53" s="33" t="str">
        <f t="shared" si="0"/>
        <v/>
      </c>
      <c r="M53" s="36">
        <f t="shared" ref="M53:N53" si="810">SUM(M48:M52)</f>
        <v>0</v>
      </c>
      <c r="N53" s="33">
        <f t="shared" si="810"/>
        <v>1850</v>
      </c>
      <c r="O53" s="33">
        <f t="shared" si="12"/>
        <v>30</v>
      </c>
      <c r="P53" s="36">
        <f t="shared" ref="P53:Q53" si="811">SUM(P48:P52)</f>
        <v>55500</v>
      </c>
      <c r="Q53" s="33">
        <f t="shared" si="811"/>
        <v>101</v>
      </c>
      <c r="R53" s="33">
        <f t="shared" si="13"/>
        <v>200</v>
      </c>
      <c r="S53" s="36">
        <f t="shared" ref="S53:T53" si="812">SUM(S48:S52)</f>
        <v>20200</v>
      </c>
      <c r="T53" s="33">
        <f t="shared" si="812"/>
        <v>140</v>
      </c>
      <c r="U53" s="33">
        <f t="shared" si="14"/>
        <v>789.14285714285711</v>
      </c>
      <c r="V53" s="36">
        <f t="shared" ref="V53:Z53" si="813">SUM(V48:V52)</f>
        <v>110480</v>
      </c>
      <c r="W53" s="670">
        <f t="shared" si="813"/>
        <v>0</v>
      </c>
      <c r="X53" s="36">
        <f t="shared" si="813"/>
        <v>0</v>
      </c>
      <c r="Y53" s="36">
        <f t="shared" si="813"/>
        <v>0</v>
      </c>
      <c r="Z53" s="33">
        <f t="shared" si="813"/>
        <v>267200</v>
      </c>
      <c r="AA53" s="230">
        <f t="shared" si="15"/>
        <v>0.57193113772455095</v>
      </c>
      <c r="AB53" s="36">
        <f t="shared" ref="AB53:AD53" si="814">SUM(AB48:AB52)</f>
        <v>152820</v>
      </c>
      <c r="AC53" s="33">
        <f t="shared" si="814"/>
        <v>409510</v>
      </c>
      <c r="AD53" s="33">
        <f t="shared" si="814"/>
        <v>50</v>
      </c>
      <c r="AE53" s="33">
        <f t="shared" si="16"/>
        <v>1400</v>
      </c>
      <c r="AF53" s="36">
        <f t="shared" ref="AF53:AH53" si="815">SUM(AF48:AF52)</f>
        <v>70000</v>
      </c>
      <c r="AG53" s="41">
        <f t="shared" si="815"/>
        <v>509630</v>
      </c>
      <c r="AH53" s="33">
        <f t="shared" si="815"/>
        <v>0</v>
      </c>
      <c r="AI53" s="33" t="str">
        <f t="shared" ref="AI53:AI60" si="816">IF(ISERROR(AJ53/AH53),"",(AJ53/AH53))</f>
        <v/>
      </c>
      <c r="AJ53" s="36">
        <f t="shared" ref="AJ53:AK53" si="817">SUM(AJ48:AJ52)</f>
        <v>0</v>
      </c>
      <c r="AK53" s="33">
        <f t="shared" si="817"/>
        <v>0</v>
      </c>
      <c r="AL53" s="33" t="str">
        <f t="shared" ref="AL53:AL60" si="818">IF(ISERROR(AM53/AK53),"",(AM53/AK53))</f>
        <v/>
      </c>
      <c r="AM53" s="36">
        <f t="shared" ref="AM53:AN53" si="819">SUM(AM48:AM52)</f>
        <v>0</v>
      </c>
      <c r="AN53" s="33">
        <f t="shared" si="819"/>
        <v>0</v>
      </c>
      <c r="AO53" s="33" t="str">
        <f t="shared" ref="AO53:AO60" si="820">IF(ISERROR(AP53/AN53),"",(AP53/AN53))</f>
        <v/>
      </c>
      <c r="AP53" s="36">
        <f t="shared" ref="AP53:AQ53" si="821">SUM(AP48:AP52)</f>
        <v>0</v>
      </c>
      <c r="AQ53" s="33">
        <f t="shared" si="821"/>
        <v>0</v>
      </c>
      <c r="AR53" s="33" t="str">
        <f t="shared" ref="AR53:AR60" si="822">IF(ISERROR(AS53/AQ53),"",(AS53/AQ53))</f>
        <v/>
      </c>
      <c r="AS53" s="36">
        <f t="shared" ref="AS53:AT53" si="823">SUM(AS48:AS52)</f>
        <v>0</v>
      </c>
      <c r="AT53" s="33">
        <f t="shared" si="823"/>
        <v>0</v>
      </c>
      <c r="AU53" s="33" t="str">
        <f t="shared" si="75"/>
        <v>0</v>
      </c>
      <c r="AV53" s="36">
        <f t="shared" ref="AV53:AZ53" si="824">SUM(AV48:AV52)</f>
        <v>0</v>
      </c>
      <c r="AW53" s="36">
        <f t="shared" si="824"/>
        <v>0</v>
      </c>
      <c r="AX53" s="36">
        <f t="shared" si="824"/>
        <v>10000</v>
      </c>
      <c r="AY53" s="36">
        <f t="shared" si="824"/>
        <v>10000</v>
      </c>
      <c r="AZ53" s="36">
        <f t="shared" si="824"/>
        <v>51963</v>
      </c>
      <c r="BA53" s="214">
        <f t="shared" si="179"/>
        <v>581593</v>
      </c>
      <c r="BB53" s="45"/>
      <c r="BC53" s="33">
        <f t="shared" ref="BC53" si="825">SUM(BC48:BC52)</f>
        <v>100</v>
      </c>
      <c r="BD53" s="36">
        <f t="shared" si="58"/>
        <v>60</v>
      </c>
      <c r="BE53" s="36">
        <f t="shared" ref="BE53:BF53" si="826">SUM(BE48:BE52)</f>
        <v>6000</v>
      </c>
      <c r="BF53" s="33">
        <f t="shared" si="826"/>
        <v>1525</v>
      </c>
      <c r="BG53" s="36">
        <f t="shared" si="59"/>
        <v>46.885245901639344</v>
      </c>
      <c r="BH53" s="36">
        <f t="shared" ref="BH53:BI53" si="827">SUM(BH48:BH52)</f>
        <v>71500</v>
      </c>
      <c r="BI53" s="33">
        <f t="shared" si="827"/>
        <v>0</v>
      </c>
      <c r="BJ53" s="36" t="str">
        <f t="shared" si="60"/>
        <v/>
      </c>
      <c r="BK53" s="36">
        <f t="shared" ref="BK53:BL53" si="828">SUM(BK48:BK52)</f>
        <v>0</v>
      </c>
      <c r="BL53" s="33">
        <f t="shared" si="828"/>
        <v>1073</v>
      </c>
      <c r="BM53" s="36">
        <f t="shared" si="61"/>
        <v>32.096924510717614</v>
      </c>
      <c r="BN53" s="36">
        <f t="shared" ref="BN53:BO53" si="829">SUM(BN48:BN52)</f>
        <v>34440</v>
      </c>
      <c r="BO53" s="33">
        <f t="shared" si="829"/>
        <v>65</v>
      </c>
      <c r="BP53" s="36">
        <f t="shared" si="62"/>
        <v>300</v>
      </c>
      <c r="BQ53" s="36">
        <f t="shared" ref="BQ53:BR53" si="830">SUM(BQ48:BQ52)</f>
        <v>19500</v>
      </c>
      <c r="BR53" s="33">
        <f t="shared" si="830"/>
        <v>137</v>
      </c>
      <c r="BS53" s="36">
        <f t="shared" si="63"/>
        <v>930.72992700729924</v>
      </c>
      <c r="BT53" s="36">
        <f t="shared" ref="BT53:BX53" si="831">SUM(BT48:BT52)</f>
        <v>127510</v>
      </c>
      <c r="BU53" s="670">
        <f t="shared" ref="BU53:BW53" si="832">SUM(BU48:BU52)</f>
        <v>314.39999999999998</v>
      </c>
      <c r="BV53" s="36">
        <f t="shared" si="832"/>
        <v>0</v>
      </c>
      <c r="BW53" s="36">
        <f t="shared" si="832"/>
        <v>461600</v>
      </c>
      <c r="BX53" s="33">
        <f t="shared" si="831"/>
        <v>360000</v>
      </c>
      <c r="BY53" s="36">
        <f t="shared" si="64"/>
        <v>0.78291666666666671</v>
      </c>
      <c r="BZ53" s="36">
        <f t="shared" ref="BZ53:CB53" si="833">SUM(BZ48:BZ52)</f>
        <v>281850</v>
      </c>
      <c r="CA53" s="33">
        <f t="shared" si="833"/>
        <v>159000</v>
      </c>
      <c r="CB53" s="33">
        <f t="shared" si="833"/>
        <v>0</v>
      </c>
      <c r="CC53" s="36" t="str">
        <f t="shared" si="65"/>
        <v/>
      </c>
      <c r="CD53" s="36">
        <f t="shared" ref="CD53:CF53" si="834">SUM(CD48:CD52)</f>
        <v>0</v>
      </c>
      <c r="CE53" s="424">
        <f t="shared" si="38"/>
        <v>1002400</v>
      </c>
      <c r="CF53" s="33">
        <f t="shared" si="834"/>
        <v>1640</v>
      </c>
      <c r="CG53" s="36">
        <f t="shared" si="66"/>
        <v>43.841463414634148</v>
      </c>
      <c r="CH53" s="36">
        <f t="shared" ref="CH53:CI53" si="835">SUM(CH48:CH52)</f>
        <v>71900</v>
      </c>
      <c r="CI53" s="33">
        <f t="shared" si="835"/>
        <v>0</v>
      </c>
      <c r="CJ53" s="36" t="str">
        <f t="shared" si="67"/>
        <v/>
      </c>
      <c r="CK53" s="36">
        <f t="shared" ref="CK53:CL53" si="836">SUM(CK48:CK52)</f>
        <v>0</v>
      </c>
      <c r="CL53" s="33">
        <f t="shared" si="836"/>
        <v>200</v>
      </c>
      <c r="CM53" s="36">
        <f t="shared" si="68"/>
        <v>1500</v>
      </c>
      <c r="CN53" s="36">
        <f t="shared" ref="CN53:CO53" si="837">SUM(CN48:CN52)</f>
        <v>300000</v>
      </c>
      <c r="CO53" s="33">
        <f t="shared" si="837"/>
        <v>1000</v>
      </c>
      <c r="CP53" s="36">
        <f t="shared" si="69"/>
        <v>156</v>
      </c>
      <c r="CQ53" s="36">
        <f t="shared" ref="CQ53:CR53" si="838">SUM(CQ48:CQ52)</f>
        <v>156000</v>
      </c>
      <c r="CR53" s="33">
        <f t="shared" si="838"/>
        <v>0</v>
      </c>
      <c r="CS53" s="36" t="str">
        <f t="shared" si="70"/>
        <v/>
      </c>
      <c r="CT53" s="36">
        <f t="shared" ref="CT53:CX53" si="839">SUM(CT48:CT52)</f>
        <v>0</v>
      </c>
      <c r="CU53" s="424">
        <f t="shared" si="50"/>
        <v>527900</v>
      </c>
      <c r="CV53" s="36">
        <f t="shared" si="839"/>
        <v>20000</v>
      </c>
      <c r="CW53" s="36">
        <f t="shared" si="839"/>
        <v>10000</v>
      </c>
      <c r="CX53" s="36">
        <f t="shared" si="839"/>
        <v>106870</v>
      </c>
      <c r="CY53" s="424">
        <f t="shared" si="29"/>
        <v>1667170</v>
      </c>
      <c r="CZ53" s="822"/>
      <c r="DA53" s="33">
        <f t="shared" ref="DA53" si="840">SUM(DA48:DA52)</f>
        <v>0</v>
      </c>
      <c r="DB53" s="36"/>
      <c r="DC53" s="36">
        <f t="shared" ref="DC53:DD53" si="841">SUM(DC48:DC52)</f>
        <v>0</v>
      </c>
      <c r="DD53" s="33">
        <f t="shared" si="841"/>
        <v>950</v>
      </c>
      <c r="DE53" s="36"/>
      <c r="DF53" s="36">
        <f t="shared" ref="DF53:DG53" si="842">SUM(DF48:DF52)</f>
        <v>46750</v>
      </c>
      <c r="DG53" s="33">
        <f t="shared" si="842"/>
        <v>0</v>
      </c>
      <c r="DH53" s="36"/>
      <c r="DI53" s="36">
        <f t="shared" ref="DI53:DJ53" si="843">SUM(DI48:DI52)</f>
        <v>0</v>
      </c>
      <c r="DJ53" s="33">
        <f t="shared" si="843"/>
        <v>570.5</v>
      </c>
      <c r="DK53" s="36"/>
      <c r="DL53" s="36">
        <f t="shared" ref="DL53:DM53" si="844">SUM(DL48:DL52)</f>
        <v>16290</v>
      </c>
      <c r="DM53" s="33">
        <f t="shared" si="844"/>
        <v>10</v>
      </c>
      <c r="DN53" s="36"/>
      <c r="DO53" s="36">
        <f t="shared" ref="DO53:DP53" si="845">SUM(DO48:DO52)</f>
        <v>3500</v>
      </c>
      <c r="DP53" s="33">
        <f t="shared" si="845"/>
        <v>15</v>
      </c>
      <c r="DQ53" s="36"/>
      <c r="DR53" s="36">
        <f t="shared" ref="DR53:DV53" si="846">SUM(DR48:DR52)</f>
        <v>11430</v>
      </c>
      <c r="DS53" s="670">
        <f t="shared" ref="DS53:DU53" si="847">SUM(DS48:DS52)</f>
        <v>10</v>
      </c>
      <c r="DT53" s="36">
        <f t="shared" si="847"/>
        <v>0</v>
      </c>
      <c r="DU53" s="36">
        <f t="shared" si="847"/>
        <v>15000</v>
      </c>
      <c r="DV53" s="33">
        <f t="shared" si="846"/>
        <v>343195</v>
      </c>
      <c r="DW53" s="36"/>
      <c r="DX53" s="36">
        <f t="shared" ref="DX53:DZ53" si="848">SUM(DX48:DX52)</f>
        <v>164740</v>
      </c>
      <c r="DY53" s="33">
        <f t="shared" si="848"/>
        <v>80000</v>
      </c>
      <c r="DZ53" s="33">
        <f t="shared" si="848"/>
        <v>0</v>
      </c>
      <c r="EA53" s="36"/>
      <c r="EB53" s="36">
        <f t="shared" ref="EB53:ED53" si="849">SUM(EB48:EB52)</f>
        <v>0</v>
      </c>
      <c r="EC53" s="424">
        <f t="shared" si="40"/>
        <v>257710</v>
      </c>
      <c r="ED53" s="33">
        <f t="shared" si="849"/>
        <v>300</v>
      </c>
      <c r="EE53" s="36"/>
      <c r="EF53" s="36">
        <f t="shared" ref="EF53:EG53" si="850">SUM(EF48:EF52)</f>
        <v>9000</v>
      </c>
      <c r="EG53" s="33">
        <f t="shared" si="850"/>
        <v>40</v>
      </c>
      <c r="EH53" s="36"/>
      <c r="EI53" s="36">
        <f t="shared" ref="EI53:EJ53" si="851">SUM(EI48:EI52)</f>
        <v>36000</v>
      </c>
      <c r="EJ53" s="33">
        <f t="shared" si="851"/>
        <v>200</v>
      </c>
      <c r="EK53" s="36"/>
      <c r="EL53" s="36">
        <f t="shared" ref="EL53:EM53" si="852">SUM(EL48:EL52)</f>
        <v>300000</v>
      </c>
      <c r="EM53" s="33">
        <f t="shared" si="852"/>
        <v>1300</v>
      </c>
      <c r="EN53" s="36"/>
      <c r="EO53" s="36">
        <f t="shared" ref="EO53:EP53" si="853">SUM(EO48:EO52)</f>
        <v>280000</v>
      </c>
      <c r="EP53" s="33">
        <f t="shared" si="853"/>
        <v>0</v>
      </c>
      <c r="EQ53" s="36"/>
      <c r="ER53" s="36">
        <f t="shared" ref="ER53:EV53" si="854">SUM(ER48:ER52)</f>
        <v>0</v>
      </c>
      <c r="ES53" s="424">
        <f t="shared" si="51"/>
        <v>625000</v>
      </c>
      <c r="ET53" s="36">
        <f t="shared" si="854"/>
        <v>20000</v>
      </c>
      <c r="EU53" s="36">
        <f t="shared" si="854"/>
        <v>9000</v>
      </c>
      <c r="EV53" s="36">
        <f t="shared" si="854"/>
        <v>86771</v>
      </c>
      <c r="EW53" s="424">
        <f t="shared" si="30"/>
        <v>998481</v>
      </c>
      <c r="EX53" s="45"/>
      <c r="EY53" s="33">
        <f t="shared" ref="EY53" si="855">SUM(EY48:EY52)</f>
        <v>0</v>
      </c>
      <c r="EZ53" s="36"/>
      <c r="FA53" s="36">
        <f t="shared" ref="FA53:FB53" si="856">SUM(FA48:FA52)</f>
        <v>0</v>
      </c>
      <c r="FB53" s="42">
        <f t="shared" si="856"/>
        <v>900</v>
      </c>
      <c r="FC53" s="41"/>
      <c r="FD53" s="41">
        <f t="shared" ref="FD53:FE53" si="857">SUM(FD48:FD52)</f>
        <v>40800</v>
      </c>
      <c r="FE53" s="33">
        <f t="shared" si="857"/>
        <v>0</v>
      </c>
      <c r="FF53" s="36"/>
      <c r="FG53" s="36">
        <f t="shared" ref="FG53:FH53" si="858">SUM(FG48:FG52)</f>
        <v>0</v>
      </c>
      <c r="FH53" s="33">
        <f t="shared" si="858"/>
        <v>1742.2</v>
      </c>
      <c r="FI53" s="36"/>
      <c r="FJ53" s="36">
        <f t="shared" ref="FJ53:FK53" si="859">SUM(FJ48:FJ52)</f>
        <v>49588</v>
      </c>
      <c r="FK53" s="33">
        <f t="shared" si="859"/>
        <v>10</v>
      </c>
      <c r="FL53" s="36"/>
      <c r="FM53" s="36">
        <f t="shared" ref="FM53:FN53" si="860">SUM(FM48:FM52)</f>
        <v>3500</v>
      </c>
      <c r="FN53" s="33">
        <f t="shared" si="860"/>
        <v>25</v>
      </c>
      <c r="FO53" s="36"/>
      <c r="FP53" s="36">
        <f t="shared" ref="FP53:FT53" si="861">SUM(FP48:FP52)</f>
        <v>19050</v>
      </c>
      <c r="FQ53" s="670">
        <f t="shared" ref="FQ53:FS53" si="862">SUM(FQ48:FQ52)</f>
        <v>0</v>
      </c>
      <c r="FR53" s="36">
        <f t="shared" si="862"/>
        <v>0</v>
      </c>
      <c r="FS53" s="36">
        <f t="shared" si="862"/>
        <v>0</v>
      </c>
      <c r="FT53" s="33">
        <f t="shared" si="861"/>
        <v>126200</v>
      </c>
      <c r="FU53" s="36"/>
      <c r="FV53" s="36">
        <f t="shared" ref="FV53:FX53" si="863">SUM(FV48:FV52)</f>
        <v>69800</v>
      </c>
      <c r="FW53" s="33">
        <f t="shared" si="863"/>
        <v>80000</v>
      </c>
      <c r="FX53" s="36">
        <f t="shared" si="863"/>
        <v>0</v>
      </c>
      <c r="FY53" s="36"/>
      <c r="FZ53" s="36">
        <f t="shared" ref="FZ53:GB53" si="864">SUM(FZ48:FZ52)</f>
        <v>0</v>
      </c>
      <c r="GA53" s="424">
        <f t="shared" si="42"/>
        <v>182738</v>
      </c>
      <c r="GB53" s="33">
        <f t="shared" si="864"/>
        <v>300</v>
      </c>
      <c r="GC53" s="36"/>
      <c r="GD53" s="36">
        <f t="shared" ref="GD53:GE53" si="865">SUM(GD48:GD52)</f>
        <v>9000</v>
      </c>
      <c r="GE53" s="33">
        <f t="shared" si="865"/>
        <v>0</v>
      </c>
      <c r="GF53" s="36"/>
      <c r="GG53" s="36">
        <f t="shared" ref="GG53:GH53" si="866">SUM(GG48:GG52)</f>
        <v>0</v>
      </c>
      <c r="GH53" s="33">
        <f t="shared" si="866"/>
        <v>200</v>
      </c>
      <c r="GI53" s="36"/>
      <c r="GJ53" s="36">
        <f t="shared" ref="GJ53:GK53" si="867">SUM(GJ48:GJ52)</f>
        <v>300000</v>
      </c>
      <c r="GK53" s="33">
        <f t="shared" si="867"/>
        <v>700</v>
      </c>
      <c r="GL53" s="36"/>
      <c r="GM53" s="36">
        <f t="shared" ref="GM53:GN53" si="868">SUM(GM48:GM52)</f>
        <v>150000</v>
      </c>
      <c r="GN53" s="33">
        <f t="shared" si="868"/>
        <v>0</v>
      </c>
      <c r="GO53" s="36"/>
      <c r="GP53" s="36">
        <f t="shared" ref="GP53:GT53" si="869">SUM(GP48:GP52)</f>
        <v>0</v>
      </c>
      <c r="GQ53" s="424">
        <f t="shared" si="52"/>
        <v>459000</v>
      </c>
      <c r="GR53" s="36">
        <f t="shared" si="869"/>
        <v>20000</v>
      </c>
      <c r="GS53" s="36">
        <f t="shared" si="869"/>
        <v>9000</v>
      </c>
      <c r="GT53" s="37">
        <f t="shared" si="869"/>
        <v>64173.8</v>
      </c>
      <c r="GU53" s="424">
        <f t="shared" si="31"/>
        <v>734911.8</v>
      </c>
      <c r="GV53" s="45"/>
      <c r="GW53" s="33">
        <f t="shared" ref="GW53" si="870">SUM(GW48:GW52)</f>
        <v>0</v>
      </c>
      <c r="GX53" s="36"/>
      <c r="GY53" s="36">
        <f t="shared" ref="GY53:GZ53" si="871">SUM(GY48:GY52)</f>
        <v>0</v>
      </c>
      <c r="GZ53" s="42">
        <f t="shared" si="871"/>
        <v>900</v>
      </c>
      <c r="HA53" s="41"/>
      <c r="HB53" s="41">
        <f t="shared" ref="HB53:HC53" si="872">SUM(HB48:HB52)</f>
        <v>40800</v>
      </c>
      <c r="HC53" s="33">
        <f t="shared" si="872"/>
        <v>0</v>
      </c>
      <c r="HD53" s="36"/>
      <c r="HE53" s="36">
        <f t="shared" ref="HE53:HF53" si="873">SUM(HE48:HE52)</f>
        <v>0</v>
      </c>
      <c r="HF53" s="33">
        <f t="shared" si="873"/>
        <v>460</v>
      </c>
      <c r="HG53" s="36"/>
      <c r="HH53" s="36">
        <f t="shared" ref="HH53:HI53" si="874">SUM(HH48:HH52)</f>
        <v>11960</v>
      </c>
      <c r="HI53" s="33">
        <f t="shared" si="874"/>
        <v>10</v>
      </c>
      <c r="HJ53" s="36"/>
      <c r="HK53" s="36">
        <f t="shared" ref="HK53:HL53" si="875">SUM(HK48:HK52)</f>
        <v>3500</v>
      </c>
      <c r="HL53" s="33">
        <f t="shared" si="875"/>
        <v>25</v>
      </c>
      <c r="HM53" s="36"/>
      <c r="HN53" s="36">
        <f t="shared" ref="HN53:HR53" si="876">SUM(HN48:HN52)</f>
        <v>19050</v>
      </c>
      <c r="HO53" s="670">
        <f t="shared" ref="HO53:HQ53" si="877">SUM(HO48:HO52)</f>
        <v>0</v>
      </c>
      <c r="HP53" s="36">
        <f t="shared" si="877"/>
        <v>0</v>
      </c>
      <c r="HQ53" s="36">
        <f t="shared" si="877"/>
        <v>0</v>
      </c>
      <c r="HR53" s="33">
        <f t="shared" si="876"/>
        <v>126200</v>
      </c>
      <c r="HS53" s="36"/>
      <c r="HT53" s="36">
        <f t="shared" ref="HT53:HV53" si="878">SUM(HT48:HT52)</f>
        <v>69800</v>
      </c>
      <c r="HU53" s="33">
        <f t="shared" si="878"/>
        <v>50000</v>
      </c>
      <c r="HV53" s="33">
        <f t="shared" si="878"/>
        <v>0</v>
      </c>
      <c r="HW53" s="36"/>
      <c r="HX53" s="36">
        <f t="shared" ref="HX53:HZ53" si="879">SUM(HX48:HX52)</f>
        <v>0</v>
      </c>
      <c r="HY53" s="424">
        <f t="shared" si="44"/>
        <v>145110</v>
      </c>
      <c r="HZ53" s="33">
        <f t="shared" si="879"/>
        <v>300</v>
      </c>
      <c r="IA53" s="36"/>
      <c r="IB53" s="36">
        <f t="shared" ref="IB53:IC53" si="880">SUM(IB48:IB52)</f>
        <v>9000</v>
      </c>
      <c r="IC53" s="33">
        <f t="shared" si="880"/>
        <v>0</v>
      </c>
      <c r="ID53" s="36"/>
      <c r="IE53" s="36">
        <f t="shared" ref="IE53:IF53" si="881">SUM(IE48:IE52)</f>
        <v>0</v>
      </c>
      <c r="IF53" s="33">
        <f t="shared" si="881"/>
        <v>200</v>
      </c>
      <c r="IG53" s="36"/>
      <c r="IH53" s="36">
        <f t="shared" ref="IH53:II53" si="882">SUM(IH48:IH52)</f>
        <v>300000</v>
      </c>
      <c r="II53" s="33">
        <f t="shared" si="882"/>
        <v>700</v>
      </c>
      <c r="IJ53" s="36"/>
      <c r="IK53" s="36">
        <f t="shared" ref="IK53:IL53" si="883">SUM(IK48:IK52)</f>
        <v>150000</v>
      </c>
      <c r="IL53" s="33">
        <f t="shared" si="883"/>
        <v>0</v>
      </c>
      <c r="IM53" s="36"/>
      <c r="IN53" s="36">
        <f t="shared" ref="IN53:IR53" si="884">SUM(IN48:IN52)</f>
        <v>0</v>
      </c>
      <c r="IO53" s="424">
        <f t="shared" si="53"/>
        <v>459000</v>
      </c>
      <c r="IP53" s="36">
        <f t="shared" si="884"/>
        <v>20000</v>
      </c>
      <c r="IQ53" s="36">
        <f t="shared" si="884"/>
        <v>9000</v>
      </c>
      <c r="IR53" s="37">
        <f t="shared" si="884"/>
        <v>60411</v>
      </c>
      <c r="IS53" s="424">
        <f t="shared" si="32"/>
        <v>693521</v>
      </c>
      <c r="IT53" s="45"/>
      <c r="IU53" s="33">
        <f t="shared" ref="IU53" si="885">SUM(IU48:IU52)</f>
        <v>0</v>
      </c>
      <c r="IV53" s="36"/>
      <c r="IW53" s="36">
        <f t="shared" ref="IW53:IX53" si="886">SUM(IW48:IW52)</f>
        <v>0</v>
      </c>
      <c r="IX53" s="42">
        <f t="shared" si="886"/>
        <v>900</v>
      </c>
      <c r="IY53" s="41"/>
      <c r="IZ53" s="41">
        <f t="shared" ref="IZ53:JA53" si="887">SUM(IZ48:IZ52)</f>
        <v>40800</v>
      </c>
      <c r="JA53" s="33">
        <f t="shared" si="887"/>
        <v>0</v>
      </c>
      <c r="JB53" s="36"/>
      <c r="JC53" s="36">
        <f t="shared" ref="JC53:JD53" si="888">SUM(JC48:JC52)</f>
        <v>0</v>
      </c>
      <c r="JD53" s="33">
        <f t="shared" si="888"/>
        <v>799</v>
      </c>
      <c r="JE53" s="36"/>
      <c r="JF53" s="36">
        <f t="shared" ref="JF53:JG53" si="889">SUM(JF48:JF52)</f>
        <v>22130</v>
      </c>
      <c r="JG53" s="33">
        <f t="shared" si="889"/>
        <v>10</v>
      </c>
      <c r="JH53" s="36"/>
      <c r="JI53" s="36">
        <f t="shared" ref="JI53:JJ53" si="890">SUM(JI48:JI52)</f>
        <v>3500</v>
      </c>
      <c r="JJ53" s="33">
        <f t="shared" si="890"/>
        <v>25</v>
      </c>
      <c r="JK53" s="36"/>
      <c r="JL53" s="36">
        <f t="shared" ref="JL53:JP53" si="891">SUM(JL48:JL52)</f>
        <v>19050</v>
      </c>
      <c r="JM53" s="670">
        <f t="shared" si="891"/>
        <v>0</v>
      </c>
      <c r="JN53" s="36">
        <f t="shared" si="891"/>
        <v>0</v>
      </c>
      <c r="JO53" s="36">
        <f t="shared" si="891"/>
        <v>0</v>
      </c>
      <c r="JP53" s="33">
        <f t="shared" si="891"/>
        <v>126200</v>
      </c>
      <c r="JQ53" s="36"/>
      <c r="JR53" s="36">
        <f t="shared" ref="JR53:JT53" si="892">SUM(JR48:JR52)</f>
        <v>69800</v>
      </c>
      <c r="JS53" s="33">
        <f t="shared" si="892"/>
        <v>50000</v>
      </c>
      <c r="JT53" s="33">
        <f t="shared" si="892"/>
        <v>0</v>
      </c>
      <c r="JU53" s="36"/>
      <c r="JV53" s="36">
        <f t="shared" ref="JV53:JX53" si="893">SUM(JV48:JV52)</f>
        <v>0</v>
      </c>
      <c r="JW53" s="424">
        <f t="shared" si="46"/>
        <v>155280</v>
      </c>
      <c r="JX53" s="33">
        <f t="shared" si="893"/>
        <v>300</v>
      </c>
      <c r="JY53" s="36"/>
      <c r="JZ53" s="36">
        <f t="shared" ref="JZ53:KA53" si="894">SUM(JZ48:JZ52)</f>
        <v>9000</v>
      </c>
      <c r="KA53" s="33">
        <f t="shared" si="894"/>
        <v>0</v>
      </c>
      <c r="KB53" s="36"/>
      <c r="KC53" s="36">
        <f t="shared" ref="KC53:KD53" si="895">SUM(KC48:KC52)</f>
        <v>0</v>
      </c>
      <c r="KD53" s="33">
        <f t="shared" si="895"/>
        <v>200</v>
      </c>
      <c r="KE53" s="36"/>
      <c r="KF53" s="36">
        <f t="shared" ref="KF53:KG53" si="896">SUM(KF48:KF52)</f>
        <v>300000</v>
      </c>
      <c r="KG53" s="33">
        <f t="shared" si="896"/>
        <v>500</v>
      </c>
      <c r="KH53" s="36"/>
      <c r="KI53" s="36">
        <f t="shared" ref="KI53:KJ53" si="897">SUM(KI48:KI52)</f>
        <v>110000</v>
      </c>
      <c r="KJ53" s="33">
        <f t="shared" si="897"/>
        <v>0</v>
      </c>
      <c r="KK53" s="36"/>
      <c r="KL53" s="36">
        <f t="shared" ref="KL53:KP53" si="898">SUM(KL48:KL52)</f>
        <v>0</v>
      </c>
      <c r="KM53" s="424">
        <f t="shared" si="54"/>
        <v>419000</v>
      </c>
      <c r="KN53" s="36">
        <f t="shared" si="898"/>
        <v>20000</v>
      </c>
      <c r="KO53" s="36">
        <f t="shared" si="898"/>
        <v>9000</v>
      </c>
      <c r="KP53" s="37">
        <f t="shared" si="898"/>
        <v>57428</v>
      </c>
      <c r="KQ53" s="424">
        <f t="shared" si="33"/>
        <v>660708</v>
      </c>
      <c r="KR53" s="45"/>
    </row>
    <row r="54" spans="1:304" ht="15">
      <c r="A54" s="911"/>
      <c r="B54" s="950" t="s">
        <v>139</v>
      </c>
      <c r="C54" s="951"/>
      <c r="D54" s="100" t="s">
        <v>1</v>
      </c>
      <c r="E54" s="102">
        <f>E34+E43+E48</f>
        <v>521</v>
      </c>
      <c r="F54" s="102">
        <f t="shared" si="73"/>
        <v>21.362763915547024</v>
      </c>
      <c r="G54" s="102">
        <f>G34+G43+G48</f>
        <v>11130</v>
      </c>
      <c r="H54" s="102">
        <f>H34+H43+H48</f>
        <v>3600</v>
      </c>
      <c r="I54" s="102">
        <f t="shared" si="11"/>
        <v>47.222222222222221</v>
      </c>
      <c r="J54" s="102">
        <f>J34+J43+J48</f>
        <v>170000</v>
      </c>
      <c r="K54" s="102">
        <f>K34+K43+K48</f>
        <v>30</v>
      </c>
      <c r="L54" s="102">
        <f t="shared" si="0"/>
        <v>40</v>
      </c>
      <c r="M54" s="102">
        <f>M34+M43+M48</f>
        <v>1200</v>
      </c>
      <c r="N54" s="102">
        <f>N34+N43+N48</f>
        <v>2661</v>
      </c>
      <c r="O54" s="102">
        <f t="shared" si="12"/>
        <v>30.863209319804586</v>
      </c>
      <c r="P54" s="102">
        <f>P34+P43+P48</f>
        <v>82127</v>
      </c>
      <c r="Q54" s="102">
        <f>Q34+Q43+Q48</f>
        <v>25</v>
      </c>
      <c r="R54" s="102">
        <f t="shared" si="13"/>
        <v>749</v>
      </c>
      <c r="S54" s="102">
        <f>S34+S43+S48</f>
        <v>18725</v>
      </c>
      <c r="T54" s="102">
        <f>T34+T43+T48</f>
        <v>100</v>
      </c>
      <c r="U54" s="102">
        <f t="shared" si="14"/>
        <v>800</v>
      </c>
      <c r="V54" s="102">
        <f>V34+V43+V48</f>
        <v>80000</v>
      </c>
      <c r="W54" s="675">
        <f t="shared" ref="W54:Y54" si="899">W34+W43+W48</f>
        <v>0</v>
      </c>
      <c r="X54" s="102">
        <f t="shared" si="899"/>
        <v>0</v>
      </c>
      <c r="Y54" s="102">
        <f t="shared" si="899"/>
        <v>0</v>
      </c>
      <c r="Z54" s="102">
        <f>Z34+Z43+Z48</f>
        <v>1425138</v>
      </c>
      <c r="AA54" s="231">
        <f t="shared" si="15"/>
        <v>0.53796755121258433</v>
      </c>
      <c r="AB54" s="102">
        <f t="shared" ref="AB54:AD54" si="900">AB34+AB43+AB48</f>
        <v>766678</v>
      </c>
      <c r="AC54" s="102">
        <f t="shared" si="900"/>
        <v>947000</v>
      </c>
      <c r="AD54" s="102">
        <f t="shared" si="900"/>
        <v>75</v>
      </c>
      <c r="AE54" s="102">
        <f t="shared" si="16"/>
        <v>1183</v>
      </c>
      <c r="AF54" s="102">
        <f t="shared" ref="AF54:AH54" si="901">AF34+AF43+AF48</f>
        <v>88725</v>
      </c>
      <c r="AG54" s="102">
        <f t="shared" si="901"/>
        <v>1218585</v>
      </c>
      <c r="AH54" s="102">
        <f t="shared" si="901"/>
        <v>0</v>
      </c>
      <c r="AI54" s="102" t="str">
        <f t="shared" si="816"/>
        <v/>
      </c>
      <c r="AJ54" s="102">
        <f>AJ34+AJ43+AJ48</f>
        <v>0</v>
      </c>
      <c r="AK54" s="102">
        <f>AK34+AK43+AK48</f>
        <v>0</v>
      </c>
      <c r="AL54" s="102" t="str">
        <f t="shared" si="818"/>
        <v/>
      </c>
      <c r="AM54" s="102">
        <f>AM34+AM43+AM48</f>
        <v>0</v>
      </c>
      <c r="AN54" s="102">
        <f>AN34+AN43+AN48</f>
        <v>0</v>
      </c>
      <c r="AO54" s="102" t="str">
        <f t="shared" si="820"/>
        <v/>
      </c>
      <c r="AP54" s="102">
        <f>AP34+AP43+AP48</f>
        <v>0</v>
      </c>
      <c r="AQ54" s="102">
        <f>AQ34+AQ43+AQ48</f>
        <v>0</v>
      </c>
      <c r="AR54" s="102" t="str">
        <f t="shared" si="822"/>
        <v/>
      </c>
      <c r="AS54" s="102">
        <f>AS34+AS43+AS48</f>
        <v>0</v>
      </c>
      <c r="AT54" s="102">
        <f>AT34+AT43+AT48</f>
        <v>0</v>
      </c>
      <c r="AU54" s="102" t="str">
        <f t="shared" si="75"/>
        <v>0</v>
      </c>
      <c r="AV54" s="102">
        <f t="shared" ref="AV54:AZ54" si="902">AV34+AV43+AV48</f>
        <v>0</v>
      </c>
      <c r="AW54" s="102">
        <f t="shared" si="902"/>
        <v>0</v>
      </c>
      <c r="AX54" s="102">
        <f t="shared" si="902"/>
        <v>40000</v>
      </c>
      <c r="AY54" s="102">
        <f t="shared" si="902"/>
        <v>28000</v>
      </c>
      <c r="AZ54" s="103">
        <f t="shared" si="902"/>
        <v>125858.5</v>
      </c>
      <c r="BA54" s="207">
        <f t="shared" si="179"/>
        <v>1412443.5</v>
      </c>
      <c r="BB54" s="104"/>
      <c r="BC54" s="101">
        <f t="shared" ref="BC54" si="903">BC34+BC43+BC48</f>
        <v>0</v>
      </c>
      <c r="BD54" s="287" t="str">
        <f t="shared" si="58"/>
        <v/>
      </c>
      <c r="BE54" s="287">
        <f t="shared" ref="BE54:BF54" si="904">BE34+BE43+BE48</f>
        <v>0</v>
      </c>
      <c r="BF54" s="102">
        <f t="shared" si="904"/>
        <v>700</v>
      </c>
      <c r="BG54" s="287">
        <f t="shared" si="59"/>
        <v>55</v>
      </c>
      <c r="BH54" s="287">
        <f t="shared" ref="BH54:BI54" si="905">BH34+BH43+BH48</f>
        <v>38500</v>
      </c>
      <c r="BI54" s="102">
        <f t="shared" si="905"/>
        <v>127.2</v>
      </c>
      <c r="BJ54" s="287">
        <f t="shared" si="60"/>
        <v>29.952830188679243</v>
      </c>
      <c r="BK54" s="287">
        <f t="shared" ref="BK54:BL54" si="906">BK34+BK43+BK48</f>
        <v>3810</v>
      </c>
      <c r="BL54" s="102">
        <f t="shared" si="906"/>
        <v>6355</v>
      </c>
      <c r="BM54" s="287">
        <f t="shared" si="61"/>
        <v>31.512195121951219</v>
      </c>
      <c r="BN54" s="287">
        <f t="shared" ref="BN54:BO54" si="907">BN34+BN43+BN48</f>
        <v>200260</v>
      </c>
      <c r="BO54" s="102">
        <f t="shared" si="907"/>
        <v>100</v>
      </c>
      <c r="BP54" s="287">
        <f t="shared" si="62"/>
        <v>1000</v>
      </c>
      <c r="BQ54" s="287">
        <f t="shared" ref="BQ54:BR54" si="908">BQ34+BQ43+BQ48</f>
        <v>100000</v>
      </c>
      <c r="BR54" s="102">
        <f t="shared" si="908"/>
        <v>200</v>
      </c>
      <c r="BS54" s="287">
        <f t="shared" si="63"/>
        <v>700</v>
      </c>
      <c r="BT54" s="287">
        <f t="shared" ref="BT54:BX54" si="909">BT34+BT43+BT48</f>
        <v>140000</v>
      </c>
      <c r="BU54" s="675">
        <f>BU34+BU43+BU48</f>
        <v>100</v>
      </c>
      <c r="BV54" s="287">
        <f t="shared" ref="BV54:BW54" si="910">BV34+BV43+BV48</f>
        <v>0</v>
      </c>
      <c r="BW54" s="287">
        <f t="shared" si="910"/>
        <v>140000</v>
      </c>
      <c r="BX54" s="102">
        <f t="shared" si="909"/>
        <v>1315600</v>
      </c>
      <c r="BY54" s="287">
        <f t="shared" si="64"/>
        <v>0.55153542110063847</v>
      </c>
      <c r="BZ54" s="287">
        <f t="shared" ref="BZ54:CB54" si="911">BZ34+BZ43+BZ48</f>
        <v>725600</v>
      </c>
      <c r="CA54" s="102">
        <f t="shared" si="911"/>
        <v>300000</v>
      </c>
      <c r="CB54" s="102">
        <f t="shared" si="911"/>
        <v>50</v>
      </c>
      <c r="CC54" s="287">
        <f t="shared" si="65"/>
        <v>900</v>
      </c>
      <c r="CD54" s="287">
        <f t="shared" ref="CD54:CF54" si="912">CD34+CD43+CD48</f>
        <v>45000</v>
      </c>
      <c r="CE54" s="424">
        <f t="shared" si="38"/>
        <v>1393170</v>
      </c>
      <c r="CF54" s="102">
        <f t="shared" si="912"/>
        <v>2600</v>
      </c>
      <c r="CG54" s="287">
        <f t="shared" si="66"/>
        <v>21.153846153846153</v>
      </c>
      <c r="CH54" s="287">
        <f t="shared" ref="CH54:CI54" si="913">CH34+CH43+CH48</f>
        <v>55000</v>
      </c>
      <c r="CI54" s="102">
        <f t="shared" si="913"/>
        <v>0</v>
      </c>
      <c r="CJ54" s="287" t="str">
        <f t="shared" si="67"/>
        <v/>
      </c>
      <c r="CK54" s="287">
        <f t="shared" ref="CK54:CL54" si="914">CK34+CK43+CK48</f>
        <v>0</v>
      </c>
      <c r="CL54" s="102">
        <f t="shared" si="914"/>
        <v>300</v>
      </c>
      <c r="CM54" s="287">
        <f t="shared" si="68"/>
        <v>1500</v>
      </c>
      <c r="CN54" s="287">
        <f t="shared" ref="CN54:CO54" si="915">CN34+CN43+CN48</f>
        <v>450000</v>
      </c>
      <c r="CO54" s="102">
        <f t="shared" si="915"/>
        <v>2289</v>
      </c>
      <c r="CP54" s="287">
        <f t="shared" si="69"/>
        <v>195.19440803844475</v>
      </c>
      <c r="CQ54" s="287">
        <f t="shared" ref="CQ54:CR54" si="916">CQ34+CQ43+CQ48</f>
        <v>446800</v>
      </c>
      <c r="CR54" s="102">
        <f t="shared" si="916"/>
        <v>0</v>
      </c>
      <c r="CS54" s="287" t="str">
        <f t="shared" si="70"/>
        <v/>
      </c>
      <c r="CT54" s="287">
        <f t="shared" ref="CT54:CX54" si="917">CT34+CT43+CT48</f>
        <v>0</v>
      </c>
      <c r="CU54" s="424">
        <f t="shared" si="50"/>
        <v>951800</v>
      </c>
      <c r="CV54" s="287">
        <f t="shared" si="917"/>
        <v>60000</v>
      </c>
      <c r="CW54" s="287">
        <f t="shared" si="917"/>
        <v>20000</v>
      </c>
      <c r="CX54" s="287">
        <f t="shared" si="917"/>
        <v>220497</v>
      </c>
      <c r="CY54" s="424">
        <f t="shared" si="29"/>
        <v>2645467</v>
      </c>
      <c r="CZ54" s="289"/>
      <c r="DA54" s="102">
        <f t="shared" ref="DA54:DA55" si="918">DA34+DA43+DA48</f>
        <v>0</v>
      </c>
      <c r="DB54" s="287" t="str">
        <f t="shared" ref="DB54:DB58" si="919">IF(ISERROR(DC54/DA54),"",(DC54/DA54))</f>
        <v/>
      </c>
      <c r="DC54" s="287">
        <f t="shared" ref="DC54:DD54" si="920">DC34+DC43+DC48</f>
        <v>0</v>
      </c>
      <c r="DD54" s="102">
        <f t="shared" si="920"/>
        <v>200</v>
      </c>
      <c r="DE54" s="287">
        <f t="shared" ref="DE54:DE58" si="921">IF(ISERROR(DF54/DD54),"",(DF54/DD54))</f>
        <v>55</v>
      </c>
      <c r="DF54" s="287">
        <f t="shared" ref="DF54:DG54" si="922">DF34+DF43+DF48</f>
        <v>11000</v>
      </c>
      <c r="DG54" s="102">
        <f t="shared" si="922"/>
        <v>333</v>
      </c>
      <c r="DH54" s="287">
        <f t="shared" ref="DH54:DH58" si="923">IF(ISERROR(DI54/DG54),"",(DI54/DG54))</f>
        <v>30</v>
      </c>
      <c r="DI54" s="287">
        <f t="shared" ref="DI54:DJ54" si="924">DI34+DI43+DI48</f>
        <v>9990</v>
      </c>
      <c r="DJ54" s="102">
        <f t="shared" si="924"/>
        <v>6378</v>
      </c>
      <c r="DK54" s="287">
        <f t="shared" ref="DK54:DK58" si="925">IF(ISERROR(DL54/DJ54),"",(DL54/DJ54))</f>
        <v>31.339918469739729</v>
      </c>
      <c r="DL54" s="287">
        <f t="shared" ref="DL54:DM54" si="926">DL34+DL43+DL48</f>
        <v>199886</v>
      </c>
      <c r="DM54" s="102">
        <f t="shared" si="926"/>
        <v>50</v>
      </c>
      <c r="DN54" s="287">
        <f t="shared" ref="DN54:DN58" si="927">IF(ISERROR(DO54/DM54),"",(DO54/DM54))</f>
        <v>1000</v>
      </c>
      <c r="DO54" s="287">
        <f t="shared" ref="DO54:DP54" si="928">DO34+DO43+DO48</f>
        <v>50000</v>
      </c>
      <c r="DP54" s="102">
        <f t="shared" si="928"/>
        <v>212</v>
      </c>
      <c r="DQ54" s="287">
        <f t="shared" ref="DQ54:DQ58" si="929">IF(ISERROR(DR54/DP54),"",(DR54/DP54))</f>
        <v>485.37735849056605</v>
      </c>
      <c r="DR54" s="287">
        <f t="shared" ref="DR54" si="930">DR34+DR43+DR48</f>
        <v>102900</v>
      </c>
      <c r="DS54" s="675">
        <f>DS34+DS43+DS48</f>
        <v>0</v>
      </c>
      <c r="DT54" s="287">
        <f t="shared" ref="DT54:DV54" si="931">DT34+DT43+DT48</f>
        <v>0</v>
      </c>
      <c r="DU54" s="287">
        <f t="shared" si="931"/>
        <v>0</v>
      </c>
      <c r="DV54" s="102">
        <f t="shared" si="931"/>
        <v>1525000</v>
      </c>
      <c r="DW54" s="287">
        <f t="shared" ref="DW54:DW58" si="932">IF(ISERROR(DX54/DV54),"",(DX54/DV54))</f>
        <v>0.52131147540983602</v>
      </c>
      <c r="DX54" s="287">
        <f t="shared" ref="DX54:DZ54" si="933">DX34+DX43+DX48</f>
        <v>795000</v>
      </c>
      <c r="DY54" s="102">
        <f t="shared" si="933"/>
        <v>300000</v>
      </c>
      <c r="DZ54" s="102">
        <f t="shared" si="933"/>
        <v>0</v>
      </c>
      <c r="EA54" s="287" t="str">
        <f t="shared" ref="EA54:EA58" si="934">IF(ISERROR(EB54/DZ54),"",(EB54/DZ54))</f>
        <v/>
      </c>
      <c r="EB54" s="287">
        <f t="shared" ref="EB54" si="935">EB34+EB43+EB48</f>
        <v>0</v>
      </c>
      <c r="EC54" s="424">
        <f t="shared" si="40"/>
        <v>1168776</v>
      </c>
      <c r="ED54" s="102">
        <f t="shared" ref="ED54" si="936">ED34+ED43+ED48</f>
        <v>3000</v>
      </c>
      <c r="EE54" s="287">
        <f t="shared" ref="EE54:EE58" si="937">IF(ISERROR(EF54/ED54),"",(EF54/ED54))</f>
        <v>17.666666666666668</v>
      </c>
      <c r="EF54" s="287">
        <f t="shared" ref="EF54:EG54" si="938">EF34+EF43+EF48</f>
        <v>53000</v>
      </c>
      <c r="EG54" s="102">
        <f t="shared" si="938"/>
        <v>0</v>
      </c>
      <c r="EH54" s="287" t="str">
        <f t="shared" ref="EH54:EH58" si="939">IF(ISERROR(EI54/EG54),"",(EI54/EG54))</f>
        <v/>
      </c>
      <c r="EI54" s="287">
        <f t="shared" ref="EI54:EJ54" si="940">EI34+EI43+EI48</f>
        <v>0</v>
      </c>
      <c r="EJ54" s="102">
        <f t="shared" si="940"/>
        <v>600</v>
      </c>
      <c r="EK54" s="287">
        <f t="shared" ref="EK54:EK58" si="941">IF(ISERROR(EL54/EJ54),"",(EL54/EJ54))</f>
        <v>1500</v>
      </c>
      <c r="EL54" s="287">
        <f t="shared" ref="EL54:EM54" si="942">EL34+EL43+EL48</f>
        <v>900000</v>
      </c>
      <c r="EM54" s="102">
        <f t="shared" si="942"/>
        <v>1600</v>
      </c>
      <c r="EN54" s="287">
        <f t="shared" ref="EN54:EN58" si="943">IF(ISERROR(EO54/EM54),"",(EO54/EM54))</f>
        <v>199.375</v>
      </c>
      <c r="EO54" s="287">
        <f t="shared" ref="EO54:EP54" si="944">EO34+EO43+EO48</f>
        <v>319000</v>
      </c>
      <c r="EP54" s="102">
        <f t="shared" si="944"/>
        <v>50</v>
      </c>
      <c r="EQ54" s="287">
        <f t="shared" ref="EQ54:EQ58" si="945">IF(ISERROR(ER54/EP54),"",(ER54/EP54))</f>
        <v>1000</v>
      </c>
      <c r="ER54" s="287">
        <f t="shared" ref="ER54:EV54" si="946">ER34+ER43+ER48</f>
        <v>50000</v>
      </c>
      <c r="ES54" s="424">
        <f t="shared" si="51"/>
        <v>1322000</v>
      </c>
      <c r="ET54" s="287">
        <f t="shared" si="946"/>
        <v>50000</v>
      </c>
      <c r="EU54" s="287">
        <f t="shared" si="946"/>
        <v>20000</v>
      </c>
      <c r="EV54" s="287">
        <f t="shared" si="946"/>
        <v>249077.6</v>
      </c>
      <c r="EW54" s="424">
        <f t="shared" si="30"/>
        <v>2809853.6</v>
      </c>
      <c r="EX54" s="104"/>
      <c r="EY54" s="102">
        <f t="shared" ref="EY54:EY55" si="947">EY34+EY43+EY48</f>
        <v>0</v>
      </c>
      <c r="EZ54" s="287" t="str">
        <f t="shared" ref="EZ54:EZ58" si="948">IF(ISERROR(FA54/EY54),"",(FA54/EY54))</f>
        <v/>
      </c>
      <c r="FA54" s="287">
        <f t="shared" ref="FA54:FB54" si="949">FA34+FA43+FA48</f>
        <v>0</v>
      </c>
      <c r="FB54" s="102">
        <f t="shared" si="949"/>
        <v>200</v>
      </c>
      <c r="FC54" s="287">
        <f t="shared" ref="FC54:FC58" si="950">IF(ISERROR(FD54/FB54),"",(FD54/FB54))</f>
        <v>55</v>
      </c>
      <c r="FD54" s="287">
        <f t="shared" ref="FD54:FE54" si="951">FD34+FD43+FD48</f>
        <v>11000</v>
      </c>
      <c r="FE54" s="102">
        <f t="shared" si="951"/>
        <v>30</v>
      </c>
      <c r="FF54" s="287">
        <f t="shared" ref="FF54:FF58" si="952">IF(ISERROR(FG54/FE54),"",(FG54/FE54))</f>
        <v>26</v>
      </c>
      <c r="FG54" s="287">
        <f t="shared" ref="FG54:FH54" si="953">FG34+FG43+FG48</f>
        <v>780</v>
      </c>
      <c r="FH54" s="102">
        <f t="shared" si="953"/>
        <v>3325</v>
      </c>
      <c r="FI54" s="287">
        <f t="shared" ref="FI54:FI58" si="954">IF(ISERROR(FJ54/FH54),"",(FJ54/FH54))</f>
        <v>30.736842105263158</v>
      </c>
      <c r="FJ54" s="287">
        <f t="shared" ref="FJ54:FK54" si="955">FJ34+FJ43+FJ48</f>
        <v>102200</v>
      </c>
      <c r="FK54" s="102">
        <f t="shared" si="955"/>
        <v>50</v>
      </c>
      <c r="FL54" s="287">
        <f t="shared" ref="FL54:FL58" si="956">IF(ISERROR(FM54/FK54),"",(FM54/FK54))</f>
        <v>1000</v>
      </c>
      <c r="FM54" s="287">
        <f t="shared" ref="FM54:FN54" si="957">FM34+FM43+FM48</f>
        <v>50000</v>
      </c>
      <c r="FN54" s="102">
        <f t="shared" si="957"/>
        <v>250</v>
      </c>
      <c r="FO54" s="287">
        <f t="shared" ref="FO54:FO58" si="958">IF(ISERROR(FP54/FN54),"",(FP54/FN54))</f>
        <v>472.4</v>
      </c>
      <c r="FP54" s="287">
        <f t="shared" ref="FP54" si="959">FP34+FP43+FP48</f>
        <v>118100</v>
      </c>
      <c r="FQ54" s="675">
        <f>FQ34+FQ43+FQ48</f>
        <v>0</v>
      </c>
      <c r="FR54" s="287">
        <f t="shared" ref="FR54:FT54" si="960">FR34+FR43+FR48</f>
        <v>0</v>
      </c>
      <c r="FS54" s="287">
        <f t="shared" si="960"/>
        <v>0</v>
      </c>
      <c r="FT54" s="102">
        <f t="shared" si="960"/>
        <v>300000</v>
      </c>
      <c r="FU54" s="287">
        <f t="shared" ref="FU54:FU58" si="961">IF(ISERROR(FV54/FT54),"",(FV54/FT54))</f>
        <v>0.63500000000000001</v>
      </c>
      <c r="FV54" s="287">
        <f t="shared" ref="FV54:FX54" si="962">FV34+FV43+FV48</f>
        <v>190500</v>
      </c>
      <c r="FW54" s="102">
        <f t="shared" si="962"/>
        <v>300000</v>
      </c>
      <c r="FX54" s="287">
        <f t="shared" si="962"/>
        <v>0</v>
      </c>
      <c r="FY54" s="287" t="str">
        <f t="shared" ref="FY54:FY58" si="963">IF(ISERROR(FZ54/FX54),"",(FZ54/FX54))</f>
        <v/>
      </c>
      <c r="FZ54" s="287">
        <f t="shared" ref="FZ54" si="964">FZ34+FZ43+FZ48</f>
        <v>0</v>
      </c>
      <c r="GA54" s="424">
        <f t="shared" si="42"/>
        <v>472580</v>
      </c>
      <c r="GB54" s="102">
        <f t="shared" ref="GB54" si="965">GB34+GB43+GB48</f>
        <v>3000</v>
      </c>
      <c r="GC54" s="287">
        <f t="shared" ref="GC54:GC58" si="966">IF(ISERROR(GD54/GB54),"",(GD54/GB54))</f>
        <v>17.666666666666668</v>
      </c>
      <c r="GD54" s="287">
        <f t="shared" ref="GD54:GE54" si="967">GD34+GD43+GD48</f>
        <v>53000</v>
      </c>
      <c r="GE54" s="102">
        <f t="shared" si="967"/>
        <v>0</v>
      </c>
      <c r="GF54" s="287" t="str">
        <f t="shared" ref="GF54:GF58" si="968">IF(ISERROR(GG54/GE54),"",(GG54/GE54))</f>
        <v/>
      </c>
      <c r="GG54" s="287">
        <f t="shared" ref="GG54:GH54" si="969">GG34+GG43+GG48</f>
        <v>0</v>
      </c>
      <c r="GH54" s="102">
        <f t="shared" si="969"/>
        <v>600</v>
      </c>
      <c r="GI54" s="287">
        <f t="shared" ref="GI54:GI58" si="970">IF(ISERROR(GJ54/GH54),"",(GJ54/GH54))</f>
        <v>1500</v>
      </c>
      <c r="GJ54" s="287">
        <f t="shared" ref="GJ54:GK54" si="971">GJ34+GJ43+GJ48</f>
        <v>900000</v>
      </c>
      <c r="GK54" s="102">
        <f t="shared" si="971"/>
        <v>1600</v>
      </c>
      <c r="GL54" s="287">
        <f t="shared" ref="GL54:GL58" si="972">IF(ISERROR(GM54/GK54),"",(GM54/GK54))</f>
        <v>199.375</v>
      </c>
      <c r="GM54" s="287">
        <f t="shared" ref="GM54:GN54" si="973">GM34+GM43+GM48</f>
        <v>319000</v>
      </c>
      <c r="GN54" s="102">
        <f t="shared" si="973"/>
        <v>50</v>
      </c>
      <c r="GO54" s="287">
        <f t="shared" ref="GO54:GO58" si="974">IF(ISERROR(GP54/GN54),"",(GP54/GN54))</f>
        <v>1000</v>
      </c>
      <c r="GP54" s="287">
        <f t="shared" ref="GP54:GT54" si="975">GP34+GP43+GP48</f>
        <v>50000</v>
      </c>
      <c r="GQ54" s="424">
        <f t="shared" si="52"/>
        <v>1322000</v>
      </c>
      <c r="GR54" s="287">
        <f t="shared" si="975"/>
        <v>50000</v>
      </c>
      <c r="GS54" s="287">
        <f t="shared" si="975"/>
        <v>20000</v>
      </c>
      <c r="GT54" s="872">
        <f t="shared" si="975"/>
        <v>179458</v>
      </c>
      <c r="GU54" s="424">
        <f t="shared" si="31"/>
        <v>2044038</v>
      </c>
      <c r="GV54" s="104"/>
      <c r="GW54" s="102">
        <f t="shared" ref="GW54:GW55" si="976">GW34+GW43+GW48</f>
        <v>0</v>
      </c>
      <c r="GX54" s="287" t="str">
        <f t="shared" ref="GX54:GX58" si="977">IF(ISERROR(GY54/GW54),"",(GY54/GW54))</f>
        <v/>
      </c>
      <c r="GY54" s="287">
        <f t="shared" ref="GY54:GZ54" si="978">GY34+GY43+GY48</f>
        <v>0</v>
      </c>
      <c r="GZ54" s="102">
        <f t="shared" si="978"/>
        <v>200</v>
      </c>
      <c r="HA54" s="287">
        <f t="shared" ref="HA54:HA58" si="979">IF(ISERROR(HB54/GZ54),"",(HB54/GZ54))</f>
        <v>55</v>
      </c>
      <c r="HB54" s="287">
        <f t="shared" ref="HB54:HC54" si="980">HB34+HB43+HB48</f>
        <v>11000</v>
      </c>
      <c r="HC54" s="102">
        <f t="shared" si="980"/>
        <v>40</v>
      </c>
      <c r="HD54" s="287">
        <f t="shared" ref="HD54:HD58" si="981">IF(ISERROR(HE54/HC54),"",(HE54/HC54))</f>
        <v>30</v>
      </c>
      <c r="HE54" s="287">
        <f t="shared" ref="HE54:HF54" si="982">HE34+HE43+HE48</f>
        <v>1200</v>
      </c>
      <c r="HF54" s="102">
        <f t="shared" si="982"/>
        <v>3325</v>
      </c>
      <c r="HG54" s="287">
        <f t="shared" ref="HG54:HG58" si="983">IF(ISERROR(HH54/HF54),"",(HH54/HF54))</f>
        <v>30.736842105263158</v>
      </c>
      <c r="HH54" s="287">
        <f t="shared" ref="HH54:HI54" si="984">HH34+HH43+HH48</f>
        <v>102200</v>
      </c>
      <c r="HI54" s="102">
        <f t="shared" si="984"/>
        <v>50</v>
      </c>
      <c r="HJ54" s="287">
        <f t="shared" ref="HJ54:HJ58" si="985">IF(ISERROR(HK54/HI54),"",(HK54/HI54))</f>
        <v>1000</v>
      </c>
      <c r="HK54" s="287">
        <f t="shared" ref="HK54:HL54" si="986">HK34+HK43+HK48</f>
        <v>50000</v>
      </c>
      <c r="HL54" s="102">
        <f t="shared" si="986"/>
        <v>150</v>
      </c>
      <c r="HM54" s="287">
        <f t="shared" ref="HM54:HM58" si="987">IF(ISERROR(HN54/HL54),"",(HN54/HL54))</f>
        <v>520.66666666666663</v>
      </c>
      <c r="HN54" s="287">
        <f t="shared" ref="HN54" si="988">HN34+HN43+HN48</f>
        <v>78100</v>
      </c>
      <c r="HO54" s="675">
        <f>HO34+HO43+HO48</f>
        <v>0</v>
      </c>
      <c r="HP54" s="287">
        <f t="shared" ref="HP54:HR54" si="989">HP34+HP43+HP48</f>
        <v>0</v>
      </c>
      <c r="HQ54" s="287">
        <f t="shared" si="989"/>
        <v>0</v>
      </c>
      <c r="HR54" s="102">
        <f t="shared" si="989"/>
        <v>300000</v>
      </c>
      <c r="HS54" s="287">
        <f t="shared" ref="HS54:HS58" si="990">IF(ISERROR(HT54/HR54),"",(HT54/HR54))</f>
        <v>0.63500000000000001</v>
      </c>
      <c r="HT54" s="287">
        <f t="shared" ref="HT54:HV54" si="991">HT34+HT43+HT48</f>
        <v>190500</v>
      </c>
      <c r="HU54" s="102">
        <f t="shared" si="991"/>
        <v>300000</v>
      </c>
      <c r="HV54" s="102">
        <f t="shared" si="991"/>
        <v>0</v>
      </c>
      <c r="HW54" s="287" t="str">
        <f t="shared" ref="HW54:HW58" si="992">IF(ISERROR(HX54/HV54),"",(HX54/HV54))</f>
        <v/>
      </c>
      <c r="HX54" s="287">
        <f t="shared" ref="HX54" si="993">HX34+HX43+HX48</f>
        <v>0</v>
      </c>
      <c r="HY54" s="424">
        <f t="shared" si="44"/>
        <v>433000</v>
      </c>
      <c r="HZ54" s="102">
        <f t="shared" ref="HZ54" si="994">HZ34+HZ43+HZ48</f>
        <v>3000</v>
      </c>
      <c r="IA54" s="287">
        <f t="shared" ref="IA54:IA58" si="995">IF(ISERROR(IB54/HZ54),"",(IB54/HZ54))</f>
        <v>17.666666666666668</v>
      </c>
      <c r="IB54" s="287">
        <f t="shared" ref="IB54:IC54" si="996">IB34+IB43+IB48</f>
        <v>53000</v>
      </c>
      <c r="IC54" s="102">
        <f t="shared" si="996"/>
        <v>0</v>
      </c>
      <c r="ID54" s="287" t="str">
        <f t="shared" ref="ID54:ID58" si="997">IF(ISERROR(IE54/IC54),"",(IE54/IC54))</f>
        <v/>
      </c>
      <c r="IE54" s="287">
        <f t="shared" ref="IE54:IF54" si="998">IE34+IE43+IE48</f>
        <v>0</v>
      </c>
      <c r="IF54" s="102">
        <f t="shared" si="998"/>
        <v>600</v>
      </c>
      <c r="IG54" s="287">
        <f t="shared" ref="IG54:IG58" si="999">IF(ISERROR(IH54/IF54),"",(IH54/IF54))</f>
        <v>1500</v>
      </c>
      <c r="IH54" s="287">
        <f t="shared" ref="IH54:II54" si="1000">IH34+IH43+IH48</f>
        <v>900000</v>
      </c>
      <c r="II54" s="102">
        <f t="shared" si="1000"/>
        <v>1600</v>
      </c>
      <c r="IJ54" s="287">
        <f t="shared" ref="IJ54:IJ58" si="1001">IF(ISERROR(IK54/II54),"",(IK54/II54))</f>
        <v>199.375</v>
      </c>
      <c r="IK54" s="287">
        <f t="shared" ref="IK54:IL54" si="1002">IK34+IK43+IK48</f>
        <v>319000</v>
      </c>
      <c r="IL54" s="102">
        <f t="shared" si="1002"/>
        <v>50</v>
      </c>
      <c r="IM54" s="287">
        <f t="shared" ref="IM54:IM58" si="1003">IF(ISERROR(IN54/IL54),"",(IN54/IL54))</f>
        <v>1000</v>
      </c>
      <c r="IN54" s="287">
        <f t="shared" ref="IN54:IR54" si="1004">IN34+IN43+IN48</f>
        <v>50000</v>
      </c>
      <c r="IO54" s="424">
        <f t="shared" si="53"/>
        <v>1322000</v>
      </c>
      <c r="IP54" s="287">
        <f t="shared" si="1004"/>
        <v>50000</v>
      </c>
      <c r="IQ54" s="287">
        <f t="shared" si="1004"/>
        <v>20000</v>
      </c>
      <c r="IR54" s="872">
        <f t="shared" si="1004"/>
        <v>175500</v>
      </c>
      <c r="IS54" s="424">
        <f t="shared" si="32"/>
        <v>2000500</v>
      </c>
      <c r="IT54" s="104"/>
      <c r="IU54" s="102">
        <f t="shared" ref="IU54:IU55" si="1005">IU34+IU43+IU48</f>
        <v>0</v>
      </c>
      <c r="IV54" s="287" t="str">
        <f t="shared" ref="IV54:IV58" si="1006">IF(ISERROR(IW54/IU54),"",(IW54/IU54))</f>
        <v/>
      </c>
      <c r="IW54" s="287">
        <f t="shared" ref="IW54:IX54" si="1007">IW34+IW43+IW48</f>
        <v>0</v>
      </c>
      <c r="IX54" s="102">
        <f t="shared" si="1007"/>
        <v>200</v>
      </c>
      <c r="IY54" s="287">
        <f t="shared" ref="IY54:IY58" si="1008">IF(ISERROR(IZ54/IX54),"",(IZ54/IX54))</f>
        <v>55</v>
      </c>
      <c r="IZ54" s="287">
        <f t="shared" ref="IZ54:JA54" si="1009">IZ34+IZ43+IZ48</f>
        <v>11000</v>
      </c>
      <c r="JA54" s="102">
        <f t="shared" si="1009"/>
        <v>30</v>
      </c>
      <c r="JB54" s="287">
        <f t="shared" ref="JB54:JB58" si="1010">IF(ISERROR(JC54/JA54),"",(JC54/JA54))</f>
        <v>26</v>
      </c>
      <c r="JC54" s="287">
        <f t="shared" ref="JC54:JD54" si="1011">JC34+JC43+JC48</f>
        <v>780</v>
      </c>
      <c r="JD54" s="102">
        <f t="shared" si="1011"/>
        <v>7985</v>
      </c>
      <c r="JE54" s="287">
        <f t="shared" ref="JE54:JE58" si="1012">IF(ISERROR(JF54/JD54),"",(JF54/JD54))</f>
        <v>31.474013775829679</v>
      </c>
      <c r="JF54" s="287">
        <f t="shared" ref="JF54:JG54" si="1013">JF34+JF43+JF48</f>
        <v>251320</v>
      </c>
      <c r="JG54" s="102">
        <f t="shared" si="1013"/>
        <v>50</v>
      </c>
      <c r="JH54" s="287">
        <f t="shared" ref="JH54:JH58" si="1014">IF(ISERROR(JI54/JG54),"",(JI54/JG54))</f>
        <v>1000</v>
      </c>
      <c r="JI54" s="287">
        <f t="shared" ref="JI54:JJ54" si="1015">JI34+JI43+JI48</f>
        <v>50000</v>
      </c>
      <c r="JJ54" s="102">
        <f t="shared" si="1015"/>
        <v>150</v>
      </c>
      <c r="JK54" s="287">
        <f t="shared" ref="JK54:JK58" si="1016">IF(ISERROR(JL54/JJ54),"",(JL54/JJ54))</f>
        <v>520.66666666666663</v>
      </c>
      <c r="JL54" s="287">
        <f t="shared" ref="JL54" si="1017">JL34+JL43+JL48</f>
        <v>78100</v>
      </c>
      <c r="JM54" s="675">
        <f>JM34+JM43+JM48</f>
        <v>0</v>
      </c>
      <c r="JN54" s="287">
        <f t="shared" ref="JN54:JP54" si="1018">JN34+JN43+JN48</f>
        <v>0</v>
      </c>
      <c r="JO54" s="287">
        <f t="shared" si="1018"/>
        <v>0</v>
      </c>
      <c r="JP54" s="102">
        <f t="shared" si="1018"/>
        <v>300000</v>
      </c>
      <c r="JQ54" s="287">
        <f t="shared" ref="JQ54:JQ58" si="1019">IF(ISERROR(JR54/JP54),"",(JR54/JP54))</f>
        <v>0.63500000000000001</v>
      </c>
      <c r="JR54" s="287">
        <f t="shared" ref="JR54:JT54" si="1020">JR34+JR43+JR48</f>
        <v>190500</v>
      </c>
      <c r="JS54" s="102">
        <f t="shared" si="1020"/>
        <v>300000</v>
      </c>
      <c r="JT54" s="102">
        <f t="shared" si="1020"/>
        <v>0</v>
      </c>
      <c r="JU54" s="287" t="str">
        <f t="shared" ref="JU54:JU58" si="1021">IF(ISERROR(JV54/JT54),"",(JV54/JT54))</f>
        <v/>
      </c>
      <c r="JV54" s="287">
        <f t="shared" ref="JV54" si="1022">JV34+JV43+JV48</f>
        <v>0</v>
      </c>
      <c r="JW54" s="424">
        <f t="shared" si="46"/>
        <v>581700</v>
      </c>
      <c r="JX54" s="102">
        <f t="shared" ref="JX54" si="1023">JX34+JX43+JX48</f>
        <v>3000</v>
      </c>
      <c r="JY54" s="287">
        <f t="shared" ref="JY54:JY58" si="1024">IF(ISERROR(JZ54/JX54),"",(JZ54/JX54))</f>
        <v>17.666666666666668</v>
      </c>
      <c r="JZ54" s="287">
        <f t="shared" ref="JZ54:KA54" si="1025">JZ34+JZ43+JZ48</f>
        <v>53000</v>
      </c>
      <c r="KA54" s="102">
        <f t="shared" si="1025"/>
        <v>0</v>
      </c>
      <c r="KB54" s="287" t="str">
        <f t="shared" ref="KB54:KB58" si="1026">IF(ISERROR(KC54/KA54),"",(KC54/KA54))</f>
        <v/>
      </c>
      <c r="KC54" s="287">
        <f t="shared" ref="KC54:KD54" si="1027">KC34+KC43+KC48</f>
        <v>0</v>
      </c>
      <c r="KD54" s="102">
        <f t="shared" si="1027"/>
        <v>600</v>
      </c>
      <c r="KE54" s="287">
        <f t="shared" ref="KE54:KE58" si="1028">IF(ISERROR(KF54/KD54),"",(KF54/KD54))</f>
        <v>1500</v>
      </c>
      <c r="KF54" s="287">
        <f t="shared" ref="KF54:KG54" si="1029">KF34+KF43+KF48</f>
        <v>900000</v>
      </c>
      <c r="KG54" s="102">
        <f t="shared" si="1029"/>
        <v>1600</v>
      </c>
      <c r="KH54" s="287">
        <f t="shared" ref="KH54:KH58" si="1030">IF(ISERROR(KI54/KG54),"",(KI54/KG54))</f>
        <v>199.375</v>
      </c>
      <c r="KI54" s="287">
        <f t="shared" ref="KI54:KJ54" si="1031">KI34+KI43+KI48</f>
        <v>319000</v>
      </c>
      <c r="KJ54" s="102">
        <f t="shared" si="1031"/>
        <v>50</v>
      </c>
      <c r="KK54" s="287">
        <f t="shared" ref="KK54:KK58" si="1032">IF(ISERROR(KL54/KJ54),"",(KL54/KJ54))</f>
        <v>1000</v>
      </c>
      <c r="KL54" s="287">
        <f t="shared" ref="KL54:KP54" si="1033">KL34+KL43+KL48</f>
        <v>50000</v>
      </c>
      <c r="KM54" s="424">
        <f t="shared" si="54"/>
        <v>1322000</v>
      </c>
      <c r="KN54" s="287">
        <f t="shared" si="1033"/>
        <v>50000</v>
      </c>
      <c r="KO54" s="287">
        <f t="shared" si="1033"/>
        <v>20000</v>
      </c>
      <c r="KP54" s="872">
        <f t="shared" si="1033"/>
        <v>190370</v>
      </c>
      <c r="KQ54" s="424">
        <f t="shared" si="33"/>
        <v>2164070</v>
      </c>
      <c r="KR54" s="104"/>
    </row>
    <row r="55" spans="1:304" ht="15">
      <c r="A55" s="911"/>
      <c r="B55" s="950" t="s">
        <v>139</v>
      </c>
      <c r="C55" s="951"/>
      <c r="D55" s="100" t="s">
        <v>55</v>
      </c>
      <c r="E55" s="106">
        <f>E35+E44+E49</f>
        <v>0</v>
      </c>
      <c r="F55" s="106" t="str">
        <f t="shared" si="73"/>
        <v/>
      </c>
      <c r="G55" s="106">
        <f>G35+G44+G49</f>
        <v>0</v>
      </c>
      <c r="H55" s="106">
        <f>H35+H44+H49</f>
        <v>1300</v>
      </c>
      <c r="I55" s="106">
        <f t="shared" si="11"/>
        <v>34.615384615384613</v>
      </c>
      <c r="J55" s="106">
        <f>J35+J44+J49</f>
        <v>45000</v>
      </c>
      <c r="K55" s="106">
        <f>K35+K44+K49</f>
        <v>0</v>
      </c>
      <c r="L55" s="106" t="str">
        <f t="shared" si="0"/>
        <v/>
      </c>
      <c r="M55" s="106">
        <f>M35+M44+M49</f>
        <v>0</v>
      </c>
      <c r="N55" s="106">
        <f>N35+N44+N49</f>
        <v>1988</v>
      </c>
      <c r="O55" s="106">
        <f t="shared" si="12"/>
        <v>19.869215291750503</v>
      </c>
      <c r="P55" s="106">
        <f>P35+P44+P49</f>
        <v>39500</v>
      </c>
      <c r="Q55" s="106">
        <f>Q35+Q44+Q49</f>
        <v>842</v>
      </c>
      <c r="R55" s="106">
        <f t="shared" si="13"/>
        <v>350.35629453681707</v>
      </c>
      <c r="S55" s="106">
        <f>S35+S44+S49</f>
        <v>295000</v>
      </c>
      <c r="T55" s="106">
        <f>T35+T44+T49</f>
        <v>0</v>
      </c>
      <c r="U55" s="106" t="str">
        <f t="shared" si="14"/>
        <v/>
      </c>
      <c r="V55" s="106">
        <f>V35+V44+V49</f>
        <v>0</v>
      </c>
      <c r="W55" s="674">
        <f t="shared" ref="W55:Y55" si="1034">W35+W44+W49</f>
        <v>0</v>
      </c>
      <c r="X55" s="106">
        <f t="shared" si="1034"/>
        <v>0</v>
      </c>
      <c r="Y55" s="106">
        <f t="shared" si="1034"/>
        <v>0</v>
      </c>
      <c r="Z55" s="106">
        <f>Z35+Z44+Z49</f>
        <v>3672329</v>
      </c>
      <c r="AA55" s="232">
        <f t="shared" si="15"/>
        <v>0.27457452750012323</v>
      </c>
      <c r="AB55" s="106">
        <f t="shared" ref="AB55:AD55" si="1035">AB35+AB44+AB49</f>
        <v>1008328</v>
      </c>
      <c r="AC55" s="106">
        <f t="shared" si="1035"/>
        <v>2444070</v>
      </c>
      <c r="AD55" s="106">
        <f t="shared" si="1035"/>
        <v>0</v>
      </c>
      <c r="AE55" s="106" t="str">
        <f t="shared" si="16"/>
        <v/>
      </c>
      <c r="AF55" s="106">
        <f t="shared" ref="AF55:AH55" si="1036">AF35+AF44+AF49</f>
        <v>0</v>
      </c>
      <c r="AG55" s="106">
        <f t="shared" si="1036"/>
        <v>1387828</v>
      </c>
      <c r="AH55" s="106">
        <f t="shared" si="1036"/>
        <v>0</v>
      </c>
      <c r="AI55" s="106" t="str">
        <f t="shared" si="816"/>
        <v/>
      </c>
      <c r="AJ55" s="106">
        <f>AJ35+AJ44+AJ49</f>
        <v>0</v>
      </c>
      <c r="AK55" s="106">
        <f>AK35+AK44+AK49</f>
        <v>0</v>
      </c>
      <c r="AL55" s="106" t="str">
        <f t="shared" si="818"/>
        <v/>
      </c>
      <c r="AM55" s="106">
        <f>AM35+AM44+AM49</f>
        <v>0</v>
      </c>
      <c r="AN55" s="106">
        <f>AN35+AN44+AN49</f>
        <v>0</v>
      </c>
      <c r="AO55" s="106" t="str">
        <f t="shared" si="820"/>
        <v/>
      </c>
      <c r="AP55" s="106">
        <f>AP35+AP44+AP49</f>
        <v>0</v>
      </c>
      <c r="AQ55" s="106">
        <f>AQ35+AQ44+AQ49</f>
        <v>0</v>
      </c>
      <c r="AR55" s="106" t="str">
        <f t="shared" si="822"/>
        <v/>
      </c>
      <c r="AS55" s="106">
        <f>AS35+AS44+AS49</f>
        <v>0</v>
      </c>
      <c r="AT55" s="106">
        <f>AT35+AT44+AT49</f>
        <v>0</v>
      </c>
      <c r="AU55" s="106" t="str">
        <f t="shared" si="75"/>
        <v>0</v>
      </c>
      <c r="AV55" s="106">
        <f t="shared" ref="AV55:AZ55" si="1037">AV35+AV44+AV49</f>
        <v>0</v>
      </c>
      <c r="AW55" s="106">
        <f t="shared" si="1037"/>
        <v>0</v>
      </c>
      <c r="AX55" s="106">
        <f t="shared" si="1037"/>
        <v>0</v>
      </c>
      <c r="AY55" s="106">
        <f t="shared" si="1037"/>
        <v>0</v>
      </c>
      <c r="AZ55" s="107">
        <f t="shared" si="1037"/>
        <v>138782.79999999999</v>
      </c>
      <c r="BA55" s="207">
        <f t="shared" si="179"/>
        <v>1526610.8</v>
      </c>
      <c r="BB55" s="104"/>
      <c r="BC55" s="105">
        <f t="shared" ref="BC55" si="1038">BC35+BC44+BC49</f>
        <v>0</v>
      </c>
      <c r="BD55" s="286" t="str">
        <f t="shared" si="58"/>
        <v/>
      </c>
      <c r="BE55" s="286">
        <f t="shared" ref="BE55:BF55" si="1039">BE35+BE44+BE49</f>
        <v>0</v>
      </c>
      <c r="BF55" s="106">
        <f t="shared" si="1039"/>
        <v>975</v>
      </c>
      <c r="BG55" s="286">
        <f t="shared" si="59"/>
        <v>36.92307692307692</v>
      </c>
      <c r="BH55" s="286">
        <f t="shared" ref="BH55:BI55" si="1040">BH35+BH44+BH49</f>
        <v>36000</v>
      </c>
      <c r="BI55" s="106">
        <f t="shared" si="1040"/>
        <v>0</v>
      </c>
      <c r="BJ55" s="286" t="str">
        <f t="shared" si="60"/>
        <v/>
      </c>
      <c r="BK55" s="286">
        <f t="shared" ref="BK55:BL55" si="1041">BK35+BK44+BK49</f>
        <v>0</v>
      </c>
      <c r="BL55" s="106">
        <f t="shared" si="1041"/>
        <v>2103</v>
      </c>
      <c r="BM55" s="286">
        <f t="shared" si="61"/>
        <v>20.156918687589158</v>
      </c>
      <c r="BN55" s="286">
        <f t="shared" ref="BN55:BO55" si="1042">BN35+BN44+BN49</f>
        <v>42390</v>
      </c>
      <c r="BO55" s="106">
        <f t="shared" si="1042"/>
        <v>875</v>
      </c>
      <c r="BP55" s="286">
        <f t="shared" si="62"/>
        <v>346.85714285714283</v>
      </c>
      <c r="BQ55" s="286">
        <f t="shared" ref="BQ55:BR55" si="1043">BQ35+BQ44+BQ49</f>
        <v>303500</v>
      </c>
      <c r="BR55" s="106">
        <f t="shared" si="1043"/>
        <v>17</v>
      </c>
      <c r="BS55" s="286">
        <f t="shared" si="63"/>
        <v>750</v>
      </c>
      <c r="BT55" s="286">
        <f t="shared" ref="BT55:BX55" si="1044">BT35+BT44+BT49</f>
        <v>12750</v>
      </c>
      <c r="BU55" s="674">
        <f>BU35+BU44+BU49</f>
        <v>0</v>
      </c>
      <c r="BV55" s="286">
        <f t="shared" ref="BV55:BW55" si="1045">BV35+BV44+BV49</f>
        <v>0</v>
      </c>
      <c r="BW55" s="286">
        <f t="shared" si="1045"/>
        <v>0</v>
      </c>
      <c r="BX55" s="106">
        <f t="shared" si="1044"/>
        <v>1587780</v>
      </c>
      <c r="BY55" s="286">
        <f t="shared" si="64"/>
        <v>0.30412903550869769</v>
      </c>
      <c r="BZ55" s="286">
        <f t="shared" ref="BZ55:CB55" si="1046">BZ35+BZ44+BZ49</f>
        <v>482890</v>
      </c>
      <c r="CA55" s="106">
        <f t="shared" si="1046"/>
        <v>1110000</v>
      </c>
      <c r="CB55" s="106">
        <f t="shared" si="1046"/>
        <v>0</v>
      </c>
      <c r="CC55" s="286" t="str">
        <f t="shared" si="65"/>
        <v/>
      </c>
      <c r="CD55" s="286">
        <f t="shared" ref="CD55:CF55" si="1047">CD35+CD44+CD49</f>
        <v>0</v>
      </c>
      <c r="CE55" s="424">
        <f t="shared" si="38"/>
        <v>877530</v>
      </c>
      <c r="CF55" s="106">
        <f t="shared" si="1047"/>
        <v>0</v>
      </c>
      <c r="CG55" s="286" t="str">
        <f t="shared" si="66"/>
        <v/>
      </c>
      <c r="CH55" s="286">
        <f t="shared" ref="CH55:CI55" si="1048">CH35+CH44+CH49</f>
        <v>0</v>
      </c>
      <c r="CI55" s="106">
        <f t="shared" si="1048"/>
        <v>0</v>
      </c>
      <c r="CJ55" s="286" t="str">
        <f t="shared" si="67"/>
        <v/>
      </c>
      <c r="CK55" s="286">
        <f t="shared" ref="CK55:CL55" si="1049">CK35+CK44+CK49</f>
        <v>0</v>
      </c>
      <c r="CL55" s="106">
        <f t="shared" si="1049"/>
        <v>0</v>
      </c>
      <c r="CM55" s="286" t="str">
        <f t="shared" si="68"/>
        <v/>
      </c>
      <c r="CN55" s="286">
        <f t="shared" ref="CN55:CO55" si="1050">CN35+CN44+CN49</f>
        <v>0</v>
      </c>
      <c r="CO55" s="106">
        <f t="shared" si="1050"/>
        <v>0</v>
      </c>
      <c r="CP55" s="286" t="str">
        <f t="shared" si="69"/>
        <v/>
      </c>
      <c r="CQ55" s="286">
        <f t="shared" ref="CQ55:CR55" si="1051">CQ35+CQ44+CQ49</f>
        <v>0</v>
      </c>
      <c r="CR55" s="106">
        <f t="shared" si="1051"/>
        <v>0</v>
      </c>
      <c r="CS55" s="286" t="str">
        <f t="shared" si="70"/>
        <v/>
      </c>
      <c r="CT55" s="286">
        <f t="shared" ref="CT55:CX55" si="1052">CT35+CT44+CT49</f>
        <v>0</v>
      </c>
      <c r="CU55" s="424">
        <f t="shared" si="50"/>
        <v>0</v>
      </c>
      <c r="CV55" s="286">
        <f t="shared" si="1052"/>
        <v>0</v>
      </c>
      <c r="CW55" s="286">
        <f t="shared" si="1052"/>
        <v>0</v>
      </c>
      <c r="CX55" s="286">
        <f t="shared" si="1052"/>
        <v>87753</v>
      </c>
      <c r="CY55" s="424">
        <f t="shared" si="29"/>
        <v>965283</v>
      </c>
      <c r="CZ55" s="289"/>
      <c r="DA55" s="106">
        <f t="shared" si="918"/>
        <v>0</v>
      </c>
      <c r="DB55" s="286" t="str">
        <f t="shared" si="919"/>
        <v/>
      </c>
      <c r="DC55" s="286">
        <f t="shared" ref="DC55:DD55" si="1053">DC35+DC44+DC49</f>
        <v>0</v>
      </c>
      <c r="DD55" s="106">
        <f t="shared" si="1053"/>
        <v>750</v>
      </c>
      <c r="DE55" s="286">
        <f t="shared" si="921"/>
        <v>42.666666666666664</v>
      </c>
      <c r="DF55" s="286">
        <f t="shared" ref="DF55:DG55" si="1054">DF35+DF44+DF49</f>
        <v>32000</v>
      </c>
      <c r="DG55" s="106">
        <f t="shared" si="1054"/>
        <v>0</v>
      </c>
      <c r="DH55" s="286" t="str">
        <f t="shared" si="923"/>
        <v/>
      </c>
      <c r="DI55" s="286">
        <f t="shared" ref="DI55:DJ55" si="1055">DI35+DI44+DI49</f>
        <v>0</v>
      </c>
      <c r="DJ55" s="106">
        <f t="shared" si="1055"/>
        <v>2649.5</v>
      </c>
      <c r="DK55" s="286">
        <f t="shared" si="925"/>
        <v>21.373844121532365</v>
      </c>
      <c r="DL55" s="286">
        <f t="shared" ref="DL55:DM55" si="1056">DL35+DL44+DL49</f>
        <v>56630</v>
      </c>
      <c r="DM55" s="106">
        <f t="shared" si="1056"/>
        <v>550</v>
      </c>
      <c r="DN55" s="286">
        <f t="shared" si="927"/>
        <v>343.63636363636363</v>
      </c>
      <c r="DO55" s="286">
        <f t="shared" ref="DO55:DP55" si="1057">DO35+DO44+DO49</f>
        <v>189000</v>
      </c>
      <c r="DP55" s="106">
        <f t="shared" si="1057"/>
        <v>0</v>
      </c>
      <c r="DQ55" s="286" t="str">
        <f t="shared" si="929"/>
        <v/>
      </c>
      <c r="DR55" s="286">
        <f t="shared" ref="DR55" si="1058">DR35+DR44+DR49</f>
        <v>0</v>
      </c>
      <c r="DS55" s="674">
        <f>DS35+DS44+DS49</f>
        <v>0</v>
      </c>
      <c r="DT55" s="286">
        <f t="shared" ref="DT55:DV58" si="1059">DT35+DT44+DT49</f>
        <v>0</v>
      </c>
      <c r="DU55" s="286">
        <f t="shared" si="1059"/>
        <v>0</v>
      </c>
      <c r="DV55" s="106">
        <f t="shared" si="1059"/>
        <v>1837755</v>
      </c>
      <c r="DW55" s="286">
        <f t="shared" si="932"/>
        <v>0.33086020715492542</v>
      </c>
      <c r="DX55" s="286">
        <f t="shared" ref="DX55:DZ55" si="1060">DX35+DX44+DX49</f>
        <v>608040</v>
      </c>
      <c r="DY55" s="106">
        <f t="shared" si="1060"/>
        <v>550000</v>
      </c>
      <c r="DZ55" s="106">
        <f t="shared" si="1060"/>
        <v>0</v>
      </c>
      <c r="EA55" s="286" t="str">
        <f t="shared" si="934"/>
        <v/>
      </c>
      <c r="EB55" s="286">
        <f t="shared" ref="EB55" si="1061">EB35+EB44+EB49</f>
        <v>0</v>
      </c>
      <c r="EC55" s="424">
        <f t="shared" si="40"/>
        <v>885670</v>
      </c>
      <c r="ED55" s="106">
        <f t="shared" ref="ED55" si="1062">ED35+ED44+ED49</f>
        <v>0</v>
      </c>
      <c r="EE55" s="286" t="str">
        <f t="shared" si="937"/>
        <v/>
      </c>
      <c r="EF55" s="286">
        <f t="shared" ref="EF55:EG55" si="1063">EF35+EF44+EF49</f>
        <v>0</v>
      </c>
      <c r="EG55" s="106">
        <f t="shared" si="1063"/>
        <v>0</v>
      </c>
      <c r="EH55" s="286" t="str">
        <f t="shared" si="939"/>
        <v/>
      </c>
      <c r="EI55" s="286">
        <f t="shared" ref="EI55:EJ55" si="1064">EI35+EI44+EI49</f>
        <v>0</v>
      </c>
      <c r="EJ55" s="106">
        <f t="shared" si="1064"/>
        <v>0</v>
      </c>
      <c r="EK55" s="286" t="str">
        <f t="shared" si="941"/>
        <v/>
      </c>
      <c r="EL55" s="286">
        <f t="shared" ref="EL55:EM55" si="1065">EL35+EL44+EL49</f>
        <v>0</v>
      </c>
      <c r="EM55" s="106">
        <f t="shared" si="1065"/>
        <v>0</v>
      </c>
      <c r="EN55" s="286" t="str">
        <f t="shared" si="943"/>
        <v/>
      </c>
      <c r="EO55" s="286">
        <f t="shared" ref="EO55:EP55" si="1066">EO35+EO44+EO49</f>
        <v>0</v>
      </c>
      <c r="EP55" s="106">
        <f t="shared" si="1066"/>
        <v>0</v>
      </c>
      <c r="EQ55" s="286" t="str">
        <f t="shared" si="945"/>
        <v/>
      </c>
      <c r="ER55" s="286">
        <f t="shared" ref="ER55:EV55" si="1067">ER35+ER44+ER49</f>
        <v>0</v>
      </c>
      <c r="ES55" s="424">
        <f t="shared" si="51"/>
        <v>0</v>
      </c>
      <c r="ET55" s="286">
        <f t="shared" si="1067"/>
        <v>0</v>
      </c>
      <c r="EU55" s="286">
        <f t="shared" si="1067"/>
        <v>0</v>
      </c>
      <c r="EV55" s="286">
        <f t="shared" si="1067"/>
        <v>88567</v>
      </c>
      <c r="EW55" s="424">
        <f t="shared" si="30"/>
        <v>974237</v>
      </c>
      <c r="EX55" s="104"/>
      <c r="EY55" s="106">
        <f t="shared" si="947"/>
        <v>0</v>
      </c>
      <c r="EZ55" s="286" t="str">
        <f t="shared" si="948"/>
        <v/>
      </c>
      <c r="FA55" s="286">
        <f t="shared" ref="FA55:FB55" si="1068">FA35+FA44+FA49</f>
        <v>0</v>
      </c>
      <c r="FB55" s="106">
        <f t="shared" si="1068"/>
        <v>731</v>
      </c>
      <c r="FC55" s="286">
        <f t="shared" si="950"/>
        <v>44.459644322845421</v>
      </c>
      <c r="FD55" s="286">
        <f t="shared" ref="FD55:FE55" si="1069">FD35+FD44+FD49</f>
        <v>32500</v>
      </c>
      <c r="FE55" s="106">
        <f t="shared" si="1069"/>
        <v>0</v>
      </c>
      <c r="FF55" s="286" t="str">
        <f t="shared" si="952"/>
        <v/>
      </c>
      <c r="FG55" s="286">
        <f t="shared" ref="FG55:FH55" si="1070">FG35+FG44+FG49</f>
        <v>0</v>
      </c>
      <c r="FH55" s="106">
        <f t="shared" si="1070"/>
        <v>3174.2</v>
      </c>
      <c r="FI55" s="286">
        <f t="shared" si="954"/>
        <v>23.382269548232628</v>
      </c>
      <c r="FJ55" s="286">
        <f t="shared" ref="FJ55:FK55" si="1071">FJ35+FJ44+FJ49</f>
        <v>74220</v>
      </c>
      <c r="FK55" s="106">
        <f t="shared" si="1071"/>
        <v>220</v>
      </c>
      <c r="FL55" s="286">
        <f t="shared" si="956"/>
        <v>354.54545454545456</v>
      </c>
      <c r="FM55" s="286">
        <f t="shared" ref="FM55:FN55" si="1072">FM35+FM44+FM49</f>
        <v>78000</v>
      </c>
      <c r="FN55" s="106">
        <f t="shared" si="1072"/>
        <v>0</v>
      </c>
      <c r="FO55" s="286" t="str">
        <f t="shared" si="958"/>
        <v/>
      </c>
      <c r="FP55" s="286">
        <f t="shared" ref="FP55" si="1073">FP35+FP44+FP49</f>
        <v>0</v>
      </c>
      <c r="FQ55" s="674">
        <f>FQ35+FQ44+FQ49</f>
        <v>0</v>
      </c>
      <c r="FR55" s="286">
        <f t="shared" ref="FR55:FT58" si="1074">FR35+FR44+FR49</f>
        <v>0</v>
      </c>
      <c r="FS55" s="286">
        <f t="shared" si="1074"/>
        <v>0</v>
      </c>
      <c r="FT55" s="106">
        <f t="shared" si="1074"/>
        <v>1110000</v>
      </c>
      <c r="FU55" s="286">
        <f t="shared" si="961"/>
        <v>0.3074774774774775</v>
      </c>
      <c r="FV55" s="286">
        <f t="shared" ref="FV55:FX55" si="1075">FV35+FV44+FV49</f>
        <v>341300</v>
      </c>
      <c r="FW55" s="106">
        <f t="shared" si="1075"/>
        <v>350000</v>
      </c>
      <c r="FX55" s="286">
        <f t="shared" si="1075"/>
        <v>0</v>
      </c>
      <c r="FY55" s="286" t="str">
        <f t="shared" si="963"/>
        <v/>
      </c>
      <c r="FZ55" s="286">
        <f t="shared" ref="FZ55" si="1076">FZ35+FZ44+FZ49</f>
        <v>0</v>
      </c>
      <c r="GA55" s="424">
        <f t="shared" si="42"/>
        <v>526020</v>
      </c>
      <c r="GB55" s="106">
        <f t="shared" ref="GB55" si="1077">GB35+GB44+GB49</f>
        <v>0</v>
      </c>
      <c r="GC55" s="286" t="str">
        <f t="shared" si="966"/>
        <v/>
      </c>
      <c r="GD55" s="286">
        <f t="shared" ref="GD55:GE55" si="1078">GD35+GD44+GD49</f>
        <v>0</v>
      </c>
      <c r="GE55" s="106">
        <f t="shared" si="1078"/>
        <v>0</v>
      </c>
      <c r="GF55" s="286" t="str">
        <f t="shared" si="968"/>
        <v/>
      </c>
      <c r="GG55" s="286">
        <f t="shared" ref="GG55:GH55" si="1079">GG35+GG44+GG49</f>
        <v>0</v>
      </c>
      <c r="GH55" s="106">
        <f t="shared" si="1079"/>
        <v>0</v>
      </c>
      <c r="GI55" s="286" t="str">
        <f t="shared" si="970"/>
        <v/>
      </c>
      <c r="GJ55" s="286">
        <f t="shared" ref="GJ55:GK55" si="1080">GJ35+GJ44+GJ49</f>
        <v>0</v>
      </c>
      <c r="GK55" s="106">
        <f t="shared" si="1080"/>
        <v>0</v>
      </c>
      <c r="GL55" s="286" t="str">
        <f t="shared" si="972"/>
        <v/>
      </c>
      <c r="GM55" s="286">
        <f t="shared" ref="GM55:GN55" si="1081">GM35+GM44+GM49</f>
        <v>0</v>
      </c>
      <c r="GN55" s="106">
        <f t="shared" si="1081"/>
        <v>0</v>
      </c>
      <c r="GO55" s="286" t="str">
        <f t="shared" si="974"/>
        <v/>
      </c>
      <c r="GP55" s="286">
        <f t="shared" ref="GP55:GT55" si="1082">GP35+GP44+GP49</f>
        <v>0</v>
      </c>
      <c r="GQ55" s="424">
        <f t="shared" si="52"/>
        <v>0</v>
      </c>
      <c r="GR55" s="286">
        <f t="shared" si="1082"/>
        <v>0</v>
      </c>
      <c r="GS55" s="286">
        <f t="shared" si="1082"/>
        <v>0</v>
      </c>
      <c r="GT55" s="289">
        <f t="shared" si="1082"/>
        <v>52602</v>
      </c>
      <c r="GU55" s="424">
        <f t="shared" si="31"/>
        <v>578622</v>
      </c>
      <c r="GV55" s="104"/>
      <c r="GW55" s="106">
        <f t="shared" si="976"/>
        <v>0</v>
      </c>
      <c r="GX55" s="286" t="str">
        <f t="shared" si="977"/>
        <v/>
      </c>
      <c r="GY55" s="286">
        <f t="shared" ref="GY55:GZ55" si="1083">GY35+GY44+GY49</f>
        <v>0</v>
      </c>
      <c r="GZ55" s="106">
        <f t="shared" si="1083"/>
        <v>500</v>
      </c>
      <c r="HA55" s="286">
        <f t="shared" si="979"/>
        <v>55</v>
      </c>
      <c r="HB55" s="286">
        <f t="shared" ref="HB55:HC55" si="1084">HB35+HB44+HB49</f>
        <v>27500</v>
      </c>
      <c r="HC55" s="106">
        <f t="shared" si="1084"/>
        <v>0</v>
      </c>
      <c r="HD55" s="286" t="str">
        <f t="shared" si="981"/>
        <v/>
      </c>
      <c r="HE55" s="286">
        <f t="shared" ref="HE55:HF55" si="1085">HE35+HE44+HE49</f>
        <v>0</v>
      </c>
      <c r="HF55" s="106">
        <f t="shared" si="1085"/>
        <v>1155</v>
      </c>
      <c r="HG55" s="286">
        <f t="shared" si="983"/>
        <v>20</v>
      </c>
      <c r="HH55" s="286">
        <f t="shared" ref="HH55:HI55" si="1086">HH35+HH44+HH49</f>
        <v>23100</v>
      </c>
      <c r="HI55" s="106">
        <f t="shared" si="1086"/>
        <v>140</v>
      </c>
      <c r="HJ55" s="286">
        <f t="shared" si="985"/>
        <v>425</v>
      </c>
      <c r="HK55" s="286">
        <f t="shared" ref="HK55:HL55" si="1087">HK35+HK44+HK49</f>
        <v>59500</v>
      </c>
      <c r="HL55" s="106">
        <f t="shared" si="1087"/>
        <v>0</v>
      </c>
      <c r="HM55" s="286" t="str">
        <f t="shared" si="987"/>
        <v/>
      </c>
      <c r="HN55" s="286">
        <f t="shared" ref="HN55" si="1088">HN35+HN44+HN49</f>
        <v>0</v>
      </c>
      <c r="HO55" s="674">
        <f>HO35+HO44+HO49</f>
        <v>0</v>
      </c>
      <c r="HP55" s="286">
        <f t="shared" ref="HP55:HR58" si="1089">HP35+HP44+HP49</f>
        <v>0</v>
      </c>
      <c r="HQ55" s="286">
        <f t="shared" si="1089"/>
        <v>0</v>
      </c>
      <c r="HR55" s="106">
        <f t="shared" si="1089"/>
        <v>550000</v>
      </c>
      <c r="HS55" s="286">
        <f t="shared" si="990"/>
        <v>0.31490909090909092</v>
      </c>
      <c r="HT55" s="286">
        <f t="shared" ref="HT55:HV55" si="1090">HT35+HT44+HT49</f>
        <v>173200</v>
      </c>
      <c r="HU55" s="106">
        <f t="shared" si="1090"/>
        <v>80000</v>
      </c>
      <c r="HV55" s="106">
        <f t="shared" si="1090"/>
        <v>0</v>
      </c>
      <c r="HW55" s="286" t="str">
        <f t="shared" si="992"/>
        <v/>
      </c>
      <c r="HX55" s="286">
        <f t="shared" ref="HX55" si="1091">HX35+HX44+HX49</f>
        <v>0</v>
      </c>
      <c r="HY55" s="424">
        <f t="shared" si="44"/>
        <v>283300</v>
      </c>
      <c r="HZ55" s="106">
        <f t="shared" ref="HZ55" si="1092">HZ35+HZ44+HZ49</f>
        <v>0</v>
      </c>
      <c r="IA55" s="286" t="str">
        <f t="shared" si="995"/>
        <v/>
      </c>
      <c r="IB55" s="286">
        <f t="shared" ref="IB55:IC55" si="1093">IB35+IB44+IB49</f>
        <v>0</v>
      </c>
      <c r="IC55" s="106">
        <f t="shared" si="1093"/>
        <v>0</v>
      </c>
      <c r="ID55" s="286" t="str">
        <f t="shared" si="997"/>
        <v/>
      </c>
      <c r="IE55" s="286">
        <f t="shared" ref="IE55:IF55" si="1094">IE35+IE44+IE49</f>
        <v>0</v>
      </c>
      <c r="IF55" s="106">
        <f t="shared" si="1094"/>
        <v>0</v>
      </c>
      <c r="IG55" s="286" t="str">
        <f t="shared" si="999"/>
        <v/>
      </c>
      <c r="IH55" s="286">
        <f t="shared" ref="IH55:II55" si="1095">IH35+IH44+IH49</f>
        <v>0</v>
      </c>
      <c r="II55" s="106">
        <f t="shared" si="1095"/>
        <v>0</v>
      </c>
      <c r="IJ55" s="286" t="str">
        <f t="shared" si="1001"/>
        <v/>
      </c>
      <c r="IK55" s="286">
        <f t="shared" ref="IK55:IL55" si="1096">IK35+IK44+IK49</f>
        <v>0</v>
      </c>
      <c r="IL55" s="106">
        <f t="shared" si="1096"/>
        <v>0</v>
      </c>
      <c r="IM55" s="286" t="str">
        <f t="shared" si="1003"/>
        <v/>
      </c>
      <c r="IN55" s="286">
        <f t="shared" ref="IN55:IR55" si="1097">IN35+IN44+IN49</f>
        <v>0</v>
      </c>
      <c r="IO55" s="424">
        <f t="shared" si="53"/>
        <v>0</v>
      </c>
      <c r="IP55" s="286">
        <f t="shared" si="1097"/>
        <v>0</v>
      </c>
      <c r="IQ55" s="286">
        <f t="shared" si="1097"/>
        <v>0</v>
      </c>
      <c r="IR55" s="289">
        <f t="shared" si="1097"/>
        <v>28330</v>
      </c>
      <c r="IS55" s="424">
        <f t="shared" si="32"/>
        <v>311630</v>
      </c>
      <c r="IT55" s="104"/>
      <c r="IU55" s="106">
        <f t="shared" si="1005"/>
        <v>0</v>
      </c>
      <c r="IV55" s="286" t="str">
        <f t="shared" si="1006"/>
        <v/>
      </c>
      <c r="IW55" s="286">
        <f t="shared" ref="IW55:IX55" si="1098">IW35+IW44+IW49</f>
        <v>0</v>
      </c>
      <c r="IX55" s="106">
        <f t="shared" si="1098"/>
        <v>500</v>
      </c>
      <c r="IY55" s="286">
        <f t="shared" si="1008"/>
        <v>55</v>
      </c>
      <c r="IZ55" s="286">
        <f t="shared" ref="IZ55:JA55" si="1099">IZ35+IZ44+IZ49</f>
        <v>27500</v>
      </c>
      <c r="JA55" s="106">
        <f t="shared" si="1099"/>
        <v>0</v>
      </c>
      <c r="JB55" s="286" t="str">
        <f t="shared" si="1010"/>
        <v/>
      </c>
      <c r="JC55" s="286">
        <f t="shared" ref="JC55:JD55" si="1100">JC35+JC44+JC49</f>
        <v>0</v>
      </c>
      <c r="JD55" s="106">
        <f t="shared" si="1100"/>
        <v>1181</v>
      </c>
      <c r="JE55" s="286">
        <f t="shared" si="1012"/>
        <v>23.429297205757834</v>
      </c>
      <c r="JF55" s="286">
        <f t="shared" ref="JF55:JG55" si="1101">JF35+JF44+JF49</f>
        <v>27670</v>
      </c>
      <c r="JG55" s="106">
        <f t="shared" si="1101"/>
        <v>100</v>
      </c>
      <c r="JH55" s="286">
        <f t="shared" si="1014"/>
        <v>455</v>
      </c>
      <c r="JI55" s="286">
        <f t="shared" ref="JI55:JJ55" si="1102">JI35+JI44+JI49</f>
        <v>45500</v>
      </c>
      <c r="JJ55" s="106">
        <f t="shared" si="1102"/>
        <v>0</v>
      </c>
      <c r="JK55" s="286" t="str">
        <f t="shared" si="1016"/>
        <v/>
      </c>
      <c r="JL55" s="286">
        <f t="shared" ref="JL55" si="1103">JL35+JL44+JL49</f>
        <v>0</v>
      </c>
      <c r="JM55" s="674">
        <f>JM35+JM44+JM49</f>
        <v>0</v>
      </c>
      <c r="JN55" s="286">
        <f t="shared" ref="JN55:JP58" si="1104">JN35+JN44+JN49</f>
        <v>0</v>
      </c>
      <c r="JO55" s="286">
        <f t="shared" si="1104"/>
        <v>0</v>
      </c>
      <c r="JP55" s="106">
        <f t="shared" si="1104"/>
        <v>350000</v>
      </c>
      <c r="JQ55" s="286">
        <f t="shared" si="1019"/>
        <v>0.32857142857142857</v>
      </c>
      <c r="JR55" s="286">
        <f t="shared" ref="JR55:JT55" si="1105">JR35+JR44+JR49</f>
        <v>115000</v>
      </c>
      <c r="JS55" s="106">
        <f t="shared" si="1105"/>
        <v>60000</v>
      </c>
      <c r="JT55" s="106">
        <f t="shared" si="1105"/>
        <v>0</v>
      </c>
      <c r="JU55" s="286" t="str">
        <f t="shared" si="1021"/>
        <v/>
      </c>
      <c r="JV55" s="286">
        <f t="shared" ref="JV55" si="1106">JV35+JV44+JV49</f>
        <v>0</v>
      </c>
      <c r="JW55" s="424">
        <f t="shared" si="46"/>
        <v>215670</v>
      </c>
      <c r="JX55" s="106">
        <f t="shared" ref="JX55" si="1107">JX35+JX44+JX49</f>
        <v>0</v>
      </c>
      <c r="JY55" s="286" t="str">
        <f t="shared" si="1024"/>
        <v/>
      </c>
      <c r="JZ55" s="286">
        <f t="shared" ref="JZ55:KA55" si="1108">JZ35+JZ44+JZ49</f>
        <v>0</v>
      </c>
      <c r="KA55" s="106">
        <f t="shared" si="1108"/>
        <v>0</v>
      </c>
      <c r="KB55" s="286" t="str">
        <f t="shared" si="1026"/>
        <v/>
      </c>
      <c r="KC55" s="286">
        <f t="shared" ref="KC55:KD55" si="1109">KC35+KC44+KC49</f>
        <v>0</v>
      </c>
      <c r="KD55" s="106">
        <f t="shared" si="1109"/>
        <v>0</v>
      </c>
      <c r="KE55" s="286" t="str">
        <f t="shared" si="1028"/>
        <v/>
      </c>
      <c r="KF55" s="286">
        <f t="shared" ref="KF55:KG55" si="1110">KF35+KF44+KF49</f>
        <v>0</v>
      </c>
      <c r="KG55" s="106">
        <f t="shared" si="1110"/>
        <v>0</v>
      </c>
      <c r="KH55" s="286" t="str">
        <f t="shared" si="1030"/>
        <v/>
      </c>
      <c r="KI55" s="286">
        <f t="shared" ref="KI55:KJ55" si="1111">KI35+KI44+KI49</f>
        <v>0</v>
      </c>
      <c r="KJ55" s="106">
        <f t="shared" si="1111"/>
        <v>0</v>
      </c>
      <c r="KK55" s="286" t="str">
        <f t="shared" si="1032"/>
        <v/>
      </c>
      <c r="KL55" s="286">
        <f t="shared" ref="KL55:KP55" si="1112">KL35+KL44+KL49</f>
        <v>0</v>
      </c>
      <c r="KM55" s="424">
        <f t="shared" si="54"/>
        <v>0</v>
      </c>
      <c r="KN55" s="286">
        <f t="shared" si="1112"/>
        <v>0</v>
      </c>
      <c r="KO55" s="286">
        <f t="shared" si="1112"/>
        <v>0</v>
      </c>
      <c r="KP55" s="289">
        <f t="shared" si="1112"/>
        <v>21567</v>
      </c>
      <c r="KQ55" s="424">
        <f t="shared" si="33"/>
        <v>237237</v>
      </c>
      <c r="KR55" s="104"/>
    </row>
    <row r="56" spans="1:304" ht="15" customHeight="1">
      <c r="A56" s="911"/>
      <c r="B56" s="950" t="s">
        <v>139</v>
      </c>
      <c r="C56" s="951"/>
      <c r="D56" s="100" t="s">
        <v>56</v>
      </c>
      <c r="E56" s="106">
        <f t="shared" ref="E56" si="1113">E36+E45+E50</f>
        <v>0</v>
      </c>
      <c r="F56" s="106" t="str">
        <f t="shared" si="73"/>
        <v/>
      </c>
      <c r="G56" s="106">
        <f t="shared" ref="G56:H56" si="1114">G36+G45+G50</f>
        <v>0</v>
      </c>
      <c r="H56" s="106">
        <f t="shared" si="1114"/>
        <v>0</v>
      </c>
      <c r="I56" s="106" t="str">
        <f t="shared" si="11"/>
        <v/>
      </c>
      <c r="J56" s="106">
        <f t="shared" ref="J56:K56" si="1115">J36+J45+J50</f>
        <v>0</v>
      </c>
      <c r="K56" s="106">
        <f t="shared" si="1115"/>
        <v>0</v>
      </c>
      <c r="L56" s="106" t="str">
        <f t="shared" si="0"/>
        <v/>
      </c>
      <c r="M56" s="106">
        <f t="shared" ref="M56:N56" si="1116">M36+M45+M50</f>
        <v>0</v>
      </c>
      <c r="N56" s="106">
        <f t="shared" si="1116"/>
        <v>0</v>
      </c>
      <c r="O56" s="106" t="str">
        <f t="shared" si="12"/>
        <v/>
      </c>
      <c r="P56" s="106">
        <f t="shared" ref="P56:Q56" si="1117">P36+P45+P50</f>
        <v>0</v>
      </c>
      <c r="Q56" s="106">
        <f t="shared" si="1117"/>
        <v>0</v>
      </c>
      <c r="R56" s="106" t="str">
        <f t="shared" si="13"/>
        <v/>
      </c>
      <c r="S56" s="106">
        <f t="shared" ref="S56:T56" si="1118">S36+S45+S50</f>
        <v>0</v>
      </c>
      <c r="T56" s="106">
        <f t="shared" si="1118"/>
        <v>0</v>
      </c>
      <c r="U56" s="106" t="str">
        <f t="shared" si="14"/>
        <v/>
      </c>
      <c r="V56" s="106">
        <f t="shared" ref="V56:Z56" si="1119">V36+V45+V50</f>
        <v>0</v>
      </c>
      <c r="W56" s="674">
        <f t="shared" ref="W56:Y56" si="1120">W36+W45+W50</f>
        <v>0</v>
      </c>
      <c r="X56" s="106">
        <f t="shared" si="1120"/>
        <v>0</v>
      </c>
      <c r="Y56" s="106">
        <f t="shared" si="1120"/>
        <v>0</v>
      </c>
      <c r="Z56" s="106">
        <f t="shared" si="1119"/>
        <v>0</v>
      </c>
      <c r="AA56" s="232" t="str">
        <f t="shared" si="15"/>
        <v/>
      </c>
      <c r="AB56" s="106">
        <f t="shared" ref="AB56:AD56" si="1121">AB36+AB45+AB50</f>
        <v>0</v>
      </c>
      <c r="AC56" s="106">
        <f t="shared" si="1121"/>
        <v>0</v>
      </c>
      <c r="AD56" s="106">
        <f t="shared" si="1121"/>
        <v>0</v>
      </c>
      <c r="AE56" s="106" t="str">
        <f t="shared" si="16"/>
        <v/>
      </c>
      <c r="AF56" s="106">
        <f t="shared" ref="AF56:AH56" si="1122">AF36+AF45+AF50</f>
        <v>0</v>
      </c>
      <c r="AG56" s="106">
        <f t="shared" si="1122"/>
        <v>0</v>
      </c>
      <c r="AH56" s="106">
        <f t="shared" si="1122"/>
        <v>0</v>
      </c>
      <c r="AI56" s="106" t="str">
        <f t="shared" si="816"/>
        <v/>
      </c>
      <c r="AJ56" s="106">
        <f t="shared" ref="AJ56:AK56" si="1123">AJ36+AJ45+AJ50</f>
        <v>0</v>
      </c>
      <c r="AK56" s="106">
        <f t="shared" si="1123"/>
        <v>0</v>
      </c>
      <c r="AL56" s="106" t="str">
        <f t="shared" si="818"/>
        <v/>
      </c>
      <c r="AM56" s="106">
        <f t="shared" ref="AM56:AN56" si="1124">AM36+AM45+AM50</f>
        <v>0</v>
      </c>
      <c r="AN56" s="106">
        <f t="shared" si="1124"/>
        <v>0</v>
      </c>
      <c r="AO56" s="106" t="str">
        <f t="shared" si="820"/>
        <v/>
      </c>
      <c r="AP56" s="106">
        <f t="shared" ref="AP56:AQ56" si="1125">AP36+AP45+AP50</f>
        <v>0</v>
      </c>
      <c r="AQ56" s="106">
        <f t="shared" si="1125"/>
        <v>0</v>
      </c>
      <c r="AR56" s="106" t="str">
        <f t="shared" si="822"/>
        <v/>
      </c>
      <c r="AS56" s="106">
        <f t="shared" ref="AS56:AT56" si="1126">AS36+AS45+AS50</f>
        <v>0</v>
      </c>
      <c r="AT56" s="106">
        <f t="shared" si="1126"/>
        <v>0</v>
      </c>
      <c r="AU56" s="106" t="str">
        <f t="shared" si="75"/>
        <v>0</v>
      </c>
      <c r="AV56" s="106">
        <f t="shared" ref="AV56:AZ56" si="1127">AV36+AV45+AV50</f>
        <v>0</v>
      </c>
      <c r="AW56" s="106">
        <f t="shared" si="1127"/>
        <v>0</v>
      </c>
      <c r="AX56" s="106">
        <f t="shared" si="1127"/>
        <v>0</v>
      </c>
      <c r="AY56" s="106">
        <f t="shared" si="1127"/>
        <v>0</v>
      </c>
      <c r="AZ56" s="107">
        <f t="shared" si="1127"/>
        <v>0</v>
      </c>
      <c r="BA56" s="207">
        <f t="shared" si="179"/>
        <v>0</v>
      </c>
      <c r="BB56" s="104"/>
      <c r="BC56" s="105">
        <f>BC45</f>
        <v>289</v>
      </c>
      <c r="BD56" s="286">
        <f t="shared" si="58"/>
        <v>65.051903114186857</v>
      </c>
      <c r="BE56" s="286">
        <f>BE45</f>
        <v>18800</v>
      </c>
      <c r="BF56" s="106">
        <f t="shared" ref="BF56:CX56" si="1128">BF45</f>
        <v>0</v>
      </c>
      <c r="BG56" s="286" t="str">
        <f t="shared" si="59"/>
        <v/>
      </c>
      <c r="BH56" s="286">
        <f t="shared" si="1128"/>
        <v>0</v>
      </c>
      <c r="BI56" s="106">
        <f t="shared" si="1128"/>
        <v>0</v>
      </c>
      <c r="BJ56" s="286" t="str">
        <f t="shared" si="60"/>
        <v/>
      </c>
      <c r="BK56" s="286">
        <f t="shared" si="1128"/>
        <v>0</v>
      </c>
      <c r="BL56" s="106">
        <f t="shared" si="1128"/>
        <v>800</v>
      </c>
      <c r="BM56" s="286">
        <f t="shared" si="61"/>
        <v>39</v>
      </c>
      <c r="BN56" s="286">
        <f t="shared" si="1128"/>
        <v>31200</v>
      </c>
      <c r="BO56" s="106">
        <f t="shared" si="1128"/>
        <v>0</v>
      </c>
      <c r="BP56" s="286" t="str">
        <f t="shared" si="62"/>
        <v/>
      </c>
      <c r="BQ56" s="286">
        <f t="shared" si="1128"/>
        <v>0</v>
      </c>
      <c r="BR56" s="106">
        <f t="shared" si="1128"/>
        <v>0</v>
      </c>
      <c r="BS56" s="286" t="str">
        <f t="shared" si="63"/>
        <v/>
      </c>
      <c r="BT56" s="286">
        <f t="shared" si="1128"/>
        <v>0</v>
      </c>
      <c r="BU56" s="106">
        <f t="shared" si="1128"/>
        <v>0</v>
      </c>
      <c r="BV56" s="286">
        <f t="shared" ref="BV56" si="1129">BV36+BV45+BV50</f>
        <v>0</v>
      </c>
      <c r="BW56" s="286">
        <f t="shared" si="1128"/>
        <v>0</v>
      </c>
      <c r="BX56" s="106">
        <f t="shared" si="1128"/>
        <v>0</v>
      </c>
      <c r="BY56" s="286" t="str">
        <f t="shared" si="64"/>
        <v/>
      </c>
      <c r="BZ56" s="286">
        <f t="shared" si="1128"/>
        <v>0</v>
      </c>
      <c r="CA56" s="106">
        <f t="shared" si="1128"/>
        <v>0</v>
      </c>
      <c r="CB56" s="106">
        <f t="shared" si="1128"/>
        <v>0</v>
      </c>
      <c r="CC56" s="286" t="str">
        <f t="shared" si="65"/>
        <v/>
      </c>
      <c r="CD56" s="286">
        <f t="shared" si="1128"/>
        <v>0</v>
      </c>
      <c r="CE56" s="424">
        <f t="shared" si="38"/>
        <v>50000</v>
      </c>
      <c r="CF56" s="106">
        <f t="shared" si="1128"/>
        <v>256</v>
      </c>
      <c r="CG56" s="286">
        <f t="shared" si="66"/>
        <v>39.0625</v>
      </c>
      <c r="CH56" s="286">
        <f t="shared" si="1128"/>
        <v>10000</v>
      </c>
      <c r="CI56" s="106">
        <f t="shared" si="1128"/>
        <v>0</v>
      </c>
      <c r="CJ56" s="286" t="str">
        <f t="shared" si="67"/>
        <v/>
      </c>
      <c r="CK56" s="286">
        <f t="shared" si="1128"/>
        <v>0</v>
      </c>
      <c r="CL56" s="106">
        <f t="shared" si="1128"/>
        <v>0</v>
      </c>
      <c r="CM56" s="286" t="str">
        <f t="shared" si="68"/>
        <v/>
      </c>
      <c r="CN56" s="286">
        <f t="shared" si="1128"/>
        <v>0</v>
      </c>
      <c r="CO56" s="106">
        <f t="shared" si="1128"/>
        <v>0</v>
      </c>
      <c r="CP56" s="286" t="str">
        <f t="shared" si="69"/>
        <v/>
      </c>
      <c r="CQ56" s="286">
        <f t="shared" si="1128"/>
        <v>0</v>
      </c>
      <c r="CR56" s="106">
        <f t="shared" si="1128"/>
        <v>0</v>
      </c>
      <c r="CS56" s="286" t="str">
        <f t="shared" si="70"/>
        <v/>
      </c>
      <c r="CT56" s="286">
        <f t="shared" si="1128"/>
        <v>0</v>
      </c>
      <c r="CU56" s="424">
        <f t="shared" si="50"/>
        <v>10000</v>
      </c>
      <c r="CV56" s="286">
        <f t="shared" si="1128"/>
        <v>0</v>
      </c>
      <c r="CW56" s="286">
        <f t="shared" si="1128"/>
        <v>2000</v>
      </c>
      <c r="CX56" s="286">
        <f t="shared" si="1128"/>
        <v>6000</v>
      </c>
      <c r="CY56" s="424">
        <f t="shared" si="29"/>
        <v>68000</v>
      </c>
      <c r="CZ56" s="289"/>
      <c r="DA56" s="106">
        <f>DA45</f>
        <v>250</v>
      </c>
      <c r="DB56" s="286">
        <f t="shared" si="919"/>
        <v>50</v>
      </c>
      <c r="DC56" s="286">
        <f>DC45</f>
        <v>12500</v>
      </c>
      <c r="DD56" s="106">
        <f t="shared" ref="DD56" si="1130">DD45</f>
        <v>0</v>
      </c>
      <c r="DE56" s="286" t="str">
        <f t="shared" si="921"/>
        <v/>
      </c>
      <c r="DF56" s="286">
        <f t="shared" ref="DF56:DG56" si="1131">DF45</f>
        <v>0</v>
      </c>
      <c r="DG56" s="106">
        <f t="shared" si="1131"/>
        <v>0</v>
      </c>
      <c r="DH56" s="286" t="str">
        <f t="shared" si="923"/>
        <v/>
      </c>
      <c r="DI56" s="286">
        <f t="shared" ref="DI56:DJ56" si="1132">DI45</f>
        <v>0</v>
      </c>
      <c r="DJ56" s="106">
        <f t="shared" si="1132"/>
        <v>0</v>
      </c>
      <c r="DK56" s="286" t="str">
        <f t="shared" si="925"/>
        <v/>
      </c>
      <c r="DL56" s="286">
        <f t="shared" ref="DL56:DM56" si="1133">DL45</f>
        <v>0</v>
      </c>
      <c r="DM56" s="106">
        <f t="shared" si="1133"/>
        <v>0</v>
      </c>
      <c r="DN56" s="286" t="str">
        <f t="shared" si="927"/>
        <v/>
      </c>
      <c r="DO56" s="286">
        <f t="shared" ref="DO56:DP56" si="1134">DO45</f>
        <v>0</v>
      </c>
      <c r="DP56" s="106">
        <f t="shared" si="1134"/>
        <v>10</v>
      </c>
      <c r="DQ56" s="286">
        <f t="shared" si="929"/>
        <v>800</v>
      </c>
      <c r="DR56" s="286">
        <f t="shared" ref="DR56:DS56" si="1135">DR45</f>
        <v>8000</v>
      </c>
      <c r="DS56" s="106">
        <f t="shared" si="1135"/>
        <v>10</v>
      </c>
      <c r="DT56" s="286">
        <f t="shared" si="1059"/>
        <v>0</v>
      </c>
      <c r="DU56" s="286">
        <f t="shared" ref="DU56:DV56" si="1136">DU45</f>
        <v>15000</v>
      </c>
      <c r="DV56" s="106">
        <f t="shared" si="1136"/>
        <v>0</v>
      </c>
      <c r="DW56" s="286" t="str">
        <f t="shared" si="932"/>
        <v/>
      </c>
      <c r="DX56" s="286">
        <f t="shared" ref="DX56:DZ56" si="1137">DX45</f>
        <v>0</v>
      </c>
      <c r="DY56" s="106">
        <f t="shared" si="1137"/>
        <v>72000</v>
      </c>
      <c r="DZ56" s="106">
        <f t="shared" si="1137"/>
        <v>0</v>
      </c>
      <c r="EA56" s="286" t="str">
        <f t="shared" si="934"/>
        <v/>
      </c>
      <c r="EB56" s="286">
        <f t="shared" ref="EB56" si="1138">EB45</f>
        <v>0</v>
      </c>
      <c r="EC56" s="424">
        <f t="shared" si="40"/>
        <v>35500</v>
      </c>
      <c r="ED56" s="106">
        <f t="shared" ref="ED56" si="1139">ED45</f>
        <v>0</v>
      </c>
      <c r="EE56" s="286" t="str">
        <f t="shared" si="937"/>
        <v/>
      </c>
      <c r="EF56" s="286">
        <f t="shared" ref="EF56:EG56" si="1140">EF45</f>
        <v>0</v>
      </c>
      <c r="EG56" s="106">
        <f t="shared" si="1140"/>
        <v>10</v>
      </c>
      <c r="EH56" s="286">
        <f t="shared" si="939"/>
        <v>800</v>
      </c>
      <c r="EI56" s="286">
        <f t="shared" ref="EI56:EJ56" si="1141">EI45</f>
        <v>8000</v>
      </c>
      <c r="EJ56" s="106">
        <f t="shared" si="1141"/>
        <v>0</v>
      </c>
      <c r="EK56" s="286" t="str">
        <f t="shared" si="941"/>
        <v/>
      </c>
      <c r="EL56" s="286">
        <f t="shared" ref="EL56:EM56" si="1142">EL45</f>
        <v>0</v>
      </c>
      <c r="EM56" s="106">
        <f t="shared" si="1142"/>
        <v>200</v>
      </c>
      <c r="EN56" s="286">
        <f t="shared" si="943"/>
        <v>200</v>
      </c>
      <c r="EO56" s="286">
        <f t="shared" ref="EO56:EP56" si="1143">EO45</f>
        <v>40000</v>
      </c>
      <c r="EP56" s="106">
        <f t="shared" si="1143"/>
        <v>0</v>
      </c>
      <c r="EQ56" s="286" t="str">
        <f t="shared" si="945"/>
        <v/>
      </c>
      <c r="ER56" s="286">
        <f t="shared" ref="ER56:EV56" si="1144">ER45</f>
        <v>0</v>
      </c>
      <c r="ES56" s="424">
        <f t="shared" si="51"/>
        <v>48000</v>
      </c>
      <c r="ET56" s="286">
        <f t="shared" si="1144"/>
        <v>0</v>
      </c>
      <c r="EU56" s="286">
        <f t="shared" si="1144"/>
        <v>0</v>
      </c>
      <c r="EV56" s="286">
        <f t="shared" si="1144"/>
        <v>6850</v>
      </c>
      <c r="EW56" s="424">
        <f t="shared" si="30"/>
        <v>90350</v>
      </c>
      <c r="EX56" s="104"/>
      <c r="EY56" s="106">
        <f>EY45</f>
        <v>100</v>
      </c>
      <c r="EZ56" s="286">
        <f t="shared" si="948"/>
        <v>50</v>
      </c>
      <c r="FA56" s="286">
        <f>FA45</f>
        <v>5000</v>
      </c>
      <c r="FB56" s="106">
        <f t="shared" ref="FB56" si="1145">FB45</f>
        <v>0</v>
      </c>
      <c r="FC56" s="286" t="str">
        <f t="shared" si="950"/>
        <v/>
      </c>
      <c r="FD56" s="286">
        <f t="shared" ref="FD56:FE56" si="1146">FD45</f>
        <v>0</v>
      </c>
      <c r="FE56" s="106">
        <f t="shared" si="1146"/>
        <v>0</v>
      </c>
      <c r="FF56" s="286" t="str">
        <f t="shared" si="952"/>
        <v/>
      </c>
      <c r="FG56" s="286">
        <f t="shared" ref="FG56:FH56" si="1147">FG45</f>
        <v>0</v>
      </c>
      <c r="FH56" s="106">
        <f t="shared" si="1147"/>
        <v>0</v>
      </c>
      <c r="FI56" s="286" t="str">
        <f t="shared" si="954"/>
        <v/>
      </c>
      <c r="FJ56" s="286">
        <f t="shared" ref="FJ56:FK56" si="1148">FJ45</f>
        <v>0</v>
      </c>
      <c r="FK56" s="106">
        <f t="shared" si="1148"/>
        <v>60</v>
      </c>
      <c r="FL56" s="286">
        <f t="shared" si="956"/>
        <v>400</v>
      </c>
      <c r="FM56" s="286">
        <f t="shared" ref="FM56:FN56" si="1149">FM45</f>
        <v>24000</v>
      </c>
      <c r="FN56" s="106">
        <f t="shared" si="1149"/>
        <v>10</v>
      </c>
      <c r="FO56" s="286">
        <f t="shared" si="958"/>
        <v>800</v>
      </c>
      <c r="FP56" s="286">
        <f t="shared" ref="FP56:FQ56" si="1150">FP45</f>
        <v>8000</v>
      </c>
      <c r="FQ56" s="106">
        <f t="shared" si="1150"/>
        <v>10</v>
      </c>
      <c r="FR56" s="286">
        <f t="shared" si="1074"/>
        <v>0</v>
      </c>
      <c r="FS56" s="286">
        <f t="shared" ref="FS56:FT56" si="1151">FS45</f>
        <v>15000</v>
      </c>
      <c r="FT56" s="106">
        <f t="shared" si="1151"/>
        <v>0</v>
      </c>
      <c r="FU56" s="286" t="str">
        <f t="shared" si="961"/>
        <v/>
      </c>
      <c r="FV56" s="286">
        <f t="shared" ref="FV56:FX56" si="1152">FV45</f>
        <v>0</v>
      </c>
      <c r="FW56" s="106">
        <f t="shared" si="1152"/>
        <v>0</v>
      </c>
      <c r="FX56" s="286">
        <f t="shared" si="1152"/>
        <v>0</v>
      </c>
      <c r="FY56" s="286" t="str">
        <f t="shared" si="963"/>
        <v/>
      </c>
      <c r="FZ56" s="286">
        <f t="shared" ref="FZ56" si="1153">FZ45</f>
        <v>0</v>
      </c>
      <c r="GA56" s="424">
        <f t="shared" si="42"/>
        <v>52000</v>
      </c>
      <c r="GB56" s="106">
        <f t="shared" ref="GB56" si="1154">GB45</f>
        <v>0</v>
      </c>
      <c r="GC56" s="286" t="str">
        <f t="shared" si="966"/>
        <v/>
      </c>
      <c r="GD56" s="286">
        <f t="shared" ref="GD56:GE56" si="1155">GD45</f>
        <v>0</v>
      </c>
      <c r="GE56" s="106">
        <f t="shared" si="1155"/>
        <v>10</v>
      </c>
      <c r="GF56" s="286">
        <f t="shared" si="968"/>
        <v>800</v>
      </c>
      <c r="GG56" s="286">
        <f t="shared" ref="GG56:GH56" si="1156">GG45</f>
        <v>8000</v>
      </c>
      <c r="GH56" s="106">
        <f t="shared" si="1156"/>
        <v>0</v>
      </c>
      <c r="GI56" s="286" t="str">
        <f t="shared" si="970"/>
        <v/>
      </c>
      <c r="GJ56" s="286">
        <f t="shared" ref="GJ56:GK56" si="1157">GJ45</f>
        <v>0</v>
      </c>
      <c r="GK56" s="106">
        <f t="shared" si="1157"/>
        <v>200</v>
      </c>
      <c r="GL56" s="286">
        <f t="shared" si="972"/>
        <v>200</v>
      </c>
      <c r="GM56" s="286">
        <f t="shared" ref="GM56:GN56" si="1158">GM45</f>
        <v>40000</v>
      </c>
      <c r="GN56" s="106">
        <f t="shared" si="1158"/>
        <v>0</v>
      </c>
      <c r="GO56" s="286" t="str">
        <f t="shared" si="974"/>
        <v/>
      </c>
      <c r="GP56" s="286">
        <f t="shared" ref="GP56:GT56" si="1159">GP45</f>
        <v>0</v>
      </c>
      <c r="GQ56" s="424">
        <f t="shared" si="52"/>
        <v>48000</v>
      </c>
      <c r="GR56" s="286">
        <f t="shared" si="1159"/>
        <v>0</v>
      </c>
      <c r="GS56" s="286">
        <f t="shared" si="1159"/>
        <v>0</v>
      </c>
      <c r="GT56" s="286">
        <f t="shared" si="1159"/>
        <v>8500</v>
      </c>
      <c r="GU56" s="424">
        <f t="shared" si="31"/>
        <v>108500</v>
      </c>
      <c r="GV56" s="104"/>
      <c r="GW56" s="106">
        <f>GW45</f>
        <v>100</v>
      </c>
      <c r="GX56" s="286">
        <f t="shared" si="977"/>
        <v>50</v>
      </c>
      <c r="GY56" s="286">
        <f>GY45</f>
        <v>5000</v>
      </c>
      <c r="GZ56" s="106">
        <f t="shared" ref="GZ56" si="1160">GZ45</f>
        <v>0</v>
      </c>
      <c r="HA56" s="286" t="str">
        <f t="shared" si="979"/>
        <v/>
      </c>
      <c r="HB56" s="286">
        <f t="shared" ref="HB56:HC56" si="1161">HB45</f>
        <v>0</v>
      </c>
      <c r="HC56" s="106">
        <f t="shared" si="1161"/>
        <v>0</v>
      </c>
      <c r="HD56" s="286" t="str">
        <f t="shared" si="981"/>
        <v/>
      </c>
      <c r="HE56" s="286">
        <f t="shared" ref="HE56:HF56" si="1162">HE45</f>
        <v>0</v>
      </c>
      <c r="HF56" s="106">
        <f t="shared" si="1162"/>
        <v>0</v>
      </c>
      <c r="HG56" s="286" t="str">
        <f t="shared" si="983"/>
        <v/>
      </c>
      <c r="HH56" s="286">
        <f t="shared" ref="HH56:HI56" si="1163">HH45</f>
        <v>0</v>
      </c>
      <c r="HI56" s="106">
        <f t="shared" si="1163"/>
        <v>0</v>
      </c>
      <c r="HJ56" s="286" t="str">
        <f t="shared" si="985"/>
        <v/>
      </c>
      <c r="HK56" s="286">
        <f t="shared" ref="HK56:HL56" si="1164">HK45</f>
        <v>0</v>
      </c>
      <c r="HL56" s="106">
        <f t="shared" si="1164"/>
        <v>10</v>
      </c>
      <c r="HM56" s="286">
        <f t="shared" si="987"/>
        <v>800</v>
      </c>
      <c r="HN56" s="286">
        <f t="shared" ref="HN56:HO56" si="1165">HN45</f>
        <v>8000</v>
      </c>
      <c r="HO56" s="106">
        <f t="shared" si="1165"/>
        <v>10</v>
      </c>
      <c r="HP56" s="286">
        <f t="shared" si="1089"/>
        <v>0</v>
      </c>
      <c r="HQ56" s="286">
        <f t="shared" ref="HQ56:HR56" si="1166">HQ45</f>
        <v>15000</v>
      </c>
      <c r="HR56" s="106">
        <f t="shared" si="1166"/>
        <v>72000</v>
      </c>
      <c r="HS56" s="286">
        <f t="shared" si="990"/>
        <v>0.6</v>
      </c>
      <c r="HT56" s="286">
        <f t="shared" ref="HT56:HV56" si="1167">HT45</f>
        <v>43200</v>
      </c>
      <c r="HU56" s="106">
        <f t="shared" si="1167"/>
        <v>0</v>
      </c>
      <c r="HV56" s="106">
        <f t="shared" si="1167"/>
        <v>0</v>
      </c>
      <c r="HW56" s="286" t="str">
        <f t="shared" si="992"/>
        <v/>
      </c>
      <c r="HX56" s="286">
        <f t="shared" ref="HX56" si="1168">HX45</f>
        <v>0</v>
      </c>
      <c r="HY56" s="424">
        <f t="shared" si="44"/>
        <v>71200</v>
      </c>
      <c r="HZ56" s="106">
        <f t="shared" ref="HZ56" si="1169">HZ45</f>
        <v>0</v>
      </c>
      <c r="IA56" s="286" t="str">
        <f t="shared" si="995"/>
        <v/>
      </c>
      <c r="IB56" s="286">
        <f t="shared" ref="IB56:IC56" si="1170">IB45</f>
        <v>0</v>
      </c>
      <c r="IC56" s="106">
        <f t="shared" si="1170"/>
        <v>10</v>
      </c>
      <c r="ID56" s="286">
        <f t="shared" si="997"/>
        <v>800</v>
      </c>
      <c r="IE56" s="286">
        <f t="shared" ref="IE56:IF56" si="1171">IE45</f>
        <v>8000</v>
      </c>
      <c r="IF56" s="106">
        <f t="shared" si="1171"/>
        <v>0</v>
      </c>
      <c r="IG56" s="286" t="str">
        <f t="shared" si="999"/>
        <v/>
      </c>
      <c r="IH56" s="286">
        <f t="shared" ref="IH56:II56" si="1172">IH45</f>
        <v>0</v>
      </c>
      <c r="II56" s="106">
        <f t="shared" si="1172"/>
        <v>0</v>
      </c>
      <c r="IJ56" s="286" t="str">
        <f t="shared" si="1001"/>
        <v/>
      </c>
      <c r="IK56" s="286">
        <f t="shared" ref="IK56:IL56" si="1173">IK45</f>
        <v>0</v>
      </c>
      <c r="IL56" s="106">
        <f t="shared" si="1173"/>
        <v>0</v>
      </c>
      <c r="IM56" s="286" t="str">
        <f t="shared" si="1003"/>
        <v/>
      </c>
      <c r="IN56" s="286">
        <f t="shared" ref="IN56:IR56" si="1174">IN45</f>
        <v>0</v>
      </c>
      <c r="IO56" s="424">
        <f t="shared" si="53"/>
        <v>8000</v>
      </c>
      <c r="IP56" s="286">
        <f t="shared" si="1174"/>
        <v>0</v>
      </c>
      <c r="IQ56" s="286">
        <f t="shared" si="1174"/>
        <v>0</v>
      </c>
      <c r="IR56" s="286">
        <f t="shared" si="1174"/>
        <v>6420</v>
      </c>
      <c r="IS56" s="424">
        <f t="shared" si="32"/>
        <v>85620</v>
      </c>
      <c r="IT56" s="104"/>
      <c r="IU56" s="106">
        <f>IU45</f>
        <v>10</v>
      </c>
      <c r="IV56" s="286">
        <f t="shared" si="1006"/>
        <v>500</v>
      </c>
      <c r="IW56" s="286">
        <f>IW45</f>
        <v>5000</v>
      </c>
      <c r="IX56" s="106">
        <f t="shared" ref="IX56" si="1175">IX45</f>
        <v>0</v>
      </c>
      <c r="IY56" s="286" t="str">
        <f t="shared" si="1008"/>
        <v/>
      </c>
      <c r="IZ56" s="286">
        <f t="shared" ref="IZ56:JA56" si="1176">IZ45</f>
        <v>0</v>
      </c>
      <c r="JA56" s="106">
        <f t="shared" si="1176"/>
        <v>0</v>
      </c>
      <c r="JB56" s="286" t="str">
        <f t="shared" si="1010"/>
        <v/>
      </c>
      <c r="JC56" s="286">
        <f t="shared" ref="JC56:JD56" si="1177">JC45</f>
        <v>0</v>
      </c>
      <c r="JD56" s="106">
        <f t="shared" si="1177"/>
        <v>0</v>
      </c>
      <c r="JE56" s="286" t="str">
        <f t="shared" si="1012"/>
        <v/>
      </c>
      <c r="JF56" s="286">
        <f t="shared" ref="JF56:JG56" si="1178">JF45</f>
        <v>0</v>
      </c>
      <c r="JG56" s="106">
        <f t="shared" si="1178"/>
        <v>0</v>
      </c>
      <c r="JH56" s="286" t="str">
        <f t="shared" si="1014"/>
        <v/>
      </c>
      <c r="JI56" s="286">
        <f t="shared" ref="JI56:JJ56" si="1179">JI45</f>
        <v>0</v>
      </c>
      <c r="JJ56" s="106">
        <f t="shared" si="1179"/>
        <v>10</v>
      </c>
      <c r="JK56" s="286">
        <f t="shared" si="1016"/>
        <v>800</v>
      </c>
      <c r="JL56" s="286">
        <f t="shared" ref="JL56:JM56" si="1180">JL45</f>
        <v>8000</v>
      </c>
      <c r="JM56" s="106">
        <f t="shared" si="1180"/>
        <v>10</v>
      </c>
      <c r="JN56" s="286">
        <f t="shared" si="1104"/>
        <v>0</v>
      </c>
      <c r="JO56" s="286">
        <f t="shared" ref="JO56:JP56" si="1181">JO45</f>
        <v>15000</v>
      </c>
      <c r="JP56" s="106">
        <f t="shared" si="1181"/>
        <v>0</v>
      </c>
      <c r="JQ56" s="286" t="str">
        <f t="shared" si="1019"/>
        <v/>
      </c>
      <c r="JR56" s="286">
        <f t="shared" ref="JR56:JT56" si="1182">JR45</f>
        <v>0</v>
      </c>
      <c r="JS56" s="106">
        <f t="shared" si="1182"/>
        <v>0</v>
      </c>
      <c r="JT56" s="106">
        <f t="shared" si="1182"/>
        <v>0</v>
      </c>
      <c r="JU56" s="286" t="str">
        <f t="shared" si="1021"/>
        <v/>
      </c>
      <c r="JV56" s="286">
        <f t="shared" ref="JV56" si="1183">JV45</f>
        <v>0</v>
      </c>
      <c r="JW56" s="424">
        <f t="shared" si="46"/>
        <v>28000</v>
      </c>
      <c r="JX56" s="106">
        <f t="shared" ref="JX56" si="1184">JX45</f>
        <v>0</v>
      </c>
      <c r="JY56" s="286" t="str">
        <f t="shared" si="1024"/>
        <v/>
      </c>
      <c r="JZ56" s="286">
        <f t="shared" ref="JZ56:KA56" si="1185">JZ45</f>
        <v>0</v>
      </c>
      <c r="KA56" s="106">
        <f t="shared" si="1185"/>
        <v>10</v>
      </c>
      <c r="KB56" s="286">
        <f t="shared" si="1026"/>
        <v>800</v>
      </c>
      <c r="KC56" s="286">
        <f t="shared" ref="KC56:KD56" si="1186">KC45</f>
        <v>8000</v>
      </c>
      <c r="KD56" s="106">
        <f t="shared" si="1186"/>
        <v>0</v>
      </c>
      <c r="KE56" s="286" t="str">
        <f t="shared" si="1028"/>
        <v/>
      </c>
      <c r="KF56" s="286">
        <f t="shared" ref="KF56:KG56" si="1187">KF45</f>
        <v>0</v>
      </c>
      <c r="KG56" s="106">
        <f t="shared" si="1187"/>
        <v>0</v>
      </c>
      <c r="KH56" s="286" t="str">
        <f t="shared" si="1030"/>
        <v/>
      </c>
      <c r="KI56" s="286">
        <f t="shared" ref="KI56:KJ56" si="1188">KI45</f>
        <v>0</v>
      </c>
      <c r="KJ56" s="106">
        <f t="shared" si="1188"/>
        <v>0</v>
      </c>
      <c r="KK56" s="286" t="str">
        <f t="shared" si="1032"/>
        <v/>
      </c>
      <c r="KL56" s="286">
        <f t="shared" ref="KL56:KP56" si="1189">KL45</f>
        <v>0</v>
      </c>
      <c r="KM56" s="424">
        <f t="shared" si="54"/>
        <v>8000</v>
      </c>
      <c r="KN56" s="286">
        <f t="shared" si="1189"/>
        <v>0</v>
      </c>
      <c r="KO56" s="286">
        <f t="shared" si="1189"/>
        <v>0</v>
      </c>
      <c r="KP56" s="286">
        <f t="shared" si="1189"/>
        <v>2100</v>
      </c>
      <c r="KQ56" s="424">
        <f t="shared" si="33"/>
        <v>38100</v>
      </c>
      <c r="KR56" s="104"/>
    </row>
    <row r="57" spans="1:304" ht="15" customHeight="1">
      <c r="A57" s="911"/>
      <c r="B57" s="950" t="s">
        <v>139</v>
      </c>
      <c r="C57" s="951"/>
      <c r="D57" s="100" t="s">
        <v>428</v>
      </c>
      <c r="E57" s="106"/>
      <c r="F57" s="106"/>
      <c r="G57" s="106"/>
      <c r="H57" s="106"/>
      <c r="I57" s="106"/>
      <c r="J57" s="106"/>
      <c r="K57" s="106"/>
      <c r="L57" s="106"/>
      <c r="M57" s="106"/>
      <c r="N57" s="106"/>
      <c r="O57" s="106"/>
      <c r="P57" s="106"/>
      <c r="Q57" s="106"/>
      <c r="R57" s="106"/>
      <c r="S57" s="106"/>
      <c r="T57" s="106"/>
      <c r="U57" s="106"/>
      <c r="V57" s="106"/>
      <c r="W57" s="674"/>
      <c r="X57" s="106"/>
      <c r="Y57" s="106"/>
      <c r="Z57" s="106"/>
      <c r="AA57" s="232"/>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7"/>
      <c r="BA57" s="207"/>
      <c r="BB57" s="104"/>
      <c r="BC57" s="105">
        <f>SUM(BC36,BC37,BC38,BC50)</f>
        <v>0</v>
      </c>
      <c r="BD57" s="286" t="str">
        <f t="shared" si="58"/>
        <v/>
      </c>
      <c r="BE57" s="286">
        <f>SUM(BE36,BE37,BE38,BE50)</f>
        <v>0</v>
      </c>
      <c r="BF57" s="106">
        <f t="shared" ref="BF57:CX57" si="1190">SUM(BF36,BF37,BF38,BF50)</f>
        <v>0</v>
      </c>
      <c r="BG57" s="286" t="str">
        <f t="shared" si="59"/>
        <v/>
      </c>
      <c r="BH57" s="286">
        <f t="shared" si="1190"/>
        <v>0</v>
      </c>
      <c r="BI57" s="106">
        <f t="shared" si="1190"/>
        <v>0</v>
      </c>
      <c r="BJ57" s="286" t="str">
        <f t="shared" si="60"/>
        <v/>
      </c>
      <c r="BK57" s="286">
        <f t="shared" si="1190"/>
        <v>0</v>
      </c>
      <c r="BL57" s="106">
        <f t="shared" si="1190"/>
        <v>25.1</v>
      </c>
      <c r="BM57" s="286">
        <f t="shared" si="61"/>
        <v>220</v>
      </c>
      <c r="BN57" s="286">
        <f t="shared" si="1190"/>
        <v>5522</v>
      </c>
      <c r="BO57" s="106">
        <f t="shared" si="1190"/>
        <v>0</v>
      </c>
      <c r="BP57" s="286" t="str">
        <f t="shared" si="62"/>
        <v/>
      </c>
      <c r="BQ57" s="286">
        <f t="shared" si="1190"/>
        <v>0</v>
      </c>
      <c r="BR57" s="106">
        <f t="shared" si="1190"/>
        <v>0</v>
      </c>
      <c r="BS57" s="286" t="str">
        <f t="shared" si="63"/>
        <v/>
      </c>
      <c r="BT57" s="286">
        <f t="shared" si="1190"/>
        <v>0</v>
      </c>
      <c r="BU57" s="106">
        <f t="shared" si="1190"/>
        <v>25.1</v>
      </c>
      <c r="BV57" s="286">
        <f t="shared" ref="BV57:BV58" si="1191">BV37+BV46+BV51</f>
        <v>0</v>
      </c>
      <c r="BW57" s="286">
        <f t="shared" si="1190"/>
        <v>35140</v>
      </c>
      <c r="BX57" s="106">
        <f t="shared" si="1190"/>
        <v>0</v>
      </c>
      <c r="BY57" s="286" t="str">
        <f t="shared" si="64"/>
        <v/>
      </c>
      <c r="BZ57" s="286">
        <f t="shared" si="1190"/>
        <v>0</v>
      </c>
      <c r="CA57" s="106">
        <f t="shared" si="1190"/>
        <v>0</v>
      </c>
      <c r="CB57" s="106">
        <f t="shared" si="1190"/>
        <v>0</v>
      </c>
      <c r="CC57" s="286" t="str">
        <f t="shared" si="65"/>
        <v/>
      </c>
      <c r="CD57" s="286">
        <f t="shared" si="1190"/>
        <v>0</v>
      </c>
      <c r="CE57" s="424">
        <f t="shared" si="38"/>
        <v>40662</v>
      </c>
      <c r="CF57" s="106">
        <f t="shared" si="1190"/>
        <v>8584.2999999999993</v>
      </c>
      <c r="CG57" s="286">
        <f t="shared" si="66"/>
        <v>4.7831506354624143</v>
      </c>
      <c r="CH57" s="286">
        <f t="shared" si="1190"/>
        <v>41060</v>
      </c>
      <c r="CI57" s="106">
        <f t="shared" si="1190"/>
        <v>21.3</v>
      </c>
      <c r="CJ57" s="286">
        <f t="shared" si="67"/>
        <v>1000</v>
      </c>
      <c r="CK57" s="286">
        <f t="shared" si="1190"/>
        <v>21300</v>
      </c>
      <c r="CL57" s="106">
        <f t="shared" si="1190"/>
        <v>140.30000000000001</v>
      </c>
      <c r="CM57" s="286">
        <f t="shared" si="68"/>
        <v>1186.1724875267284</v>
      </c>
      <c r="CN57" s="286">
        <f t="shared" si="1190"/>
        <v>166420</v>
      </c>
      <c r="CO57" s="106">
        <f t="shared" si="1190"/>
        <v>0</v>
      </c>
      <c r="CP57" s="286" t="str">
        <f t="shared" si="69"/>
        <v/>
      </c>
      <c r="CQ57" s="286">
        <f t="shared" si="1190"/>
        <v>0</v>
      </c>
      <c r="CR57" s="106">
        <f t="shared" si="1190"/>
        <v>0</v>
      </c>
      <c r="CS57" s="286" t="str">
        <f t="shared" si="70"/>
        <v/>
      </c>
      <c r="CT57" s="286">
        <f t="shared" si="1190"/>
        <v>0</v>
      </c>
      <c r="CU57" s="424">
        <f t="shared" si="50"/>
        <v>228780</v>
      </c>
      <c r="CV57" s="286">
        <f t="shared" si="1190"/>
        <v>0</v>
      </c>
      <c r="CW57" s="286">
        <f t="shared" si="1190"/>
        <v>0</v>
      </c>
      <c r="CX57" s="286">
        <f t="shared" si="1190"/>
        <v>23430.2</v>
      </c>
      <c r="CY57" s="424">
        <f t="shared" si="29"/>
        <v>292872.2</v>
      </c>
      <c r="CZ57" s="289"/>
      <c r="DA57" s="106">
        <f>SUM(DA36,DA37,DA38,DA50)</f>
        <v>0</v>
      </c>
      <c r="DB57" s="286" t="str">
        <f t="shared" si="919"/>
        <v/>
      </c>
      <c r="DC57" s="286">
        <f>SUM(DC36,DC37,DC38,DC50)</f>
        <v>0</v>
      </c>
      <c r="DD57" s="106">
        <f t="shared" ref="DD57" si="1192">SUM(DD36,DD37,DD38,DD50)</f>
        <v>0</v>
      </c>
      <c r="DE57" s="286" t="str">
        <f t="shared" si="921"/>
        <v/>
      </c>
      <c r="DF57" s="286">
        <f t="shared" ref="DF57:DG57" si="1193">SUM(DF36,DF37,DF38,DF50)</f>
        <v>0</v>
      </c>
      <c r="DG57" s="106">
        <f t="shared" si="1193"/>
        <v>0</v>
      </c>
      <c r="DH57" s="286" t="str">
        <f t="shared" si="923"/>
        <v/>
      </c>
      <c r="DI57" s="286">
        <f t="shared" ref="DI57:DJ57" si="1194">SUM(DI36,DI37,DI38,DI50)</f>
        <v>0</v>
      </c>
      <c r="DJ57" s="106">
        <f t="shared" si="1194"/>
        <v>0</v>
      </c>
      <c r="DK57" s="286" t="str">
        <f t="shared" si="925"/>
        <v/>
      </c>
      <c r="DL57" s="286">
        <f t="shared" ref="DL57:DM57" si="1195">SUM(DL36,DL37,DL38,DL50)</f>
        <v>0</v>
      </c>
      <c r="DM57" s="106">
        <f t="shared" si="1195"/>
        <v>0</v>
      </c>
      <c r="DN57" s="286" t="str">
        <f t="shared" si="927"/>
        <v/>
      </c>
      <c r="DO57" s="286">
        <f t="shared" ref="DO57:DP57" si="1196">SUM(DO36,DO37,DO38,DO50)</f>
        <v>0</v>
      </c>
      <c r="DP57" s="106">
        <f t="shared" si="1196"/>
        <v>0</v>
      </c>
      <c r="DQ57" s="286" t="str">
        <f t="shared" si="929"/>
        <v/>
      </c>
      <c r="DR57" s="286">
        <f t="shared" ref="DR57:DS57" si="1197">SUM(DR36,DR37,DR38,DR50)</f>
        <v>0</v>
      </c>
      <c r="DS57" s="106">
        <f t="shared" si="1197"/>
        <v>0</v>
      </c>
      <c r="DT57" s="286">
        <f t="shared" si="1059"/>
        <v>0</v>
      </c>
      <c r="DU57" s="286">
        <f t="shared" ref="DU57:DV57" si="1198">SUM(DU36,DU37,DU38,DU50)</f>
        <v>0</v>
      </c>
      <c r="DV57" s="106">
        <f t="shared" si="1198"/>
        <v>0</v>
      </c>
      <c r="DW57" s="286" t="str">
        <f t="shared" si="932"/>
        <v/>
      </c>
      <c r="DX57" s="286">
        <f t="shared" ref="DX57:DZ57" si="1199">SUM(DX36,DX37,DX38,DX50)</f>
        <v>0</v>
      </c>
      <c r="DY57" s="106">
        <f t="shared" si="1199"/>
        <v>0</v>
      </c>
      <c r="DZ57" s="106">
        <f t="shared" si="1199"/>
        <v>0</v>
      </c>
      <c r="EA57" s="286" t="str">
        <f t="shared" si="934"/>
        <v/>
      </c>
      <c r="EB57" s="286">
        <f t="shared" ref="EB57" si="1200">SUM(EB36,EB37,EB38,EB50)</f>
        <v>0</v>
      </c>
      <c r="EC57" s="424">
        <f t="shared" si="40"/>
        <v>0</v>
      </c>
      <c r="ED57" s="106">
        <f t="shared" ref="ED57" si="1201">SUM(ED36,ED37,ED38,ED50)</f>
        <v>0</v>
      </c>
      <c r="EE57" s="286" t="str">
        <f t="shared" si="937"/>
        <v/>
      </c>
      <c r="EF57" s="286">
        <f t="shared" ref="EF57:EG57" si="1202">SUM(EF36,EF37,EF38,EF50)</f>
        <v>0</v>
      </c>
      <c r="EG57" s="106">
        <f t="shared" si="1202"/>
        <v>40</v>
      </c>
      <c r="EH57" s="286">
        <f t="shared" si="939"/>
        <v>900</v>
      </c>
      <c r="EI57" s="286">
        <f t="shared" ref="EI57:EJ57" si="1203">SUM(EI36,EI37,EI38,EI50)</f>
        <v>36000</v>
      </c>
      <c r="EJ57" s="106">
        <f t="shared" si="1203"/>
        <v>100</v>
      </c>
      <c r="EK57" s="286">
        <f t="shared" si="941"/>
        <v>1100</v>
      </c>
      <c r="EL57" s="286">
        <f t="shared" ref="EL57:EM57" si="1204">SUM(EL36,EL37,EL38,EL50)</f>
        <v>110000</v>
      </c>
      <c r="EM57" s="106">
        <f t="shared" si="1204"/>
        <v>150</v>
      </c>
      <c r="EN57" s="286">
        <f t="shared" si="943"/>
        <v>240</v>
      </c>
      <c r="EO57" s="286">
        <f t="shared" ref="EO57:EP57" si="1205">SUM(EO36,EO37,EO38,EO50)</f>
        <v>36000</v>
      </c>
      <c r="EP57" s="106">
        <f t="shared" si="1205"/>
        <v>0</v>
      </c>
      <c r="EQ57" s="286" t="str">
        <f t="shared" si="945"/>
        <v/>
      </c>
      <c r="ER57" s="286">
        <f t="shared" ref="ER57:EV57" si="1206">SUM(ER36,ER37,ER38,ER50)</f>
        <v>0</v>
      </c>
      <c r="ES57" s="424">
        <f t="shared" si="51"/>
        <v>182000</v>
      </c>
      <c r="ET57" s="286">
        <f t="shared" si="1206"/>
        <v>0</v>
      </c>
      <c r="EU57" s="286">
        <f t="shared" si="1206"/>
        <v>0</v>
      </c>
      <c r="EV57" s="286">
        <f t="shared" si="1206"/>
        <v>18200</v>
      </c>
      <c r="EW57" s="424">
        <f t="shared" si="30"/>
        <v>200200</v>
      </c>
      <c r="EX57" s="104"/>
      <c r="EY57" s="106">
        <f>SUM(EY36,EY37,EY38,EY50)</f>
        <v>0</v>
      </c>
      <c r="EZ57" s="286" t="str">
        <f t="shared" si="948"/>
        <v/>
      </c>
      <c r="FA57" s="286">
        <f>SUM(FA36,FA37,FA38,FA50)</f>
        <v>0</v>
      </c>
      <c r="FB57" s="106">
        <f t="shared" ref="FB57" si="1207">SUM(FB36,FB37,FB38,FB50)</f>
        <v>0</v>
      </c>
      <c r="FC57" s="286" t="str">
        <f t="shared" si="950"/>
        <v/>
      </c>
      <c r="FD57" s="286">
        <f t="shared" ref="FD57:FE57" si="1208">SUM(FD36,FD37,FD38,FD50)</f>
        <v>0</v>
      </c>
      <c r="FE57" s="106">
        <f t="shared" si="1208"/>
        <v>0</v>
      </c>
      <c r="FF57" s="286" t="str">
        <f t="shared" si="952"/>
        <v/>
      </c>
      <c r="FG57" s="286">
        <f t="shared" ref="FG57:FH57" si="1209">SUM(FG36,FG37,FG38,FG50)</f>
        <v>0</v>
      </c>
      <c r="FH57" s="106">
        <f t="shared" si="1209"/>
        <v>0</v>
      </c>
      <c r="FI57" s="286" t="str">
        <f t="shared" si="954"/>
        <v/>
      </c>
      <c r="FJ57" s="286">
        <f t="shared" ref="FJ57:FK57" si="1210">SUM(FJ36,FJ37,FJ38,FJ50)</f>
        <v>0</v>
      </c>
      <c r="FK57" s="106">
        <f t="shared" si="1210"/>
        <v>0</v>
      </c>
      <c r="FL57" s="286" t="str">
        <f t="shared" si="956"/>
        <v/>
      </c>
      <c r="FM57" s="286">
        <f t="shared" ref="FM57:FN57" si="1211">SUM(FM36,FM37,FM38,FM50)</f>
        <v>0</v>
      </c>
      <c r="FN57" s="106">
        <f t="shared" si="1211"/>
        <v>0</v>
      </c>
      <c r="FO57" s="286" t="str">
        <f t="shared" si="958"/>
        <v/>
      </c>
      <c r="FP57" s="286">
        <f t="shared" ref="FP57:FQ57" si="1212">SUM(FP36,FP37,FP38,FP50)</f>
        <v>0</v>
      </c>
      <c r="FQ57" s="106">
        <f t="shared" si="1212"/>
        <v>0</v>
      </c>
      <c r="FR57" s="286">
        <f t="shared" si="1074"/>
        <v>0</v>
      </c>
      <c r="FS57" s="286">
        <f t="shared" ref="FS57:FT57" si="1213">SUM(FS36,FS37,FS38,FS50)</f>
        <v>0</v>
      </c>
      <c r="FT57" s="106">
        <f t="shared" si="1213"/>
        <v>0</v>
      </c>
      <c r="FU57" s="286" t="str">
        <f t="shared" si="961"/>
        <v/>
      </c>
      <c r="FV57" s="286">
        <f t="shared" ref="FV57:FX57" si="1214">SUM(FV36,FV37,FV38,FV50)</f>
        <v>0</v>
      </c>
      <c r="FW57" s="106">
        <f t="shared" si="1214"/>
        <v>0</v>
      </c>
      <c r="FX57" s="286">
        <f t="shared" si="1214"/>
        <v>0</v>
      </c>
      <c r="FY57" s="286" t="str">
        <f t="shared" si="963"/>
        <v/>
      </c>
      <c r="FZ57" s="286">
        <f t="shared" ref="FZ57" si="1215">SUM(FZ36,FZ37,FZ38,FZ50)</f>
        <v>0</v>
      </c>
      <c r="GA57" s="424">
        <f t="shared" si="42"/>
        <v>0</v>
      </c>
      <c r="GB57" s="106">
        <f t="shared" ref="GB57" si="1216">SUM(GB36,GB37,GB38,GB50)</f>
        <v>0</v>
      </c>
      <c r="GC57" s="286" t="str">
        <f t="shared" si="966"/>
        <v/>
      </c>
      <c r="GD57" s="286">
        <f t="shared" ref="GD57:GE57" si="1217">SUM(GD36,GD37,GD38,GD50)</f>
        <v>0</v>
      </c>
      <c r="GE57" s="106">
        <f t="shared" si="1217"/>
        <v>0</v>
      </c>
      <c r="GF57" s="286" t="str">
        <f t="shared" si="968"/>
        <v/>
      </c>
      <c r="GG57" s="286">
        <f t="shared" ref="GG57:GH57" si="1218">SUM(GG36,GG37,GG38,GG50)</f>
        <v>0</v>
      </c>
      <c r="GH57" s="106">
        <f t="shared" si="1218"/>
        <v>0</v>
      </c>
      <c r="GI57" s="286" t="str">
        <f t="shared" si="970"/>
        <v/>
      </c>
      <c r="GJ57" s="286">
        <f t="shared" ref="GJ57:GK57" si="1219">SUM(GJ36,GJ37,GJ38,GJ50)</f>
        <v>0</v>
      </c>
      <c r="GK57" s="106">
        <f t="shared" si="1219"/>
        <v>0</v>
      </c>
      <c r="GL57" s="286" t="str">
        <f t="shared" si="972"/>
        <v/>
      </c>
      <c r="GM57" s="286">
        <f t="shared" ref="GM57:GN57" si="1220">SUM(GM36,GM37,GM38,GM50)</f>
        <v>0</v>
      </c>
      <c r="GN57" s="106">
        <f t="shared" si="1220"/>
        <v>0</v>
      </c>
      <c r="GO57" s="286" t="str">
        <f t="shared" si="974"/>
        <v/>
      </c>
      <c r="GP57" s="286">
        <f t="shared" ref="GP57:GT57" si="1221">SUM(GP36,GP37,GP38,GP50)</f>
        <v>0</v>
      </c>
      <c r="GQ57" s="424">
        <f t="shared" si="52"/>
        <v>0</v>
      </c>
      <c r="GR57" s="286">
        <f t="shared" si="1221"/>
        <v>0</v>
      </c>
      <c r="GS57" s="286">
        <f t="shared" si="1221"/>
        <v>0</v>
      </c>
      <c r="GT57" s="286">
        <f t="shared" si="1221"/>
        <v>0</v>
      </c>
      <c r="GU57" s="424">
        <f t="shared" si="31"/>
        <v>0</v>
      </c>
      <c r="GV57" s="104"/>
      <c r="GW57" s="106">
        <f>SUM(GW36,GW37,GW38,GW50)</f>
        <v>0</v>
      </c>
      <c r="GX57" s="286" t="str">
        <f t="shared" si="977"/>
        <v/>
      </c>
      <c r="GY57" s="286">
        <f>SUM(GY36,GY37,GY38,GY50)</f>
        <v>0</v>
      </c>
      <c r="GZ57" s="106">
        <f t="shared" ref="GZ57" si="1222">SUM(GZ36,GZ37,GZ38,GZ50)</f>
        <v>0</v>
      </c>
      <c r="HA57" s="286" t="str">
        <f t="shared" si="979"/>
        <v/>
      </c>
      <c r="HB57" s="286">
        <f t="shared" ref="HB57:HC57" si="1223">SUM(HB36,HB37,HB38,HB50)</f>
        <v>0</v>
      </c>
      <c r="HC57" s="106">
        <f t="shared" si="1223"/>
        <v>0</v>
      </c>
      <c r="HD57" s="286" t="str">
        <f t="shared" si="981"/>
        <v/>
      </c>
      <c r="HE57" s="286">
        <f t="shared" ref="HE57:HF57" si="1224">SUM(HE36,HE37,HE38,HE50)</f>
        <v>0</v>
      </c>
      <c r="HF57" s="106">
        <f t="shared" si="1224"/>
        <v>0</v>
      </c>
      <c r="HG57" s="286" t="str">
        <f t="shared" si="983"/>
        <v/>
      </c>
      <c r="HH57" s="286">
        <f t="shared" ref="HH57:HI57" si="1225">SUM(HH36,HH37,HH38,HH50)</f>
        <v>0</v>
      </c>
      <c r="HI57" s="106">
        <f t="shared" si="1225"/>
        <v>0</v>
      </c>
      <c r="HJ57" s="286" t="str">
        <f t="shared" si="985"/>
        <v/>
      </c>
      <c r="HK57" s="286">
        <f t="shared" ref="HK57:HL57" si="1226">SUM(HK36,HK37,HK38,HK50)</f>
        <v>0</v>
      </c>
      <c r="HL57" s="106">
        <f t="shared" si="1226"/>
        <v>0</v>
      </c>
      <c r="HM57" s="286" t="str">
        <f t="shared" si="987"/>
        <v/>
      </c>
      <c r="HN57" s="286">
        <f t="shared" ref="HN57:HO57" si="1227">SUM(HN36,HN37,HN38,HN50)</f>
        <v>0</v>
      </c>
      <c r="HO57" s="106">
        <f t="shared" si="1227"/>
        <v>0</v>
      </c>
      <c r="HP57" s="286">
        <f t="shared" si="1089"/>
        <v>0</v>
      </c>
      <c r="HQ57" s="286">
        <f t="shared" ref="HQ57:HR57" si="1228">SUM(HQ36,HQ37,HQ38,HQ50)</f>
        <v>0</v>
      </c>
      <c r="HR57" s="106">
        <f t="shared" si="1228"/>
        <v>0</v>
      </c>
      <c r="HS57" s="286" t="str">
        <f t="shared" si="990"/>
        <v/>
      </c>
      <c r="HT57" s="286">
        <f t="shared" ref="HT57:HV57" si="1229">SUM(HT36,HT37,HT38,HT50)</f>
        <v>0</v>
      </c>
      <c r="HU57" s="106">
        <f t="shared" si="1229"/>
        <v>0</v>
      </c>
      <c r="HV57" s="106">
        <f t="shared" si="1229"/>
        <v>0</v>
      </c>
      <c r="HW57" s="286" t="str">
        <f t="shared" si="992"/>
        <v/>
      </c>
      <c r="HX57" s="286">
        <f t="shared" ref="HX57" si="1230">SUM(HX36,HX37,HX38,HX50)</f>
        <v>0</v>
      </c>
      <c r="HY57" s="424">
        <f t="shared" si="44"/>
        <v>0</v>
      </c>
      <c r="HZ57" s="106">
        <f t="shared" ref="HZ57" si="1231">SUM(HZ36,HZ37,HZ38,HZ50)</f>
        <v>0</v>
      </c>
      <c r="IA57" s="286" t="str">
        <f t="shared" si="995"/>
        <v/>
      </c>
      <c r="IB57" s="286">
        <f t="shared" ref="IB57:IC57" si="1232">SUM(IB36,IB37,IB38,IB50)</f>
        <v>0</v>
      </c>
      <c r="IC57" s="106">
        <f t="shared" si="1232"/>
        <v>0</v>
      </c>
      <c r="ID57" s="286" t="str">
        <f t="shared" si="997"/>
        <v/>
      </c>
      <c r="IE57" s="286">
        <f t="shared" ref="IE57:IF57" si="1233">SUM(IE36,IE37,IE38,IE50)</f>
        <v>0</v>
      </c>
      <c r="IF57" s="106">
        <f t="shared" si="1233"/>
        <v>0</v>
      </c>
      <c r="IG57" s="286" t="str">
        <f t="shared" si="999"/>
        <v/>
      </c>
      <c r="IH57" s="286">
        <f t="shared" ref="IH57:II57" si="1234">SUM(IH36,IH37,IH38,IH50)</f>
        <v>0</v>
      </c>
      <c r="II57" s="106">
        <f t="shared" si="1234"/>
        <v>0</v>
      </c>
      <c r="IJ57" s="286" t="str">
        <f t="shared" si="1001"/>
        <v/>
      </c>
      <c r="IK57" s="286">
        <f t="shared" ref="IK57:IL57" si="1235">SUM(IK36,IK37,IK38,IK50)</f>
        <v>0</v>
      </c>
      <c r="IL57" s="106">
        <f t="shared" si="1235"/>
        <v>0</v>
      </c>
      <c r="IM57" s="286" t="str">
        <f t="shared" si="1003"/>
        <v/>
      </c>
      <c r="IN57" s="286">
        <f t="shared" ref="IN57:IR57" si="1236">SUM(IN36,IN37,IN38,IN50)</f>
        <v>0</v>
      </c>
      <c r="IO57" s="424">
        <f t="shared" si="53"/>
        <v>0</v>
      </c>
      <c r="IP57" s="286">
        <f t="shared" si="1236"/>
        <v>0</v>
      </c>
      <c r="IQ57" s="286">
        <f t="shared" si="1236"/>
        <v>0</v>
      </c>
      <c r="IR57" s="286">
        <f t="shared" si="1236"/>
        <v>0</v>
      </c>
      <c r="IS57" s="424">
        <f t="shared" si="32"/>
        <v>0</v>
      </c>
      <c r="IT57" s="104"/>
      <c r="IU57" s="106">
        <f>SUM(IU36,IU37,IU38,IU50)</f>
        <v>0</v>
      </c>
      <c r="IV57" s="286" t="str">
        <f t="shared" si="1006"/>
        <v/>
      </c>
      <c r="IW57" s="286">
        <f>SUM(IW36,IW37,IW38,IW50)</f>
        <v>0</v>
      </c>
      <c r="IX57" s="106">
        <f t="shared" ref="IX57" si="1237">SUM(IX36,IX37,IX38,IX50)</f>
        <v>0</v>
      </c>
      <c r="IY57" s="286" t="str">
        <f t="shared" si="1008"/>
        <v/>
      </c>
      <c r="IZ57" s="286">
        <f t="shared" ref="IZ57:JA57" si="1238">SUM(IZ36,IZ37,IZ38,IZ50)</f>
        <v>0</v>
      </c>
      <c r="JA57" s="106">
        <f t="shared" si="1238"/>
        <v>0</v>
      </c>
      <c r="JB57" s="286" t="str">
        <f t="shared" si="1010"/>
        <v/>
      </c>
      <c r="JC57" s="286">
        <f t="shared" ref="JC57:JD57" si="1239">SUM(JC36,JC37,JC38,JC50)</f>
        <v>0</v>
      </c>
      <c r="JD57" s="106">
        <f t="shared" si="1239"/>
        <v>0</v>
      </c>
      <c r="JE57" s="286" t="str">
        <f t="shared" si="1012"/>
        <v/>
      </c>
      <c r="JF57" s="286">
        <f t="shared" ref="JF57:JG57" si="1240">SUM(JF36,JF37,JF38,JF50)</f>
        <v>0</v>
      </c>
      <c r="JG57" s="106">
        <f t="shared" si="1240"/>
        <v>0</v>
      </c>
      <c r="JH57" s="286" t="str">
        <f t="shared" si="1014"/>
        <v/>
      </c>
      <c r="JI57" s="286">
        <f t="shared" ref="JI57:JJ57" si="1241">SUM(JI36,JI37,JI38,JI50)</f>
        <v>0</v>
      </c>
      <c r="JJ57" s="106">
        <f t="shared" si="1241"/>
        <v>0</v>
      </c>
      <c r="JK57" s="286" t="str">
        <f t="shared" si="1016"/>
        <v/>
      </c>
      <c r="JL57" s="286">
        <f t="shared" ref="JL57:JM57" si="1242">SUM(JL36,JL37,JL38,JL50)</f>
        <v>0</v>
      </c>
      <c r="JM57" s="106">
        <f t="shared" si="1242"/>
        <v>0</v>
      </c>
      <c r="JN57" s="286">
        <f t="shared" si="1104"/>
        <v>0</v>
      </c>
      <c r="JO57" s="286">
        <f t="shared" ref="JO57:JP57" si="1243">SUM(JO36,JO37,JO38,JO50)</f>
        <v>0</v>
      </c>
      <c r="JP57" s="106">
        <f t="shared" si="1243"/>
        <v>0</v>
      </c>
      <c r="JQ57" s="286" t="str">
        <f t="shared" si="1019"/>
        <v/>
      </c>
      <c r="JR57" s="286">
        <f t="shared" ref="JR57:JT57" si="1244">SUM(JR36,JR37,JR38,JR50)</f>
        <v>0</v>
      </c>
      <c r="JS57" s="106">
        <f t="shared" si="1244"/>
        <v>0</v>
      </c>
      <c r="JT57" s="106">
        <f t="shared" si="1244"/>
        <v>0</v>
      </c>
      <c r="JU57" s="286" t="str">
        <f t="shared" si="1021"/>
        <v/>
      </c>
      <c r="JV57" s="286">
        <f t="shared" ref="JV57" si="1245">SUM(JV36,JV37,JV38,JV50)</f>
        <v>0</v>
      </c>
      <c r="JW57" s="424">
        <f t="shared" si="46"/>
        <v>0</v>
      </c>
      <c r="JX57" s="106">
        <f t="shared" ref="JX57" si="1246">SUM(JX36,JX37,JX38,JX50)</f>
        <v>0</v>
      </c>
      <c r="JY57" s="286" t="str">
        <f t="shared" si="1024"/>
        <v/>
      </c>
      <c r="JZ57" s="286">
        <f t="shared" ref="JZ57:KA57" si="1247">SUM(JZ36,JZ37,JZ38,JZ50)</f>
        <v>0</v>
      </c>
      <c r="KA57" s="106">
        <f t="shared" si="1247"/>
        <v>0</v>
      </c>
      <c r="KB57" s="286" t="str">
        <f t="shared" si="1026"/>
        <v/>
      </c>
      <c r="KC57" s="286">
        <f t="shared" ref="KC57:KD57" si="1248">SUM(KC36,KC37,KC38,KC50)</f>
        <v>0</v>
      </c>
      <c r="KD57" s="106">
        <f t="shared" si="1248"/>
        <v>0</v>
      </c>
      <c r="KE57" s="286" t="str">
        <f t="shared" si="1028"/>
        <v/>
      </c>
      <c r="KF57" s="286">
        <f t="shared" ref="KF57:KG57" si="1249">SUM(KF36,KF37,KF38,KF50)</f>
        <v>0</v>
      </c>
      <c r="KG57" s="106">
        <f t="shared" si="1249"/>
        <v>0</v>
      </c>
      <c r="KH57" s="286" t="str">
        <f t="shared" si="1030"/>
        <v/>
      </c>
      <c r="KI57" s="286">
        <f t="shared" ref="KI57:KJ57" si="1250">SUM(KI36,KI37,KI38,KI50)</f>
        <v>0</v>
      </c>
      <c r="KJ57" s="106">
        <f t="shared" si="1250"/>
        <v>0</v>
      </c>
      <c r="KK57" s="286" t="str">
        <f t="shared" si="1032"/>
        <v/>
      </c>
      <c r="KL57" s="286">
        <f t="shared" ref="KL57:KP57" si="1251">SUM(KL36,KL37,KL38,KL50)</f>
        <v>0</v>
      </c>
      <c r="KM57" s="424">
        <f t="shared" si="54"/>
        <v>0</v>
      </c>
      <c r="KN57" s="286">
        <f t="shared" si="1251"/>
        <v>0</v>
      </c>
      <c r="KO57" s="286">
        <f t="shared" si="1251"/>
        <v>0</v>
      </c>
      <c r="KP57" s="286">
        <f t="shared" si="1251"/>
        <v>0</v>
      </c>
      <c r="KQ57" s="424">
        <f t="shared" si="33"/>
        <v>0</v>
      </c>
      <c r="KR57" s="104"/>
    </row>
    <row r="58" spans="1:304" ht="15" customHeight="1">
      <c r="A58" s="911"/>
      <c r="B58" s="950" t="s">
        <v>139</v>
      </c>
      <c r="C58" s="951"/>
      <c r="D58" s="108" t="s">
        <v>57</v>
      </c>
      <c r="E58" s="113">
        <f>E41+E46+E52+E39+E40+E51</f>
        <v>0</v>
      </c>
      <c r="F58" s="106" t="str">
        <f t="shared" si="73"/>
        <v/>
      </c>
      <c r="G58" s="106">
        <f t="shared" ref="G58:H58" si="1252">G41+G46+G52+G39+G40+G51</f>
        <v>0</v>
      </c>
      <c r="H58" s="106">
        <f t="shared" si="1252"/>
        <v>350</v>
      </c>
      <c r="I58" s="106">
        <f t="shared" si="11"/>
        <v>41.428571428571431</v>
      </c>
      <c r="J58" s="106">
        <f t="shared" ref="J58:K58" si="1253">J41+J46+J52+J39+J40+J51</f>
        <v>14500</v>
      </c>
      <c r="K58" s="106">
        <f t="shared" si="1253"/>
        <v>0</v>
      </c>
      <c r="L58" s="106" t="str">
        <f t="shared" si="0"/>
        <v/>
      </c>
      <c r="M58" s="106">
        <f t="shared" ref="M58:N58" si="1254">M41+M46+M52+M39+M40+M51</f>
        <v>0</v>
      </c>
      <c r="N58" s="106">
        <f t="shared" si="1254"/>
        <v>300</v>
      </c>
      <c r="O58" s="106">
        <f t="shared" si="12"/>
        <v>30</v>
      </c>
      <c r="P58" s="106">
        <f t="shared" ref="P58:Q58" si="1255">P41+P46+P52+P39+P40+P51</f>
        <v>9000</v>
      </c>
      <c r="Q58" s="106">
        <f t="shared" si="1255"/>
        <v>129</v>
      </c>
      <c r="R58" s="106">
        <f t="shared" si="13"/>
        <v>297.67441860465118</v>
      </c>
      <c r="S58" s="106">
        <f t="shared" ref="S58:T58" si="1256">S41+S46+S52+S39+S40+S51</f>
        <v>38400</v>
      </c>
      <c r="T58" s="106">
        <f t="shared" si="1256"/>
        <v>40</v>
      </c>
      <c r="U58" s="106">
        <f t="shared" si="14"/>
        <v>762</v>
      </c>
      <c r="V58" s="106">
        <f t="shared" ref="V58:Z58" si="1257">V41+V46+V52+V39+V40+V51</f>
        <v>30480</v>
      </c>
      <c r="W58" s="674">
        <f t="shared" ref="W58:Y58" si="1258">W41+W46+W52+W39+W40+W51</f>
        <v>0</v>
      </c>
      <c r="X58" s="106">
        <f t="shared" si="1258"/>
        <v>0</v>
      </c>
      <c r="Y58" s="106">
        <f t="shared" si="1258"/>
        <v>0</v>
      </c>
      <c r="Z58" s="106">
        <f t="shared" si="1257"/>
        <v>0</v>
      </c>
      <c r="AA58" s="232" t="str">
        <f t="shared" si="15"/>
        <v/>
      </c>
      <c r="AB58" s="106">
        <f t="shared" ref="AB58:AC58" si="1259">AB41+AB46+AB52+AB39+AB40+AB51</f>
        <v>0</v>
      </c>
      <c r="AC58" s="106">
        <f t="shared" si="1259"/>
        <v>180000</v>
      </c>
      <c r="AD58" s="106">
        <f>AD41+AD46+AD52+AD39+AD40+AD51</f>
        <v>91</v>
      </c>
      <c r="AE58" s="106">
        <f t="shared" si="16"/>
        <v>1000</v>
      </c>
      <c r="AF58" s="106">
        <f t="shared" ref="AF58:AH58" si="1260">AF41+AF46+AF52+AF39+AF40+AF51</f>
        <v>91000</v>
      </c>
      <c r="AG58" s="106">
        <f t="shared" si="1260"/>
        <v>183380</v>
      </c>
      <c r="AH58" s="106">
        <f t="shared" si="1260"/>
        <v>0</v>
      </c>
      <c r="AI58" s="106" t="str">
        <f t="shared" si="816"/>
        <v/>
      </c>
      <c r="AJ58" s="106">
        <f t="shared" ref="AJ58:AK58" si="1261">AJ41+AJ46+AJ52+AJ39+AJ40+AJ51</f>
        <v>0</v>
      </c>
      <c r="AK58" s="106">
        <f t="shared" si="1261"/>
        <v>0</v>
      </c>
      <c r="AL58" s="106" t="str">
        <f t="shared" si="818"/>
        <v/>
      </c>
      <c r="AM58" s="106">
        <f>AM41+AM46+AM52+AM39+AM40+AM51</f>
        <v>0</v>
      </c>
      <c r="AN58" s="106">
        <f t="shared" ref="AN58" si="1262">AN41+AN46+AN52+AN39+AN40+AN51</f>
        <v>0</v>
      </c>
      <c r="AO58" s="106" t="str">
        <f t="shared" si="820"/>
        <v/>
      </c>
      <c r="AP58" s="106">
        <f t="shared" ref="AP58:AQ58" si="1263">AP41+AP46+AP52+AP39+AP40+AP51</f>
        <v>0</v>
      </c>
      <c r="AQ58" s="106">
        <f t="shared" si="1263"/>
        <v>0</v>
      </c>
      <c r="AR58" s="106" t="str">
        <f t="shared" si="822"/>
        <v/>
      </c>
      <c r="AS58" s="106">
        <f t="shared" ref="AS58:AT58" si="1264">AS41+AS46+AS52+AS39+AS40+AS51</f>
        <v>0</v>
      </c>
      <c r="AT58" s="106">
        <f t="shared" si="1264"/>
        <v>0</v>
      </c>
      <c r="AU58" s="106" t="str">
        <f t="shared" si="75"/>
        <v>0</v>
      </c>
      <c r="AV58" s="106">
        <f t="shared" ref="AV58:AY58" si="1265">AV41+AV46+AV52+AV39+AV40+AV51</f>
        <v>0</v>
      </c>
      <c r="AW58" s="106">
        <f t="shared" si="1265"/>
        <v>0</v>
      </c>
      <c r="AX58" s="106">
        <f t="shared" si="1265"/>
        <v>0</v>
      </c>
      <c r="AY58" s="106">
        <f t="shared" si="1265"/>
        <v>5000</v>
      </c>
      <c r="AZ58" s="107">
        <f>AZ41+AZ46+AZ52+AZ51</f>
        <v>18338</v>
      </c>
      <c r="BA58" s="207">
        <f t="shared" si="179"/>
        <v>206718</v>
      </c>
      <c r="BB58" s="104"/>
      <c r="BC58" s="109">
        <f>BC41+BC46+BC52+BC39+BC40+BC51</f>
        <v>100</v>
      </c>
      <c r="BD58" s="286">
        <f t="shared" si="58"/>
        <v>60</v>
      </c>
      <c r="BE58" s="112">
        <f>BE41+BE46+BE52+BE39+BE40+BE51</f>
        <v>6000</v>
      </c>
      <c r="BF58" s="113">
        <f t="shared" ref="BF58:CX58" si="1266">BF41+BF46+BF52+BF39+BF40+BF51</f>
        <v>525</v>
      </c>
      <c r="BG58" s="286">
        <f t="shared" si="59"/>
        <v>31.428571428571427</v>
      </c>
      <c r="BH58" s="112">
        <f t="shared" si="1266"/>
        <v>16500</v>
      </c>
      <c r="BI58" s="113">
        <f t="shared" si="1266"/>
        <v>0</v>
      </c>
      <c r="BJ58" s="286" t="str">
        <f t="shared" si="60"/>
        <v/>
      </c>
      <c r="BK58" s="112">
        <f t="shared" si="1266"/>
        <v>0</v>
      </c>
      <c r="BL58" s="113">
        <f t="shared" si="1266"/>
        <v>750</v>
      </c>
      <c r="BM58" s="286">
        <f t="shared" si="61"/>
        <v>36.333333333333336</v>
      </c>
      <c r="BN58" s="112">
        <f t="shared" si="1266"/>
        <v>27250</v>
      </c>
      <c r="BO58" s="113">
        <f t="shared" si="1266"/>
        <v>0</v>
      </c>
      <c r="BP58" s="286" t="str">
        <f t="shared" si="62"/>
        <v/>
      </c>
      <c r="BQ58" s="112">
        <f t="shared" si="1266"/>
        <v>0</v>
      </c>
      <c r="BR58" s="113">
        <f t="shared" si="1266"/>
        <v>20</v>
      </c>
      <c r="BS58" s="286">
        <f t="shared" si="63"/>
        <v>738</v>
      </c>
      <c r="BT58" s="112">
        <f t="shared" si="1266"/>
        <v>14760</v>
      </c>
      <c r="BU58" s="113">
        <f t="shared" si="1266"/>
        <v>214.4</v>
      </c>
      <c r="BV58" s="286">
        <f t="shared" si="1191"/>
        <v>0</v>
      </c>
      <c r="BW58" s="112">
        <f t="shared" si="1266"/>
        <v>321600</v>
      </c>
      <c r="BX58" s="113">
        <f t="shared" si="1266"/>
        <v>205000</v>
      </c>
      <c r="BY58" s="286">
        <f t="shared" si="64"/>
        <v>0.69195121951219507</v>
      </c>
      <c r="BZ58" s="112">
        <f t="shared" si="1266"/>
        <v>141850</v>
      </c>
      <c r="CA58" s="113">
        <f t="shared" si="1266"/>
        <v>219000</v>
      </c>
      <c r="CB58" s="113">
        <f t="shared" si="1266"/>
        <v>0</v>
      </c>
      <c r="CC58" s="286" t="str">
        <f t="shared" si="65"/>
        <v/>
      </c>
      <c r="CD58" s="112">
        <f t="shared" si="1266"/>
        <v>0</v>
      </c>
      <c r="CE58" s="424">
        <f t="shared" si="38"/>
        <v>527960</v>
      </c>
      <c r="CF58" s="113">
        <f t="shared" si="1266"/>
        <v>1100</v>
      </c>
      <c r="CG58" s="286">
        <f t="shared" si="66"/>
        <v>39.909090909090907</v>
      </c>
      <c r="CH58" s="112">
        <f t="shared" si="1266"/>
        <v>43900</v>
      </c>
      <c r="CI58" s="113">
        <f t="shared" si="1266"/>
        <v>0</v>
      </c>
      <c r="CJ58" s="286" t="str">
        <f t="shared" si="67"/>
        <v/>
      </c>
      <c r="CK58" s="112">
        <f t="shared" si="1266"/>
        <v>0</v>
      </c>
      <c r="CL58" s="113">
        <f t="shared" si="1266"/>
        <v>0</v>
      </c>
      <c r="CM58" s="286" t="str">
        <f t="shared" si="68"/>
        <v/>
      </c>
      <c r="CN58" s="112">
        <f t="shared" si="1266"/>
        <v>0</v>
      </c>
      <c r="CO58" s="113">
        <f t="shared" si="1266"/>
        <v>800</v>
      </c>
      <c r="CP58" s="286">
        <f t="shared" si="69"/>
        <v>145</v>
      </c>
      <c r="CQ58" s="112">
        <f t="shared" si="1266"/>
        <v>116000</v>
      </c>
      <c r="CR58" s="113">
        <f t="shared" si="1266"/>
        <v>0</v>
      </c>
      <c r="CS58" s="286" t="str">
        <f t="shared" si="70"/>
        <v/>
      </c>
      <c r="CT58" s="112">
        <f t="shared" si="1266"/>
        <v>0</v>
      </c>
      <c r="CU58" s="424">
        <f t="shared" si="50"/>
        <v>159900</v>
      </c>
      <c r="CV58" s="112">
        <f t="shared" si="1266"/>
        <v>0</v>
      </c>
      <c r="CW58" s="112">
        <f t="shared" si="1266"/>
        <v>15000</v>
      </c>
      <c r="CX58" s="112">
        <f t="shared" si="1266"/>
        <v>36626</v>
      </c>
      <c r="CY58" s="424">
        <f t="shared" si="29"/>
        <v>739486</v>
      </c>
      <c r="CZ58" s="289"/>
      <c r="DA58" s="113">
        <f>DA41+DA46+DA52+DA39+DA40+DA51</f>
        <v>0</v>
      </c>
      <c r="DB58" s="286" t="str">
        <f t="shared" si="919"/>
        <v/>
      </c>
      <c r="DC58" s="112">
        <f>DC41+DC46+DC52+DC39+DC40+DC51</f>
        <v>0</v>
      </c>
      <c r="DD58" s="113">
        <f t="shared" ref="DD58:EV58" si="1267">DD41+DD46+DD52+DD39+DD40+DD51</f>
        <v>450</v>
      </c>
      <c r="DE58" s="286">
        <f t="shared" si="921"/>
        <v>42.777777777777779</v>
      </c>
      <c r="DF58" s="112">
        <f t="shared" si="1267"/>
        <v>19250</v>
      </c>
      <c r="DG58" s="113">
        <f t="shared" si="1267"/>
        <v>0</v>
      </c>
      <c r="DH58" s="286" t="str">
        <f t="shared" si="923"/>
        <v/>
      </c>
      <c r="DI58" s="112">
        <f t="shared" si="1267"/>
        <v>0</v>
      </c>
      <c r="DJ58" s="113">
        <f t="shared" si="1267"/>
        <v>234.1</v>
      </c>
      <c r="DK58" s="286">
        <f t="shared" si="925"/>
        <v>30.768902178556175</v>
      </c>
      <c r="DL58" s="112">
        <f t="shared" si="1267"/>
        <v>7203</v>
      </c>
      <c r="DM58" s="113">
        <f t="shared" si="1267"/>
        <v>10</v>
      </c>
      <c r="DN58" s="286">
        <f t="shared" si="927"/>
        <v>350</v>
      </c>
      <c r="DO58" s="112">
        <f t="shared" si="1267"/>
        <v>3500</v>
      </c>
      <c r="DP58" s="113">
        <f t="shared" si="1267"/>
        <v>55.6</v>
      </c>
      <c r="DQ58" s="286">
        <f t="shared" si="929"/>
        <v>789.74820143884892</v>
      </c>
      <c r="DR58" s="112">
        <f t="shared" si="1267"/>
        <v>43910</v>
      </c>
      <c r="DS58" s="113">
        <f t="shared" si="1267"/>
        <v>10</v>
      </c>
      <c r="DT58" s="286">
        <f t="shared" si="1059"/>
        <v>0</v>
      </c>
      <c r="DU58" s="112">
        <f t="shared" si="1267"/>
        <v>15000</v>
      </c>
      <c r="DV58" s="113">
        <f t="shared" si="1267"/>
        <v>147000</v>
      </c>
      <c r="DW58" s="286">
        <f t="shared" si="932"/>
        <v>0.41904761904761906</v>
      </c>
      <c r="DX58" s="112">
        <f t="shared" si="1267"/>
        <v>61600</v>
      </c>
      <c r="DY58" s="113">
        <f t="shared" si="1267"/>
        <v>0</v>
      </c>
      <c r="DZ58" s="113">
        <f t="shared" si="1267"/>
        <v>0</v>
      </c>
      <c r="EA58" s="286" t="str">
        <f t="shared" si="934"/>
        <v/>
      </c>
      <c r="EB58" s="112">
        <f t="shared" si="1267"/>
        <v>0</v>
      </c>
      <c r="EC58" s="424">
        <f t="shared" si="40"/>
        <v>150463</v>
      </c>
      <c r="ED58" s="113">
        <f t="shared" si="1267"/>
        <v>315</v>
      </c>
      <c r="EE58" s="286">
        <f t="shared" si="937"/>
        <v>32</v>
      </c>
      <c r="EF58" s="112">
        <f t="shared" si="1267"/>
        <v>10080</v>
      </c>
      <c r="EG58" s="113">
        <f t="shared" si="1267"/>
        <v>0</v>
      </c>
      <c r="EH58" s="286" t="str">
        <f t="shared" si="939"/>
        <v/>
      </c>
      <c r="EI58" s="112">
        <f t="shared" si="1267"/>
        <v>0</v>
      </c>
      <c r="EJ58" s="113">
        <f t="shared" si="1267"/>
        <v>0</v>
      </c>
      <c r="EK58" s="286" t="str">
        <f t="shared" si="941"/>
        <v/>
      </c>
      <c r="EL58" s="112">
        <f t="shared" si="1267"/>
        <v>0</v>
      </c>
      <c r="EM58" s="113">
        <f t="shared" si="1267"/>
        <v>1300</v>
      </c>
      <c r="EN58" s="286">
        <f t="shared" si="943"/>
        <v>215.38461538461539</v>
      </c>
      <c r="EO58" s="112">
        <f t="shared" si="1267"/>
        <v>280000</v>
      </c>
      <c r="EP58" s="113">
        <f t="shared" si="1267"/>
        <v>0</v>
      </c>
      <c r="EQ58" s="286" t="str">
        <f t="shared" si="945"/>
        <v/>
      </c>
      <c r="ER58" s="112">
        <f t="shared" si="1267"/>
        <v>0</v>
      </c>
      <c r="ES58" s="424">
        <f t="shared" si="51"/>
        <v>290080</v>
      </c>
      <c r="ET58" s="112">
        <f t="shared" si="1267"/>
        <v>0</v>
      </c>
      <c r="EU58" s="112">
        <f t="shared" si="1267"/>
        <v>4000</v>
      </c>
      <c r="EV58" s="112">
        <f t="shared" si="1267"/>
        <v>42554.3</v>
      </c>
      <c r="EW58" s="424">
        <f t="shared" si="30"/>
        <v>487097.3</v>
      </c>
      <c r="EX58" s="104"/>
      <c r="EY58" s="113">
        <f>EY41+EY46+EY52+EY39+EY40+EY51</f>
        <v>0</v>
      </c>
      <c r="EZ58" s="286" t="str">
        <f t="shared" si="948"/>
        <v/>
      </c>
      <c r="FA58" s="112">
        <f>FA41+FA46+FA52+FA39+FA40+FA51</f>
        <v>0</v>
      </c>
      <c r="FB58" s="113">
        <f t="shared" ref="FB58:GT58" si="1268">FB41+FB46+FB52+FB39+FB40+FB51</f>
        <v>400</v>
      </c>
      <c r="FC58" s="286">
        <f t="shared" si="950"/>
        <v>33.25</v>
      </c>
      <c r="FD58" s="112">
        <f t="shared" si="1268"/>
        <v>13300</v>
      </c>
      <c r="FE58" s="113">
        <f t="shared" si="1268"/>
        <v>0</v>
      </c>
      <c r="FF58" s="286" t="str">
        <f t="shared" si="952"/>
        <v/>
      </c>
      <c r="FG58" s="112">
        <f t="shared" si="1268"/>
        <v>0</v>
      </c>
      <c r="FH58" s="113">
        <f t="shared" si="1268"/>
        <v>878</v>
      </c>
      <c r="FI58" s="286">
        <f t="shared" si="954"/>
        <v>28.801822323462414</v>
      </c>
      <c r="FJ58" s="112">
        <f t="shared" si="1268"/>
        <v>25288</v>
      </c>
      <c r="FK58" s="113">
        <f t="shared" si="1268"/>
        <v>10</v>
      </c>
      <c r="FL58" s="286">
        <f t="shared" si="956"/>
        <v>350</v>
      </c>
      <c r="FM58" s="112">
        <f t="shared" si="1268"/>
        <v>3500</v>
      </c>
      <c r="FN58" s="113">
        <f t="shared" si="1268"/>
        <v>75</v>
      </c>
      <c r="FO58" s="286">
        <f t="shared" si="958"/>
        <v>762</v>
      </c>
      <c r="FP58" s="112">
        <f t="shared" si="1268"/>
        <v>57150</v>
      </c>
      <c r="FQ58" s="113">
        <f t="shared" si="1268"/>
        <v>25</v>
      </c>
      <c r="FR58" s="286">
        <f t="shared" si="1074"/>
        <v>0</v>
      </c>
      <c r="FS58" s="112">
        <f t="shared" si="1268"/>
        <v>27050</v>
      </c>
      <c r="FT58" s="113">
        <f t="shared" si="1268"/>
        <v>46200</v>
      </c>
      <c r="FU58" s="286">
        <f t="shared" si="961"/>
        <v>0.56926406926406925</v>
      </c>
      <c r="FV58" s="112">
        <f t="shared" si="1268"/>
        <v>26300</v>
      </c>
      <c r="FW58" s="113">
        <f t="shared" si="1268"/>
        <v>0</v>
      </c>
      <c r="FX58" s="112">
        <f t="shared" si="1268"/>
        <v>0</v>
      </c>
      <c r="FY58" s="286" t="str">
        <f t="shared" si="963"/>
        <v/>
      </c>
      <c r="FZ58" s="112">
        <f t="shared" si="1268"/>
        <v>0</v>
      </c>
      <c r="GA58" s="424">
        <f t="shared" si="42"/>
        <v>152588</v>
      </c>
      <c r="GB58" s="113">
        <f t="shared" si="1268"/>
        <v>0</v>
      </c>
      <c r="GC58" s="286" t="str">
        <f t="shared" si="966"/>
        <v/>
      </c>
      <c r="GD58" s="112">
        <f t="shared" si="1268"/>
        <v>0</v>
      </c>
      <c r="GE58" s="113">
        <f t="shared" si="1268"/>
        <v>0</v>
      </c>
      <c r="GF58" s="286" t="str">
        <f t="shared" si="968"/>
        <v/>
      </c>
      <c r="GG58" s="112">
        <f t="shared" si="1268"/>
        <v>0</v>
      </c>
      <c r="GH58" s="113">
        <f t="shared" si="1268"/>
        <v>0</v>
      </c>
      <c r="GI58" s="286" t="str">
        <f t="shared" si="970"/>
        <v/>
      </c>
      <c r="GJ58" s="112">
        <f t="shared" si="1268"/>
        <v>0</v>
      </c>
      <c r="GK58" s="113">
        <f t="shared" si="1268"/>
        <v>700</v>
      </c>
      <c r="GL58" s="286">
        <f t="shared" si="972"/>
        <v>214.28571428571428</v>
      </c>
      <c r="GM58" s="112">
        <f t="shared" si="1268"/>
        <v>150000</v>
      </c>
      <c r="GN58" s="113">
        <f t="shared" si="1268"/>
        <v>0</v>
      </c>
      <c r="GO58" s="286" t="str">
        <f t="shared" si="974"/>
        <v/>
      </c>
      <c r="GP58" s="112">
        <f t="shared" si="1268"/>
        <v>0</v>
      </c>
      <c r="GQ58" s="424">
        <f t="shared" si="52"/>
        <v>150000</v>
      </c>
      <c r="GR58" s="112">
        <f t="shared" si="1268"/>
        <v>0</v>
      </c>
      <c r="GS58" s="112">
        <f t="shared" si="1268"/>
        <v>4000</v>
      </c>
      <c r="GT58" s="112">
        <f t="shared" si="1268"/>
        <v>27553.8</v>
      </c>
      <c r="GU58" s="424">
        <f t="shared" si="31"/>
        <v>334141.8</v>
      </c>
      <c r="GV58" s="104"/>
      <c r="GW58" s="113">
        <f>GW41+GW46+GW52+GW39+GW40+GW51</f>
        <v>0</v>
      </c>
      <c r="GX58" s="286" t="str">
        <f t="shared" si="977"/>
        <v/>
      </c>
      <c r="GY58" s="112">
        <f>GY41+GY46+GY52+GY39+GY40+GY51</f>
        <v>0</v>
      </c>
      <c r="GZ58" s="113">
        <f t="shared" ref="GZ58:IR58" si="1269">GZ41+GZ46+GZ52+GZ39+GZ40+GZ51</f>
        <v>400</v>
      </c>
      <c r="HA58" s="286">
        <f t="shared" si="979"/>
        <v>33.25</v>
      </c>
      <c r="HB58" s="112">
        <f t="shared" si="1269"/>
        <v>13300</v>
      </c>
      <c r="HC58" s="113">
        <f t="shared" si="1269"/>
        <v>0</v>
      </c>
      <c r="HD58" s="286" t="str">
        <f t="shared" si="981"/>
        <v/>
      </c>
      <c r="HE58" s="112">
        <f t="shared" si="1269"/>
        <v>0</v>
      </c>
      <c r="HF58" s="113">
        <f t="shared" si="1269"/>
        <v>272</v>
      </c>
      <c r="HG58" s="286">
        <f t="shared" si="983"/>
        <v>26.397058823529413</v>
      </c>
      <c r="HH58" s="112">
        <f t="shared" si="1269"/>
        <v>7180</v>
      </c>
      <c r="HI58" s="113">
        <f t="shared" si="1269"/>
        <v>10</v>
      </c>
      <c r="HJ58" s="286">
        <f t="shared" si="985"/>
        <v>350</v>
      </c>
      <c r="HK58" s="112">
        <f t="shared" si="1269"/>
        <v>3500</v>
      </c>
      <c r="HL58" s="113">
        <f t="shared" si="1269"/>
        <v>75</v>
      </c>
      <c r="HM58" s="286">
        <f t="shared" si="987"/>
        <v>762</v>
      </c>
      <c r="HN58" s="112">
        <f t="shared" si="1269"/>
        <v>57150</v>
      </c>
      <c r="HO58" s="113">
        <f t="shared" si="1269"/>
        <v>0</v>
      </c>
      <c r="HP58" s="286">
        <f t="shared" si="1089"/>
        <v>0</v>
      </c>
      <c r="HQ58" s="112">
        <f t="shared" si="1269"/>
        <v>0</v>
      </c>
      <c r="HR58" s="113">
        <f t="shared" si="1269"/>
        <v>46200</v>
      </c>
      <c r="HS58" s="286">
        <f t="shared" si="990"/>
        <v>0.56926406926406925</v>
      </c>
      <c r="HT58" s="112">
        <f t="shared" si="1269"/>
        <v>26300</v>
      </c>
      <c r="HU58" s="113">
        <f t="shared" si="1269"/>
        <v>0</v>
      </c>
      <c r="HV58" s="113">
        <f t="shared" si="1269"/>
        <v>0</v>
      </c>
      <c r="HW58" s="286" t="str">
        <f t="shared" si="992"/>
        <v/>
      </c>
      <c r="HX58" s="112">
        <f t="shared" si="1269"/>
        <v>0</v>
      </c>
      <c r="HY58" s="424">
        <f t="shared" si="44"/>
        <v>107430</v>
      </c>
      <c r="HZ58" s="113">
        <f t="shared" si="1269"/>
        <v>0</v>
      </c>
      <c r="IA58" s="286" t="str">
        <f t="shared" si="995"/>
        <v/>
      </c>
      <c r="IB58" s="112">
        <f t="shared" si="1269"/>
        <v>0</v>
      </c>
      <c r="IC58" s="113">
        <f t="shared" si="1269"/>
        <v>0</v>
      </c>
      <c r="ID58" s="286" t="str">
        <f t="shared" si="997"/>
        <v/>
      </c>
      <c r="IE58" s="112">
        <f t="shared" si="1269"/>
        <v>0</v>
      </c>
      <c r="IF58" s="113">
        <f t="shared" si="1269"/>
        <v>0</v>
      </c>
      <c r="IG58" s="286" t="str">
        <f t="shared" si="999"/>
        <v/>
      </c>
      <c r="IH58" s="112">
        <f t="shared" si="1269"/>
        <v>0</v>
      </c>
      <c r="II58" s="113">
        <f t="shared" si="1269"/>
        <v>700</v>
      </c>
      <c r="IJ58" s="286">
        <f t="shared" si="1001"/>
        <v>214.28571428571428</v>
      </c>
      <c r="IK58" s="112">
        <f t="shared" si="1269"/>
        <v>150000</v>
      </c>
      <c r="IL58" s="113">
        <f t="shared" si="1269"/>
        <v>0</v>
      </c>
      <c r="IM58" s="286" t="str">
        <f t="shared" si="1003"/>
        <v/>
      </c>
      <c r="IN58" s="112">
        <f t="shared" si="1269"/>
        <v>0</v>
      </c>
      <c r="IO58" s="424">
        <f t="shared" si="53"/>
        <v>150000</v>
      </c>
      <c r="IP58" s="112">
        <f t="shared" si="1269"/>
        <v>0</v>
      </c>
      <c r="IQ58" s="112">
        <f t="shared" si="1269"/>
        <v>4000</v>
      </c>
      <c r="IR58" s="112">
        <f t="shared" si="1269"/>
        <v>25743</v>
      </c>
      <c r="IS58" s="424">
        <f t="shared" si="32"/>
        <v>287173</v>
      </c>
      <c r="IT58" s="104"/>
      <c r="IU58" s="113">
        <f>IU41+IU46+IU52+IU39+IU40+IU51</f>
        <v>0</v>
      </c>
      <c r="IV58" s="286" t="str">
        <f t="shared" si="1006"/>
        <v/>
      </c>
      <c r="IW58" s="112">
        <f>IW41+IW46+IW52+IW39+IW40+IW51</f>
        <v>0</v>
      </c>
      <c r="IX58" s="113">
        <f t="shared" ref="IX58:KP58" si="1270">IX41+IX46+IX52+IX39+IX40+IX51</f>
        <v>400</v>
      </c>
      <c r="IY58" s="286">
        <f t="shared" si="1008"/>
        <v>33.25</v>
      </c>
      <c r="IZ58" s="112">
        <f t="shared" si="1270"/>
        <v>13300</v>
      </c>
      <c r="JA58" s="113">
        <f t="shared" si="1270"/>
        <v>0</v>
      </c>
      <c r="JB58" s="286" t="str">
        <f t="shared" si="1010"/>
        <v/>
      </c>
      <c r="JC58" s="112">
        <f t="shared" si="1270"/>
        <v>0</v>
      </c>
      <c r="JD58" s="113">
        <f t="shared" si="1270"/>
        <v>309.2</v>
      </c>
      <c r="JE58" s="286">
        <f t="shared" si="1012"/>
        <v>27.432082794307892</v>
      </c>
      <c r="JF58" s="112">
        <f t="shared" si="1270"/>
        <v>8482</v>
      </c>
      <c r="JG58" s="113">
        <f t="shared" si="1270"/>
        <v>10</v>
      </c>
      <c r="JH58" s="286">
        <f t="shared" si="1014"/>
        <v>350</v>
      </c>
      <c r="JI58" s="112">
        <f t="shared" si="1270"/>
        <v>3500</v>
      </c>
      <c r="JJ58" s="113">
        <f t="shared" si="1270"/>
        <v>75</v>
      </c>
      <c r="JK58" s="286">
        <f t="shared" si="1016"/>
        <v>762</v>
      </c>
      <c r="JL58" s="112">
        <f t="shared" si="1270"/>
        <v>57150</v>
      </c>
      <c r="JM58" s="113">
        <f t="shared" si="1270"/>
        <v>0</v>
      </c>
      <c r="JN58" s="286">
        <f t="shared" si="1104"/>
        <v>0</v>
      </c>
      <c r="JO58" s="112">
        <f t="shared" si="1270"/>
        <v>0</v>
      </c>
      <c r="JP58" s="113">
        <f t="shared" si="1270"/>
        <v>46200</v>
      </c>
      <c r="JQ58" s="286">
        <f t="shared" si="1019"/>
        <v>0.56926406926406925</v>
      </c>
      <c r="JR58" s="112">
        <f t="shared" si="1270"/>
        <v>26300</v>
      </c>
      <c r="JS58" s="113">
        <f t="shared" si="1270"/>
        <v>0</v>
      </c>
      <c r="JT58" s="113">
        <f t="shared" si="1270"/>
        <v>0</v>
      </c>
      <c r="JU58" s="286" t="str">
        <f t="shared" si="1021"/>
        <v/>
      </c>
      <c r="JV58" s="112">
        <f t="shared" si="1270"/>
        <v>0</v>
      </c>
      <c r="JW58" s="424">
        <f t="shared" si="46"/>
        <v>108732</v>
      </c>
      <c r="JX58" s="113">
        <f t="shared" si="1270"/>
        <v>0</v>
      </c>
      <c r="JY58" s="286" t="str">
        <f t="shared" si="1024"/>
        <v/>
      </c>
      <c r="JZ58" s="112">
        <f t="shared" si="1270"/>
        <v>0</v>
      </c>
      <c r="KA58" s="113">
        <f t="shared" si="1270"/>
        <v>0</v>
      </c>
      <c r="KB58" s="286" t="str">
        <f t="shared" si="1026"/>
        <v/>
      </c>
      <c r="KC58" s="112">
        <f t="shared" si="1270"/>
        <v>0</v>
      </c>
      <c r="KD58" s="113">
        <f t="shared" si="1270"/>
        <v>0</v>
      </c>
      <c r="KE58" s="286" t="str">
        <f t="shared" si="1028"/>
        <v/>
      </c>
      <c r="KF58" s="112">
        <f t="shared" si="1270"/>
        <v>0</v>
      </c>
      <c r="KG58" s="113">
        <f t="shared" si="1270"/>
        <v>500</v>
      </c>
      <c r="KH58" s="286">
        <f t="shared" si="1030"/>
        <v>220</v>
      </c>
      <c r="KI58" s="112">
        <f t="shared" si="1270"/>
        <v>110000</v>
      </c>
      <c r="KJ58" s="113">
        <f t="shared" si="1270"/>
        <v>0</v>
      </c>
      <c r="KK58" s="286" t="str">
        <f t="shared" si="1032"/>
        <v/>
      </c>
      <c r="KL58" s="112">
        <f t="shared" si="1270"/>
        <v>0</v>
      </c>
      <c r="KM58" s="424">
        <f t="shared" si="54"/>
        <v>110000</v>
      </c>
      <c r="KN58" s="112">
        <f t="shared" si="1270"/>
        <v>0</v>
      </c>
      <c r="KO58" s="112">
        <f t="shared" si="1270"/>
        <v>4000</v>
      </c>
      <c r="KP58" s="112">
        <f t="shared" si="1270"/>
        <v>21873.200000000001</v>
      </c>
      <c r="KQ58" s="424">
        <f t="shared" si="33"/>
        <v>244605.2</v>
      </c>
      <c r="KR58" s="104"/>
    </row>
    <row r="59" spans="1:304">
      <c r="A59" s="911"/>
      <c r="B59" s="927" t="s">
        <v>62</v>
      </c>
      <c r="C59" s="928"/>
      <c r="D59" s="929"/>
      <c r="E59" s="111">
        <f t="shared" ref="E59" si="1271">SUM(E33+E42+E47+E53)</f>
        <v>521</v>
      </c>
      <c r="F59" s="111">
        <f t="shared" si="73"/>
        <v>21.362763915547024</v>
      </c>
      <c r="G59" s="110">
        <f t="shared" ref="G59:H59" si="1272">SUM(G33+G42+G47+G53)</f>
        <v>11130</v>
      </c>
      <c r="H59" s="111">
        <f t="shared" si="1272"/>
        <v>5250</v>
      </c>
      <c r="I59" s="111">
        <f t="shared" si="11"/>
        <v>43.714285714285715</v>
      </c>
      <c r="J59" s="110">
        <f t="shared" ref="J59:K59" si="1273">SUM(J33+J42+J47+J53)</f>
        <v>229500</v>
      </c>
      <c r="K59" s="111">
        <f t="shared" si="1273"/>
        <v>30</v>
      </c>
      <c r="L59" s="111">
        <f t="shared" si="0"/>
        <v>40</v>
      </c>
      <c r="M59" s="110">
        <f t="shared" ref="M59:N59" si="1274">SUM(M33+M42+M47+M53)</f>
        <v>1200</v>
      </c>
      <c r="N59" s="111">
        <f t="shared" si="1274"/>
        <v>4949</v>
      </c>
      <c r="O59" s="111">
        <f t="shared" si="12"/>
        <v>26.394625176803395</v>
      </c>
      <c r="P59" s="110">
        <f t="shared" ref="P59:Q59" si="1275">SUM(P33+P42+P47+P53)</f>
        <v>130627</v>
      </c>
      <c r="Q59" s="111">
        <f t="shared" si="1275"/>
        <v>996</v>
      </c>
      <c r="R59" s="111">
        <f t="shared" si="13"/>
        <v>353.53915662650604</v>
      </c>
      <c r="S59" s="110">
        <f t="shared" ref="S59:T59" si="1276">SUM(S33+S42+S47+S53)</f>
        <v>352125</v>
      </c>
      <c r="T59" s="111">
        <f t="shared" si="1276"/>
        <v>140</v>
      </c>
      <c r="U59" s="111">
        <f t="shared" si="14"/>
        <v>789.14285714285711</v>
      </c>
      <c r="V59" s="110">
        <f t="shared" ref="V59:Z59" si="1277">SUM(V33+V42+V47+V53)</f>
        <v>110480</v>
      </c>
      <c r="W59" s="676">
        <f t="shared" si="1277"/>
        <v>0</v>
      </c>
      <c r="X59" s="110">
        <f t="shared" si="1277"/>
        <v>0</v>
      </c>
      <c r="Y59" s="110">
        <f t="shared" si="1277"/>
        <v>0</v>
      </c>
      <c r="Z59" s="111">
        <f t="shared" si="1277"/>
        <v>5097467</v>
      </c>
      <c r="AA59" s="233">
        <f t="shared" si="15"/>
        <v>0.3482133381147931</v>
      </c>
      <c r="AB59" s="110">
        <f t="shared" ref="AB59:AD59" si="1278">SUM(AB33+AB42+AB47+AB53)</f>
        <v>1775006</v>
      </c>
      <c r="AC59" s="111">
        <f t="shared" si="1278"/>
        <v>3571070</v>
      </c>
      <c r="AD59" s="111">
        <f t="shared" si="1278"/>
        <v>166</v>
      </c>
      <c r="AE59" s="111">
        <f t="shared" si="16"/>
        <v>1082.6807228915663</v>
      </c>
      <c r="AF59" s="110">
        <f t="shared" ref="AF59:AH59" si="1279">SUM(AF33+AF42+AF47+AF53)</f>
        <v>179725</v>
      </c>
      <c r="AG59" s="112">
        <f t="shared" si="1279"/>
        <v>2789793</v>
      </c>
      <c r="AH59" s="111">
        <f t="shared" si="1279"/>
        <v>0</v>
      </c>
      <c r="AI59" s="111" t="str">
        <f t="shared" si="816"/>
        <v/>
      </c>
      <c r="AJ59" s="110">
        <f t="shared" ref="AJ59:AK59" si="1280">SUM(AJ33+AJ42+AJ47+AJ53)</f>
        <v>0</v>
      </c>
      <c r="AK59" s="111">
        <f t="shared" si="1280"/>
        <v>0</v>
      </c>
      <c r="AL59" s="111" t="str">
        <f t="shared" si="818"/>
        <v/>
      </c>
      <c r="AM59" s="110">
        <f t="shared" ref="AM59:AN59" si="1281">SUM(AM33+AM42+AM47+AM53)</f>
        <v>0</v>
      </c>
      <c r="AN59" s="111">
        <f t="shared" si="1281"/>
        <v>0</v>
      </c>
      <c r="AO59" s="111" t="str">
        <f t="shared" si="820"/>
        <v/>
      </c>
      <c r="AP59" s="110">
        <f t="shared" ref="AP59:AQ59" si="1282">SUM(AP33+AP42+AP47+AP53)</f>
        <v>0</v>
      </c>
      <c r="AQ59" s="111">
        <f t="shared" si="1282"/>
        <v>0</v>
      </c>
      <c r="AR59" s="111" t="str">
        <f t="shared" si="822"/>
        <v/>
      </c>
      <c r="AS59" s="110">
        <f t="shared" ref="AS59:AT59" si="1283">SUM(AS33+AS42+AS47+AS53)</f>
        <v>0</v>
      </c>
      <c r="AT59" s="111">
        <f t="shared" si="1283"/>
        <v>0</v>
      </c>
      <c r="AU59" s="111" t="str">
        <f t="shared" si="75"/>
        <v>0</v>
      </c>
      <c r="AV59" s="110">
        <f t="shared" ref="AV59:AY59" si="1284">SUM(AV33+AV42+AV47+AV53)</f>
        <v>0</v>
      </c>
      <c r="AW59" s="110">
        <f t="shared" si="1284"/>
        <v>0</v>
      </c>
      <c r="AX59" s="110">
        <f t="shared" si="1284"/>
        <v>40000</v>
      </c>
      <c r="AY59" s="110">
        <f t="shared" si="1284"/>
        <v>33000</v>
      </c>
      <c r="AZ59" s="110">
        <f>SUM(AZ33+AZ42+AZ47+AZ53)</f>
        <v>386979.30000000005</v>
      </c>
      <c r="BA59" s="216">
        <f>AG59+AW59+AX59+AY59+AZ59</f>
        <v>3249772.3</v>
      </c>
      <c r="BB59" s="104"/>
      <c r="BC59" s="111">
        <f t="shared" ref="BC59" si="1285">SUM(BC42+BC47+BC53+BC33)</f>
        <v>389</v>
      </c>
      <c r="BD59" s="110">
        <f t="shared" si="58"/>
        <v>63.753213367609256</v>
      </c>
      <c r="BE59" s="112">
        <f t="shared" ref="BE59:BF59" si="1286">SUM(BE42+BE47+BE53+BE33)</f>
        <v>24800</v>
      </c>
      <c r="BF59" s="111">
        <f t="shared" si="1286"/>
        <v>2200</v>
      </c>
      <c r="BG59" s="110">
        <f t="shared" si="59"/>
        <v>41.363636363636367</v>
      </c>
      <c r="BH59" s="110">
        <f t="shared" ref="BH59:BI59" si="1287">SUM(BH42+BH47+BH53+BH33)</f>
        <v>91000</v>
      </c>
      <c r="BI59" s="111">
        <f t="shared" si="1287"/>
        <v>127.2</v>
      </c>
      <c r="BJ59" s="110">
        <f t="shared" si="60"/>
        <v>29.952830188679243</v>
      </c>
      <c r="BK59" s="110">
        <f t="shared" ref="BK59:BL59" si="1288">SUM(BK42+BK47+BK53+BK33)</f>
        <v>3810</v>
      </c>
      <c r="BL59" s="111">
        <f t="shared" si="1288"/>
        <v>10033.1</v>
      </c>
      <c r="BM59" s="110">
        <f t="shared" si="61"/>
        <v>30.56104294784264</v>
      </c>
      <c r="BN59" s="110">
        <f t="shared" ref="BN59:BO59" si="1289">SUM(BN42+BN47+BN53+BN33)</f>
        <v>306622</v>
      </c>
      <c r="BO59" s="111">
        <f t="shared" si="1289"/>
        <v>975</v>
      </c>
      <c r="BP59" s="110">
        <f t="shared" si="62"/>
        <v>413.84615384615387</v>
      </c>
      <c r="BQ59" s="110">
        <f t="shared" ref="BQ59:BR59" si="1290">SUM(BQ42+BQ47+BQ53+BQ33)</f>
        <v>403500</v>
      </c>
      <c r="BR59" s="111">
        <f t="shared" si="1290"/>
        <v>237</v>
      </c>
      <c r="BS59" s="110">
        <f t="shared" si="63"/>
        <v>706.79324894514764</v>
      </c>
      <c r="BT59" s="110">
        <f t="shared" ref="BT59:BX59" si="1291">SUM(BT42+BT47+BT53+BT33)</f>
        <v>167510</v>
      </c>
      <c r="BU59" s="676">
        <f t="shared" ref="BU59:BW59" si="1292">SUM(BU42+BU47+BU53+BU33)</f>
        <v>339.5</v>
      </c>
      <c r="BV59" s="110">
        <f t="shared" si="1292"/>
        <v>0</v>
      </c>
      <c r="BW59" s="110">
        <f t="shared" si="1292"/>
        <v>496740</v>
      </c>
      <c r="BX59" s="111">
        <f t="shared" si="1291"/>
        <v>3108380</v>
      </c>
      <c r="BY59" s="110">
        <f t="shared" si="64"/>
        <v>0.43441921515387438</v>
      </c>
      <c r="BZ59" s="110">
        <f t="shared" ref="BZ59:CB59" si="1293">SUM(BZ42+BZ47+BZ53+BZ33)</f>
        <v>1350340</v>
      </c>
      <c r="CA59" s="111">
        <f t="shared" si="1293"/>
        <v>1629000</v>
      </c>
      <c r="CB59" s="111">
        <f t="shared" si="1293"/>
        <v>50</v>
      </c>
      <c r="CC59" s="110">
        <f t="shared" si="65"/>
        <v>900</v>
      </c>
      <c r="CD59" s="110">
        <f t="shared" ref="CD59" si="1294">SUM(CD42+CD47+CD53+CD33)</f>
        <v>45000</v>
      </c>
      <c r="CE59" s="424">
        <f t="shared" si="38"/>
        <v>2889322</v>
      </c>
      <c r="CF59" s="111">
        <f t="shared" ref="CF59" si="1295">SUM(CF42+CF47+CF53+CF33)</f>
        <v>12540.3</v>
      </c>
      <c r="CG59" s="110">
        <f t="shared" si="66"/>
        <v>11.958246612919947</v>
      </c>
      <c r="CH59" s="110">
        <f t="shared" ref="CH59:CI59" si="1296">SUM(CH42+CH47+CH53+CH33)</f>
        <v>149960</v>
      </c>
      <c r="CI59" s="111">
        <f t="shared" si="1296"/>
        <v>21.3</v>
      </c>
      <c r="CJ59" s="110">
        <f t="shared" si="67"/>
        <v>1000</v>
      </c>
      <c r="CK59" s="110">
        <f t="shared" ref="CK59:CL59" si="1297">SUM(CK42+CK47+CK53+CK33)</f>
        <v>21300</v>
      </c>
      <c r="CL59" s="111">
        <f t="shared" si="1297"/>
        <v>440.3</v>
      </c>
      <c r="CM59" s="110">
        <f t="shared" si="68"/>
        <v>1400</v>
      </c>
      <c r="CN59" s="110">
        <f t="shared" ref="CN59:CO59" si="1298">SUM(CN42+CN47+CN53+CN33)</f>
        <v>616420</v>
      </c>
      <c r="CO59" s="111">
        <f t="shared" si="1298"/>
        <v>3089</v>
      </c>
      <c r="CP59" s="110">
        <f t="shared" si="69"/>
        <v>182.19488507607639</v>
      </c>
      <c r="CQ59" s="110">
        <f t="shared" ref="CQ59:CR59" si="1299">SUM(CQ42+CQ47+CQ53+CQ33)</f>
        <v>562800</v>
      </c>
      <c r="CR59" s="111">
        <f t="shared" si="1299"/>
        <v>0</v>
      </c>
      <c r="CS59" s="110" t="str">
        <f t="shared" si="70"/>
        <v/>
      </c>
      <c r="CT59" s="110">
        <f t="shared" ref="CT59" si="1300">SUM(CT42+CT47+CT53+CT33)</f>
        <v>0</v>
      </c>
      <c r="CU59" s="424">
        <f t="shared" si="50"/>
        <v>1350480</v>
      </c>
      <c r="CV59" s="110">
        <f>SUM(CV42+CV47+CV53+CV33)</f>
        <v>60000</v>
      </c>
      <c r="CW59" s="110">
        <f>SUM(CW42+CW47+CW53+CW33)</f>
        <v>37000</v>
      </c>
      <c r="CX59" s="110">
        <f>SUM(CX42+CX47+CX53+CX33)</f>
        <v>520306.2</v>
      </c>
      <c r="CY59" s="424">
        <f t="shared" si="29"/>
        <v>4857108.2</v>
      </c>
      <c r="CZ59" s="289"/>
      <c r="DA59" s="111">
        <f t="shared" ref="DA59" si="1301">SUM(DA42+DA47+DA53+DA33)</f>
        <v>250</v>
      </c>
      <c r="DB59" s="110"/>
      <c r="DC59" s="110">
        <f t="shared" ref="DC59:DD59" si="1302">SUM(DC42+DC47+DC53+DC33)</f>
        <v>12500</v>
      </c>
      <c r="DD59" s="111">
        <f t="shared" si="1302"/>
        <v>1400</v>
      </c>
      <c r="DE59" s="110"/>
      <c r="DF59" s="110">
        <f t="shared" ref="DF59:DG59" si="1303">SUM(DF42+DF47+DF53+DF33)</f>
        <v>62250</v>
      </c>
      <c r="DG59" s="111">
        <f t="shared" si="1303"/>
        <v>333</v>
      </c>
      <c r="DH59" s="110"/>
      <c r="DI59" s="110">
        <f t="shared" ref="DI59:DJ59" si="1304">SUM(DI42+DI47+DI53+DI33)</f>
        <v>9990</v>
      </c>
      <c r="DJ59" s="111">
        <f t="shared" si="1304"/>
        <v>9261.6</v>
      </c>
      <c r="DK59" s="110"/>
      <c r="DL59" s="110">
        <f t="shared" ref="DL59:DM59" si="1305">SUM(DL42+DL47+DL53+DL33)</f>
        <v>263719</v>
      </c>
      <c r="DM59" s="111">
        <f t="shared" si="1305"/>
        <v>610</v>
      </c>
      <c r="DN59" s="110"/>
      <c r="DO59" s="110">
        <f t="shared" ref="DO59:DP59" si="1306">SUM(DO42+DO47+DO53+DO33)</f>
        <v>242500</v>
      </c>
      <c r="DP59" s="111">
        <f t="shared" si="1306"/>
        <v>277.60000000000002</v>
      </c>
      <c r="DQ59" s="110"/>
      <c r="DR59" s="110">
        <f t="shared" ref="DR59:DV59" si="1307">SUM(DR42+DR47+DR53+DR33)</f>
        <v>154810</v>
      </c>
      <c r="DS59" s="676">
        <f t="shared" ref="DS59:DU59" si="1308">SUM(DS42+DS47+DS53+DS33)</f>
        <v>20</v>
      </c>
      <c r="DT59" s="110">
        <f t="shared" si="1308"/>
        <v>0</v>
      </c>
      <c r="DU59" s="110">
        <f t="shared" si="1308"/>
        <v>30000</v>
      </c>
      <c r="DV59" s="111">
        <f t="shared" si="1307"/>
        <v>3509755</v>
      </c>
      <c r="DW59" s="110"/>
      <c r="DX59" s="110">
        <f t="shared" ref="DX59:DZ59" si="1309">SUM(DX42+DX47+DX53+DX33)</f>
        <v>1464640</v>
      </c>
      <c r="DY59" s="111">
        <f t="shared" si="1309"/>
        <v>922000</v>
      </c>
      <c r="DZ59" s="111">
        <f t="shared" si="1309"/>
        <v>0</v>
      </c>
      <c r="EA59" s="110"/>
      <c r="EB59" s="110">
        <f t="shared" ref="EB59" si="1310">SUM(EB42+EB47+EB53+EB33)</f>
        <v>0</v>
      </c>
      <c r="EC59" s="424">
        <f t="shared" si="40"/>
        <v>2240409</v>
      </c>
      <c r="ED59" s="111">
        <f t="shared" ref="ED59" si="1311">SUM(ED42+ED47+ED53+ED33)</f>
        <v>3315</v>
      </c>
      <c r="EE59" s="110"/>
      <c r="EF59" s="110">
        <f t="shared" ref="EF59:EG59" si="1312">SUM(EF42+EF47+EF53+EF33)</f>
        <v>63080</v>
      </c>
      <c r="EG59" s="111">
        <f t="shared" si="1312"/>
        <v>50</v>
      </c>
      <c r="EH59" s="110"/>
      <c r="EI59" s="110">
        <f t="shared" ref="EI59:EJ59" si="1313">SUM(EI42+EI47+EI53+EI33)</f>
        <v>44000</v>
      </c>
      <c r="EJ59" s="111">
        <f t="shared" si="1313"/>
        <v>700</v>
      </c>
      <c r="EK59" s="110"/>
      <c r="EL59" s="110">
        <f t="shared" ref="EL59:EM59" si="1314">SUM(EL42+EL47+EL53+EL33)</f>
        <v>1010000</v>
      </c>
      <c r="EM59" s="111">
        <f t="shared" si="1314"/>
        <v>3250</v>
      </c>
      <c r="EN59" s="110"/>
      <c r="EO59" s="110">
        <f t="shared" ref="EO59:EP59" si="1315">SUM(EO42+EO47+EO53+EO33)</f>
        <v>675000</v>
      </c>
      <c r="EP59" s="111">
        <f t="shared" si="1315"/>
        <v>50</v>
      </c>
      <c r="EQ59" s="110"/>
      <c r="ER59" s="110">
        <f t="shared" ref="ER59" si="1316">SUM(ER42+ER47+ER53+ER33)</f>
        <v>50000</v>
      </c>
      <c r="ES59" s="424">
        <f t="shared" si="51"/>
        <v>1842080</v>
      </c>
      <c r="ET59" s="110">
        <f>SUM(ET42+ET47+ET53+ET33)</f>
        <v>50000</v>
      </c>
      <c r="EU59" s="110">
        <f>SUM(EU42+EU47+EU53+EU33)</f>
        <v>24000</v>
      </c>
      <c r="EV59" s="110">
        <f>SUM(EV42+EV47+EV53+EV33)</f>
        <v>405248.9</v>
      </c>
      <c r="EW59" s="424">
        <f t="shared" si="30"/>
        <v>4561737.9000000004</v>
      </c>
      <c r="EX59" s="104"/>
      <c r="EY59" s="111">
        <f t="shared" ref="EY59" si="1317">SUM(EY42+EY47+EY53+EY33)</f>
        <v>100</v>
      </c>
      <c r="EZ59" s="110"/>
      <c r="FA59" s="110">
        <f t="shared" ref="FA59:FB59" si="1318">SUM(FA42+FA47+FA53+FA33)</f>
        <v>5000</v>
      </c>
      <c r="FB59" s="113">
        <f t="shared" si="1318"/>
        <v>1331</v>
      </c>
      <c r="FC59" s="112"/>
      <c r="FD59" s="112">
        <f t="shared" ref="FD59:FE59" si="1319">SUM(FD42+FD47+FD53+FD33)</f>
        <v>56800</v>
      </c>
      <c r="FE59" s="111">
        <f t="shared" si="1319"/>
        <v>30</v>
      </c>
      <c r="FF59" s="110"/>
      <c r="FG59" s="110">
        <f t="shared" ref="FG59:FH59" si="1320">SUM(FG42+FG47+FG53+FG33)</f>
        <v>780</v>
      </c>
      <c r="FH59" s="111">
        <f t="shared" si="1320"/>
        <v>7377.2</v>
      </c>
      <c r="FI59" s="110"/>
      <c r="FJ59" s="110">
        <f t="shared" ref="FJ59:FK59" si="1321">SUM(FJ42+FJ47+FJ53+FJ33)</f>
        <v>201708</v>
      </c>
      <c r="FK59" s="111">
        <f t="shared" si="1321"/>
        <v>340</v>
      </c>
      <c r="FL59" s="110"/>
      <c r="FM59" s="110">
        <f t="shared" ref="FM59:FN59" si="1322">SUM(FM42+FM47+FM53+FM33)</f>
        <v>155500</v>
      </c>
      <c r="FN59" s="111">
        <f t="shared" si="1322"/>
        <v>335</v>
      </c>
      <c r="FO59" s="110"/>
      <c r="FP59" s="110">
        <f t="shared" ref="FP59:FT59" si="1323">SUM(FP42+FP47+FP53+FP33)</f>
        <v>183250</v>
      </c>
      <c r="FQ59" s="676">
        <f t="shared" ref="FQ59:FS59" si="1324">SUM(FQ42+FQ47+FQ53+FQ33)</f>
        <v>35</v>
      </c>
      <c r="FR59" s="110">
        <f t="shared" si="1324"/>
        <v>0</v>
      </c>
      <c r="FS59" s="110">
        <f t="shared" si="1324"/>
        <v>42050</v>
      </c>
      <c r="FT59" s="111">
        <f t="shared" si="1323"/>
        <v>1456200</v>
      </c>
      <c r="FU59" s="110"/>
      <c r="FV59" s="110">
        <f t="shared" ref="FV59:FX59" si="1325">SUM(FV42+FV47+FV53+FV33)</f>
        <v>558100</v>
      </c>
      <c r="FW59" s="111">
        <f t="shared" si="1325"/>
        <v>650000</v>
      </c>
      <c r="FX59" s="110">
        <f t="shared" si="1325"/>
        <v>0</v>
      </c>
      <c r="FY59" s="110"/>
      <c r="FZ59" s="110">
        <f t="shared" ref="FZ59" si="1326">SUM(FZ42+FZ47+FZ53+FZ33)</f>
        <v>0</v>
      </c>
      <c r="GA59" s="424">
        <f t="shared" si="42"/>
        <v>1203188</v>
      </c>
      <c r="GB59" s="111">
        <f t="shared" ref="GB59" si="1327">SUM(GB42+GB47+GB53+GB33)</f>
        <v>3000</v>
      </c>
      <c r="GC59" s="110"/>
      <c r="GD59" s="110">
        <f t="shared" ref="GD59:GE59" si="1328">SUM(GD42+GD47+GD53+GD33)</f>
        <v>53000</v>
      </c>
      <c r="GE59" s="111">
        <f t="shared" si="1328"/>
        <v>10</v>
      </c>
      <c r="GF59" s="110"/>
      <c r="GG59" s="110">
        <f t="shared" ref="GG59:GH59" si="1329">SUM(GG42+GG47+GG53+GG33)</f>
        <v>8000</v>
      </c>
      <c r="GH59" s="111">
        <f t="shared" si="1329"/>
        <v>600</v>
      </c>
      <c r="GI59" s="110"/>
      <c r="GJ59" s="110">
        <f t="shared" ref="GJ59:GK59" si="1330">SUM(GJ42+GJ47+GJ53+GJ33)</f>
        <v>900000</v>
      </c>
      <c r="GK59" s="111">
        <f t="shared" si="1330"/>
        <v>2500</v>
      </c>
      <c r="GL59" s="110"/>
      <c r="GM59" s="110">
        <f t="shared" ref="GM59:GN59" si="1331">SUM(GM42+GM47+GM53+GM33)</f>
        <v>509000</v>
      </c>
      <c r="GN59" s="111">
        <f t="shared" si="1331"/>
        <v>50</v>
      </c>
      <c r="GO59" s="110"/>
      <c r="GP59" s="110">
        <f t="shared" ref="GP59" si="1332">SUM(GP42+GP47+GP53+GP33)</f>
        <v>50000</v>
      </c>
      <c r="GQ59" s="424">
        <f t="shared" si="52"/>
        <v>1520000</v>
      </c>
      <c r="GR59" s="110">
        <f>SUM(GR42+GR47+GR53+GR33)</f>
        <v>50000</v>
      </c>
      <c r="GS59" s="110">
        <f>SUM(GS42+GS47+GS53+GS33)</f>
        <v>24000</v>
      </c>
      <c r="GT59" s="114">
        <f>SUM(GT42+GT47+GT53+GT33)</f>
        <v>268113.8</v>
      </c>
      <c r="GU59" s="424">
        <f t="shared" si="31"/>
        <v>3065301.8</v>
      </c>
      <c r="GV59" s="104"/>
      <c r="GW59" s="111">
        <f t="shared" ref="GW59" si="1333">SUM(GW42+GW47+GW53+GW33)</f>
        <v>100</v>
      </c>
      <c r="GX59" s="110"/>
      <c r="GY59" s="110">
        <f t="shared" ref="GY59:GZ59" si="1334">SUM(GY42+GY47+GY53+GY33)</f>
        <v>5000</v>
      </c>
      <c r="GZ59" s="113">
        <f t="shared" si="1334"/>
        <v>1100</v>
      </c>
      <c r="HA59" s="112"/>
      <c r="HB59" s="112">
        <f t="shared" ref="HB59:HC59" si="1335">SUM(HB42+HB47+HB53+HB33)</f>
        <v>51800</v>
      </c>
      <c r="HC59" s="111">
        <f t="shared" si="1335"/>
        <v>40</v>
      </c>
      <c r="HD59" s="110"/>
      <c r="HE59" s="110">
        <f t="shared" ref="HE59:HF59" si="1336">SUM(HE42+HE47+HE53+HE33)</f>
        <v>1200</v>
      </c>
      <c r="HF59" s="111">
        <f t="shared" si="1336"/>
        <v>4752</v>
      </c>
      <c r="HG59" s="110"/>
      <c r="HH59" s="110">
        <f t="shared" ref="HH59:HI59" si="1337">SUM(HH42+HH47+HH53+HH33)</f>
        <v>132480</v>
      </c>
      <c r="HI59" s="111">
        <f t="shared" si="1337"/>
        <v>200</v>
      </c>
      <c r="HJ59" s="110"/>
      <c r="HK59" s="110">
        <f t="shared" ref="HK59:HL59" si="1338">SUM(HK42+HK47+HK53+HK33)</f>
        <v>113000</v>
      </c>
      <c r="HL59" s="111">
        <f t="shared" si="1338"/>
        <v>235</v>
      </c>
      <c r="HM59" s="110"/>
      <c r="HN59" s="110">
        <f t="shared" ref="HN59:HR59" si="1339">SUM(HN42+HN47+HN53+HN33)</f>
        <v>143250</v>
      </c>
      <c r="HO59" s="676">
        <f t="shared" ref="HO59:HQ59" si="1340">SUM(HO42+HO47+HO53+HO33)</f>
        <v>10</v>
      </c>
      <c r="HP59" s="110">
        <f t="shared" si="1340"/>
        <v>0</v>
      </c>
      <c r="HQ59" s="110">
        <f t="shared" si="1340"/>
        <v>15000</v>
      </c>
      <c r="HR59" s="111">
        <f t="shared" si="1339"/>
        <v>968200</v>
      </c>
      <c r="HS59" s="110"/>
      <c r="HT59" s="110">
        <f t="shared" ref="HT59:HV59" si="1341">SUM(HT42+HT47+HT53+HT33)</f>
        <v>433200</v>
      </c>
      <c r="HU59" s="111">
        <f t="shared" si="1341"/>
        <v>380000</v>
      </c>
      <c r="HV59" s="111">
        <f t="shared" si="1341"/>
        <v>0</v>
      </c>
      <c r="HW59" s="110"/>
      <c r="HX59" s="110">
        <f t="shared" ref="HX59" si="1342">SUM(HX42+HX47+HX53+HX33)</f>
        <v>0</v>
      </c>
      <c r="HY59" s="424">
        <f t="shared" si="44"/>
        <v>894930</v>
      </c>
      <c r="HZ59" s="111">
        <f t="shared" ref="HZ59" si="1343">SUM(HZ42+HZ47+HZ53+HZ33)</f>
        <v>3000</v>
      </c>
      <c r="IA59" s="110"/>
      <c r="IB59" s="110">
        <f t="shared" ref="IB59:IC59" si="1344">SUM(IB42+IB47+IB53+IB33)</f>
        <v>53000</v>
      </c>
      <c r="IC59" s="111">
        <f t="shared" si="1344"/>
        <v>10</v>
      </c>
      <c r="ID59" s="110"/>
      <c r="IE59" s="110">
        <f t="shared" ref="IE59:IF59" si="1345">SUM(IE42+IE47+IE53+IE33)</f>
        <v>8000</v>
      </c>
      <c r="IF59" s="111">
        <f t="shared" si="1345"/>
        <v>600</v>
      </c>
      <c r="IG59" s="110"/>
      <c r="IH59" s="110">
        <f t="shared" ref="IH59:II59" si="1346">SUM(IH42+IH47+IH53+IH33)</f>
        <v>900000</v>
      </c>
      <c r="II59" s="111">
        <f t="shared" si="1346"/>
        <v>2300</v>
      </c>
      <c r="IJ59" s="110"/>
      <c r="IK59" s="110">
        <f t="shared" ref="IK59:IL59" si="1347">SUM(IK42+IK47+IK53+IK33)</f>
        <v>469000</v>
      </c>
      <c r="IL59" s="111">
        <f t="shared" si="1347"/>
        <v>50</v>
      </c>
      <c r="IM59" s="110"/>
      <c r="IN59" s="110">
        <f t="shared" ref="IN59" si="1348">SUM(IN42+IN47+IN53+IN33)</f>
        <v>50000</v>
      </c>
      <c r="IO59" s="424">
        <f t="shared" si="53"/>
        <v>1480000</v>
      </c>
      <c r="IP59" s="110">
        <f>SUM(IP42+IP47+IP53+IP33)</f>
        <v>50000</v>
      </c>
      <c r="IQ59" s="110">
        <f>SUM(IQ42+IQ47+IQ53+IQ33)</f>
        <v>24000</v>
      </c>
      <c r="IR59" s="114">
        <f>SUM(IR42+IR47+IR53+IR33)</f>
        <v>235993</v>
      </c>
      <c r="IS59" s="424">
        <f t="shared" si="32"/>
        <v>2684923</v>
      </c>
      <c r="IT59" s="104"/>
      <c r="IU59" s="111">
        <f t="shared" ref="IU59" si="1349">SUM(IU42+IU47+IU53+IU33)</f>
        <v>10</v>
      </c>
      <c r="IV59" s="110"/>
      <c r="IW59" s="110">
        <f t="shared" ref="IW59:IX59" si="1350">SUM(IW42+IW47+IW53+IW33)</f>
        <v>5000</v>
      </c>
      <c r="IX59" s="113">
        <f t="shared" si="1350"/>
        <v>1100</v>
      </c>
      <c r="IY59" s="112"/>
      <c r="IZ59" s="112">
        <f t="shared" ref="IZ59:JA59" si="1351">SUM(IZ42+IZ47+IZ53+IZ33)</f>
        <v>51800</v>
      </c>
      <c r="JA59" s="111">
        <f t="shared" si="1351"/>
        <v>30</v>
      </c>
      <c r="JB59" s="110"/>
      <c r="JC59" s="110">
        <f t="shared" ref="JC59:JD59" si="1352">SUM(JC42+JC47+JC53+JC33)</f>
        <v>780</v>
      </c>
      <c r="JD59" s="111">
        <f t="shared" si="1352"/>
        <v>9475.2000000000007</v>
      </c>
      <c r="JE59" s="110"/>
      <c r="JF59" s="110">
        <f t="shared" ref="JF59:JG59" si="1353">SUM(JF42+JF47+JF53+JF33)</f>
        <v>287472</v>
      </c>
      <c r="JG59" s="111">
        <f t="shared" si="1353"/>
        <v>160</v>
      </c>
      <c r="JH59" s="110"/>
      <c r="JI59" s="110">
        <f t="shared" ref="JI59:JJ59" si="1354">SUM(JI42+JI47+JI53+JI33)</f>
        <v>99000</v>
      </c>
      <c r="JJ59" s="111">
        <f t="shared" si="1354"/>
        <v>235</v>
      </c>
      <c r="JK59" s="110"/>
      <c r="JL59" s="110">
        <f t="shared" ref="JL59:JP59" si="1355">SUM(JL42+JL47+JL53+JL33)</f>
        <v>143250</v>
      </c>
      <c r="JM59" s="676">
        <f t="shared" si="1355"/>
        <v>10</v>
      </c>
      <c r="JN59" s="110">
        <f t="shared" si="1355"/>
        <v>0</v>
      </c>
      <c r="JO59" s="110">
        <f t="shared" si="1355"/>
        <v>15000</v>
      </c>
      <c r="JP59" s="111">
        <f t="shared" si="1355"/>
        <v>696200</v>
      </c>
      <c r="JQ59" s="110"/>
      <c r="JR59" s="110">
        <f t="shared" ref="JR59:JT59" si="1356">SUM(JR42+JR47+JR53+JR33)</f>
        <v>331800</v>
      </c>
      <c r="JS59" s="111">
        <f t="shared" si="1356"/>
        <v>360000</v>
      </c>
      <c r="JT59" s="111">
        <f t="shared" si="1356"/>
        <v>0</v>
      </c>
      <c r="JU59" s="110"/>
      <c r="JV59" s="110">
        <f t="shared" ref="JV59" si="1357">SUM(JV42+JV47+JV53+JV33)</f>
        <v>0</v>
      </c>
      <c r="JW59" s="424">
        <f t="shared" si="46"/>
        <v>934102</v>
      </c>
      <c r="JX59" s="111">
        <f t="shared" ref="JX59" si="1358">SUM(JX42+JX47+JX53+JX33)</f>
        <v>3000</v>
      </c>
      <c r="JY59" s="110"/>
      <c r="JZ59" s="110">
        <f t="shared" ref="JZ59:KA59" si="1359">SUM(JZ42+JZ47+JZ53+JZ33)</f>
        <v>53000</v>
      </c>
      <c r="KA59" s="111">
        <f t="shared" si="1359"/>
        <v>10</v>
      </c>
      <c r="KB59" s="110"/>
      <c r="KC59" s="110">
        <f t="shared" ref="KC59:KD59" si="1360">SUM(KC42+KC47+KC53+KC33)</f>
        <v>8000</v>
      </c>
      <c r="KD59" s="111">
        <f t="shared" si="1360"/>
        <v>600</v>
      </c>
      <c r="KE59" s="110"/>
      <c r="KF59" s="110">
        <f t="shared" ref="KF59:KG59" si="1361">SUM(KF42+KF47+KF53+KF33)</f>
        <v>900000</v>
      </c>
      <c r="KG59" s="111">
        <f t="shared" si="1361"/>
        <v>2100</v>
      </c>
      <c r="KH59" s="110"/>
      <c r="KI59" s="110">
        <f t="shared" ref="KI59:KJ59" si="1362">SUM(KI42+KI47+KI53+KI33)</f>
        <v>429000</v>
      </c>
      <c r="KJ59" s="111">
        <f t="shared" si="1362"/>
        <v>50</v>
      </c>
      <c r="KK59" s="110"/>
      <c r="KL59" s="110">
        <f t="shared" ref="KL59" si="1363">SUM(KL42+KL47+KL53+KL33)</f>
        <v>50000</v>
      </c>
      <c r="KM59" s="424">
        <f t="shared" si="54"/>
        <v>1440000</v>
      </c>
      <c r="KN59" s="110">
        <f>SUM(KN42+KN47+KN53+KN33)</f>
        <v>50000</v>
      </c>
      <c r="KO59" s="110">
        <f>SUM(KO42+KO47+KO53+KO33)</f>
        <v>24000</v>
      </c>
      <c r="KP59" s="114">
        <f>SUM(KP42+KP47+KP53+KP33)</f>
        <v>235910.2</v>
      </c>
      <c r="KQ59" s="424">
        <f t="shared" si="33"/>
        <v>2684012.2000000002</v>
      </c>
      <c r="KR59" s="104"/>
    </row>
    <row r="60" spans="1:304" ht="15">
      <c r="A60" s="911"/>
      <c r="B60" s="809" t="s">
        <v>9</v>
      </c>
      <c r="C60" s="290"/>
      <c r="D60" s="115"/>
      <c r="E60" s="121"/>
      <c r="F60" s="121" t="str">
        <f t="shared" si="73"/>
        <v/>
      </c>
      <c r="G60" s="129"/>
      <c r="H60" s="121"/>
      <c r="I60" s="121" t="str">
        <f t="shared" si="11"/>
        <v/>
      </c>
      <c r="J60" s="129"/>
      <c r="K60" s="121"/>
      <c r="L60" s="121" t="str">
        <f t="shared" si="0"/>
        <v/>
      </c>
      <c r="M60" s="129"/>
      <c r="N60" s="121"/>
      <c r="O60" s="121" t="str">
        <f t="shared" si="12"/>
        <v/>
      </c>
      <c r="P60" s="129"/>
      <c r="Q60" s="121"/>
      <c r="R60" s="121" t="str">
        <f t="shared" si="13"/>
        <v/>
      </c>
      <c r="S60" s="129"/>
      <c r="T60" s="121"/>
      <c r="U60" s="121" t="str">
        <f t="shared" si="14"/>
        <v/>
      </c>
      <c r="V60" s="129"/>
      <c r="W60" s="677"/>
      <c r="X60" s="129"/>
      <c r="Y60" s="129"/>
      <c r="Z60" s="121"/>
      <c r="AA60" s="235" t="str">
        <f t="shared" si="15"/>
        <v/>
      </c>
      <c r="AB60" s="129"/>
      <c r="AC60" s="121"/>
      <c r="AD60" s="121"/>
      <c r="AE60" s="121" t="str">
        <f t="shared" si="16"/>
        <v/>
      </c>
      <c r="AF60" s="129"/>
      <c r="AG60" s="129">
        <f>SUM(G60,J60,M60,P60,S60,V60,AB60,AF60)</f>
        <v>0</v>
      </c>
      <c r="AH60" s="121"/>
      <c r="AI60" s="121" t="str">
        <f t="shared" si="816"/>
        <v/>
      </c>
      <c r="AJ60" s="129"/>
      <c r="AK60" s="121"/>
      <c r="AL60" s="121" t="str">
        <f t="shared" si="818"/>
        <v/>
      </c>
      <c r="AM60" s="129"/>
      <c r="AN60" s="121"/>
      <c r="AO60" s="121" t="str">
        <f t="shared" si="820"/>
        <v/>
      </c>
      <c r="AP60" s="129"/>
      <c r="AQ60" s="121"/>
      <c r="AR60" s="121" t="str">
        <f t="shared" si="822"/>
        <v/>
      </c>
      <c r="AS60" s="129"/>
      <c r="AT60" s="121"/>
      <c r="AU60" s="121" t="str">
        <f t="shared" si="75"/>
        <v>0</v>
      </c>
      <c r="AV60" s="129"/>
      <c r="AW60" s="130">
        <f t="shared" ref="AW60:AW75" si="1364">SUM(AJ60,AM60,AP60,AS60,AV60)</f>
        <v>0</v>
      </c>
      <c r="AX60" s="129"/>
      <c r="AY60" s="129"/>
      <c r="AZ60" s="129">
        <v>30000</v>
      </c>
      <c r="BA60" s="291">
        <f t="shared" ref="BA60:BA86" si="1365">AG60+AW60+AX60+AY60+AZ60</f>
        <v>30000</v>
      </c>
      <c r="BB60" s="119"/>
      <c r="BC60" s="121"/>
      <c r="BD60" s="129" t="str">
        <f t="shared" si="58"/>
        <v/>
      </c>
      <c r="BE60" s="129"/>
      <c r="BF60" s="121"/>
      <c r="BG60" s="129" t="str">
        <f t="shared" si="59"/>
        <v/>
      </c>
      <c r="BH60" s="129"/>
      <c r="BI60" s="121"/>
      <c r="BJ60" s="129" t="str">
        <f t="shared" si="60"/>
        <v/>
      </c>
      <c r="BK60" s="129"/>
      <c r="BL60" s="121"/>
      <c r="BM60" s="129" t="str">
        <f t="shared" si="61"/>
        <v/>
      </c>
      <c r="BN60" s="129"/>
      <c r="BO60" s="121"/>
      <c r="BP60" s="129" t="str">
        <f t="shared" si="62"/>
        <v/>
      </c>
      <c r="BQ60" s="129"/>
      <c r="BR60" s="121"/>
      <c r="BS60" s="129" t="str">
        <f t="shared" si="63"/>
        <v/>
      </c>
      <c r="BT60" s="129"/>
      <c r="BU60" s="677"/>
      <c r="BV60" s="129"/>
      <c r="BW60" s="129"/>
      <c r="BX60" s="121"/>
      <c r="BY60" s="129" t="str">
        <f t="shared" si="64"/>
        <v/>
      </c>
      <c r="BZ60" s="129"/>
      <c r="CA60" s="121"/>
      <c r="CB60" s="121"/>
      <c r="CC60" s="129" t="str">
        <f t="shared" si="65"/>
        <v/>
      </c>
      <c r="CD60" s="129"/>
      <c r="CE60" s="424">
        <f t="shared" si="38"/>
        <v>0</v>
      </c>
      <c r="CF60" s="121"/>
      <c r="CG60" s="129" t="str">
        <f t="shared" si="66"/>
        <v/>
      </c>
      <c r="CH60" s="129"/>
      <c r="CI60" s="121"/>
      <c r="CJ60" s="129" t="str">
        <f t="shared" si="67"/>
        <v/>
      </c>
      <c r="CK60" s="129"/>
      <c r="CL60" s="121"/>
      <c r="CM60" s="129" t="str">
        <f t="shared" si="68"/>
        <v/>
      </c>
      <c r="CN60" s="129"/>
      <c r="CO60" s="121"/>
      <c r="CP60" s="129" t="str">
        <f t="shared" si="69"/>
        <v/>
      </c>
      <c r="CQ60" s="129"/>
      <c r="CR60" s="121"/>
      <c r="CS60" s="129" t="str">
        <f t="shared" si="70"/>
        <v/>
      </c>
      <c r="CT60" s="129"/>
      <c r="CU60" s="424">
        <f t="shared" si="50"/>
        <v>0</v>
      </c>
      <c r="CV60" s="129"/>
      <c r="CW60" s="129"/>
      <c r="CX60" s="129">
        <v>60000</v>
      </c>
      <c r="CY60" s="424">
        <f t="shared" si="29"/>
        <v>60000</v>
      </c>
      <c r="CZ60" s="292"/>
      <c r="DA60" s="121"/>
      <c r="DB60" s="129"/>
      <c r="DC60" s="129"/>
      <c r="DD60" s="121"/>
      <c r="DE60" s="129"/>
      <c r="DF60" s="129"/>
      <c r="DG60" s="121"/>
      <c r="DH60" s="129"/>
      <c r="DI60" s="129"/>
      <c r="DJ60" s="121"/>
      <c r="DK60" s="129"/>
      <c r="DL60" s="129"/>
      <c r="DM60" s="121"/>
      <c r="DN60" s="129"/>
      <c r="DO60" s="129"/>
      <c r="DP60" s="121"/>
      <c r="DQ60" s="129"/>
      <c r="DR60" s="129"/>
      <c r="DS60" s="677"/>
      <c r="DT60" s="129"/>
      <c r="DU60" s="129"/>
      <c r="DV60" s="121"/>
      <c r="DW60" s="129"/>
      <c r="DX60" s="129"/>
      <c r="DY60" s="121"/>
      <c r="DZ60" s="121"/>
      <c r="EA60" s="129"/>
      <c r="EB60" s="129"/>
      <c r="EC60" s="424">
        <f t="shared" si="40"/>
        <v>0</v>
      </c>
      <c r="ED60" s="121"/>
      <c r="EE60" s="129"/>
      <c r="EF60" s="129"/>
      <c r="EG60" s="121"/>
      <c r="EH60" s="129"/>
      <c r="EI60" s="129"/>
      <c r="EJ60" s="121"/>
      <c r="EK60" s="129"/>
      <c r="EL60" s="129"/>
      <c r="EM60" s="121"/>
      <c r="EN60" s="129"/>
      <c r="EO60" s="129"/>
      <c r="EP60" s="121"/>
      <c r="EQ60" s="129"/>
      <c r="ER60" s="129"/>
      <c r="ES60" s="424">
        <f t="shared" si="51"/>
        <v>0</v>
      </c>
      <c r="ET60" s="129"/>
      <c r="EU60" s="129"/>
      <c r="EV60" s="129">
        <v>50000</v>
      </c>
      <c r="EW60" s="424">
        <f t="shared" si="30"/>
        <v>50000</v>
      </c>
      <c r="EX60" s="119"/>
      <c r="EY60" s="121"/>
      <c r="EZ60" s="129"/>
      <c r="FA60" s="129"/>
      <c r="FB60" s="121"/>
      <c r="FC60" s="129"/>
      <c r="FD60" s="129"/>
      <c r="FE60" s="121"/>
      <c r="FF60" s="129"/>
      <c r="FG60" s="129"/>
      <c r="FH60" s="121"/>
      <c r="FI60" s="129"/>
      <c r="FJ60" s="129"/>
      <c r="FK60" s="121"/>
      <c r="FL60" s="129"/>
      <c r="FM60" s="129"/>
      <c r="FN60" s="121"/>
      <c r="FO60" s="129"/>
      <c r="FP60" s="129"/>
      <c r="FQ60" s="677"/>
      <c r="FR60" s="129"/>
      <c r="FS60" s="129"/>
      <c r="FT60" s="121"/>
      <c r="FU60" s="129"/>
      <c r="FV60" s="129"/>
      <c r="FW60" s="121"/>
      <c r="FX60" s="129"/>
      <c r="FY60" s="129"/>
      <c r="FZ60" s="129"/>
      <c r="GA60" s="424">
        <f t="shared" si="42"/>
        <v>0</v>
      </c>
      <c r="GB60" s="121"/>
      <c r="GC60" s="129"/>
      <c r="GD60" s="129"/>
      <c r="GE60" s="121"/>
      <c r="GF60" s="129"/>
      <c r="GG60" s="129"/>
      <c r="GH60" s="121"/>
      <c r="GI60" s="129"/>
      <c r="GJ60" s="129"/>
      <c r="GK60" s="121"/>
      <c r="GL60" s="129"/>
      <c r="GM60" s="129"/>
      <c r="GN60" s="121"/>
      <c r="GO60" s="129"/>
      <c r="GP60" s="129"/>
      <c r="GQ60" s="424">
        <f t="shared" si="52"/>
        <v>0</v>
      </c>
      <c r="GR60" s="129"/>
      <c r="GS60" s="129"/>
      <c r="GT60" s="292">
        <v>40000</v>
      </c>
      <c r="GU60" s="424">
        <f t="shared" si="31"/>
        <v>40000</v>
      </c>
      <c r="GV60" s="119"/>
      <c r="GW60" s="121"/>
      <c r="GX60" s="129"/>
      <c r="GY60" s="129"/>
      <c r="GZ60" s="121"/>
      <c r="HA60" s="129"/>
      <c r="HB60" s="129"/>
      <c r="HC60" s="121"/>
      <c r="HD60" s="129"/>
      <c r="HE60" s="129"/>
      <c r="HF60" s="121"/>
      <c r="HG60" s="129"/>
      <c r="HH60" s="129"/>
      <c r="HI60" s="121"/>
      <c r="HJ60" s="129"/>
      <c r="HK60" s="129"/>
      <c r="HL60" s="121"/>
      <c r="HM60" s="129"/>
      <c r="HN60" s="129"/>
      <c r="HO60" s="677"/>
      <c r="HP60" s="129"/>
      <c r="HQ60" s="129"/>
      <c r="HR60" s="121"/>
      <c r="HS60" s="129"/>
      <c r="HT60" s="129"/>
      <c r="HU60" s="121"/>
      <c r="HV60" s="121"/>
      <c r="HW60" s="129"/>
      <c r="HX60" s="129"/>
      <c r="HY60" s="424">
        <f t="shared" si="44"/>
        <v>0</v>
      </c>
      <c r="HZ60" s="121"/>
      <c r="IA60" s="129"/>
      <c r="IB60" s="129"/>
      <c r="IC60" s="121"/>
      <c r="ID60" s="129"/>
      <c r="IE60" s="129"/>
      <c r="IF60" s="121"/>
      <c r="IG60" s="129"/>
      <c r="IH60" s="129"/>
      <c r="II60" s="121"/>
      <c r="IJ60" s="129"/>
      <c r="IK60" s="129"/>
      <c r="IL60" s="121"/>
      <c r="IM60" s="129"/>
      <c r="IN60" s="129"/>
      <c r="IO60" s="424">
        <f t="shared" si="53"/>
        <v>0</v>
      </c>
      <c r="IP60" s="129"/>
      <c r="IQ60" s="129"/>
      <c r="IR60" s="292">
        <v>30000</v>
      </c>
      <c r="IS60" s="424">
        <f t="shared" si="32"/>
        <v>30000</v>
      </c>
      <c r="IT60" s="119"/>
      <c r="IU60" s="121"/>
      <c r="IV60" s="129"/>
      <c r="IW60" s="129"/>
      <c r="IX60" s="121"/>
      <c r="IY60" s="129"/>
      <c r="IZ60" s="129"/>
      <c r="JA60" s="121"/>
      <c r="JB60" s="129"/>
      <c r="JC60" s="129"/>
      <c r="JD60" s="121"/>
      <c r="JE60" s="129"/>
      <c r="JF60" s="129"/>
      <c r="JG60" s="121"/>
      <c r="JH60" s="129"/>
      <c r="JI60" s="129"/>
      <c r="JJ60" s="121"/>
      <c r="JK60" s="129"/>
      <c r="JL60" s="129"/>
      <c r="JM60" s="677"/>
      <c r="JN60" s="129"/>
      <c r="JO60" s="129"/>
      <c r="JP60" s="121"/>
      <c r="JQ60" s="129"/>
      <c r="JR60" s="129"/>
      <c r="JS60" s="121"/>
      <c r="JT60" s="121"/>
      <c r="JU60" s="129"/>
      <c r="JV60" s="129"/>
      <c r="JW60" s="424">
        <f t="shared" si="46"/>
        <v>0</v>
      </c>
      <c r="JX60" s="121"/>
      <c r="JY60" s="129"/>
      <c r="JZ60" s="129"/>
      <c r="KA60" s="121"/>
      <c r="KB60" s="129"/>
      <c r="KC60" s="129"/>
      <c r="KD60" s="121"/>
      <c r="KE60" s="129"/>
      <c r="KF60" s="129"/>
      <c r="KG60" s="121"/>
      <c r="KH60" s="129"/>
      <c r="KI60" s="129"/>
      <c r="KJ60" s="121"/>
      <c r="KK60" s="129"/>
      <c r="KL60" s="129"/>
      <c r="KM60" s="424">
        <f t="shared" si="54"/>
        <v>0</v>
      </c>
      <c r="KN60" s="129"/>
      <c r="KO60" s="129"/>
      <c r="KP60" s="292">
        <v>30000</v>
      </c>
      <c r="KQ60" s="424">
        <f t="shared" si="33"/>
        <v>30000</v>
      </c>
      <c r="KR60" s="119"/>
    </row>
    <row r="61" spans="1:304">
      <c r="A61" s="911"/>
      <c r="B61" s="21"/>
      <c r="C61" s="641" t="s">
        <v>10</v>
      </c>
      <c r="D61" s="17" t="s">
        <v>1</v>
      </c>
      <c r="E61" s="32">
        <v>50</v>
      </c>
      <c r="F61" s="32">
        <f t="shared" si="73"/>
        <v>30</v>
      </c>
      <c r="G61" s="35">
        <v>1500</v>
      </c>
      <c r="H61" s="32">
        <v>2500</v>
      </c>
      <c r="I61" s="32">
        <f t="shared" si="11"/>
        <v>35</v>
      </c>
      <c r="J61" s="35">
        <v>87500</v>
      </c>
      <c r="K61" s="32"/>
      <c r="L61" s="32" t="str">
        <f t="shared" si="0"/>
        <v/>
      </c>
      <c r="M61" s="35"/>
      <c r="N61" s="32"/>
      <c r="O61" s="32" t="str">
        <f t="shared" si="12"/>
        <v/>
      </c>
      <c r="P61" s="35"/>
      <c r="Q61" s="32"/>
      <c r="R61" s="32" t="str">
        <f t="shared" si="13"/>
        <v/>
      </c>
      <c r="S61" s="35"/>
      <c r="T61" s="32"/>
      <c r="U61" s="32" t="str">
        <f t="shared" si="14"/>
        <v/>
      </c>
      <c r="V61" s="35"/>
      <c r="W61" s="669"/>
      <c r="X61" s="35"/>
      <c r="Y61" s="35"/>
      <c r="Z61" s="32"/>
      <c r="AA61" s="229" t="str">
        <f t="shared" si="15"/>
        <v/>
      </c>
      <c r="AB61" s="35"/>
      <c r="AC61" s="32"/>
      <c r="AD61" s="32"/>
      <c r="AE61" s="32" t="str">
        <f t="shared" si="16"/>
        <v/>
      </c>
      <c r="AF61" s="35"/>
      <c r="AG61" s="35">
        <f>SUM(G61,J61,M61,P61,S61,V61,AB61,AF61)</f>
        <v>89000</v>
      </c>
      <c r="AH61" s="32"/>
      <c r="AI61" s="32"/>
      <c r="AJ61" s="35"/>
      <c r="AK61" s="32"/>
      <c r="AL61" s="32"/>
      <c r="AM61" s="35"/>
      <c r="AN61" s="32"/>
      <c r="AO61" s="32"/>
      <c r="AP61" s="35"/>
      <c r="AQ61" s="32"/>
      <c r="AR61" s="32"/>
      <c r="AS61" s="35"/>
      <c r="AT61" s="398"/>
      <c r="AU61" s="398" t="str">
        <f t="shared" si="75"/>
        <v>0</v>
      </c>
      <c r="AV61" s="399"/>
      <c r="AW61" s="35">
        <f t="shared" si="1364"/>
        <v>0</v>
      </c>
      <c r="AX61" s="35"/>
      <c r="AY61" s="35">
        <v>20000</v>
      </c>
      <c r="AZ61" s="399">
        <f t="shared" ref="AZ61:AZ71" si="1366">SUM(G61,J61,M61,P61,S61,V61,AB61,AF61,AJ61,AM61,AP61,AV61,AS61,AX61)*0.1</f>
        <v>8900</v>
      </c>
      <c r="BA61" s="206">
        <f t="shared" si="1365"/>
        <v>117900</v>
      </c>
      <c r="BB61" s="45"/>
      <c r="BC61" s="32"/>
      <c r="BD61" s="35" t="str">
        <f t="shared" si="58"/>
        <v/>
      </c>
      <c r="BE61" s="35"/>
      <c r="BF61" s="32"/>
      <c r="BG61" s="35"/>
      <c r="BH61" s="35"/>
      <c r="BI61" s="32"/>
      <c r="BJ61" s="35" t="str">
        <f t="shared" si="60"/>
        <v/>
      </c>
      <c r="BK61" s="35"/>
      <c r="BL61" s="32">
        <v>5000</v>
      </c>
      <c r="BM61" s="35">
        <f t="shared" si="61"/>
        <v>30</v>
      </c>
      <c r="BN61" s="35">
        <v>150000</v>
      </c>
      <c r="BO61" s="32"/>
      <c r="BP61" s="35" t="str">
        <f t="shared" si="62"/>
        <v/>
      </c>
      <c r="BQ61" s="35"/>
      <c r="BR61" s="32">
        <v>40</v>
      </c>
      <c r="BS61" s="35">
        <f t="shared" si="63"/>
        <v>700</v>
      </c>
      <c r="BT61" s="35">
        <v>28000</v>
      </c>
      <c r="BU61" s="669"/>
      <c r="BV61" s="35"/>
      <c r="BW61" s="35"/>
      <c r="BX61" s="32">
        <v>50000</v>
      </c>
      <c r="BY61" s="35">
        <f t="shared" si="64"/>
        <v>0.5</v>
      </c>
      <c r="BZ61" s="35">
        <v>25000</v>
      </c>
      <c r="CA61" s="32"/>
      <c r="CB61" s="32"/>
      <c r="CC61" s="35" t="str">
        <f t="shared" si="65"/>
        <v/>
      </c>
      <c r="CD61" s="35"/>
      <c r="CE61" s="424">
        <f t="shared" si="38"/>
        <v>203000</v>
      </c>
      <c r="CF61" s="32">
        <v>1000</v>
      </c>
      <c r="CG61" s="35">
        <f t="shared" si="66"/>
        <v>35</v>
      </c>
      <c r="CH61" s="35">
        <v>35000</v>
      </c>
      <c r="CI61" s="32">
        <v>50</v>
      </c>
      <c r="CJ61" s="35">
        <f t="shared" si="67"/>
        <v>1000</v>
      </c>
      <c r="CK61" s="35">
        <v>50000</v>
      </c>
      <c r="CL61" s="32">
        <v>50</v>
      </c>
      <c r="CM61" s="35">
        <f t="shared" si="68"/>
        <v>1200</v>
      </c>
      <c r="CN61" s="35">
        <v>60000</v>
      </c>
      <c r="CO61" s="32"/>
      <c r="CP61" s="35" t="str">
        <f t="shared" si="69"/>
        <v/>
      </c>
      <c r="CQ61" s="35"/>
      <c r="CR61" s="32"/>
      <c r="CS61" s="35" t="str">
        <f t="shared" si="70"/>
        <v/>
      </c>
      <c r="CT61" s="35"/>
      <c r="CU61" s="424">
        <f t="shared" si="50"/>
        <v>145000</v>
      </c>
      <c r="CV61" s="35"/>
      <c r="CW61" s="35">
        <v>20000</v>
      </c>
      <c r="CX61" s="399">
        <f>SUM(BE61,BH61,BK61,BN61,BQ61,BT61,BZ61,CD61,CH61,CK61,CN61,CQ61,CT61)*0.1</f>
        <v>34800</v>
      </c>
      <c r="CY61" s="424">
        <f t="shared" si="29"/>
        <v>402800</v>
      </c>
      <c r="CZ61" s="822"/>
      <c r="DA61" s="32"/>
      <c r="DB61" s="35"/>
      <c r="DC61" s="35"/>
      <c r="DD61" s="32"/>
      <c r="DE61" s="35"/>
      <c r="DF61" s="35"/>
      <c r="DG61" s="32"/>
      <c r="DH61" s="35"/>
      <c r="DI61" s="35"/>
      <c r="DJ61" s="32">
        <v>4000</v>
      </c>
      <c r="DK61" s="35">
        <v>30</v>
      </c>
      <c r="DL61" s="35">
        <f>DJ61*DK61</f>
        <v>120000</v>
      </c>
      <c r="DM61" s="32"/>
      <c r="DN61" s="35"/>
      <c r="DO61" s="35"/>
      <c r="DP61" s="32">
        <v>50</v>
      </c>
      <c r="DQ61" s="35"/>
      <c r="DR61" s="35">
        <v>37500</v>
      </c>
      <c r="DS61" s="669">
        <v>100</v>
      </c>
      <c r="DT61" s="35">
        <v>1500</v>
      </c>
      <c r="DU61" s="35">
        <f>DS61*DT61</f>
        <v>150000</v>
      </c>
      <c r="DV61" s="32"/>
      <c r="DW61" s="35"/>
      <c r="DX61" s="35"/>
      <c r="DY61" s="32"/>
      <c r="DZ61" s="32"/>
      <c r="EA61" s="35"/>
      <c r="EB61" s="35"/>
      <c r="EC61" s="424">
        <f t="shared" si="40"/>
        <v>307500</v>
      </c>
      <c r="ED61" s="32">
        <v>1000</v>
      </c>
      <c r="EE61" s="35"/>
      <c r="EF61" s="35">
        <v>35000</v>
      </c>
      <c r="EG61" s="32">
        <v>50</v>
      </c>
      <c r="EH61" s="35"/>
      <c r="EI61" s="35">
        <v>50000</v>
      </c>
      <c r="EJ61" s="32">
        <v>50</v>
      </c>
      <c r="EK61" s="35"/>
      <c r="EL61" s="35">
        <v>60000</v>
      </c>
      <c r="EM61" s="32"/>
      <c r="EN61" s="35"/>
      <c r="EO61" s="35"/>
      <c r="EP61" s="32">
        <v>50</v>
      </c>
      <c r="EQ61" s="35"/>
      <c r="ER61" s="35">
        <v>50000</v>
      </c>
      <c r="ES61" s="424">
        <f t="shared" si="51"/>
        <v>195000</v>
      </c>
      <c r="ET61" s="35"/>
      <c r="EU61" s="35">
        <v>20000</v>
      </c>
      <c r="EV61" s="399">
        <f>SUM(DC61,DF61,DI61,DL61,DO61,DR61,DX61,EB61,EF61,EI61,EL61,EO61,ER61)*0.1</f>
        <v>35250</v>
      </c>
      <c r="EW61" s="424">
        <f t="shared" si="30"/>
        <v>557750</v>
      </c>
      <c r="EX61" s="45"/>
      <c r="EY61" s="32"/>
      <c r="EZ61" s="35"/>
      <c r="FA61" s="35"/>
      <c r="FB61" s="32"/>
      <c r="FC61" s="35"/>
      <c r="FD61" s="35"/>
      <c r="FE61" s="32"/>
      <c r="FF61" s="35"/>
      <c r="FG61" s="35"/>
      <c r="FH61" s="32">
        <v>4000</v>
      </c>
      <c r="FI61" s="35"/>
      <c r="FJ61" s="35">
        <f>FH61*30</f>
        <v>120000</v>
      </c>
      <c r="FK61" s="32"/>
      <c r="FL61" s="35"/>
      <c r="FM61" s="35"/>
      <c r="FN61" s="32"/>
      <c r="FO61" s="35"/>
      <c r="FP61" s="35"/>
      <c r="FQ61" s="669"/>
      <c r="FR61" s="35"/>
      <c r="FS61" s="35"/>
      <c r="FT61" s="32"/>
      <c r="FU61" s="35"/>
      <c r="FV61" s="35"/>
      <c r="FW61" s="32"/>
      <c r="FX61" s="35"/>
      <c r="FY61" s="35"/>
      <c r="FZ61" s="35"/>
      <c r="GA61" s="424">
        <f t="shared" si="42"/>
        <v>120000</v>
      </c>
      <c r="GB61" s="32">
        <v>500</v>
      </c>
      <c r="GC61" s="35"/>
      <c r="GD61" s="35">
        <v>17500</v>
      </c>
      <c r="GE61" s="32">
        <v>50</v>
      </c>
      <c r="GF61" s="35"/>
      <c r="GG61" s="35">
        <v>50000</v>
      </c>
      <c r="GH61" s="32">
        <v>50</v>
      </c>
      <c r="GI61" s="35"/>
      <c r="GJ61" s="35">
        <v>60000</v>
      </c>
      <c r="GK61" s="32"/>
      <c r="GL61" s="35"/>
      <c r="GM61" s="35"/>
      <c r="GN61" s="32"/>
      <c r="GO61" s="35"/>
      <c r="GP61" s="35"/>
      <c r="GQ61" s="424">
        <f t="shared" si="52"/>
        <v>127500</v>
      </c>
      <c r="GR61" s="35"/>
      <c r="GS61" s="35">
        <v>15000</v>
      </c>
      <c r="GT61" s="399">
        <f>SUM(FA61,FD61,FG61,FJ61,FM61,FP61,FV61,FZ61,GD61,GG61,GJ61,GM61,GP61)*0.1</f>
        <v>24750</v>
      </c>
      <c r="GU61" s="424">
        <f t="shared" si="31"/>
        <v>287250</v>
      </c>
      <c r="GV61" s="45"/>
      <c r="GW61" s="32"/>
      <c r="GX61" s="35"/>
      <c r="GY61" s="35"/>
      <c r="GZ61" s="32"/>
      <c r="HA61" s="35"/>
      <c r="HB61" s="35"/>
      <c r="HC61" s="32"/>
      <c r="HD61" s="35"/>
      <c r="HE61" s="35"/>
      <c r="HF61" s="32">
        <v>4000</v>
      </c>
      <c r="HG61" s="35"/>
      <c r="HH61" s="35">
        <f>HF61*30</f>
        <v>120000</v>
      </c>
      <c r="HI61" s="32"/>
      <c r="HJ61" s="35"/>
      <c r="HK61" s="35"/>
      <c r="HL61" s="32"/>
      <c r="HM61" s="35"/>
      <c r="HN61" s="35"/>
      <c r="HO61" s="669"/>
      <c r="HP61" s="35"/>
      <c r="HQ61" s="35"/>
      <c r="HR61" s="32"/>
      <c r="HS61" s="35"/>
      <c r="HT61" s="35"/>
      <c r="HU61" s="32"/>
      <c r="HV61" s="32"/>
      <c r="HW61" s="35"/>
      <c r="HX61" s="35"/>
      <c r="HY61" s="424">
        <f t="shared" si="44"/>
        <v>120000</v>
      </c>
      <c r="HZ61" s="32"/>
      <c r="IA61" s="35"/>
      <c r="IB61" s="35"/>
      <c r="IC61" s="32">
        <v>50</v>
      </c>
      <c r="ID61" s="35"/>
      <c r="IE61" s="35">
        <v>50000</v>
      </c>
      <c r="IF61" s="32">
        <v>50</v>
      </c>
      <c r="IG61" s="35"/>
      <c r="IH61" s="35">
        <v>60000</v>
      </c>
      <c r="II61" s="32"/>
      <c r="IJ61" s="35"/>
      <c r="IK61" s="35"/>
      <c r="IL61" s="32"/>
      <c r="IM61" s="35"/>
      <c r="IN61" s="35"/>
      <c r="IO61" s="424">
        <f t="shared" si="53"/>
        <v>110000</v>
      </c>
      <c r="IP61" s="35"/>
      <c r="IQ61" s="35">
        <v>15000</v>
      </c>
      <c r="IR61" s="399">
        <f>SUM(GY61,HB61,HE61,HH61,HK61,HN61,HT61,HX61,IB61,IE61,IH61,IK61,IN61)*0.1</f>
        <v>23000</v>
      </c>
      <c r="IS61" s="424">
        <f t="shared" si="32"/>
        <v>268000</v>
      </c>
      <c r="IT61" s="45"/>
      <c r="IU61" s="32"/>
      <c r="IV61" s="35"/>
      <c r="IW61" s="35"/>
      <c r="IX61" s="32"/>
      <c r="IY61" s="35"/>
      <c r="IZ61" s="35"/>
      <c r="JA61" s="32"/>
      <c r="JB61" s="35"/>
      <c r="JC61" s="35"/>
      <c r="JD61" s="32">
        <v>4000</v>
      </c>
      <c r="JE61" s="35"/>
      <c r="JF61" s="35">
        <f>JD61*30</f>
        <v>120000</v>
      </c>
      <c r="JG61" s="32"/>
      <c r="JH61" s="35"/>
      <c r="JI61" s="35"/>
      <c r="JJ61" s="32"/>
      <c r="JK61" s="35"/>
      <c r="JL61" s="35"/>
      <c r="JM61" s="669"/>
      <c r="JN61" s="35"/>
      <c r="JO61" s="35"/>
      <c r="JP61" s="32"/>
      <c r="JQ61" s="35"/>
      <c r="JR61" s="35"/>
      <c r="JS61" s="32"/>
      <c r="JT61" s="32"/>
      <c r="JU61" s="35"/>
      <c r="JV61" s="35"/>
      <c r="JW61" s="424">
        <f t="shared" si="46"/>
        <v>120000</v>
      </c>
      <c r="JX61" s="32">
        <v>500</v>
      </c>
      <c r="JY61" s="35"/>
      <c r="JZ61" s="35">
        <v>17500</v>
      </c>
      <c r="KA61" s="32">
        <v>50</v>
      </c>
      <c r="KB61" s="35"/>
      <c r="KC61" s="35">
        <v>50000</v>
      </c>
      <c r="KD61" s="32">
        <v>50</v>
      </c>
      <c r="KE61" s="35"/>
      <c r="KF61" s="35">
        <v>60000</v>
      </c>
      <c r="KG61" s="32"/>
      <c r="KH61" s="35"/>
      <c r="KI61" s="35"/>
      <c r="KJ61" s="32"/>
      <c r="KK61" s="35"/>
      <c r="KL61" s="35"/>
      <c r="KM61" s="424">
        <f t="shared" si="54"/>
        <v>127500</v>
      </c>
      <c r="KN61" s="35"/>
      <c r="KO61" s="35">
        <v>15000</v>
      </c>
      <c r="KP61" s="399">
        <f>SUM(IW61,IZ61,JC61,JF61,JI61,JL61,JR61,JV61,JZ61,KC61,KF61,KI61,KL61)*0.1</f>
        <v>24750</v>
      </c>
      <c r="KQ61" s="424">
        <f t="shared" si="33"/>
        <v>287250</v>
      </c>
      <c r="KR61" s="45"/>
    </row>
    <row r="62" spans="1:304">
      <c r="A62" s="911"/>
      <c r="B62" s="16"/>
      <c r="C62" s="16"/>
      <c r="D62" s="17" t="s">
        <v>55</v>
      </c>
      <c r="E62" s="32"/>
      <c r="F62" s="32" t="str">
        <f t="shared" si="73"/>
        <v/>
      </c>
      <c r="G62" s="35"/>
      <c r="H62" s="32"/>
      <c r="I62" s="32" t="str">
        <f t="shared" si="11"/>
        <v/>
      </c>
      <c r="J62" s="35"/>
      <c r="K62" s="32"/>
      <c r="L62" s="32" t="str">
        <f t="shared" si="0"/>
        <v/>
      </c>
      <c r="M62" s="35"/>
      <c r="N62" s="32"/>
      <c r="O62" s="32" t="str">
        <f t="shared" si="12"/>
        <v/>
      </c>
      <c r="P62" s="35"/>
      <c r="Q62" s="32"/>
      <c r="R62" s="32" t="str">
        <f t="shared" si="13"/>
        <v/>
      </c>
      <c r="S62" s="35"/>
      <c r="T62" s="32"/>
      <c r="U62" s="32" t="str">
        <f t="shared" si="14"/>
        <v/>
      </c>
      <c r="V62" s="35"/>
      <c r="W62" s="669"/>
      <c r="X62" s="35"/>
      <c r="Y62" s="35"/>
      <c r="Z62" s="32"/>
      <c r="AA62" s="229" t="str">
        <f t="shared" si="15"/>
        <v/>
      </c>
      <c r="AB62" s="35"/>
      <c r="AC62" s="32"/>
      <c r="AD62" s="32"/>
      <c r="AE62" s="32" t="str">
        <f t="shared" si="16"/>
        <v/>
      </c>
      <c r="AF62" s="35"/>
      <c r="AG62" s="35">
        <f t="shared" ref="AG62:AG68" si="1367">SUM(G62,J62,M62,P62,S62,V62,AB62,AF62)</f>
        <v>0</v>
      </c>
      <c r="AH62" s="32"/>
      <c r="AI62" s="32" t="str">
        <f t="shared" ref="AI62:AI72" si="1368">IF(ISERROR(AJ62/AH62),"",(AJ62/AH62))</f>
        <v/>
      </c>
      <c r="AJ62" s="35"/>
      <c r="AK62" s="32"/>
      <c r="AL62" s="32" t="str">
        <f t="shared" ref="AL62:AL72" si="1369">IF(ISERROR(AM62/AK62),"",(AM62/AK62))</f>
        <v/>
      </c>
      <c r="AM62" s="35"/>
      <c r="AN62" s="32"/>
      <c r="AO62" s="32" t="str">
        <f t="shared" ref="AO62:AO72" si="1370">IF(ISERROR(AP62/AN62),"",(AP62/AN62))</f>
        <v/>
      </c>
      <c r="AP62" s="35"/>
      <c r="AQ62" s="32"/>
      <c r="AR62" s="32" t="str">
        <f t="shared" ref="AR62:AR72" si="1371">IF(ISERROR(AS62/AQ62),"",(AS62/AQ62))</f>
        <v/>
      </c>
      <c r="AS62" s="35"/>
      <c r="AT62" s="32"/>
      <c r="AU62" s="32" t="str">
        <f t="shared" si="75"/>
        <v>0</v>
      </c>
      <c r="AV62" s="35"/>
      <c r="AW62" s="35">
        <f t="shared" si="1364"/>
        <v>0</v>
      </c>
      <c r="AX62" s="35"/>
      <c r="AY62" s="35"/>
      <c r="AZ62" s="399">
        <f t="shared" si="1366"/>
        <v>0</v>
      </c>
      <c r="BA62" s="206">
        <f t="shared" si="1365"/>
        <v>0</v>
      </c>
      <c r="BB62" s="45"/>
      <c r="BC62" s="32"/>
      <c r="BD62" s="35" t="str">
        <f t="shared" si="58"/>
        <v/>
      </c>
      <c r="BE62" s="35"/>
      <c r="BF62" s="32"/>
      <c r="BG62" s="35" t="str">
        <f t="shared" si="59"/>
        <v/>
      </c>
      <c r="BH62" s="35"/>
      <c r="BI62" s="32"/>
      <c r="BJ62" s="35" t="str">
        <f t="shared" si="60"/>
        <v/>
      </c>
      <c r="BK62" s="35"/>
      <c r="BL62" s="32"/>
      <c r="BM62" s="35" t="str">
        <f t="shared" si="61"/>
        <v/>
      </c>
      <c r="BN62" s="35"/>
      <c r="BO62" s="32"/>
      <c r="BP62" s="35" t="str">
        <f t="shared" si="62"/>
        <v/>
      </c>
      <c r="BQ62" s="35"/>
      <c r="BR62" s="32"/>
      <c r="BS62" s="35" t="str">
        <f t="shared" si="63"/>
        <v/>
      </c>
      <c r="BT62" s="35"/>
      <c r="BU62" s="669"/>
      <c r="BV62" s="35"/>
      <c r="BW62" s="35"/>
      <c r="BX62" s="32"/>
      <c r="BY62" s="35" t="str">
        <f t="shared" si="64"/>
        <v/>
      </c>
      <c r="BZ62" s="35"/>
      <c r="CA62" s="32"/>
      <c r="CB62" s="32"/>
      <c r="CC62" s="35" t="str">
        <f t="shared" si="65"/>
        <v/>
      </c>
      <c r="CD62" s="35"/>
      <c r="CE62" s="424">
        <f t="shared" si="38"/>
        <v>0</v>
      </c>
      <c r="CF62" s="32"/>
      <c r="CG62" s="35" t="str">
        <f t="shared" si="66"/>
        <v/>
      </c>
      <c r="CH62" s="35"/>
      <c r="CI62" s="32"/>
      <c r="CJ62" s="35" t="str">
        <f t="shared" si="67"/>
        <v/>
      </c>
      <c r="CK62" s="35"/>
      <c r="CL62" s="32"/>
      <c r="CM62" s="35" t="str">
        <f t="shared" si="68"/>
        <v/>
      </c>
      <c r="CN62" s="35"/>
      <c r="CO62" s="32"/>
      <c r="CP62" s="35" t="str">
        <f t="shared" si="69"/>
        <v/>
      </c>
      <c r="CQ62" s="35"/>
      <c r="CR62" s="32"/>
      <c r="CS62" s="35" t="str">
        <f t="shared" si="70"/>
        <v/>
      </c>
      <c r="CT62" s="35"/>
      <c r="CU62" s="424">
        <f t="shared" si="50"/>
        <v>0</v>
      </c>
      <c r="CV62" s="35"/>
      <c r="CW62" s="35"/>
      <c r="CX62" s="399">
        <f t="shared" ref="CX62:CX71" si="1372">SUM(BE62,BH62,BK62,BN62,BQ62,BT62,BZ62,CD62,CH62,CK62,CN62,CQ62,CT62)*0.1</f>
        <v>0</v>
      </c>
      <c r="CY62" s="424">
        <f t="shared" si="29"/>
        <v>0</v>
      </c>
      <c r="CZ62" s="822"/>
      <c r="DA62" s="32"/>
      <c r="DB62" s="35"/>
      <c r="DC62" s="35"/>
      <c r="DD62" s="32"/>
      <c r="DE62" s="35"/>
      <c r="DF62" s="35"/>
      <c r="DG62" s="32"/>
      <c r="DH62" s="35"/>
      <c r="DI62" s="35"/>
      <c r="DJ62" s="32"/>
      <c r="DK62" s="35"/>
      <c r="DL62" s="35"/>
      <c r="DM62" s="32"/>
      <c r="DN62" s="35"/>
      <c r="DO62" s="35"/>
      <c r="DP62" s="32"/>
      <c r="DQ62" s="35"/>
      <c r="DR62" s="35"/>
      <c r="DS62" s="669"/>
      <c r="DT62" s="35"/>
      <c r="DU62" s="35"/>
      <c r="DV62" s="32"/>
      <c r="DW62" s="35"/>
      <c r="DX62" s="35"/>
      <c r="DY62" s="32"/>
      <c r="DZ62" s="32"/>
      <c r="EA62" s="35"/>
      <c r="EB62" s="35"/>
      <c r="EC62" s="424">
        <f t="shared" si="40"/>
        <v>0</v>
      </c>
      <c r="ED62" s="32"/>
      <c r="EE62" s="35"/>
      <c r="EF62" s="35"/>
      <c r="EG62" s="32"/>
      <c r="EH62" s="35"/>
      <c r="EI62" s="35"/>
      <c r="EJ62" s="32"/>
      <c r="EK62" s="35"/>
      <c r="EL62" s="35"/>
      <c r="EM62" s="32"/>
      <c r="EN62" s="35"/>
      <c r="EO62" s="35"/>
      <c r="EP62" s="32"/>
      <c r="EQ62" s="35"/>
      <c r="ER62" s="35"/>
      <c r="ES62" s="424">
        <f t="shared" si="51"/>
        <v>0</v>
      </c>
      <c r="ET62" s="35"/>
      <c r="EU62" s="35"/>
      <c r="EV62" s="399">
        <f t="shared" ref="EV62:EV71" si="1373">SUM(DC62,DF62,DI62,DL62,DO62,DR62,DX62,EB62,EF62,EI62,EL62,EO62,ER62)*0.1</f>
        <v>0</v>
      </c>
      <c r="EW62" s="424">
        <f t="shared" si="30"/>
        <v>0</v>
      </c>
      <c r="EX62" s="45"/>
      <c r="EY62" s="32"/>
      <c r="EZ62" s="35"/>
      <c r="FA62" s="35"/>
      <c r="FB62" s="32"/>
      <c r="FC62" s="35"/>
      <c r="FD62" s="35"/>
      <c r="FE62" s="32"/>
      <c r="FF62" s="35"/>
      <c r="FG62" s="35"/>
      <c r="FH62" s="32"/>
      <c r="FI62" s="35"/>
      <c r="FJ62" s="35"/>
      <c r="FK62" s="32"/>
      <c r="FL62" s="35"/>
      <c r="FM62" s="35"/>
      <c r="FN62" s="32"/>
      <c r="FO62" s="35"/>
      <c r="FP62" s="35"/>
      <c r="FQ62" s="669"/>
      <c r="FR62" s="35"/>
      <c r="FS62" s="35"/>
      <c r="FT62" s="32"/>
      <c r="FU62" s="35"/>
      <c r="FV62" s="35"/>
      <c r="FW62" s="32"/>
      <c r="FX62" s="35"/>
      <c r="FY62" s="35"/>
      <c r="FZ62" s="35"/>
      <c r="GA62" s="424">
        <f t="shared" si="42"/>
        <v>0</v>
      </c>
      <c r="GB62" s="32"/>
      <c r="GC62" s="35"/>
      <c r="GD62" s="35"/>
      <c r="GE62" s="32"/>
      <c r="GF62" s="35"/>
      <c r="GG62" s="35"/>
      <c r="GH62" s="32"/>
      <c r="GI62" s="35"/>
      <c r="GJ62" s="35"/>
      <c r="GK62" s="32"/>
      <c r="GL62" s="35"/>
      <c r="GM62" s="35"/>
      <c r="GN62" s="32"/>
      <c r="GO62" s="35"/>
      <c r="GP62" s="35"/>
      <c r="GQ62" s="424">
        <f t="shared" si="52"/>
        <v>0</v>
      </c>
      <c r="GR62" s="35"/>
      <c r="GS62" s="35"/>
      <c r="GT62" s="399">
        <f t="shared" ref="GT62:GT71" si="1374">SUM(FA62,FD62,FG62,FJ62,FM62,FP62,FV62,FZ62,GD62,GG62,GJ62,GM62,GP62)*0.1</f>
        <v>0</v>
      </c>
      <c r="GU62" s="424">
        <f t="shared" si="31"/>
        <v>0</v>
      </c>
      <c r="GV62" s="45"/>
      <c r="GW62" s="32"/>
      <c r="GX62" s="35"/>
      <c r="GY62" s="35"/>
      <c r="GZ62" s="32"/>
      <c r="HA62" s="35"/>
      <c r="HB62" s="35"/>
      <c r="HC62" s="32"/>
      <c r="HD62" s="35"/>
      <c r="HE62" s="35"/>
      <c r="HF62" s="32"/>
      <c r="HG62" s="35"/>
      <c r="HH62" s="35"/>
      <c r="HI62" s="32"/>
      <c r="HJ62" s="35"/>
      <c r="HK62" s="35"/>
      <c r="HL62" s="32"/>
      <c r="HM62" s="35"/>
      <c r="HN62" s="35"/>
      <c r="HO62" s="669"/>
      <c r="HP62" s="35"/>
      <c r="HQ62" s="35"/>
      <c r="HR62" s="32"/>
      <c r="HS62" s="35"/>
      <c r="HT62" s="35"/>
      <c r="HU62" s="32"/>
      <c r="HV62" s="32"/>
      <c r="HW62" s="35"/>
      <c r="HX62" s="35"/>
      <c r="HY62" s="424">
        <f t="shared" si="44"/>
        <v>0</v>
      </c>
      <c r="HZ62" s="32"/>
      <c r="IA62" s="35"/>
      <c r="IB62" s="35"/>
      <c r="IC62" s="32"/>
      <c r="ID62" s="35"/>
      <c r="IE62" s="35"/>
      <c r="IF62" s="32"/>
      <c r="IG62" s="35"/>
      <c r="IH62" s="35"/>
      <c r="II62" s="32"/>
      <c r="IJ62" s="35"/>
      <c r="IK62" s="35"/>
      <c r="IL62" s="32"/>
      <c r="IM62" s="35"/>
      <c r="IN62" s="35"/>
      <c r="IO62" s="424">
        <f t="shared" si="53"/>
        <v>0</v>
      </c>
      <c r="IP62" s="35"/>
      <c r="IQ62" s="35"/>
      <c r="IR62" s="399">
        <f t="shared" ref="IR62:IR71" si="1375">SUM(GY62,HB62,HE62,HH62,HK62,HN62,HT62,HX62,IB62,IE62,IH62,IK62,IN62)*0.1</f>
        <v>0</v>
      </c>
      <c r="IS62" s="424">
        <f t="shared" si="32"/>
        <v>0</v>
      </c>
      <c r="IT62" s="45"/>
      <c r="IU62" s="32"/>
      <c r="IV62" s="35"/>
      <c r="IW62" s="35"/>
      <c r="IX62" s="32"/>
      <c r="IY62" s="35"/>
      <c r="IZ62" s="35"/>
      <c r="JA62" s="32"/>
      <c r="JB62" s="35"/>
      <c r="JC62" s="35"/>
      <c r="JD62" s="32"/>
      <c r="JE62" s="35"/>
      <c r="JF62" s="35"/>
      <c r="JG62" s="32"/>
      <c r="JH62" s="35"/>
      <c r="JI62" s="35"/>
      <c r="JJ62" s="32"/>
      <c r="JK62" s="35"/>
      <c r="JL62" s="35"/>
      <c r="JM62" s="669"/>
      <c r="JN62" s="35"/>
      <c r="JO62" s="35"/>
      <c r="JP62" s="32"/>
      <c r="JQ62" s="35"/>
      <c r="JR62" s="35"/>
      <c r="JS62" s="32"/>
      <c r="JT62" s="32"/>
      <c r="JU62" s="35"/>
      <c r="JV62" s="35"/>
      <c r="JW62" s="424">
        <f t="shared" si="46"/>
        <v>0</v>
      </c>
      <c r="JX62" s="32"/>
      <c r="JY62" s="35"/>
      <c r="JZ62" s="35"/>
      <c r="KA62" s="32"/>
      <c r="KB62" s="35"/>
      <c r="KC62" s="35"/>
      <c r="KD62" s="32"/>
      <c r="KE62" s="35"/>
      <c r="KF62" s="35"/>
      <c r="KG62" s="32"/>
      <c r="KH62" s="35"/>
      <c r="KI62" s="35"/>
      <c r="KJ62" s="32"/>
      <c r="KK62" s="35"/>
      <c r="KL62" s="35"/>
      <c r="KM62" s="424">
        <f t="shared" si="54"/>
        <v>0</v>
      </c>
      <c r="KN62" s="35"/>
      <c r="KO62" s="35"/>
      <c r="KP62" s="399">
        <f t="shared" ref="KP62:KP71" si="1376">SUM(IW62,IZ62,JC62,JF62,JI62,JL62,JR62,JV62,JZ62,KC62,KF62,KI62,KL62)*0.1</f>
        <v>0</v>
      </c>
      <c r="KQ62" s="424">
        <f t="shared" si="33"/>
        <v>0</v>
      </c>
      <c r="KR62" s="45"/>
    </row>
    <row r="63" spans="1:304">
      <c r="A63" s="911"/>
      <c r="B63" s="16"/>
      <c r="C63" s="16"/>
      <c r="D63" s="17" t="s">
        <v>415</v>
      </c>
      <c r="E63" s="32"/>
      <c r="F63" s="32"/>
      <c r="G63" s="35"/>
      <c r="H63" s="32"/>
      <c r="I63" s="32"/>
      <c r="J63" s="35"/>
      <c r="K63" s="32"/>
      <c r="L63" s="32"/>
      <c r="M63" s="35"/>
      <c r="N63" s="32"/>
      <c r="O63" s="32"/>
      <c r="P63" s="35"/>
      <c r="Q63" s="32"/>
      <c r="R63" s="32"/>
      <c r="S63" s="35"/>
      <c r="T63" s="32"/>
      <c r="U63" s="32"/>
      <c r="V63" s="35"/>
      <c r="W63" s="669"/>
      <c r="X63" s="35"/>
      <c r="Y63" s="35"/>
      <c r="Z63" s="32"/>
      <c r="AA63" s="229"/>
      <c r="AB63" s="35"/>
      <c r="AC63" s="32"/>
      <c r="AD63" s="32"/>
      <c r="AE63" s="32"/>
      <c r="AF63" s="35"/>
      <c r="AG63" s="35"/>
      <c r="AH63" s="32"/>
      <c r="AI63" s="32"/>
      <c r="AJ63" s="35"/>
      <c r="AK63" s="32"/>
      <c r="AL63" s="32"/>
      <c r="AM63" s="35"/>
      <c r="AN63" s="32"/>
      <c r="AO63" s="32"/>
      <c r="AP63" s="35"/>
      <c r="AQ63" s="32"/>
      <c r="AR63" s="32"/>
      <c r="AS63" s="35"/>
      <c r="AT63" s="32"/>
      <c r="AU63" s="32"/>
      <c r="AV63" s="35"/>
      <c r="AW63" s="35"/>
      <c r="AX63" s="35"/>
      <c r="AY63" s="35"/>
      <c r="AZ63" s="399"/>
      <c r="BA63" s="206"/>
      <c r="BB63" s="45"/>
      <c r="BC63" s="32"/>
      <c r="BD63" s="35"/>
      <c r="BE63" s="35"/>
      <c r="BF63" s="32"/>
      <c r="BG63" s="35"/>
      <c r="BH63" s="35"/>
      <c r="BI63" s="32">
        <v>908</v>
      </c>
      <c r="BJ63" s="35">
        <f t="shared" si="60"/>
        <v>27.070484581497798</v>
      </c>
      <c r="BK63" s="35">
        <v>24580</v>
      </c>
      <c r="BL63" s="32"/>
      <c r="BM63" s="35" t="str">
        <f t="shared" si="61"/>
        <v/>
      </c>
      <c r="BN63" s="35"/>
      <c r="BO63" s="32">
        <v>113.7</v>
      </c>
      <c r="BP63" s="35">
        <v>800</v>
      </c>
      <c r="BQ63" s="35">
        <v>90960</v>
      </c>
      <c r="BR63" s="32">
        <v>103</v>
      </c>
      <c r="BS63" s="35">
        <v>740</v>
      </c>
      <c r="BT63" s="35">
        <v>76202</v>
      </c>
      <c r="BU63" s="669"/>
      <c r="BV63" s="35"/>
      <c r="BW63" s="35"/>
      <c r="BX63" s="32">
        <v>48480</v>
      </c>
      <c r="BY63" s="35"/>
      <c r="BZ63" s="35">
        <v>35428</v>
      </c>
      <c r="CA63" s="32">
        <v>100800</v>
      </c>
      <c r="CB63" s="32"/>
      <c r="CC63" s="35"/>
      <c r="CD63" s="35"/>
      <c r="CE63" s="424">
        <f t="shared" si="38"/>
        <v>227170</v>
      </c>
      <c r="CF63" s="32"/>
      <c r="CG63" s="35"/>
      <c r="CH63" s="35"/>
      <c r="CI63" s="32"/>
      <c r="CJ63" s="35"/>
      <c r="CK63" s="35"/>
      <c r="CL63" s="32"/>
      <c r="CM63" s="35"/>
      <c r="CN63" s="35"/>
      <c r="CO63" s="32"/>
      <c r="CP63" s="35"/>
      <c r="CQ63" s="35"/>
      <c r="CR63" s="32"/>
      <c r="CS63" s="35"/>
      <c r="CT63" s="35"/>
      <c r="CU63" s="424">
        <f t="shared" si="50"/>
        <v>0</v>
      </c>
      <c r="CV63" s="35"/>
      <c r="CW63" s="35"/>
      <c r="CX63" s="399">
        <f t="shared" si="1372"/>
        <v>22717</v>
      </c>
      <c r="CY63" s="424">
        <f t="shared" si="29"/>
        <v>249887</v>
      </c>
      <c r="CZ63" s="822"/>
      <c r="DA63" s="32"/>
      <c r="DB63" s="35"/>
      <c r="DC63" s="35"/>
      <c r="DD63" s="32"/>
      <c r="DE63" s="35"/>
      <c r="DF63" s="35"/>
      <c r="DG63" s="32">
        <v>511</v>
      </c>
      <c r="DH63" s="35"/>
      <c r="DI63" s="35">
        <v>14325.26</v>
      </c>
      <c r="DJ63" s="32"/>
      <c r="DK63" s="35"/>
      <c r="DL63" s="35"/>
      <c r="DM63" s="32">
        <v>63</v>
      </c>
      <c r="DN63" s="35"/>
      <c r="DO63" s="35">
        <v>50400</v>
      </c>
      <c r="DP63" s="32">
        <v>18</v>
      </c>
      <c r="DQ63" s="35"/>
      <c r="DR63" s="35">
        <v>11813</v>
      </c>
      <c r="DS63" s="669"/>
      <c r="DT63" s="35"/>
      <c r="DU63" s="35"/>
      <c r="DV63" s="32">
        <v>317600</v>
      </c>
      <c r="DW63" s="35">
        <v>1</v>
      </c>
      <c r="DX63" s="35">
        <v>199605</v>
      </c>
      <c r="DY63" s="32"/>
      <c r="DZ63" s="32"/>
      <c r="EA63" s="35"/>
      <c r="EB63" s="35"/>
      <c r="EC63" s="424">
        <f t="shared" si="40"/>
        <v>276143.26</v>
      </c>
      <c r="ED63" s="32"/>
      <c r="EE63" s="35"/>
      <c r="EF63" s="35"/>
      <c r="EG63" s="32"/>
      <c r="EH63" s="35"/>
      <c r="EI63" s="35"/>
      <c r="EJ63" s="32"/>
      <c r="EK63" s="35"/>
      <c r="EL63" s="35"/>
      <c r="EM63" s="32"/>
      <c r="EN63" s="35"/>
      <c r="EO63" s="35"/>
      <c r="EP63" s="32"/>
      <c r="EQ63" s="35"/>
      <c r="ER63" s="35"/>
      <c r="ES63" s="424">
        <f t="shared" si="51"/>
        <v>0</v>
      </c>
      <c r="ET63" s="35"/>
      <c r="EU63" s="35"/>
      <c r="EV63" s="399">
        <f t="shared" si="1373"/>
        <v>27614.326000000001</v>
      </c>
      <c r="EW63" s="424">
        <f t="shared" si="30"/>
        <v>303757.58600000001</v>
      </c>
      <c r="EX63" s="45"/>
      <c r="EY63" s="32"/>
      <c r="EZ63" s="35"/>
      <c r="FA63" s="35"/>
      <c r="FB63" s="32"/>
      <c r="FC63" s="35"/>
      <c r="FD63" s="35"/>
      <c r="FE63" s="32">
        <v>1047</v>
      </c>
      <c r="FF63" s="35"/>
      <c r="FG63" s="35">
        <v>28495.61</v>
      </c>
      <c r="FH63" s="32"/>
      <c r="FI63" s="35"/>
      <c r="FJ63" s="35"/>
      <c r="FK63" s="32"/>
      <c r="FL63" s="35"/>
      <c r="FM63" s="35"/>
      <c r="FN63" s="32"/>
      <c r="FO63" s="35"/>
      <c r="FP63" s="35"/>
      <c r="FQ63" s="669"/>
      <c r="FR63" s="35"/>
      <c r="FS63" s="35"/>
      <c r="FT63" s="32">
        <v>100800</v>
      </c>
      <c r="FU63" s="35"/>
      <c r="FV63" s="35">
        <v>44100</v>
      </c>
      <c r="FW63" s="32"/>
      <c r="FX63" s="35"/>
      <c r="FY63" s="35"/>
      <c r="FZ63" s="35"/>
      <c r="GA63" s="424">
        <f t="shared" si="42"/>
        <v>72595.61</v>
      </c>
      <c r="GB63" s="32"/>
      <c r="GC63" s="35"/>
      <c r="GD63" s="35"/>
      <c r="GE63" s="32"/>
      <c r="GF63" s="35"/>
      <c r="GG63" s="35"/>
      <c r="GH63" s="32"/>
      <c r="GI63" s="35"/>
      <c r="GJ63" s="35"/>
      <c r="GK63" s="32"/>
      <c r="GL63" s="35"/>
      <c r="GM63" s="35"/>
      <c r="GN63" s="32"/>
      <c r="GO63" s="35"/>
      <c r="GP63" s="35"/>
      <c r="GQ63" s="424">
        <f t="shared" si="52"/>
        <v>0</v>
      </c>
      <c r="GR63" s="35"/>
      <c r="GS63" s="35"/>
      <c r="GT63" s="399">
        <f t="shared" si="1374"/>
        <v>7259.5610000000006</v>
      </c>
      <c r="GU63" s="424">
        <f t="shared" si="31"/>
        <v>79855.171000000002</v>
      </c>
      <c r="GV63" s="45"/>
      <c r="GW63" s="32"/>
      <c r="GX63" s="35"/>
      <c r="GY63" s="35"/>
      <c r="GZ63" s="32"/>
      <c r="HA63" s="35"/>
      <c r="HB63" s="35"/>
      <c r="HC63" s="32">
        <v>109</v>
      </c>
      <c r="HD63" s="35"/>
      <c r="HE63" s="35">
        <v>2956</v>
      </c>
      <c r="HF63" s="32"/>
      <c r="HG63" s="35"/>
      <c r="HH63" s="35"/>
      <c r="HI63" s="32"/>
      <c r="HJ63" s="35"/>
      <c r="HK63" s="35"/>
      <c r="HL63" s="32">
        <v>114</v>
      </c>
      <c r="HM63" s="35"/>
      <c r="HN63" s="35">
        <v>79590</v>
      </c>
      <c r="HO63" s="669"/>
      <c r="HP63" s="35"/>
      <c r="HQ63" s="35"/>
      <c r="HR63" s="32"/>
      <c r="HS63" s="35"/>
      <c r="HT63" s="35"/>
      <c r="HU63" s="32"/>
      <c r="HV63" s="32"/>
      <c r="HW63" s="35"/>
      <c r="HX63" s="35"/>
      <c r="HY63" s="424">
        <f t="shared" si="44"/>
        <v>82546</v>
      </c>
      <c r="HZ63" s="32"/>
      <c r="IA63" s="35"/>
      <c r="IB63" s="35"/>
      <c r="IC63" s="32"/>
      <c r="ID63" s="35"/>
      <c r="IE63" s="35"/>
      <c r="IF63" s="32"/>
      <c r="IG63" s="35"/>
      <c r="IH63" s="35"/>
      <c r="II63" s="32"/>
      <c r="IJ63" s="35"/>
      <c r="IK63" s="35"/>
      <c r="IL63" s="32"/>
      <c r="IM63" s="35"/>
      <c r="IN63" s="35"/>
      <c r="IO63" s="424">
        <f t="shared" si="53"/>
        <v>0</v>
      </c>
      <c r="IP63" s="35"/>
      <c r="IQ63" s="35"/>
      <c r="IR63" s="399">
        <f t="shared" si="1375"/>
        <v>8254.6</v>
      </c>
      <c r="IS63" s="424">
        <f t="shared" si="32"/>
        <v>90800.6</v>
      </c>
      <c r="IT63" s="45"/>
      <c r="IU63" s="32"/>
      <c r="IV63" s="35"/>
      <c r="IW63" s="35"/>
      <c r="IX63" s="32"/>
      <c r="IY63" s="35"/>
      <c r="IZ63" s="35"/>
      <c r="JA63" s="32">
        <v>511</v>
      </c>
      <c r="JB63" s="35"/>
      <c r="JC63" s="35">
        <v>16778</v>
      </c>
      <c r="JD63" s="32"/>
      <c r="JE63" s="35"/>
      <c r="JF63" s="35"/>
      <c r="JG63" s="32"/>
      <c r="JH63" s="35"/>
      <c r="JI63" s="35"/>
      <c r="JJ63" s="32">
        <v>66.099999999999994</v>
      </c>
      <c r="JK63" s="35"/>
      <c r="JL63" s="35">
        <v>47510</v>
      </c>
      <c r="JM63" s="669"/>
      <c r="JN63" s="35"/>
      <c r="JO63" s="35"/>
      <c r="JP63" s="32"/>
      <c r="JQ63" s="35"/>
      <c r="JR63" s="35"/>
      <c r="JS63" s="32"/>
      <c r="JT63" s="32"/>
      <c r="JU63" s="35"/>
      <c r="JV63" s="35"/>
      <c r="JW63" s="424">
        <f t="shared" si="46"/>
        <v>64288</v>
      </c>
      <c r="JX63" s="32"/>
      <c r="JY63" s="35"/>
      <c r="JZ63" s="35"/>
      <c r="KA63" s="32"/>
      <c r="KB63" s="35"/>
      <c r="KC63" s="35"/>
      <c r="KD63" s="32"/>
      <c r="KE63" s="35"/>
      <c r="KF63" s="35"/>
      <c r="KG63" s="32"/>
      <c r="KH63" s="35"/>
      <c r="KI63" s="35"/>
      <c r="KJ63" s="32"/>
      <c r="KK63" s="35"/>
      <c r="KL63" s="35"/>
      <c r="KM63" s="424">
        <f t="shared" si="54"/>
        <v>0</v>
      </c>
      <c r="KN63" s="35"/>
      <c r="KO63" s="35"/>
      <c r="KP63" s="399">
        <f t="shared" si="1376"/>
        <v>6428.8</v>
      </c>
      <c r="KQ63" s="424">
        <f t="shared" si="33"/>
        <v>70716.800000000003</v>
      </c>
      <c r="KR63" s="45"/>
    </row>
    <row r="64" spans="1:304">
      <c r="A64" s="911"/>
      <c r="B64" s="16"/>
      <c r="C64" s="16"/>
      <c r="D64" s="17" t="s">
        <v>416</v>
      </c>
      <c r="E64" s="32"/>
      <c r="F64" s="32"/>
      <c r="G64" s="35"/>
      <c r="H64" s="32"/>
      <c r="I64" s="32"/>
      <c r="J64" s="35"/>
      <c r="K64" s="32"/>
      <c r="L64" s="32"/>
      <c r="M64" s="35"/>
      <c r="N64" s="32"/>
      <c r="O64" s="32"/>
      <c r="P64" s="35"/>
      <c r="Q64" s="32"/>
      <c r="R64" s="32"/>
      <c r="S64" s="35"/>
      <c r="T64" s="32"/>
      <c r="U64" s="32"/>
      <c r="V64" s="35"/>
      <c r="W64" s="669"/>
      <c r="X64" s="35"/>
      <c r="Y64" s="35"/>
      <c r="Z64" s="32"/>
      <c r="AA64" s="229"/>
      <c r="AB64" s="35"/>
      <c r="AC64" s="32"/>
      <c r="AD64" s="32"/>
      <c r="AE64" s="32"/>
      <c r="AF64" s="35"/>
      <c r="AG64" s="35"/>
      <c r="AH64" s="32"/>
      <c r="AI64" s="32"/>
      <c r="AJ64" s="35"/>
      <c r="AK64" s="32"/>
      <c r="AL64" s="32"/>
      <c r="AM64" s="35"/>
      <c r="AN64" s="32"/>
      <c r="AO64" s="32"/>
      <c r="AP64" s="35"/>
      <c r="AQ64" s="32"/>
      <c r="AR64" s="32"/>
      <c r="AS64" s="35"/>
      <c r="AT64" s="32"/>
      <c r="AU64" s="32"/>
      <c r="AV64" s="35"/>
      <c r="AW64" s="35"/>
      <c r="AX64" s="35"/>
      <c r="AY64" s="35"/>
      <c r="AZ64" s="399"/>
      <c r="BA64" s="206"/>
      <c r="BB64" s="45"/>
      <c r="BC64" s="32"/>
      <c r="BD64" s="35"/>
      <c r="BE64" s="35"/>
      <c r="BF64" s="32"/>
      <c r="BG64" s="35"/>
      <c r="BH64" s="35"/>
      <c r="BI64" s="32">
        <v>854</v>
      </c>
      <c r="BJ64" s="35">
        <f t="shared" si="60"/>
        <v>22.851288056206091</v>
      </c>
      <c r="BK64" s="35">
        <v>19515</v>
      </c>
      <c r="BL64" s="32"/>
      <c r="BM64" s="35" t="str">
        <f t="shared" si="61"/>
        <v/>
      </c>
      <c r="BN64" s="35"/>
      <c r="BO64" s="32"/>
      <c r="BP64" s="35"/>
      <c r="BQ64" s="35"/>
      <c r="BR64" s="32">
        <v>197</v>
      </c>
      <c r="BS64" s="35">
        <v>659</v>
      </c>
      <c r="BT64" s="35">
        <v>129848</v>
      </c>
      <c r="BU64" s="669"/>
      <c r="BV64" s="35"/>
      <c r="BW64" s="35"/>
      <c r="BX64" s="32"/>
      <c r="BY64" s="35"/>
      <c r="BZ64" s="35"/>
      <c r="CA64" s="32"/>
      <c r="CB64" s="32"/>
      <c r="CC64" s="35"/>
      <c r="CD64" s="35"/>
      <c r="CE64" s="424">
        <f t="shared" si="38"/>
        <v>149363</v>
      </c>
      <c r="CF64" s="32"/>
      <c r="CG64" s="35"/>
      <c r="CH64" s="35"/>
      <c r="CI64" s="32"/>
      <c r="CJ64" s="35"/>
      <c r="CK64" s="35"/>
      <c r="CL64" s="32"/>
      <c r="CM64" s="35"/>
      <c r="CN64" s="35"/>
      <c r="CO64" s="32"/>
      <c r="CP64" s="35"/>
      <c r="CQ64" s="35"/>
      <c r="CR64" s="32"/>
      <c r="CS64" s="35"/>
      <c r="CT64" s="35"/>
      <c r="CU64" s="424">
        <f t="shared" si="50"/>
        <v>0</v>
      </c>
      <c r="CV64" s="35"/>
      <c r="CW64" s="35"/>
      <c r="CX64" s="399">
        <f t="shared" si="1372"/>
        <v>14936.300000000001</v>
      </c>
      <c r="CY64" s="424">
        <f t="shared" si="29"/>
        <v>164299.29999999999</v>
      </c>
      <c r="CZ64" s="822"/>
      <c r="DA64" s="32"/>
      <c r="DB64" s="35"/>
      <c r="DC64" s="35"/>
      <c r="DD64" s="32"/>
      <c r="DE64" s="35"/>
      <c r="DF64" s="35"/>
      <c r="DG64" s="32">
        <v>1429</v>
      </c>
      <c r="DH64" s="35"/>
      <c r="DI64" s="35">
        <v>32225</v>
      </c>
      <c r="DJ64" s="32"/>
      <c r="DK64" s="35"/>
      <c r="DL64" s="35"/>
      <c r="DM64" s="32"/>
      <c r="DN64" s="35"/>
      <c r="DO64" s="35"/>
      <c r="DP64" s="32">
        <v>131</v>
      </c>
      <c r="DQ64" s="35"/>
      <c r="DR64" s="35">
        <v>86460</v>
      </c>
      <c r="DS64" s="669"/>
      <c r="DT64" s="35"/>
      <c r="DU64" s="35"/>
      <c r="DV64" s="32"/>
      <c r="DW64" s="35"/>
      <c r="DX64" s="35"/>
      <c r="DY64" s="32"/>
      <c r="DZ64" s="32"/>
      <c r="EA64" s="35"/>
      <c r="EB64" s="35"/>
      <c r="EC64" s="424">
        <f t="shared" si="40"/>
        <v>118685</v>
      </c>
      <c r="ED64" s="32"/>
      <c r="EE64" s="35"/>
      <c r="EF64" s="35"/>
      <c r="EG64" s="32"/>
      <c r="EH64" s="35"/>
      <c r="EI64" s="35"/>
      <c r="EJ64" s="32"/>
      <c r="EK64" s="35"/>
      <c r="EL64" s="35"/>
      <c r="EM64" s="32"/>
      <c r="EN64" s="35"/>
      <c r="EO64" s="35"/>
      <c r="EP64" s="32"/>
      <c r="EQ64" s="35"/>
      <c r="ER64" s="35"/>
      <c r="ES64" s="424">
        <f t="shared" si="51"/>
        <v>0</v>
      </c>
      <c r="ET64" s="35"/>
      <c r="EU64" s="35"/>
      <c r="EV64" s="399">
        <f t="shared" si="1373"/>
        <v>11868.5</v>
      </c>
      <c r="EW64" s="424">
        <f t="shared" si="30"/>
        <v>130553.5</v>
      </c>
      <c r="EX64" s="45"/>
      <c r="EY64" s="32"/>
      <c r="EZ64" s="35"/>
      <c r="FA64" s="35"/>
      <c r="FB64" s="32"/>
      <c r="FC64" s="35"/>
      <c r="FD64" s="35"/>
      <c r="FE64" s="32">
        <v>396</v>
      </c>
      <c r="FF64" s="35"/>
      <c r="FG64" s="35">
        <v>8589</v>
      </c>
      <c r="FH64" s="32"/>
      <c r="FI64" s="35"/>
      <c r="FJ64" s="35"/>
      <c r="FK64" s="32"/>
      <c r="FL64" s="35"/>
      <c r="FM64" s="35"/>
      <c r="FN64" s="32">
        <v>8</v>
      </c>
      <c r="FO64" s="35"/>
      <c r="FP64" s="35">
        <v>5280</v>
      </c>
      <c r="FQ64" s="669"/>
      <c r="FR64" s="35"/>
      <c r="FS64" s="35"/>
      <c r="FT64" s="32"/>
      <c r="FU64" s="35"/>
      <c r="FV64" s="35"/>
      <c r="FW64" s="32"/>
      <c r="FX64" s="35"/>
      <c r="FY64" s="35"/>
      <c r="FZ64" s="35"/>
      <c r="GA64" s="424">
        <f t="shared" si="42"/>
        <v>13869</v>
      </c>
      <c r="GB64" s="32"/>
      <c r="GC64" s="35"/>
      <c r="GD64" s="35"/>
      <c r="GE64" s="32"/>
      <c r="GF64" s="35"/>
      <c r="GG64" s="35"/>
      <c r="GH64" s="32"/>
      <c r="GI64" s="35"/>
      <c r="GJ64" s="35"/>
      <c r="GK64" s="32"/>
      <c r="GL64" s="35"/>
      <c r="GM64" s="35"/>
      <c r="GN64" s="32"/>
      <c r="GO64" s="35"/>
      <c r="GP64" s="35"/>
      <c r="GQ64" s="424">
        <f t="shared" si="52"/>
        <v>0</v>
      </c>
      <c r="GR64" s="35"/>
      <c r="GS64" s="35"/>
      <c r="GT64" s="399">
        <f t="shared" si="1374"/>
        <v>1386.9</v>
      </c>
      <c r="GU64" s="424">
        <f t="shared" si="31"/>
        <v>15255.9</v>
      </c>
      <c r="GV64" s="45"/>
      <c r="GW64" s="32"/>
      <c r="GX64" s="35"/>
      <c r="GY64" s="35"/>
      <c r="GZ64" s="32"/>
      <c r="HA64" s="35"/>
      <c r="HB64" s="35"/>
      <c r="HC64" s="32">
        <v>919</v>
      </c>
      <c r="HD64" s="35"/>
      <c r="HE64" s="35">
        <v>21457</v>
      </c>
      <c r="HF64" s="32"/>
      <c r="HG64" s="35"/>
      <c r="HH64" s="35"/>
      <c r="HI64" s="32"/>
      <c r="HJ64" s="35"/>
      <c r="HK64" s="35"/>
      <c r="HL64" s="32"/>
      <c r="HM64" s="35"/>
      <c r="HN64" s="35"/>
      <c r="HO64" s="669"/>
      <c r="HP64" s="35"/>
      <c r="HQ64" s="35"/>
      <c r="HR64" s="32"/>
      <c r="HS64" s="35"/>
      <c r="HT64" s="35"/>
      <c r="HU64" s="32"/>
      <c r="HV64" s="32"/>
      <c r="HW64" s="35"/>
      <c r="HX64" s="35"/>
      <c r="HY64" s="424">
        <f t="shared" si="44"/>
        <v>21457</v>
      </c>
      <c r="HZ64" s="32"/>
      <c r="IA64" s="35"/>
      <c r="IB64" s="35"/>
      <c r="IC64" s="32"/>
      <c r="ID64" s="35"/>
      <c r="IE64" s="35"/>
      <c r="IF64" s="32"/>
      <c r="IG64" s="35"/>
      <c r="IH64" s="35"/>
      <c r="II64" s="32"/>
      <c r="IJ64" s="35"/>
      <c r="IK64" s="35"/>
      <c r="IL64" s="32"/>
      <c r="IM64" s="35"/>
      <c r="IN64" s="35"/>
      <c r="IO64" s="424">
        <f t="shared" si="53"/>
        <v>0</v>
      </c>
      <c r="IP64" s="35"/>
      <c r="IQ64" s="35"/>
      <c r="IR64" s="399">
        <f t="shared" si="1375"/>
        <v>2145.7000000000003</v>
      </c>
      <c r="IS64" s="424">
        <f t="shared" si="32"/>
        <v>23602.7</v>
      </c>
      <c r="IT64" s="45"/>
      <c r="IU64" s="32"/>
      <c r="IV64" s="35"/>
      <c r="IW64" s="35"/>
      <c r="IX64" s="32"/>
      <c r="IY64" s="35"/>
      <c r="IZ64" s="35"/>
      <c r="JA64" s="32">
        <v>567</v>
      </c>
      <c r="JB64" s="35"/>
      <c r="JC64" s="35">
        <v>13539</v>
      </c>
      <c r="JD64" s="32"/>
      <c r="JE64" s="35"/>
      <c r="JF64" s="35"/>
      <c r="JG64" s="32"/>
      <c r="JH64" s="35"/>
      <c r="JI64" s="35"/>
      <c r="JJ64" s="32">
        <v>18</v>
      </c>
      <c r="JK64" s="35"/>
      <c r="JL64" s="35">
        <v>12078</v>
      </c>
      <c r="JM64" s="669"/>
      <c r="JN64" s="35"/>
      <c r="JO64" s="35"/>
      <c r="JP64" s="32"/>
      <c r="JQ64" s="35"/>
      <c r="JR64" s="35"/>
      <c r="JS64" s="32"/>
      <c r="JT64" s="32"/>
      <c r="JU64" s="35"/>
      <c r="JV64" s="35"/>
      <c r="JW64" s="424">
        <f t="shared" si="46"/>
        <v>25617</v>
      </c>
      <c r="JX64" s="32"/>
      <c r="JY64" s="35"/>
      <c r="JZ64" s="35"/>
      <c r="KA64" s="32"/>
      <c r="KB64" s="35"/>
      <c r="KC64" s="35"/>
      <c r="KD64" s="32"/>
      <c r="KE64" s="35"/>
      <c r="KF64" s="35"/>
      <c r="KG64" s="32"/>
      <c r="KH64" s="35"/>
      <c r="KI64" s="35"/>
      <c r="KJ64" s="32"/>
      <c r="KK64" s="35"/>
      <c r="KL64" s="35"/>
      <c r="KM64" s="424">
        <f t="shared" si="54"/>
        <v>0</v>
      </c>
      <c r="KN64" s="35"/>
      <c r="KO64" s="35"/>
      <c r="KP64" s="399">
        <f t="shared" si="1376"/>
        <v>2561.7000000000003</v>
      </c>
      <c r="KQ64" s="424">
        <f t="shared" si="33"/>
        <v>28178.7</v>
      </c>
      <c r="KR64" s="45"/>
    </row>
    <row r="65" spans="1:304">
      <c r="A65" s="911"/>
      <c r="B65" s="16"/>
      <c r="C65" s="16"/>
      <c r="D65" s="17" t="s">
        <v>417</v>
      </c>
      <c r="E65" s="32"/>
      <c r="F65" s="32"/>
      <c r="G65" s="35"/>
      <c r="H65" s="32"/>
      <c r="I65" s="32"/>
      <c r="J65" s="35"/>
      <c r="K65" s="32"/>
      <c r="L65" s="32"/>
      <c r="M65" s="35"/>
      <c r="N65" s="32"/>
      <c r="O65" s="32"/>
      <c r="P65" s="35"/>
      <c r="Q65" s="32"/>
      <c r="R65" s="32"/>
      <c r="S65" s="35"/>
      <c r="T65" s="32"/>
      <c r="U65" s="32"/>
      <c r="V65" s="35"/>
      <c r="W65" s="669"/>
      <c r="X65" s="35"/>
      <c r="Y65" s="35"/>
      <c r="Z65" s="32"/>
      <c r="AA65" s="229"/>
      <c r="AB65" s="35"/>
      <c r="AC65" s="32"/>
      <c r="AD65" s="32"/>
      <c r="AE65" s="32"/>
      <c r="AF65" s="35"/>
      <c r="AG65" s="35"/>
      <c r="AH65" s="32"/>
      <c r="AI65" s="32"/>
      <c r="AJ65" s="35"/>
      <c r="AK65" s="32"/>
      <c r="AL65" s="32"/>
      <c r="AM65" s="35"/>
      <c r="AN65" s="32"/>
      <c r="AO65" s="32"/>
      <c r="AP65" s="35"/>
      <c r="AQ65" s="32"/>
      <c r="AR65" s="32"/>
      <c r="AS65" s="35"/>
      <c r="AT65" s="32"/>
      <c r="AU65" s="32"/>
      <c r="AV65" s="35"/>
      <c r="AW65" s="35"/>
      <c r="AX65" s="35"/>
      <c r="AY65" s="35"/>
      <c r="AZ65" s="399"/>
      <c r="BA65" s="206"/>
      <c r="BB65" s="45"/>
      <c r="BC65" s="32"/>
      <c r="BD65" s="35"/>
      <c r="BE65" s="35"/>
      <c r="BF65" s="32"/>
      <c r="BG65" s="35"/>
      <c r="BH65" s="35"/>
      <c r="BI65" s="32">
        <v>848</v>
      </c>
      <c r="BJ65" s="35">
        <f t="shared" si="60"/>
        <v>27.683962264150942</v>
      </c>
      <c r="BK65" s="35">
        <v>23476</v>
      </c>
      <c r="BL65" s="32"/>
      <c r="BM65" s="35" t="str">
        <f t="shared" si="61"/>
        <v/>
      </c>
      <c r="BN65" s="35"/>
      <c r="BO65" s="32">
        <v>32</v>
      </c>
      <c r="BP65" s="35">
        <v>1400</v>
      </c>
      <c r="BQ65" s="35">
        <v>44800</v>
      </c>
      <c r="BR65" s="32">
        <v>26</v>
      </c>
      <c r="BS65" s="35">
        <v>700</v>
      </c>
      <c r="BT65" s="35">
        <v>18200</v>
      </c>
      <c r="BU65" s="669"/>
      <c r="BV65" s="35"/>
      <c r="BW65" s="35"/>
      <c r="BX65" s="32">
        <v>83200</v>
      </c>
      <c r="BY65" s="35"/>
      <c r="BZ65" s="35">
        <v>36400</v>
      </c>
      <c r="CA65" s="32">
        <v>8000</v>
      </c>
      <c r="CB65" s="32"/>
      <c r="CC65" s="35"/>
      <c r="CD65" s="35"/>
      <c r="CE65" s="424">
        <f t="shared" si="38"/>
        <v>122876</v>
      </c>
      <c r="CF65" s="32"/>
      <c r="CG65" s="35"/>
      <c r="CH65" s="35"/>
      <c r="CI65" s="32"/>
      <c r="CJ65" s="35"/>
      <c r="CK65" s="35"/>
      <c r="CL65" s="32"/>
      <c r="CM65" s="35"/>
      <c r="CN65" s="35"/>
      <c r="CO65" s="32"/>
      <c r="CP65" s="35"/>
      <c r="CQ65" s="35"/>
      <c r="CR65" s="32"/>
      <c r="CS65" s="35"/>
      <c r="CT65" s="35"/>
      <c r="CU65" s="424">
        <f t="shared" si="50"/>
        <v>0</v>
      </c>
      <c r="CV65" s="35"/>
      <c r="CW65" s="35"/>
      <c r="CX65" s="399">
        <f t="shared" si="1372"/>
        <v>12287.6</v>
      </c>
      <c r="CY65" s="424">
        <f t="shared" si="29"/>
        <v>135163.6</v>
      </c>
      <c r="CZ65" s="822"/>
      <c r="DA65" s="32"/>
      <c r="DB65" s="35"/>
      <c r="DC65" s="35"/>
      <c r="DD65" s="32"/>
      <c r="DE65" s="35"/>
      <c r="DF65" s="35"/>
      <c r="DG65" s="32">
        <v>199</v>
      </c>
      <c r="DH65" s="35"/>
      <c r="DI65" s="35">
        <v>5308</v>
      </c>
      <c r="DJ65" s="32"/>
      <c r="DK65" s="35"/>
      <c r="DL65" s="35"/>
      <c r="DM65" s="32"/>
      <c r="DN65" s="35"/>
      <c r="DO65" s="35"/>
      <c r="DP65" s="32">
        <v>57.1</v>
      </c>
      <c r="DQ65" s="35"/>
      <c r="DR65" s="35">
        <v>39970</v>
      </c>
      <c r="DS65" s="669"/>
      <c r="DT65" s="35"/>
      <c r="DU65" s="35"/>
      <c r="DV65" s="32">
        <v>66720</v>
      </c>
      <c r="DW65" s="35"/>
      <c r="DX65" s="35">
        <v>29190</v>
      </c>
      <c r="DY65" s="32"/>
      <c r="DZ65" s="32"/>
      <c r="EA65" s="35"/>
      <c r="EB65" s="35"/>
      <c r="EC65" s="424">
        <f t="shared" si="40"/>
        <v>74468</v>
      </c>
      <c r="ED65" s="32"/>
      <c r="EE65" s="35"/>
      <c r="EF65" s="35"/>
      <c r="EG65" s="32"/>
      <c r="EH65" s="35"/>
      <c r="EI65" s="35"/>
      <c r="EJ65" s="32"/>
      <c r="EK65" s="35"/>
      <c r="EL65" s="35"/>
      <c r="EM65" s="32"/>
      <c r="EN65" s="35"/>
      <c r="EO65" s="35"/>
      <c r="EP65" s="32"/>
      <c r="EQ65" s="35"/>
      <c r="ER65" s="35"/>
      <c r="ES65" s="424">
        <f t="shared" si="51"/>
        <v>0</v>
      </c>
      <c r="ET65" s="35"/>
      <c r="EU65" s="35"/>
      <c r="EV65" s="399">
        <f t="shared" si="1373"/>
        <v>7446.8</v>
      </c>
      <c r="EW65" s="424">
        <f t="shared" si="30"/>
        <v>81914.8</v>
      </c>
      <c r="EX65" s="45"/>
      <c r="EY65" s="32"/>
      <c r="EZ65" s="35"/>
      <c r="FA65" s="35"/>
      <c r="FB65" s="32"/>
      <c r="FC65" s="35"/>
      <c r="FD65" s="35"/>
      <c r="FE65" s="32">
        <v>123</v>
      </c>
      <c r="FF65" s="35"/>
      <c r="FG65" s="35">
        <v>3693</v>
      </c>
      <c r="FH65" s="32"/>
      <c r="FI65" s="35"/>
      <c r="FJ65" s="35"/>
      <c r="FK65" s="32"/>
      <c r="FL65" s="35"/>
      <c r="FM65" s="35"/>
      <c r="FN65" s="32">
        <v>27</v>
      </c>
      <c r="FO65" s="35"/>
      <c r="FP65" s="35">
        <v>19040</v>
      </c>
      <c r="FQ65" s="669"/>
      <c r="FR65" s="35"/>
      <c r="FS65" s="35"/>
      <c r="FT65" s="32">
        <v>8000</v>
      </c>
      <c r="FU65" s="35"/>
      <c r="FV65" s="35">
        <v>5000</v>
      </c>
      <c r="FW65" s="32">
        <v>7520</v>
      </c>
      <c r="FX65" s="35"/>
      <c r="FY65" s="35"/>
      <c r="FZ65" s="35"/>
      <c r="GA65" s="424">
        <f t="shared" si="42"/>
        <v>27733</v>
      </c>
      <c r="GB65" s="32"/>
      <c r="GC65" s="35"/>
      <c r="GD65" s="35"/>
      <c r="GE65" s="32"/>
      <c r="GF65" s="35"/>
      <c r="GG65" s="35"/>
      <c r="GH65" s="32"/>
      <c r="GI65" s="35"/>
      <c r="GJ65" s="35"/>
      <c r="GK65" s="32"/>
      <c r="GL65" s="35"/>
      <c r="GM65" s="35"/>
      <c r="GN65" s="32"/>
      <c r="GO65" s="35"/>
      <c r="GP65" s="35"/>
      <c r="GQ65" s="424">
        <f t="shared" si="52"/>
        <v>0</v>
      </c>
      <c r="GR65" s="35"/>
      <c r="GS65" s="35"/>
      <c r="GT65" s="399">
        <f t="shared" si="1374"/>
        <v>2773.3</v>
      </c>
      <c r="GU65" s="424">
        <f t="shared" si="31"/>
        <v>30506.3</v>
      </c>
      <c r="GV65" s="45"/>
      <c r="GW65" s="32"/>
      <c r="GX65" s="35"/>
      <c r="GY65" s="35"/>
      <c r="GZ65" s="32"/>
      <c r="HA65" s="35"/>
      <c r="HB65" s="35"/>
      <c r="HC65" s="32">
        <v>166</v>
      </c>
      <c r="HD65" s="35"/>
      <c r="HE65" s="35">
        <v>3630</v>
      </c>
      <c r="HF65" s="32"/>
      <c r="HG65" s="35"/>
      <c r="HH65" s="35"/>
      <c r="HI65" s="32"/>
      <c r="HJ65" s="35"/>
      <c r="HK65" s="35"/>
      <c r="HL65" s="32"/>
      <c r="HM65" s="35"/>
      <c r="HN65" s="35"/>
      <c r="HO65" s="669"/>
      <c r="HP65" s="35"/>
      <c r="HQ65" s="35"/>
      <c r="HR65" s="32"/>
      <c r="HS65" s="35"/>
      <c r="HT65" s="35"/>
      <c r="HU65" s="32">
        <v>12800</v>
      </c>
      <c r="HV65" s="32"/>
      <c r="HW65" s="35"/>
      <c r="HX65" s="35"/>
      <c r="HY65" s="424">
        <f t="shared" si="44"/>
        <v>3630</v>
      </c>
      <c r="HZ65" s="32"/>
      <c r="IA65" s="35"/>
      <c r="IB65" s="35"/>
      <c r="IC65" s="32"/>
      <c r="ID65" s="35"/>
      <c r="IE65" s="35"/>
      <c r="IF65" s="32"/>
      <c r="IG65" s="35"/>
      <c r="IH65" s="35"/>
      <c r="II65" s="32"/>
      <c r="IJ65" s="35"/>
      <c r="IK65" s="35"/>
      <c r="IL65" s="32"/>
      <c r="IM65" s="35"/>
      <c r="IN65" s="35"/>
      <c r="IO65" s="424">
        <f t="shared" si="53"/>
        <v>0</v>
      </c>
      <c r="IP65" s="35"/>
      <c r="IQ65" s="35"/>
      <c r="IR65" s="399">
        <f t="shared" si="1375"/>
        <v>363</v>
      </c>
      <c r="IS65" s="424">
        <f t="shared" si="32"/>
        <v>3993</v>
      </c>
      <c r="IT65" s="45"/>
      <c r="IU65" s="32"/>
      <c r="IV65" s="35"/>
      <c r="IW65" s="35"/>
      <c r="IX65" s="32"/>
      <c r="IY65" s="35"/>
      <c r="IZ65" s="35"/>
      <c r="JA65" s="32">
        <v>128</v>
      </c>
      <c r="JB65" s="35"/>
      <c r="JC65" s="35">
        <v>3945</v>
      </c>
      <c r="JD65" s="32"/>
      <c r="JE65" s="35"/>
      <c r="JF65" s="35"/>
      <c r="JG65" s="32"/>
      <c r="JH65" s="35"/>
      <c r="JI65" s="35"/>
      <c r="JJ65" s="32">
        <v>10</v>
      </c>
      <c r="JK65" s="35"/>
      <c r="JL65" s="35">
        <v>6500</v>
      </c>
      <c r="JM65" s="669"/>
      <c r="JN65" s="35"/>
      <c r="JO65" s="35"/>
      <c r="JP65" s="32">
        <v>7520</v>
      </c>
      <c r="JQ65" s="35"/>
      <c r="JR65" s="35">
        <v>4700</v>
      </c>
      <c r="JS65" s="32"/>
      <c r="JT65" s="32"/>
      <c r="JU65" s="35"/>
      <c r="JV65" s="35"/>
      <c r="JW65" s="424">
        <f t="shared" si="46"/>
        <v>15145</v>
      </c>
      <c r="JX65" s="32"/>
      <c r="JY65" s="35"/>
      <c r="JZ65" s="35"/>
      <c r="KA65" s="32"/>
      <c r="KB65" s="35"/>
      <c r="KC65" s="35"/>
      <c r="KD65" s="32"/>
      <c r="KE65" s="35"/>
      <c r="KF65" s="35"/>
      <c r="KG65" s="32"/>
      <c r="KH65" s="35"/>
      <c r="KI65" s="35"/>
      <c r="KJ65" s="32"/>
      <c r="KK65" s="35"/>
      <c r="KL65" s="35"/>
      <c r="KM65" s="424">
        <f t="shared" si="54"/>
        <v>0</v>
      </c>
      <c r="KN65" s="35"/>
      <c r="KO65" s="35"/>
      <c r="KP65" s="399">
        <f t="shared" si="1376"/>
        <v>1514.5</v>
      </c>
      <c r="KQ65" s="424">
        <f t="shared" si="33"/>
        <v>16659.5</v>
      </c>
      <c r="KR65" s="45"/>
    </row>
    <row r="66" spans="1:304">
      <c r="A66" s="911"/>
      <c r="B66" s="16"/>
      <c r="C66" s="16"/>
      <c r="D66" s="17" t="s">
        <v>418</v>
      </c>
      <c r="E66" s="32"/>
      <c r="F66" s="32"/>
      <c r="G66" s="35"/>
      <c r="H66" s="32"/>
      <c r="I66" s="32"/>
      <c r="J66" s="35"/>
      <c r="K66" s="32"/>
      <c r="L66" s="32"/>
      <c r="M66" s="35"/>
      <c r="N66" s="32"/>
      <c r="O66" s="32"/>
      <c r="P66" s="35"/>
      <c r="Q66" s="32"/>
      <c r="R66" s="32"/>
      <c r="S66" s="35"/>
      <c r="T66" s="32"/>
      <c r="U66" s="32"/>
      <c r="V66" s="35"/>
      <c r="W66" s="669"/>
      <c r="X66" s="35"/>
      <c r="Y66" s="35"/>
      <c r="Z66" s="32"/>
      <c r="AA66" s="229"/>
      <c r="AB66" s="35"/>
      <c r="AC66" s="32"/>
      <c r="AD66" s="32"/>
      <c r="AE66" s="32"/>
      <c r="AF66" s="35"/>
      <c r="AG66" s="35"/>
      <c r="AH66" s="32"/>
      <c r="AI66" s="32"/>
      <c r="AJ66" s="35"/>
      <c r="AK66" s="32"/>
      <c r="AL66" s="32"/>
      <c r="AM66" s="35"/>
      <c r="AN66" s="32"/>
      <c r="AO66" s="32"/>
      <c r="AP66" s="35"/>
      <c r="AQ66" s="32"/>
      <c r="AR66" s="32"/>
      <c r="AS66" s="35"/>
      <c r="AT66" s="32"/>
      <c r="AU66" s="32"/>
      <c r="AV66" s="35"/>
      <c r="AW66" s="35"/>
      <c r="AX66" s="35"/>
      <c r="AY66" s="35"/>
      <c r="AZ66" s="399"/>
      <c r="BA66" s="206"/>
      <c r="BB66" s="45"/>
      <c r="BC66" s="32"/>
      <c r="BD66" s="35"/>
      <c r="BE66" s="35"/>
      <c r="BF66" s="32"/>
      <c r="BG66" s="35"/>
      <c r="BH66" s="35"/>
      <c r="BI66" s="32">
        <v>411</v>
      </c>
      <c r="BJ66" s="35">
        <f t="shared" si="60"/>
        <v>31.720194647201946</v>
      </c>
      <c r="BK66" s="35">
        <v>13037</v>
      </c>
      <c r="BL66" s="32"/>
      <c r="BM66" s="35" t="str">
        <f t="shared" si="61"/>
        <v/>
      </c>
      <c r="BN66" s="35"/>
      <c r="BO66" s="32"/>
      <c r="BP66" s="35"/>
      <c r="BQ66" s="35"/>
      <c r="BR66" s="32"/>
      <c r="BS66" s="35"/>
      <c r="BT66" s="35"/>
      <c r="BU66" s="669"/>
      <c r="BV66" s="35"/>
      <c r="BW66" s="35"/>
      <c r="BX66" s="32"/>
      <c r="BY66" s="35"/>
      <c r="BZ66" s="35"/>
      <c r="CA66" s="32">
        <v>45280</v>
      </c>
      <c r="CB66" s="32"/>
      <c r="CC66" s="35"/>
      <c r="CD66" s="35"/>
      <c r="CE66" s="424">
        <f t="shared" si="38"/>
        <v>13037</v>
      </c>
      <c r="CF66" s="32"/>
      <c r="CG66" s="35"/>
      <c r="CH66" s="35"/>
      <c r="CI66" s="32"/>
      <c r="CJ66" s="35"/>
      <c r="CK66" s="35"/>
      <c r="CL66" s="32"/>
      <c r="CM66" s="35"/>
      <c r="CN66" s="35"/>
      <c r="CO66" s="32"/>
      <c r="CP66" s="35"/>
      <c r="CQ66" s="35"/>
      <c r="CR66" s="32"/>
      <c r="CS66" s="35"/>
      <c r="CT66" s="35"/>
      <c r="CU66" s="424">
        <f t="shared" si="50"/>
        <v>0</v>
      </c>
      <c r="CV66" s="35"/>
      <c r="CW66" s="35"/>
      <c r="CX66" s="399">
        <f t="shared" si="1372"/>
        <v>1303.7</v>
      </c>
      <c r="CY66" s="424">
        <f t="shared" si="29"/>
        <v>14340.7</v>
      </c>
      <c r="CZ66" s="822"/>
      <c r="DA66" s="32"/>
      <c r="DB66" s="35"/>
      <c r="DC66" s="35"/>
      <c r="DD66" s="32"/>
      <c r="DE66" s="35"/>
      <c r="DF66" s="35"/>
      <c r="DG66" s="32">
        <v>396</v>
      </c>
      <c r="DH66" s="35"/>
      <c r="DI66" s="35">
        <v>12369</v>
      </c>
      <c r="DJ66" s="32"/>
      <c r="DK66" s="35"/>
      <c r="DL66" s="35"/>
      <c r="DM66" s="32"/>
      <c r="DN66" s="35"/>
      <c r="DO66" s="35"/>
      <c r="DP66" s="32"/>
      <c r="DQ66" s="35"/>
      <c r="DR66" s="35"/>
      <c r="DS66" s="669"/>
      <c r="DT66" s="35"/>
      <c r="DU66" s="35"/>
      <c r="DV66" s="32"/>
      <c r="DW66" s="35"/>
      <c r="DX66" s="35"/>
      <c r="DY66" s="32"/>
      <c r="DZ66" s="32"/>
      <c r="EA66" s="35"/>
      <c r="EB66" s="35"/>
      <c r="EC66" s="424">
        <f t="shared" si="40"/>
        <v>12369</v>
      </c>
      <c r="ED66" s="32"/>
      <c r="EE66" s="35"/>
      <c r="EF66" s="35"/>
      <c r="EG66" s="32"/>
      <c r="EH66" s="35"/>
      <c r="EI66" s="35"/>
      <c r="EJ66" s="32"/>
      <c r="EK66" s="35"/>
      <c r="EL66" s="35"/>
      <c r="EM66" s="32"/>
      <c r="EN66" s="35"/>
      <c r="EO66" s="35"/>
      <c r="EP66" s="32"/>
      <c r="EQ66" s="35"/>
      <c r="ER66" s="35"/>
      <c r="ES66" s="424">
        <f t="shared" si="51"/>
        <v>0</v>
      </c>
      <c r="ET66" s="35"/>
      <c r="EU66" s="35"/>
      <c r="EV66" s="399">
        <f t="shared" si="1373"/>
        <v>1236.9000000000001</v>
      </c>
      <c r="EW66" s="424">
        <f t="shared" si="30"/>
        <v>13605.9</v>
      </c>
      <c r="EX66" s="45"/>
      <c r="EY66" s="32"/>
      <c r="EZ66" s="35"/>
      <c r="FA66" s="35"/>
      <c r="FB66" s="32"/>
      <c r="FC66" s="35"/>
      <c r="FD66" s="35"/>
      <c r="FE66" s="32">
        <v>110</v>
      </c>
      <c r="FF66" s="35"/>
      <c r="FG66" s="35">
        <v>3296</v>
      </c>
      <c r="FH66" s="32"/>
      <c r="FI66" s="35"/>
      <c r="FJ66" s="35"/>
      <c r="FK66" s="32"/>
      <c r="FL66" s="35"/>
      <c r="FM66" s="35"/>
      <c r="FN66" s="32">
        <v>15</v>
      </c>
      <c r="FO66" s="35"/>
      <c r="FP66" s="35">
        <v>10500</v>
      </c>
      <c r="FQ66" s="669"/>
      <c r="FR66" s="35"/>
      <c r="FS66" s="35"/>
      <c r="FT66" s="32">
        <v>45280</v>
      </c>
      <c r="FU66" s="35"/>
      <c r="FV66" s="35">
        <v>19810</v>
      </c>
      <c r="FW66" s="32"/>
      <c r="FX66" s="35"/>
      <c r="FY66" s="35"/>
      <c r="FZ66" s="35"/>
      <c r="GA66" s="424">
        <f t="shared" si="42"/>
        <v>33606</v>
      </c>
      <c r="GB66" s="32"/>
      <c r="GC66" s="35"/>
      <c r="GD66" s="35"/>
      <c r="GE66" s="32"/>
      <c r="GF66" s="35"/>
      <c r="GG66" s="35"/>
      <c r="GH66" s="32"/>
      <c r="GI66" s="35"/>
      <c r="GJ66" s="35"/>
      <c r="GK66" s="32"/>
      <c r="GL66" s="35"/>
      <c r="GM66" s="35"/>
      <c r="GN66" s="32"/>
      <c r="GO66" s="35"/>
      <c r="GP66" s="35"/>
      <c r="GQ66" s="424">
        <f t="shared" si="52"/>
        <v>0</v>
      </c>
      <c r="GR66" s="35"/>
      <c r="GS66" s="35"/>
      <c r="GT66" s="399">
        <f t="shared" si="1374"/>
        <v>3360.6000000000004</v>
      </c>
      <c r="GU66" s="424">
        <f t="shared" si="31"/>
        <v>36966.6</v>
      </c>
      <c r="GV66" s="45"/>
      <c r="GW66" s="32"/>
      <c r="GX66" s="35"/>
      <c r="GY66" s="35"/>
      <c r="GZ66" s="32"/>
      <c r="HA66" s="35"/>
      <c r="HB66" s="35"/>
      <c r="HC66" s="32">
        <v>57</v>
      </c>
      <c r="HD66" s="35"/>
      <c r="HE66" s="35">
        <v>2126</v>
      </c>
      <c r="HF66" s="32"/>
      <c r="HG66" s="35"/>
      <c r="HH66" s="35"/>
      <c r="HI66" s="32"/>
      <c r="HJ66" s="35"/>
      <c r="HK66" s="35"/>
      <c r="HL66" s="32">
        <v>28.3</v>
      </c>
      <c r="HM66" s="35"/>
      <c r="HN66" s="35">
        <v>19810</v>
      </c>
      <c r="HO66" s="669"/>
      <c r="HP66" s="35"/>
      <c r="HQ66" s="35"/>
      <c r="HR66" s="32"/>
      <c r="HS66" s="35"/>
      <c r="HT66" s="35"/>
      <c r="HU66" s="32"/>
      <c r="HV66" s="32"/>
      <c r="HW66" s="35"/>
      <c r="HX66" s="35"/>
      <c r="HY66" s="424">
        <f t="shared" si="44"/>
        <v>21936</v>
      </c>
      <c r="HZ66" s="32"/>
      <c r="IA66" s="35"/>
      <c r="IB66" s="35"/>
      <c r="IC66" s="32"/>
      <c r="ID66" s="35"/>
      <c r="IE66" s="35"/>
      <c r="IF66" s="32"/>
      <c r="IG66" s="35"/>
      <c r="IH66" s="35"/>
      <c r="II66" s="32"/>
      <c r="IJ66" s="35"/>
      <c r="IK66" s="35"/>
      <c r="IL66" s="32"/>
      <c r="IM66" s="35"/>
      <c r="IN66" s="35"/>
      <c r="IO66" s="424">
        <f t="shared" si="53"/>
        <v>0</v>
      </c>
      <c r="IP66" s="35"/>
      <c r="IQ66" s="35"/>
      <c r="IR66" s="399">
        <f t="shared" si="1375"/>
        <v>2193.6</v>
      </c>
      <c r="IS66" s="424">
        <f t="shared" si="32"/>
        <v>24129.599999999999</v>
      </c>
      <c r="IT66" s="45"/>
      <c r="IU66" s="32"/>
      <c r="IV66" s="35"/>
      <c r="IW66" s="35"/>
      <c r="IX66" s="32"/>
      <c r="IY66" s="35"/>
      <c r="IZ66" s="35"/>
      <c r="JA66" s="32">
        <v>13.4</v>
      </c>
      <c r="JB66" s="35"/>
      <c r="JC66" s="35">
        <v>650</v>
      </c>
      <c r="JD66" s="32"/>
      <c r="JE66" s="35"/>
      <c r="JF66" s="35"/>
      <c r="JG66" s="32"/>
      <c r="JH66" s="35"/>
      <c r="JI66" s="35"/>
      <c r="JJ66" s="32"/>
      <c r="JK66" s="35"/>
      <c r="JL66" s="35"/>
      <c r="JM66" s="669"/>
      <c r="JN66" s="35"/>
      <c r="JO66" s="35"/>
      <c r="JP66" s="32"/>
      <c r="JQ66" s="35"/>
      <c r="JR66" s="35"/>
      <c r="JS66" s="32"/>
      <c r="JT66" s="32"/>
      <c r="JU66" s="35"/>
      <c r="JV66" s="35"/>
      <c r="JW66" s="424">
        <f t="shared" si="46"/>
        <v>650</v>
      </c>
      <c r="JX66" s="32"/>
      <c r="JY66" s="35"/>
      <c r="JZ66" s="35"/>
      <c r="KA66" s="32"/>
      <c r="KB66" s="35"/>
      <c r="KC66" s="35"/>
      <c r="KD66" s="32"/>
      <c r="KE66" s="35"/>
      <c r="KF66" s="35"/>
      <c r="KG66" s="32"/>
      <c r="KH66" s="35"/>
      <c r="KI66" s="35"/>
      <c r="KJ66" s="32"/>
      <c r="KK66" s="35"/>
      <c r="KL66" s="35"/>
      <c r="KM66" s="424">
        <f t="shared" si="54"/>
        <v>0</v>
      </c>
      <c r="KN66" s="35"/>
      <c r="KO66" s="35"/>
      <c r="KP66" s="399">
        <f t="shared" si="1376"/>
        <v>65</v>
      </c>
      <c r="KQ66" s="424">
        <f t="shared" si="33"/>
        <v>715</v>
      </c>
      <c r="KR66" s="45"/>
    </row>
    <row r="67" spans="1:304">
      <c r="A67" s="911"/>
      <c r="B67" s="16"/>
      <c r="C67" s="16"/>
      <c r="D67" s="17" t="s">
        <v>419</v>
      </c>
      <c r="E67" s="32"/>
      <c r="F67" s="32"/>
      <c r="G67" s="35"/>
      <c r="H67" s="32"/>
      <c r="I67" s="32"/>
      <c r="J67" s="35"/>
      <c r="K67" s="32"/>
      <c r="L67" s="32"/>
      <c r="M67" s="35"/>
      <c r="N67" s="32"/>
      <c r="O67" s="32"/>
      <c r="P67" s="35"/>
      <c r="Q67" s="32"/>
      <c r="R67" s="32"/>
      <c r="S67" s="35"/>
      <c r="T67" s="32"/>
      <c r="U67" s="32"/>
      <c r="V67" s="35"/>
      <c r="W67" s="669"/>
      <c r="X67" s="35"/>
      <c r="Y67" s="35"/>
      <c r="Z67" s="32"/>
      <c r="AA67" s="229"/>
      <c r="AB67" s="35"/>
      <c r="AC67" s="32"/>
      <c r="AD67" s="32"/>
      <c r="AE67" s="32"/>
      <c r="AF67" s="35"/>
      <c r="AG67" s="35"/>
      <c r="AH67" s="32"/>
      <c r="AI67" s="32"/>
      <c r="AJ67" s="35"/>
      <c r="AK67" s="32"/>
      <c r="AL67" s="32"/>
      <c r="AM67" s="35"/>
      <c r="AN67" s="32"/>
      <c r="AO67" s="32"/>
      <c r="AP67" s="35"/>
      <c r="AQ67" s="32"/>
      <c r="AR67" s="32"/>
      <c r="AS67" s="35"/>
      <c r="AT67" s="32"/>
      <c r="AU67" s="32"/>
      <c r="AV67" s="35"/>
      <c r="AW67" s="35"/>
      <c r="AX67" s="35"/>
      <c r="AY67" s="35"/>
      <c r="AZ67" s="399"/>
      <c r="BA67" s="206"/>
      <c r="BB67" s="45"/>
      <c r="BC67" s="32"/>
      <c r="BD67" s="35"/>
      <c r="BE67" s="35"/>
      <c r="BF67" s="32"/>
      <c r="BG67" s="35"/>
      <c r="BH67" s="35"/>
      <c r="BI67" s="32">
        <v>2358.6999999999998</v>
      </c>
      <c r="BJ67" s="35">
        <f t="shared" si="60"/>
        <v>10.906049942765083</v>
      </c>
      <c r="BK67" s="35">
        <v>25724.1</v>
      </c>
      <c r="BL67" s="32"/>
      <c r="BM67" s="35" t="str">
        <f t="shared" si="61"/>
        <v/>
      </c>
      <c r="BN67" s="35"/>
      <c r="BO67" s="32"/>
      <c r="BP67" s="35"/>
      <c r="BQ67" s="35"/>
      <c r="BR67" s="32">
        <v>46</v>
      </c>
      <c r="BS67" s="35">
        <v>648</v>
      </c>
      <c r="BT67" s="35">
        <v>29815</v>
      </c>
      <c r="BU67" s="669"/>
      <c r="BV67" s="35"/>
      <c r="BW67" s="35"/>
      <c r="BX67" s="32">
        <v>313280</v>
      </c>
      <c r="BY67" s="35"/>
      <c r="BZ67" s="35">
        <v>140630</v>
      </c>
      <c r="CA67" s="32">
        <v>73280</v>
      </c>
      <c r="CB67" s="32"/>
      <c r="CC67" s="35"/>
      <c r="CD67" s="35"/>
      <c r="CE67" s="424">
        <f t="shared" si="38"/>
        <v>196169.1</v>
      </c>
      <c r="CF67" s="32"/>
      <c r="CG67" s="35"/>
      <c r="CH67" s="35"/>
      <c r="CI67" s="32"/>
      <c r="CJ67" s="35"/>
      <c r="CK67" s="35"/>
      <c r="CL67" s="32"/>
      <c r="CM67" s="35"/>
      <c r="CN67" s="35"/>
      <c r="CO67" s="32"/>
      <c r="CP67" s="35"/>
      <c r="CQ67" s="35"/>
      <c r="CR67" s="32"/>
      <c r="CS67" s="35"/>
      <c r="CT67" s="35"/>
      <c r="CU67" s="424">
        <f t="shared" si="50"/>
        <v>0</v>
      </c>
      <c r="CV67" s="35"/>
      <c r="CW67" s="35"/>
      <c r="CX67" s="399">
        <f t="shared" si="1372"/>
        <v>19616.91</v>
      </c>
      <c r="CY67" s="424">
        <f t="shared" si="29"/>
        <v>215786.01</v>
      </c>
      <c r="CZ67" s="822"/>
      <c r="DA67" s="32"/>
      <c r="DB67" s="35"/>
      <c r="DC67" s="35"/>
      <c r="DD67" s="32"/>
      <c r="DE67" s="35"/>
      <c r="DF67" s="35"/>
      <c r="DG67" s="32">
        <v>1532.4</v>
      </c>
      <c r="DH67" s="35"/>
      <c r="DI67" s="35">
        <v>22243.9</v>
      </c>
      <c r="DJ67" s="32"/>
      <c r="DK67" s="35"/>
      <c r="DL67" s="35"/>
      <c r="DM67" s="32"/>
      <c r="DN67" s="35"/>
      <c r="DO67" s="35"/>
      <c r="DP67" s="32">
        <v>111</v>
      </c>
      <c r="DQ67" s="35"/>
      <c r="DR67" s="35">
        <v>71778</v>
      </c>
      <c r="DS67" s="669"/>
      <c r="DT67" s="35"/>
      <c r="DU67" s="35"/>
      <c r="DV67" s="32">
        <v>92640</v>
      </c>
      <c r="DW67" s="35"/>
      <c r="DX67" s="35">
        <v>40530</v>
      </c>
      <c r="DY67" s="32">
        <v>46400</v>
      </c>
      <c r="DZ67" s="32"/>
      <c r="EA67" s="35"/>
      <c r="EB67" s="35"/>
      <c r="EC67" s="424">
        <f t="shared" si="40"/>
        <v>134551.9</v>
      </c>
      <c r="ED67" s="32"/>
      <c r="EE67" s="35"/>
      <c r="EF67" s="35"/>
      <c r="EG67" s="32"/>
      <c r="EH67" s="35"/>
      <c r="EI67" s="35"/>
      <c r="EJ67" s="32"/>
      <c r="EK67" s="35"/>
      <c r="EL67" s="35"/>
      <c r="EM67" s="32"/>
      <c r="EN67" s="35"/>
      <c r="EO67" s="35"/>
      <c r="EP67" s="32"/>
      <c r="EQ67" s="35"/>
      <c r="ER67" s="35"/>
      <c r="ES67" s="424">
        <f t="shared" si="51"/>
        <v>0</v>
      </c>
      <c r="ET67" s="35"/>
      <c r="EU67" s="35"/>
      <c r="EV67" s="399">
        <f t="shared" si="1373"/>
        <v>13455.19</v>
      </c>
      <c r="EW67" s="424">
        <f t="shared" si="30"/>
        <v>148007.09</v>
      </c>
      <c r="EX67" s="45"/>
      <c r="EY67" s="32"/>
      <c r="EZ67" s="35"/>
      <c r="FA67" s="35"/>
      <c r="FB67" s="32"/>
      <c r="FC67" s="35"/>
      <c r="FD67" s="35"/>
      <c r="FE67" s="32">
        <v>1143</v>
      </c>
      <c r="FF67" s="35"/>
      <c r="FG67" s="35">
        <v>13270</v>
      </c>
      <c r="FH67" s="32"/>
      <c r="FI67" s="35"/>
      <c r="FJ67" s="35"/>
      <c r="FK67" s="32"/>
      <c r="FL67" s="35"/>
      <c r="FM67" s="35"/>
      <c r="FN67" s="32">
        <v>61</v>
      </c>
      <c r="FO67" s="35"/>
      <c r="FP67" s="35">
        <v>39680</v>
      </c>
      <c r="FQ67" s="669"/>
      <c r="FR67" s="35"/>
      <c r="FS67" s="35"/>
      <c r="FT67" s="32">
        <v>73280</v>
      </c>
      <c r="FU67" s="35">
        <v>1</v>
      </c>
      <c r="FV67" s="35">
        <v>54220</v>
      </c>
      <c r="FW67" s="32"/>
      <c r="FX67" s="35"/>
      <c r="FY67" s="35"/>
      <c r="FZ67" s="35"/>
      <c r="GA67" s="424">
        <f t="shared" si="42"/>
        <v>107170</v>
      </c>
      <c r="GB67" s="32"/>
      <c r="GC67" s="35"/>
      <c r="GD67" s="35"/>
      <c r="GE67" s="32"/>
      <c r="GF67" s="35"/>
      <c r="GG67" s="35"/>
      <c r="GH67" s="32"/>
      <c r="GI67" s="35"/>
      <c r="GJ67" s="35"/>
      <c r="GK67" s="32"/>
      <c r="GL67" s="35"/>
      <c r="GM67" s="35"/>
      <c r="GN67" s="32"/>
      <c r="GO67" s="35"/>
      <c r="GP67" s="35"/>
      <c r="GQ67" s="424">
        <f t="shared" si="52"/>
        <v>0</v>
      </c>
      <c r="GR67" s="35"/>
      <c r="GS67" s="35"/>
      <c r="GT67" s="399">
        <f t="shared" si="1374"/>
        <v>10717</v>
      </c>
      <c r="GU67" s="424">
        <f t="shared" si="31"/>
        <v>117887</v>
      </c>
      <c r="GV67" s="45"/>
      <c r="GW67" s="32"/>
      <c r="GX67" s="35"/>
      <c r="GY67" s="35"/>
      <c r="GZ67" s="32"/>
      <c r="HA67" s="35"/>
      <c r="HB67" s="35"/>
      <c r="HC67" s="32">
        <v>1274</v>
      </c>
      <c r="HD67" s="35"/>
      <c r="HE67" s="35">
        <v>17235</v>
      </c>
      <c r="HF67" s="32"/>
      <c r="HG67" s="35"/>
      <c r="HH67" s="35"/>
      <c r="HI67" s="32"/>
      <c r="HJ67" s="35"/>
      <c r="HK67" s="35"/>
      <c r="HL67" s="32">
        <v>64</v>
      </c>
      <c r="HM67" s="35"/>
      <c r="HN67" s="35">
        <v>42098</v>
      </c>
      <c r="HO67" s="669"/>
      <c r="HP67" s="35"/>
      <c r="HQ67" s="35"/>
      <c r="HR67" s="32">
        <v>46400</v>
      </c>
      <c r="HS67" s="35"/>
      <c r="HT67" s="35">
        <v>20300</v>
      </c>
      <c r="HU67" s="32">
        <v>2240</v>
      </c>
      <c r="HV67" s="32"/>
      <c r="HW67" s="35"/>
      <c r="HX67" s="35"/>
      <c r="HY67" s="424">
        <f t="shared" si="44"/>
        <v>79633</v>
      </c>
      <c r="HZ67" s="32"/>
      <c r="IA67" s="35"/>
      <c r="IB67" s="35"/>
      <c r="IC67" s="32"/>
      <c r="ID67" s="35"/>
      <c r="IE67" s="35"/>
      <c r="IF67" s="32"/>
      <c r="IG67" s="35"/>
      <c r="IH67" s="35"/>
      <c r="II67" s="32"/>
      <c r="IJ67" s="35"/>
      <c r="IK67" s="35"/>
      <c r="IL67" s="32"/>
      <c r="IM67" s="35"/>
      <c r="IN67" s="35"/>
      <c r="IO67" s="424">
        <f t="shared" si="53"/>
        <v>0</v>
      </c>
      <c r="IP67" s="35"/>
      <c r="IQ67" s="35"/>
      <c r="IR67" s="399">
        <f t="shared" si="1375"/>
        <v>7963.3</v>
      </c>
      <c r="IS67" s="424">
        <f t="shared" si="32"/>
        <v>87596.3</v>
      </c>
      <c r="IT67" s="45"/>
      <c r="IU67" s="32"/>
      <c r="IV67" s="35"/>
      <c r="IW67" s="35"/>
      <c r="IX67" s="32"/>
      <c r="IY67" s="35"/>
      <c r="IZ67" s="35"/>
      <c r="JA67" s="32">
        <v>1323.5</v>
      </c>
      <c r="JB67" s="35"/>
      <c r="JC67" s="35">
        <v>14994</v>
      </c>
      <c r="JD67" s="32"/>
      <c r="JE67" s="35"/>
      <c r="JF67" s="35"/>
      <c r="JG67" s="32"/>
      <c r="JH67" s="35"/>
      <c r="JI67" s="35"/>
      <c r="JJ67" s="32">
        <v>2</v>
      </c>
      <c r="JK67" s="35"/>
      <c r="JL67" s="35">
        <v>1150</v>
      </c>
      <c r="JM67" s="669"/>
      <c r="JN67" s="35"/>
      <c r="JO67" s="35"/>
      <c r="JP67" s="32"/>
      <c r="JQ67" s="35"/>
      <c r="JR67" s="35"/>
      <c r="JS67" s="32"/>
      <c r="JT67" s="32"/>
      <c r="JU67" s="35"/>
      <c r="JV67" s="35"/>
      <c r="JW67" s="424">
        <f t="shared" si="46"/>
        <v>16144</v>
      </c>
      <c r="JX67" s="32"/>
      <c r="JY67" s="35"/>
      <c r="JZ67" s="35"/>
      <c r="KA67" s="32"/>
      <c r="KB67" s="35"/>
      <c r="KC67" s="35"/>
      <c r="KD67" s="32"/>
      <c r="KE67" s="35"/>
      <c r="KF67" s="35"/>
      <c r="KG67" s="32"/>
      <c r="KH67" s="35"/>
      <c r="KI67" s="35"/>
      <c r="KJ67" s="32"/>
      <c r="KK67" s="35"/>
      <c r="KL67" s="35"/>
      <c r="KM67" s="424">
        <f t="shared" si="54"/>
        <v>0</v>
      </c>
      <c r="KN67" s="35"/>
      <c r="KO67" s="35"/>
      <c r="KP67" s="399">
        <f t="shared" si="1376"/>
        <v>1614.4</v>
      </c>
      <c r="KQ67" s="424">
        <f t="shared" si="33"/>
        <v>17758.400000000001</v>
      </c>
      <c r="KR67" s="45"/>
    </row>
    <row r="68" spans="1:304">
      <c r="A68" s="911"/>
      <c r="B68" s="16"/>
      <c r="C68" s="16"/>
      <c r="D68" s="17" t="s">
        <v>56</v>
      </c>
      <c r="E68" s="32"/>
      <c r="F68" s="32" t="str">
        <f t="shared" si="73"/>
        <v/>
      </c>
      <c r="G68" s="35"/>
      <c r="H68" s="32"/>
      <c r="I68" s="32" t="str">
        <f t="shared" si="11"/>
        <v/>
      </c>
      <c r="J68" s="35"/>
      <c r="K68" s="32"/>
      <c r="L68" s="32" t="str">
        <f t="shared" si="0"/>
        <v/>
      </c>
      <c r="M68" s="35"/>
      <c r="N68" s="32"/>
      <c r="O68" s="32" t="str">
        <f t="shared" si="12"/>
        <v/>
      </c>
      <c r="P68" s="35"/>
      <c r="Q68" s="32"/>
      <c r="R68" s="32" t="str">
        <f t="shared" si="13"/>
        <v/>
      </c>
      <c r="S68" s="35"/>
      <c r="T68" s="32"/>
      <c r="U68" s="32" t="str">
        <f t="shared" si="14"/>
        <v/>
      </c>
      <c r="V68" s="35"/>
      <c r="W68" s="669"/>
      <c r="X68" s="35"/>
      <c r="Y68" s="35"/>
      <c r="Z68" s="32"/>
      <c r="AA68" s="229" t="str">
        <f t="shared" si="15"/>
        <v/>
      </c>
      <c r="AB68" s="35"/>
      <c r="AC68" s="32"/>
      <c r="AD68" s="32"/>
      <c r="AE68" s="32" t="str">
        <f t="shared" si="16"/>
        <v/>
      </c>
      <c r="AF68" s="35"/>
      <c r="AG68" s="35">
        <f t="shared" si="1367"/>
        <v>0</v>
      </c>
      <c r="AH68" s="32"/>
      <c r="AI68" s="32" t="str">
        <f t="shared" si="1368"/>
        <v/>
      </c>
      <c r="AJ68" s="35"/>
      <c r="AK68" s="32"/>
      <c r="AL68" s="32" t="str">
        <f t="shared" si="1369"/>
        <v/>
      </c>
      <c r="AM68" s="35"/>
      <c r="AN68" s="32"/>
      <c r="AO68" s="32" t="str">
        <f t="shared" si="1370"/>
        <v/>
      </c>
      <c r="AP68" s="35"/>
      <c r="AQ68" s="32"/>
      <c r="AR68" s="32" t="str">
        <f t="shared" si="1371"/>
        <v/>
      </c>
      <c r="AS68" s="35"/>
      <c r="AT68" s="32"/>
      <c r="AU68" s="32" t="str">
        <f t="shared" si="75"/>
        <v>0</v>
      </c>
      <c r="AV68" s="35"/>
      <c r="AW68" s="35">
        <f t="shared" si="1364"/>
        <v>0</v>
      </c>
      <c r="AX68" s="35"/>
      <c r="AY68" s="35"/>
      <c r="AZ68" s="399">
        <f t="shared" si="1366"/>
        <v>0</v>
      </c>
      <c r="BA68" s="206">
        <f t="shared" si="1365"/>
        <v>0</v>
      </c>
      <c r="BB68" s="45"/>
      <c r="BC68" s="32"/>
      <c r="BD68" s="35" t="str">
        <f t="shared" si="58"/>
        <v/>
      </c>
      <c r="BE68" s="35"/>
      <c r="BF68" s="32"/>
      <c r="BG68" s="35" t="str">
        <f t="shared" si="59"/>
        <v/>
      </c>
      <c r="BH68" s="35"/>
      <c r="BI68" s="32"/>
      <c r="BJ68" s="35" t="str">
        <f t="shared" si="60"/>
        <v/>
      </c>
      <c r="BK68" s="35"/>
      <c r="BL68" s="32"/>
      <c r="BM68" s="35" t="str">
        <f t="shared" si="61"/>
        <v/>
      </c>
      <c r="BN68" s="35"/>
      <c r="BO68" s="32"/>
      <c r="BP68" s="35" t="str">
        <f t="shared" si="62"/>
        <v/>
      </c>
      <c r="BQ68" s="35"/>
      <c r="BR68" s="32"/>
      <c r="BS68" s="35" t="str">
        <f t="shared" si="63"/>
        <v/>
      </c>
      <c r="BT68" s="35"/>
      <c r="BU68" s="669"/>
      <c r="BV68" s="35"/>
      <c r="BW68" s="35"/>
      <c r="BX68" s="32"/>
      <c r="BY68" s="35" t="str">
        <f t="shared" si="64"/>
        <v/>
      </c>
      <c r="BZ68" s="35"/>
      <c r="CA68" s="32"/>
      <c r="CB68" s="32"/>
      <c r="CC68" s="35" t="str">
        <f t="shared" si="65"/>
        <v/>
      </c>
      <c r="CD68" s="35"/>
      <c r="CE68" s="424">
        <f t="shared" si="38"/>
        <v>0</v>
      </c>
      <c r="CF68" s="32"/>
      <c r="CG68" s="35" t="str">
        <f t="shared" si="66"/>
        <v/>
      </c>
      <c r="CH68" s="35"/>
      <c r="CI68" s="32"/>
      <c r="CJ68" s="35" t="str">
        <f t="shared" si="67"/>
        <v/>
      </c>
      <c r="CK68" s="35"/>
      <c r="CL68" s="32"/>
      <c r="CM68" s="35" t="str">
        <f t="shared" si="68"/>
        <v/>
      </c>
      <c r="CN68" s="35"/>
      <c r="CO68" s="32"/>
      <c r="CP68" s="35" t="str">
        <f t="shared" si="69"/>
        <v/>
      </c>
      <c r="CQ68" s="35"/>
      <c r="CR68" s="32"/>
      <c r="CS68" s="35" t="str">
        <f t="shared" si="70"/>
        <v/>
      </c>
      <c r="CT68" s="35"/>
      <c r="CU68" s="424">
        <f t="shared" si="50"/>
        <v>0</v>
      </c>
      <c r="CV68" s="35"/>
      <c r="CW68" s="35"/>
      <c r="CX68" s="399">
        <f t="shared" si="1372"/>
        <v>0</v>
      </c>
      <c r="CY68" s="424">
        <f t="shared" si="29"/>
        <v>0</v>
      </c>
      <c r="CZ68" s="822"/>
      <c r="DA68" s="32"/>
      <c r="DB68" s="35"/>
      <c r="DC68" s="35"/>
      <c r="DD68" s="32"/>
      <c r="DE68" s="35"/>
      <c r="DF68" s="35"/>
      <c r="DG68" s="32"/>
      <c r="DH68" s="35"/>
      <c r="DI68" s="35"/>
      <c r="DJ68" s="32"/>
      <c r="DK68" s="35"/>
      <c r="DL68" s="35"/>
      <c r="DM68" s="32"/>
      <c r="DN68" s="35"/>
      <c r="DO68" s="35"/>
      <c r="DP68" s="32"/>
      <c r="DQ68" s="35"/>
      <c r="DR68" s="35"/>
      <c r="DS68" s="669"/>
      <c r="DT68" s="35"/>
      <c r="DU68" s="35"/>
      <c r="DV68" s="32"/>
      <c r="DW68" s="35"/>
      <c r="DX68" s="35"/>
      <c r="DY68" s="32"/>
      <c r="DZ68" s="32"/>
      <c r="EA68" s="35"/>
      <c r="EB68" s="35"/>
      <c r="EC68" s="424">
        <f t="shared" si="40"/>
        <v>0</v>
      </c>
      <c r="ED68" s="32"/>
      <c r="EE68" s="35"/>
      <c r="EF68" s="35"/>
      <c r="EG68" s="32"/>
      <c r="EH68" s="35"/>
      <c r="EI68" s="35"/>
      <c r="EJ68" s="32"/>
      <c r="EK68" s="35"/>
      <c r="EL68" s="35"/>
      <c r="EM68" s="32"/>
      <c r="EN68" s="35"/>
      <c r="EO68" s="35"/>
      <c r="EP68" s="32"/>
      <c r="EQ68" s="35"/>
      <c r="ER68" s="35"/>
      <c r="ES68" s="424">
        <f t="shared" si="51"/>
        <v>0</v>
      </c>
      <c r="ET68" s="35"/>
      <c r="EU68" s="35"/>
      <c r="EV68" s="399">
        <f t="shared" si="1373"/>
        <v>0</v>
      </c>
      <c r="EW68" s="424">
        <f t="shared" si="30"/>
        <v>0</v>
      </c>
      <c r="EX68" s="45"/>
      <c r="EY68" s="32"/>
      <c r="EZ68" s="35"/>
      <c r="FA68" s="35"/>
      <c r="FB68" s="32"/>
      <c r="FC68" s="35"/>
      <c r="FD68" s="35"/>
      <c r="FE68" s="32"/>
      <c r="FF68" s="35"/>
      <c r="FG68" s="35"/>
      <c r="FH68" s="32"/>
      <c r="FI68" s="35"/>
      <c r="FJ68" s="35"/>
      <c r="FK68" s="32"/>
      <c r="FL68" s="35"/>
      <c r="FM68" s="35"/>
      <c r="FN68" s="32"/>
      <c r="FO68" s="35"/>
      <c r="FP68" s="35"/>
      <c r="FQ68" s="669"/>
      <c r="FR68" s="35"/>
      <c r="FS68" s="35"/>
      <c r="FT68" s="32"/>
      <c r="FU68" s="35"/>
      <c r="FV68" s="35"/>
      <c r="FW68" s="32"/>
      <c r="FX68" s="35"/>
      <c r="FY68" s="35"/>
      <c r="FZ68" s="35"/>
      <c r="GA68" s="424">
        <f t="shared" si="42"/>
        <v>0</v>
      </c>
      <c r="GB68" s="32"/>
      <c r="GC68" s="35"/>
      <c r="GD68" s="35"/>
      <c r="GE68" s="32"/>
      <c r="GF68" s="35"/>
      <c r="GG68" s="35"/>
      <c r="GH68" s="32"/>
      <c r="GI68" s="35"/>
      <c r="GJ68" s="35"/>
      <c r="GK68" s="32"/>
      <c r="GL68" s="35"/>
      <c r="GM68" s="35"/>
      <c r="GN68" s="32"/>
      <c r="GO68" s="35"/>
      <c r="GP68" s="35"/>
      <c r="GQ68" s="424">
        <f t="shared" si="52"/>
        <v>0</v>
      </c>
      <c r="GR68" s="35"/>
      <c r="GS68" s="35"/>
      <c r="GT68" s="399">
        <f t="shared" si="1374"/>
        <v>0</v>
      </c>
      <c r="GU68" s="424">
        <f t="shared" si="31"/>
        <v>0</v>
      </c>
      <c r="GV68" s="45"/>
      <c r="GW68" s="32"/>
      <c r="GX68" s="35"/>
      <c r="GY68" s="35"/>
      <c r="GZ68" s="32"/>
      <c r="HA68" s="35"/>
      <c r="HB68" s="35"/>
      <c r="HC68" s="32"/>
      <c r="HD68" s="35"/>
      <c r="HE68" s="35"/>
      <c r="HF68" s="32"/>
      <c r="HG68" s="35"/>
      <c r="HH68" s="35"/>
      <c r="HI68" s="32"/>
      <c r="HJ68" s="35"/>
      <c r="HK68" s="35"/>
      <c r="HL68" s="32"/>
      <c r="HM68" s="35"/>
      <c r="HN68" s="35"/>
      <c r="HO68" s="669"/>
      <c r="HP68" s="35"/>
      <c r="HQ68" s="35"/>
      <c r="HR68" s="32"/>
      <c r="HS68" s="35"/>
      <c r="HT68" s="35"/>
      <c r="HU68" s="32"/>
      <c r="HV68" s="32"/>
      <c r="HW68" s="35"/>
      <c r="HX68" s="35"/>
      <c r="HY68" s="424">
        <f t="shared" si="44"/>
        <v>0</v>
      </c>
      <c r="HZ68" s="32"/>
      <c r="IA68" s="35"/>
      <c r="IB68" s="35"/>
      <c r="IC68" s="32"/>
      <c r="ID68" s="35"/>
      <c r="IE68" s="35"/>
      <c r="IF68" s="32"/>
      <c r="IG68" s="35"/>
      <c r="IH68" s="35"/>
      <c r="II68" s="32"/>
      <c r="IJ68" s="35"/>
      <c r="IK68" s="35"/>
      <c r="IL68" s="32"/>
      <c r="IM68" s="35"/>
      <c r="IN68" s="35"/>
      <c r="IO68" s="424">
        <f t="shared" si="53"/>
        <v>0</v>
      </c>
      <c r="IP68" s="35"/>
      <c r="IQ68" s="35"/>
      <c r="IR68" s="399">
        <f t="shared" si="1375"/>
        <v>0</v>
      </c>
      <c r="IS68" s="424">
        <f t="shared" si="32"/>
        <v>0</v>
      </c>
      <c r="IT68" s="45"/>
      <c r="IU68" s="32"/>
      <c r="IV68" s="35"/>
      <c r="IW68" s="35"/>
      <c r="IX68" s="32"/>
      <c r="IY68" s="35"/>
      <c r="IZ68" s="35"/>
      <c r="JA68" s="32"/>
      <c r="JB68" s="35"/>
      <c r="JC68" s="35"/>
      <c r="JD68" s="32"/>
      <c r="JE68" s="35"/>
      <c r="JF68" s="35"/>
      <c r="JG68" s="32"/>
      <c r="JH68" s="35"/>
      <c r="JI68" s="35"/>
      <c r="JJ68" s="32"/>
      <c r="JK68" s="35"/>
      <c r="JL68" s="35"/>
      <c r="JM68" s="669"/>
      <c r="JN68" s="35"/>
      <c r="JO68" s="35"/>
      <c r="JP68" s="32"/>
      <c r="JQ68" s="35"/>
      <c r="JR68" s="35"/>
      <c r="JS68" s="32"/>
      <c r="JT68" s="32"/>
      <c r="JU68" s="35"/>
      <c r="JV68" s="35"/>
      <c r="JW68" s="424">
        <f t="shared" si="46"/>
        <v>0</v>
      </c>
      <c r="JX68" s="32"/>
      <c r="JY68" s="35"/>
      <c r="JZ68" s="35"/>
      <c r="KA68" s="32"/>
      <c r="KB68" s="35"/>
      <c r="KC68" s="35"/>
      <c r="KD68" s="32"/>
      <c r="KE68" s="35"/>
      <c r="KF68" s="35"/>
      <c r="KG68" s="32"/>
      <c r="KH68" s="35"/>
      <c r="KI68" s="35"/>
      <c r="KJ68" s="32"/>
      <c r="KK68" s="35"/>
      <c r="KL68" s="35"/>
      <c r="KM68" s="424">
        <f t="shared" si="54"/>
        <v>0</v>
      </c>
      <c r="KN68" s="35"/>
      <c r="KO68" s="35"/>
      <c r="KP68" s="399">
        <f t="shared" si="1376"/>
        <v>0</v>
      </c>
      <c r="KQ68" s="424">
        <f t="shared" si="33"/>
        <v>0</v>
      </c>
      <c r="KR68" s="45"/>
    </row>
    <row r="69" spans="1:304">
      <c r="A69" s="911"/>
      <c r="B69" s="16"/>
      <c r="C69" s="16"/>
      <c r="D69" s="17" t="s">
        <v>420</v>
      </c>
      <c r="E69" s="32"/>
      <c r="F69" s="32"/>
      <c r="G69" s="35"/>
      <c r="H69" s="32"/>
      <c r="I69" s="32"/>
      <c r="J69" s="35"/>
      <c r="K69" s="32"/>
      <c r="L69" s="32"/>
      <c r="M69" s="35"/>
      <c r="N69" s="32"/>
      <c r="O69" s="32"/>
      <c r="P69" s="35"/>
      <c r="Q69" s="32"/>
      <c r="R69" s="32"/>
      <c r="S69" s="35"/>
      <c r="T69" s="32"/>
      <c r="U69" s="32"/>
      <c r="V69" s="35"/>
      <c r="W69" s="669"/>
      <c r="X69" s="35"/>
      <c r="Y69" s="35"/>
      <c r="Z69" s="32"/>
      <c r="AA69" s="229"/>
      <c r="AB69" s="35"/>
      <c r="AC69" s="32"/>
      <c r="AD69" s="32"/>
      <c r="AE69" s="32"/>
      <c r="AF69" s="35"/>
      <c r="AG69" s="35"/>
      <c r="AH69" s="32"/>
      <c r="AI69" s="32"/>
      <c r="AJ69" s="35"/>
      <c r="AK69" s="32"/>
      <c r="AL69" s="32"/>
      <c r="AM69" s="35"/>
      <c r="AN69" s="32"/>
      <c r="AO69" s="32"/>
      <c r="AP69" s="35"/>
      <c r="AQ69" s="32"/>
      <c r="AR69" s="32"/>
      <c r="AS69" s="35"/>
      <c r="AT69" s="32"/>
      <c r="AU69" s="32"/>
      <c r="AV69" s="35"/>
      <c r="AW69" s="35"/>
      <c r="AX69" s="35"/>
      <c r="AY69" s="35"/>
      <c r="AZ69" s="399"/>
      <c r="BA69" s="206"/>
      <c r="BB69" s="45"/>
      <c r="BC69" s="32"/>
      <c r="BD69" s="35"/>
      <c r="BE69" s="35"/>
      <c r="BF69" s="32"/>
      <c r="BG69" s="35"/>
      <c r="BH69" s="35"/>
      <c r="BI69" s="32"/>
      <c r="BJ69" s="35" t="str">
        <f t="shared" si="60"/>
        <v/>
      </c>
      <c r="BK69" s="35"/>
      <c r="BL69" s="32">
        <v>200</v>
      </c>
      <c r="BM69" s="35">
        <f t="shared" si="61"/>
        <v>30</v>
      </c>
      <c r="BN69" s="35">
        <v>6000</v>
      </c>
      <c r="BO69" s="32"/>
      <c r="BP69" s="35"/>
      <c r="BQ69" s="35"/>
      <c r="BR69" s="32"/>
      <c r="BS69" s="35"/>
      <c r="BT69" s="35"/>
      <c r="BU69" s="669"/>
      <c r="BV69" s="35"/>
      <c r="BW69" s="35"/>
      <c r="BX69" s="32"/>
      <c r="BY69" s="35"/>
      <c r="BZ69" s="35"/>
      <c r="CA69" s="32"/>
      <c r="CB69" s="32"/>
      <c r="CC69" s="35"/>
      <c r="CD69" s="35"/>
      <c r="CE69" s="424">
        <f t="shared" si="38"/>
        <v>6000</v>
      </c>
      <c r="CF69" s="32">
        <v>300</v>
      </c>
      <c r="CG69" s="35">
        <v>35</v>
      </c>
      <c r="CH69" s="35">
        <v>10500</v>
      </c>
      <c r="CI69" s="32"/>
      <c r="CJ69" s="35"/>
      <c r="CK69" s="35"/>
      <c r="CL69" s="32"/>
      <c r="CM69" s="35"/>
      <c r="CN69" s="35"/>
      <c r="CO69" s="32"/>
      <c r="CP69" s="35"/>
      <c r="CQ69" s="35"/>
      <c r="CR69" s="32"/>
      <c r="CS69" s="35"/>
      <c r="CT69" s="35"/>
      <c r="CU69" s="424">
        <f t="shared" si="50"/>
        <v>10500</v>
      </c>
      <c r="CV69" s="35"/>
      <c r="CW69" s="35"/>
      <c r="CX69" s="399">
        <f t="shared" si="1372"/>
        <v>1650</v>
      </c>
      <c r="CY69" s="424">
        <f t="shared" si="29"/>
        <v>18150</v>
      </c>
      <c r="CZ69" s="822"/>
      <c r="DA69" s="32"/>
      <c r="DB69" s="35"/>
      <c r="DC69" s="35"/>
      <c r="DD69" s="32"/>
      <c r="DE69" s="35"/>
      <c r="DF69" s="35"/>
      <c r="DG69" s="32"/>
      <c r="DH69" s="35"/>
      <c r="DI69" s="35"/>
      <c r="DJ69" s="32"/>
      <c r="DK69" s="35"/>
      <c r="DL69" s="35"/>
      <c r="DM69" s="32"/>
      <c r="DN69" s="35"/>
      <c r="DO69" s="35"/>
      <c r="DP69" s="32"/>
      <c r="DQ69" s="35"/>
      <c r="DR69" s="35"/>
      <c r="DS69" s="669"/>
      <c r="DT69" s="35"/>
      <c r="DU69" s="35"/>
      <c r="DV69" s="32"/>
      <c r="DW69" s="35"/>
      <c r="DX69" s="35"/>
      <c r="DY69" s="32"/>
      <c r="DZ69" s="32"/>
      <c r="EA69" s="35"/>
      <c r="EB69" s="35"/>
      <c r="EC69" s="424">
        <f t="shared" si="40"/>
        <v>0</v>
      </c>
      <c r="ED69" s="32"/>
      <c r="EE69" s="35"/>
      <c r="EF69" s="35"/>
      <c r="EG69" s="32"/>
      <c r="EH69" s="35"/>
      <c r="EI69" s="35"/>
      <c r="EJ69" s="32"/>
      <c r="EK69" s="35"/>
      <c r="EL69" s="35"/>
      <c r="EM69" s="32"/>
      <c r="EN69" s="35"/>
      <c r="EO69" s="35"/>
      <c r="EP69" s="32"/>
      <c r="EQ69" s="35"/>
      <c r="ER69" s="35"/>
      <c r="ES69" s="424">
        <f t="shared" si="51"/>
        <v>0</v>
      </c>
      <c r="ET69" s="35"/>
      <c r="EU69" s="35"/>
      <c r="EV69" s="399">
        <f t="shared" si="1373"/>
        <v>0</v>
      </c>
      <c r="EW69" s="424">
        <f t="shared" si="30"/>
        <v>0</v>
      </c>
      <c r="EX69" s="45"/>
      <c r="EY69" s="32"/>
      <c r="EZ69" s="35"/>
      <c r="FA69" s="35"/>
      <c r="FB69" s="32"/>
      <c r="FC69" s="35"/>
      <c r="FD69" s="35"/>
      <c r="FE69" s="32"/>
      <c r="FF69" s="35"/>
      <c r="FG69" s="35"/>
      <c r="FH69" s="32"/>
      <c r="FI69" s="35"/>
      <c r="FJ69" s="35"/>
      <c r="FK69" s="32"/>
      <c r="FL69" s="35"/>
      <c r="FM69" s="35"/>
      <c r="FN69" s="32"/>
      <c r="FO69" s="35"/>
      <c r="FP69" s="35"/>
      <c r="FQ69" s="669"/>
      <c r="FR69" s="35"/>
      <c r="FS69" s="35"/>
      <c r="FT69" s="32"/>
      <c r="FU69" s="35"/>
      <c r="FV69" s="35"/>
      <c r="FW69" s="32"/>
      <c r="FX69" s="35"/>
      <c r="FY69" s="35"/>
      <c r="FZ69" s="35"/>
      <c r="GA69" s="424">
        <f t="shared" si="42"/>
        <v>0</v>
      </c>
      <c r="GB69" s="32"/>
      <c r="GC69" s="35"/>
      <c r="GD69" s="35"/>
      <c r="GE69" s="32"/>
      <c r="GF69" s="35"/>
      <c r="GG69" s="35"/>
      <c r="GH69" s="32"/>
      <c r="GI69" s="35"/>
      <c r="GJ69" s="35"/>
      <c r="GK69" s="32"/>
      <c r="GL69" s="35"/>
      <c r="GM69" s="35"/>
      <c r="GN69" s="32"/>
      <c r="GO69" s="35"/>
      <c r="GP69" s="35"/>
      <c r="GQ69" s="424">
        <f t="shared" si="52"/>
        <v>0</v>
      </c>
      <c r="GR69" s="35"/>
      <c r="GS69" s="35"/>
      <c r="GT69" s="399">
        <f t="shared" si="1374"/>
        <v>0</v>
      </c>
      <c r="GU69" s="424">
        <f t="shared" si="31"/>
        <v>0</v>
      </c>
      <c r="GV69" s="45"/>
      <c r="GW69" s="32"/>
      <c r="GX69" s="35"/>
      <c r="GY69" s="35"/>
      <c r="GZ69" s="32"/>
      <c r="HA69" s="35"/>
      <c r="HB69" s="35"/>
      <c r="HC69" s="32"/>
      <c r="HD69" s="35"/>
      <c r="HE69" s="35"/>
      <c r="HF69" s="32"/>
      <c r="HG69" s="35"/>
      <c r="HH69" s="35"/>
      <c r="HI69" s="32"/>
      <c r="HJ69" s="35"/>
      <c r="HK69" s="35"/>
      <c r="HL69" s="32"/>
      <c r="HM69" s="35"/>
      <c r="HN69" s="35"/>
      <c r="HO69" s="669"/>
      <c r="HP69" s="35"/>
      <c r="HQ69" s="35"/>
      <c r="HR69" s="32"/>
      <c r="HS69" s="35"/>
      <c r="HT69" s="35"/>
      <c r="HU69" s="32"/>
      <c r="HV69" s="32"/>
      <c r="HW69" s="35"/>
      <c r="HX69" s="35"/>
      <c r="HY69" s="424">
        <f t="shared" si="44"/>
        <v>0</v>
      </c>
      <c r="HZ69" s="32"/>
      <c r="IA69" s="35"/>
      <c r="IB69" s="35"/>
      <c r="IC69" s="32"/>
      <c r="ID69" s="35"/>
      <c r="IE69" s="35"/>
      <c r="IF69" s="32"/>
      <c r="IG69" s="35"/>
      <c r="IH69" s="35"/>
      <c r="II69" s="32"/>
      <c r="IJ69" s="35"/>
      <c r="IK69" s="35"/>
      <c r="IL69" s="32"/>
      <c r="IM69" s="35"/>
      <c r="IN69" s="35"/>
      <c r="IO69" s="424">
        <f t="shared" si="53"/>
        <v>0</v>
      </c>
      <c r="IP69" s="35"/>
      <c r="IQ69" s="35"/>
      <c r="IR69" s="399">
        <f t="shared" si="1375"/>
        <v>0</v>
      </c>
      <c r="IS69" s="424">
        <f t="shared" si="32"/>
        <v>0</v>
      </c>
      <c r="IT69" s="45"/>
      <c r="IU69" s="32"/>
      <c r="IV69" s="35"/>
      <c r="IW69" s="35"/>
      <c r="IX69" s="32"/>
      <c r="IY69" s="35"/>
      <c r="IZ69" s="35"/>
      <c r="JA69" s="32"/>
      <c r="JB69" s="35"/>
      <c r="JC69" s="35"/>
      <c r="JD69" s="32"/>
      <c r="JE69" s="35"/>
      <c r="JF69" s="35"/>
      <c r="JG69" s="32"/>
      <c r="JH69" s="35"/>
      <c r="JI69" s="35"/>
      <c r="JJ69" s="32"/>
      <c r="JK69" s="35"/>
      <c r="JL69" s="35"/>
      <c r="JM69" s="669"/>
      <c r="JN69" s="35"/>
      <c r="JO69" s="35"/>
      <c r="JP69" s="32"/>
      <c r="JQ69" s="35"/>
      <c r="JR69" s="35"/>
      <c r="JS69" s="32"/>
      <c r="JT69" s="32"/>
      <c r="JU69" s="35"/>
      <c r="JV69" s="35"/>
      <c r="JW69" s="424">
        <f t="shared" si="46"/>
        <v>0</v>
      </c>
      <c r="JX69" s="32"/>
      <c r="JY69" s="35"/>
      <c r="JZ69" s="35"/>
      <c r="KA69" s="32"/>
      <c r="KB69" s="35"/>
      <c r="KC69" s="35"/>
      <c r="KD69" s="32"/>
      <c r="KE69" s="35"/>
      <c r="KF69" s="35"/>
      <c r="KG69" s="32"/>
      <c r="KH69" s="35"/>
      <c r="KI69" s="35"/>
      <c r="KJ69" s="32"/>
      <c r="KK69" s="35"/>
      <c r="KL69" s="35"/>
      <c r="KM69" s="424">
        <f t="shared" si="54"/>
        <v>0</v>
      </c>
      <c r="KN69" s="35"/>
      <c r="KO69" s="35"/>
      <c r="KP69" s="399">
        <f t="shared" si="1376"/>
        <v>0</v>
      </c>
      <c r="KQ69" s="424">
        <f t="shared" si="33"/>
        <v>0</v>
      </c>
      <c r="KR69" s="45"/>
    </row>
    <row r="70" spans="1:304">
      <c r="A70" s="911"/>
      <c r="B70" s="16"/>
      <c r="C70" s="16"/>
      <c r="D70" s="17" t="s">
        <v>421</v>
      </c>
      <c r="E70" s="32"/>
      <c r="F70" s="32"/>
      <c r="G70" s="35"/>
      <c r="H70" s="32"/>
      <c r="I70" s="32"/>
      <c r="J70" s="35"/>
      <c r="K70" s="32"/>
      <c r="L70" s="32"/>
      <c r="M70" s="35"/>
      <c r="N70" s="32"/>
      <c r="O70" s="32"/>
      <c r="P70" s="35"/>
      <c r="Q70" s="32"/>
      <c r="R70" s="32"/>
      <c r="S70" s="35"/>
      <c r="T70" s="32"/>
      <c r="U70" s="32"/>
      <c r="V70" s="35"/>
      <c r="W70" s="669"/>
      <c r="X70" s="35"/>
      <c r="Y70" s="35"/>
      <c r="Z70" s="32"/>
      <c r="AA70" s="229"/>
      <c r="AB70" s="35"/>
      <c r="AC70" s="32"/>
      <c r="AD70" s="32"/>
      <c r="AE70" s="32"/>
      <c r="AF70" s="35"/>
      <c r="AG70" s="35"/>
      <c r="AH70" s="32"/>
      <c r="AI70" s="32"/>
      <c r="AJ70" s="35"/>
      <c r="AK70" s="32"/>
      <c r="AL70" s="32"/>
      <c r="AM70" s="35"/>
      <c r="AN70" s="32"/>
      <c r="AO70" s="32"/>
      <c r="AP70" s="35"/>
      <c r="AQ70" s="32"/>
      <c r="AR70" s="32"/>
      <c r="AS70" s="35"/>
      <c r="AT70" s="32"/>
      <c r="AU70" s="32"/>
      <c r="AV70" s="35"/>
      <c r="AW70" s="35"/>
      <c r="AX70" s="35"/>
      <c r="AY70" s="35"/>
      <c r="AZ70" s="399"/>
      <c r="BA70" s="206"/>
      <c r="BB70" s="45"/>
      <c r="BC70" s="32"/>
      <c r="BD70" s="35"/>
      <c r="BE70" s="35"/>
      <c r="BF70" s="32"/>
      <c r="BG70" s="35"/>
      <c r="BH70" s="35"/>
      <c r="BI70" s="32"/>
      <c r="BJ70" s="35" t="str">
        <f t="shared" si="60"/>
        <v/>
      </c>
      <c r="BK70" s="35"/>
      <c r="BL70" s="32"/>
      <c r="BM70" s="35" t="str">
        <f t="shared" si="61"/>
        <v/>
      </c>
      <c r="BN70" s="35"/>
      <c r="BO70" s="32"/>
      <c r="BP70" s="35"/>
      <c r="BQ70" s="35"/>
      <c r="BR70" s="32"/>
      <c r="BS70" s="35"/>
      <c r="BT70" s="35"/>
      <c r="BU70" s="669"/>
      <c r="BV70" s="35"/>
      <c r="BW70" s="35"/>
      <c r="BX70" s="32"/>
      <c r="BY70" s="35"/>
      <c r="BZ70" s="35"/>
      <c r="CA70" s="32"/>
      <c r="CB70" s="32"/>
      <c r="CC70" s="35"/>
      <c r="CD70" s="35"/>
      <c r="CE70" s="424">
        <f t="shared" si="38"/>
        <v>0</v>
      </c>
      <c r="CF70" s="32">
        <v>300</v>
      </c>
      <c r="CG70" s="35">
        <v>35</v>
      </c>
      <c r="CH70" s="35">
        <v>10500</v>
      </c>
      <c r="CI70" s="32"/>
      <c r="CJ70" s="35"/>
      <c r="CK70" s="35"/>
      <c r="CL70" s="32"/>
      <c r="CM70" s="35"/>
      <c r="CN70" s="35"/>
      <c r="CO70" s="32"/>
      <c r="CP70" s="35"/>
      <c r="CQ70" s="35"/>
      <c r="CR70" s="32"/>
      <c r="CS70" s="35"/>
      <c r="CT70" s="35"/>
      <c r="CU70" s="424">
        <f t="shared" si="50"/>
        <v>10500</v>
      </c>
      <c r="CV70" s="35"/>
      <c r="CW70" s="35"/>
      <c r="CX70" s="399">
        <f t="shared" si="1372"/>
        <v>1050</v>
      </c>
      <c r="CY70" s="424">
        <f t="shared" si="29"/>
        <v>11550</v>
      </c>
      <c r="CZ70" s="822"/>
      <c r="DA70" s="32"/>
      <c r="DB70" s="35"/>
      <c r="DC70" s="35"/>
      <c r="DD70" s="32"/>
      <c r="DE70" s="35"/>
      <c r="DF70" s="35"/>
      <c r="DG70" s="32"/>
      <c r="DH70" s="35"/>
      <c r="DI70" s="35"/>
      <c r="DJ70" s="32"/>
      <c r="DK70" s="35"/>
      <c r="DL70" s="35"/>
      <c r="DM70" s="32"/>
      <c r="DN70" s="35"/>
      <c r="DO70" s="35"/>
      <c r="DP70" s="32"/>
      <c r="DQ70" s="35"/>
      <c r="DR70" s="35"/>
      <c r="DS70" s="669"/>
      <c r="DT70" s="35"/>
      <c r="DU70" s="35"/>
      <c r="DV70" s="32"/>
      <c r="DW70" s="35"/>
      <c r="DX70" s="35"/>
      <c r="DY70" s="32"/>
      <c r="DZ70" s="32"/>
      <c r="EA70" s="35"/>
      <c r="EB70" s="35"/>
      <c r="EC70" s="424">
        <f t="shared" si="40"/>
        <v>0</v>
      </c>
      <c r="ED70" s="32"/>
      <c r="EE70" s="35"/>
      <c r="EF70" s="35"/>
      <c r="EG70" s="32"/>
      <c r="EH70" s="35"/>
      <c r="EI70" s="35"/>
      <c r="EJ70" s="32"/>
      <c r="EK70" s="35"/>
      <c r="EL70" s="35"/>
      <c r="EM70" s="32"/>
      <c r="EN70" s="35"/>
      <c r="EO70" s="35"/>
      <c r="EP70" s="32"/>
      <c r="EQ70" s="35"/>
      <c r="ER70" s="35"/>
      <c r="ES70" s="424">
        <f t="shared" si="51"/>
        <v>0</v>
      </c>
      <c r="ET70" s="35"/>
      <c r="EU70" s="35"/>
      <c r="EV70" s="399">
        <f t="shared" si="1373"/>
        <v>0</v>
      </c>
      <c r="EW70" s="424">
        <f t="shared" si="30"/>
        <v>0</v>
      </c>
      <c r="EX70" s="45"/>
      <c r="EY70" s="32"/>
      <c r="EZ70" s="35"/>
      <c r="FA70" s="35"/>
      <c r="FB70" s="32"/>
      <c r="FC70" s="35"/>
      <c r="FD70" s="35"/>
      <c r="FE70" s="32"/>
      <c r="FF70" s="35"/>
      <c r="FG70" s="35"/>
      <c r="FH70" s="32"/>
      <c r="FI70" s="35"/>
      <c r="FJ70" s="35"/>
      <c r="FK70" s="32"/>
      <c r="FL70" s="35"/>
      <c r="FM70" s="35"/>
      <c r="FN70" s="32"/>
      <c r="FO70" s="35"/>
      <c r="FP70" s="35"/>
      <c r="FQ70" s="669"/>
      <c r="FR70" s="35"/>
      <c r="FS70" s="35"/>
      <c r="FT70" s="32"/>
      <c r="FU70" s="35"/>
      <c r="FV70" s="35"/>
      <c r="FW70" s="32"/>
      <c r="FX70" s="35"/>
      <c r="FY70" s="35"/>
      <c r="FZ70" s="35"/>
      <c r="GA70" s="424">
        <f t="shared" si="42"/>
        <v>0</v>
      </c>
      <c r="GB70" s="32"/>
      <c r="GC70" s="35"/>
      <c r="GD70" s="35"/>
      <c r="GE70" s="32"/>
      <c r="GF70" s="35"/>
      <c r="GG70" s="35"/>
      <c r="GH70" s="32"/>
      <c r="GI70" s="35"/>
      <c r="GJ70" s="35"/>
      <c r="GK70" s="32"/>
      <c r="GL70" s="35"/>
      <c r="GM70" s="35"/>
      <c r="GN70" s="32"/>
      <c r="GO70" s="35"/>
      <c r="GP70" s="35"/>
      <c r="GQ70" s="424">
        <f t="shared" si="52"/>
        <v>0</v>
      </c>
      <c r="GR70" s="35"/>
      <c r="GS70" s="35"/>
      <c r="GT70" s="399">
        <f t="shared" si="1374"/>
        <v>0</v>
      </c>
      <c r="GU70" s="424">
        <f t="shared" si="31"/>
        <v>0</v>
      </c>
      <c r="GV70" s="45"/>
      <c r="GW70" s="32"/>
      <c r="GX70" s="35"/>
      <c r="GY70" s="35"/>
      <c r="GZ70" s="32"/>
      <c r="HA70" s="35"/>
      <c r="HB70" s="35"/>
      <c r="HC70" s="32"/>
      <c r="HD70" s="35"/>
      <c r="HE70" s="35"/>
      <c r="HF70" s="32"/>
      <c r="HG70" s="35"/>
      <c r="HH70" s="35"/>
      <c r="HI70" s="32"/>
      <c r="HJ70" s="35"/>
      <c r="HK70" s="35"/>
      <c r="HL70" s="32"/>
      <c r="HM70" s="35"/>
      <c r="HN70" s="35"/>
      <c r="HO70" s="669"/>
      <c r="HP70" s="35"/>
      <c r="HQ70" s="35"/>
      <c r="HR70" s="32"/>
      <c r="HS70" s="35"/>
      <c r="HT70" s="35"/>
      <c r="HU70" s="32"/>
      <c r="HV70" s="32"/>
      <c r="HW70" s="35"/>
      <c r="HX70" s="35"/>
      <c r="HY70" s="424">
        <f t="shared" si="44"/>
        <v>0</v>
      </c>
      <c r="HZ70" s="32"/>
      <c r="IA70" s="35"/>
      <c r="IB70" s="35"/>
      <c r="IC70" s="32"/>
      <c r="ID70" s="35"/>
      <c r="IE70" s="35"/>
      <c r="IF70" s="32"/>
      <c r="IG70" s="35"/>
      <c r="IH70" s="35"/>
      <c r="II70" s="32"/>
      <c r="IJ70" s="35"/>
      <c r="IK70" s="35"/>
      <c r="IL70" s="32"/>
      <c r="IM70" s="35"/>
      <c r="IN70" s="35"/>
      <c r="IO70" s="424">
        <f t="shared" si="53"/>
        <v>0</v>
      </c>
      <c r="IP70" s="35"/>
      <c r="IQ70" s="35"/>
      <c r="IR70" s="399">
        <f t="shared" si="1375"/>
        <v>0</v>
      </c>
      <c r="IS70" s="424">
        <f t="shared" si="32"/>
        <v>0</v>
      </c>
      <c r="IT70" s="45"/>
      <c r="IU70" s="32"/>
      <c r="IV70" s="35"/>
      <c r="IW70" s="35"/>
      <c r="IX70" s="32"/>
      <c r="IY70" s="35"/>
      <c r="IZ70" s="35"/>
      <c r="JA70" s="32"/>
      <c r="JB70" s="35"/>
      <c r="JC70" s="35"/>
      <c r="JD70" s="32"/>
      <c r="JE70" s="35"/>
      <c r="JF70" s="35"/>
      <c r="JG70" s="32"/>
      <c r="JH70" s="35"/>
      <c r="JI70" s="35"/>
      <c r="JJ70" s="32"/>
      <c r="JK70" s="35"/>
      <c r="JL70" s="35"/>
      <c r="JM70" s="669"/>
      <c r="JN70" s="35"/>
      <c r="JO70" s="35"/>
      <c r="JP70" s="32"/>
      <c r="JQ70" s="35"/>
      <c r="JR70" s="35"/>
      <c r="JS70" s="32"/>
      <c r="JT70" s="32"/>
      <c r="JU70" s="35"/>
      <c r="JV70" s="35"/>
      <c r="JW70" s="424">
        <f t="shared" si="46"/>
        <v>0</v>
      </c>
      <c r="JX70" s="32"/>
      <c r="JY70" s="35"/>
      <c r="JZ70" s="35"/>
      <c r="KA70" s="32"/>
      <c r="KB70" s="35"/>
      <c r="KC70" s="35"/>
      <c r="KD70" s="32"/>
      <c r="KE70" s="35"/>
      <c r="KF70" s="35"/>
      <c r="KG70" s="32"/>
      <c r="KH70" s="35"/>
      <c r="KI70" s="35"/>
      <c r="KJ70" s="32"/>
      <c r="KK70" s="35"/>
      <c r="KL70" s="35"/>
      <c r="KM70" s="424">
        <f t="shared" si="54"/>
        <v>0</v>
      </c>
      <c r="KN70" s="35"/>
      <c r="KO70" s="35"/>
      <c r="KP70" s="399">
        <f t="shared" si="1376"/>
        <v>0</v>
      </c>
      <c r="KQ70" s="424">
        <f t="shared" si="33"/>
        <v>0</v>
      </c>
      <c r="KR70" s="45"/>
    </row>
    <row r="71" spans="1:304">
      <c r="A71" s="911"/>
      <c r="B71" s="16"/>
      <c r="C71" s="18"/>
      <c r="D71" s="19" t="s">
        <v>422</v>
      </c>
      <c r="E71" s="32"/>
      <c r="F71" s="32" t="str">
        <f t="shared" si="73"/>
        <v/>
      </c>
      <c r="G71" s="35"/>
      <c r="H71" s="32">
        <v>1000</v>
      </c>
      <c r="I71" s="32">
        <f t="shared" si="11"/>
        <v>35</v>
      </c>
      <c r="J71" s="35">
        <v>35000</v>
      </c>
      <c r="K71" s="32"/>
      <c r="L71" s="32" t="str">
        <f t="shared" si="0"/>
        <v/>
      </c>
      <c r="M71" s="35"/>
      <c r="N71" s="32"/>
      <c r="O71" s="32" t="str">
        <f t="shared" si="12"/>
        <v/>
      </c>
      <c r="P71" s="35"/>
      <c r="Q71" s="32"/>
      <c r="R71" s="32" t="str">
        <f t="shared" si="13"/>
        <v/>
      </c>
      <c r="S71" s="35"/>
      <c r="T71" s="32">
        <v>53</v>
      </c>
      <c r="U71" s="32">
        <f t="shared" si="14"/>
        <v>850</v>
      </c>
      <c r="V71" s="35">
        <v>45050</v>
      </c>
      <c r="W71" s="669"/>
      <c r="X71" s="35"/>
      <c r="Y71" s="35"/>
      <c r="Z71" s="32"/>
      <c r="AA71" s="229" t="str">
        <f t="shared" si="15"/>
        <v/>
      </c>
      <c r="AB71" s="35"/>
      <c r="AC71" s="32"/>
      <c r="AD71" s="32"/>
      <c r="AE71" s="32" t="str">
        <f t="shared" si="16"/>
        <v/>
      </c>
      <c r="AF71" s="35"/>
      <c r="AG71" s="41">
        <f>SUM(G71,J71,M71,P71,S71,V71,AB71,AF71)</f>
        <v>80050</v>
      </c>
      <c r="AH71" s="32"/>
      <c r="AI71" s="32" t="str">
        <f t="shared" si="1368"/>
        <v/>
      </c>
      <c r="AJ71" s="35"/>
      <c r="AK71" s="32"/>
      <c r="AL71" s="32" t="str">
        <f t="shared" si="1369"/>
        <v/>
      </c>
      <c r="AM71" s="35"/>
      <c r="AN71" s="32"/>
      <c r="AO71" s="32" t="str">
        <f t="shared" si="1370"/>
        <v/>
      </c>
      <c r="AP71" s="35"/>
      <c r="AQ71" s="32"/>
      <c r="AR71" s="32" t="str">
        <f t="shared" si="1371"/>
        <v/>
      </c>
      <c r="AS71" s="35"/>
      <c r="AT71" s="32"/>
      <c r="AU71" s="32" t="str">
        <f t="shared" si="75"/>
        <v>0</v>
      </c>
      <c r="AV71" s="35"/>
      <c r="AW71" s="35">
        <f t="shared" si="1364"/>
        <v>0</v>
      </c>
      <c r="AX71" s="35"/>
      <c r="AY71" s="35"/>
      <c r="AZ71" s="399">
        <f t="shared" si="1366"/>
        <v>8005</v>
      </c>
      <c r="BA71" s="206">
        <f t="shared" si="1365"/>
        <v>88055</v>
      </c>
      <c r="BB71" s="45"/>
      <c r="BC71" s="32"/>
      <c r="BD71" s="35" t="str">
        <f t="shared" si="58"/>
        <v/>
      </c>
      <c r="BE71" s="35"/>
      <c r="BF71" s="32"/>
      <c r="BG71" s="35"/>
      <c r="BH71" s="35"/>
      <c r="BI71" s="32"/>
      <c r="BJ71" s="35" t="str">
        <f t="shared" si="60"/>
        <v/>
      </c>
      <c r="BK71" s="35"/>
      <c r="BL71" s="32">
        <v>1500</v>
      </c>
      <c r="BM71" s="35">
        <f t="shared" si="61"/>
        <v>35</v>
      </c>
      <c r="BN71" s="35">
        <v>52500</v>
      </c>
      <c r="BO71" s="32"/>
      <c r="BP71" s="35" t="str">
        <f t="shared" si="62"/>
        <v/>
      </c>
      <c r="BQ71" s="35"/>
      <c r="BR71" s="32">
        <v>50</v>
      </c>
      <c r="BS71" s="35">
        <v>750</v>
      </c>
      <c r="BT71" s="35">
        <v>37500</v>
      </c>
      <c r="BU71" s="669"/>
      <c r="BV71" s="35"/>
      <c r="BW71" s="35"/>
      <c r="BX71" s="32"/>
      <c r="BY71" s="35" t="str">
        <f t="shared" si="64"/>
        <v/>
      </c>
      <c r="BZ71" s="35"/>
      <c r="CA71" s="32"/>
      <c r="CB71" s="32"/>
      <c r="CC71" s="35" t="str">
        <f t="shared" si="65"/>
        <v/>
      </c>
      <c r="CD71" s="35"/>
      <c r="CE71" s="424">
        <f t="shared" si="38"/>
        <v>90000</v>
      </c>
      <c r="CF71" s="32">
        <v>330</v>
      </c>
      <c r="CG71" s="35">
        <v>35</v>
      </c>
      <c r="CH71" s="35">
        <v>11550</v>
      </c>
      <c r="CI71" s="32"/>
      <c r="CJ71" s="35" t="str">
        <f t="shared" si="67"/>
        <v/>
      </c>
      <c r="CK71" s="35"/>
      <c r="CL71" s="32"/>
      <c r="CM71" s="35" t="str">
        <f t="shared" si="68"/>
        <v/>
      </c>
      <c r="CN71" s="35"/>
      <c r="CO71" s="32"/>
      <c r="CP71" s="35" t="str">
        <f t="shared" si="69"/>
        <v/>
      </c>
      <c r="CQ71" s="35"/>
      <c r="CR71" s="32"/>
      <c r="CS71" s="35" t="str">
        <f t="shared" si="70"/>
        <v/>
      </c>
      <c r="CT71" s="35"/>
      <c r="CU71" s="424">
        <f t="shared" si="50"/>
        <v>11550</v>
      </c>
      <c r="CV71" s="35"/>
      <c r="CW71" s="35"/>
      <c r="CX71" s="399">
        <f t="shared" si="1372"/>
        <v>10155</v>
      </c>
      <c r="CY71" s="424">
        <f t="shared" ref="CY71:CY134" si="1377">CE71+CU71+CV71+CW71+CX71</f>
        <v>111705</v>
      </c>
      <c r="CZ71" s="822"/>
      <c r="DA71" s="32"/>
      <c r="DB71" s="35"/>
      <c r="DC71" s="35"/>
      <c r="DD71" s="32"/>
      <c r="DE71" s="35"/>
      <c r="DF71" s="35"/>
      <c r="DG71" s="32"/>
      <c r="DH71" s="35"/>
      <c r="DI71" s="35"/>
      <c r="DJ71" s="32">
        <v>1500</v>
      </c>
      <c r="DK71" s="35">
        <v>35</v>
      </c>
      <c r="DL71" s="35">
        <v>52500</v>
      </c>
      <c r="DM71" s="32"/>
      <c r="DN71" s="35"/>
      <c r="DO71" s="35"/>
      <c r="DP71" s="32"/>
      <c r="DQ71" s="35"/>
      <c r="DR71" s="35"/>
      <c r="DS71" s="669"/>
      <c r="DT71" s="35"/>
      <c r="DU71" s="35"/>
      <c r="DV71" s="32"/>
      <c r="DW71" s="35"/>
      <c r="DX71" s="35"/>
      <c r="DY71" s="32"/>
      <c r="DZ71" s="32"/>
      <c r="EA71" s="35"/>
      <c r="EB71" s="35"/>
      <c r="EC71" s="424">
        <f t="shared" si="40"/>
        <v>52500</v>
      </c>
      <c r="ED71" s="32">
        <v>330</v>
      </c>
      <c r="EE71" s="35">
        <v>35</v>
      </c>
      <c r="EF71" s="35">
        <v>11550</v>
      </c>
      <c r="EG71" s="32"/>
      <c r="EH71" s="35"/>
      <c r="EI71" s="35"/>
      <c r="EJ71" s="32"/>
      <c r="EK71" s="35"/>
      <c r="EL71" s="35"/>
      <c r="EM71" s="32"/>
      <c r="EN71" s="35"/>
      <c r="EO71" s="35"/>
      <c r="EP71" s="32"/>
      <c r="EQ71" s="35"/>
      <c r="ER71" s="35"/>
      <c r="ES71" s="424">
        <f t="shared" si="51"/>
        <v>11550</v>
      </c>
      <c r="ET71" s="35"/>
      <c r="EU71" s="35"/>
      <c r="EV71" s="399">
        <f t="shared" si="1373"/>
        <v>6405</v>
      </c>
      <c r="EW71" s="424">
        <f t="shared" ref="EW71:EW134" si="1378">EC71+ES71+ET71+EU71+EV71</f>
        <v>70455</v>
      </c>
      <c r="EX71" s="45"/>
      <c r="EY71" s="32"/>
      <c r="EZ71" s="35"/>
      <c r="FA71" s="35"/>
      <c r="FB71" s="42"/>
      <c r="FC71" s="41"/>
      <c r="FD71" s="41"/>
      <c r="FE71" s="32"/>
      <c r="FF71" s="35"/>
      <c r="FG71" s="35"/>
      <c r="FH71" s="32"/>
      <c r="FI71" s="35"/>
      <c r="FJ71" s="35"/>
      <c r="FK71" s="32"/>
      <c r="FL71" s="35"/>
      <c r="FM71" s="35"/>
      <c r="FN71" s="32"/>
      <c r="FO71" s="35"/>
      <c r="FP71" s="35"/>
      <c r="FQ71" s="669"/>
      <c r="FR71" s="35"/>
      <c r="FS71" s="35"/>
      <c r="FT71" s="32"/>
      <c r="FU71" s="35"/>
      <c r="FV71" s="35"/>
      <c r="FW71" s="32"/>
      <c r="FX71" s="35"/>
      <c r="FY71" s="35"/>
      <c r="FZ71" s="35"/>
      <c r="GA71" s="424">
        <f t="shared" si="42"/>
        <v>0</v>
      </c>
      <c r="GB71" s="32"/>
      <c r="GC71" s="35"/>
      <c r="GD71" s="35"/>
      <c r="GE71" s="32"/>
      <c r="GF71" s="35"/>
      <c r="GG71" s="35"/>
      <c r="GH71" s="32"/>
      <c r="GI71" s="35"/>
      <c r="GJ71" s="35"/>
      <c r="GK71" s="32"/>
      <c r="GL71" s="35"/>
      <c r="GM71" s="35"/>
      <c r="GN71" s="32"/>
      <c r="GO71" s="35"/>
      <c r="GP71" s="35"/>
      <c r="GQ71" s="424">
        <f t="shared" si="52"/>
        <v>0</v>
      </c>
      <c r="GR71" s="35"/>
      <c r="GS71" s="35"/>
      <c r="GT71" s="399">
        <f t="shared" si="1374"/>
        <v>0</v>
      </c>
      <c r="GU71" s="424">
        <f t="shared" ref="GU71:GU134" si="1379">GA71+GQ71+GR71+GS71+GT71</f>
        <v>0</v>
      </c>
      <c r="GV71" s="45"/>
      <c r="GW71" s="32"/>
      <c r="GX71" s="35"/>
      <c r="GY71" s="35"/>
      <c r="GZ71" s="42"/>
      <c r="HA71" s="41"/>
      <c r="HB71" s="41"/>
      <c r="HC71" s="32"/>
      <c r="HD71" s="35"/>
      <c r="HE71" s="35"/>
      <c r="HF71" s="32"/>
      <c r="HG71" s="35"/>
      <c r="HH71" s="35"/>
      <c r="HI71" s="32"/>
      <c r="HJ71" s="35"/>
      <c r="HK71" s="35"/>
      <c r="HL71" s="32"/>
      <c r="HM71" s="35"/>
      <c r="HN71" s="35"/>
      <c r="HO71" s="669"/>
      <c r="HP71" s="35"/>
      <c r="HQ71" s="35"/>
      <c r="HR71" s="32"/>
      <c r="HS71" s="35"/>
      <c r="HT71" s="35"/>
      <c r="HU71" s="32"/>
      <c r="HV71" s="32"/>
      <c r="HW71" s="35"/>
      <c r="HX71" s="35"/>
      <c r="HY71" s="424">
        <f t="shared" si="44"/>
        <v>0</v>
      </c>
      <c r="HZ71" s="32"/>
      <c r="IA71" s="35"/>
      <c r="IB71" s="35"/>
      <c r="IC71" s="32"/>
      <c r="ID71" s="35"/>
      <c r="IE71" s="35"/>
      <c r="IF71" s="32"/>
      <c r="IG71" s="35"/>
      <c r="IH71" s="35"/>
      <c r="II71" s="32"/>
      <c r="IJ71" s="35"/>
      <c r="IK71" s="35"/>
      <c r="IL71" s="32"/>
      <c r="IM71" s="35"/>
      <c r="IN71" s="35"/>
      <c r="IO71" s="424">
        <f t="shared" si="53"/>
        <v>0</v>
      </c>
      <c r="IP71" s="35"/>
      <c r="IQ71" s="35"/>
      <c r="IR71" s="399">
        <f t="shared" si="1375"/>
        <v>0</v>
      </c>
      <c r="IS71" s="424">
        <f t="shared" ref="IS71:IS134" si="1380">HY71+IO71+IP71+IQ71+IR71</f>
        <v>0</v>
      </c>
      <c r="IT71" s="45"/>
      <c r="IU71" s="32"/>
      <c r="IV71" s="35"/>
      <c r="IW71" s="35"/>
      <c r="IX71" s="42"/>
      <c r="IY71" s="41"/>
      <c r="IZ71" s="41"/>
      <c r="JA71" s="32"/>
      <c r="JB71" s="35"/>
      <c r="JC71" s="35"/>
      <c r="JD71" s="32"/>
      <c r="JE71" s="35"/>
      <c r="JF71" s="35"/>
      <c r="JG71" s="32"/>
      <c r="JH71" s="35"/>
      <c r="JI71" s="35"/>
      <c r="JJ71" s="32"/>
      <c r="JK71" s="35"/>
      <c r="JL71" s="35"/>
      <c r="JM71" s="669"/>
      <c r="JN71" s="35"/>
      <c r="JO71" s="35"/>
      <c r="JP71" s="32"/>
      <c r="JQ71" s="35"/>
      <c r="JR71" s="35"/>
      <c r="JS71" s="32"/>
      <c r="JT71" s="32"/>
      <c r="JU71" s="35"/>
      <c r="JV71" s="35"/>
      <c r="JW71" s="424">
        <f t="shared" si="46"/>
        <v>0</v>
      </c>
      <c r="JX71" s="32"/>
      <c r="JY71" s="35"/>
      <c r="JZ71" s="35"/>
      <c r="KA71" s="32"/>
      <c r="KB71" s="35"/>
      <c r="KC71" s="35"/>
      <c r="KD71" s="32"/>
      <c r="KE71" s="35"/>
      <c r="KF71" s="35"/>
      <c r="KG71" s="32"/>
      <c r="KH71" s="35"/>
      <c r="KI71" s="35"/>
      <c r="KJ71" s="32"/>
      <c r="KK71" s="35"/>
      <c r="KL71" s="35"/>
      <c r="KM71" s="424">
        <f t="shared" si="54"/>
        <v>0</v>
      </c>
      <c r="KN71" s="35"/>
      <c r="KO71" s="35"/>
      <c r="KP71" s="399">
        <f t="shared" si="1376"/>
        <v>0</v>
      </c>
      <c r="KQ71" s="424">
        <f t="shared" ref="KQ71:KQ134" si="1381">JW71+KM71+KN71+KO71+KP71</f>
        <v>0</v>
      </c>
      <c r="KR71" s="45"/>
    </row>
    <row r="72" spans="1:304" ht="15">
      <c r="A72" s="911"/>
      <c r="B72" s="48"/>
      <c r="C72" s="20" t="s">
        <v>140</v>
      </c>
      <c r="D72" s="19"/>
      <c r="E72" s="33">
        <f>SUM(E61:E71)</f>
        <v>50</v>
      </c>
      <c r="F72" s="33">
        <f t="shared" si="73"/>
        <v>30</v>
      </c>
      <c r="G72" s="36">
        <f>SUM(G61:G71)</f>
        <v>1500</v>
      </c>
      <c r="H72" s="33">
        <f>SUM(H61:H71)</f>
        <v>3500</v>
      </c>
      <c r="I72" s="33">
        <f t="shared" si="11"/>
        <v>35</v>
      </c>
      <c r="J72" s="36">
        <f>SUM(J61:J71)</f>
        <v>122500</v>
      </c>
      <c r="K72" s="33">
        <f>SUM(K61:K71)</f>
        <v>0</v>
      </c>
      <c r="L72" s="33" t="str">
        <f t="shared" si="0"/>
        <v/>
      </c>
      <c r="M72" s="36">
        <f>SUM(M61:M71)</f>
        <v>0</v>
      </c>
      <c r="N72" s="33">
        <f>SUM(N61:N71)</f>
        <v>0</v>
      </c>
      <c r="O72" s="33" t="str">
        <f t="shared" si="12"/>
        <v/>
      </c>
      <c r="P72" s="36">
        <f>SUM(P61:P71)</f>
        <v>0</v>
      </c>
      <c r="Q72" s="33">
        <f>SUM(Q61:Q71)</f>
        <v>0</v>
      </c>
      <c r="R72" s="33" t="str">
        <f t="shared" si="13"/>
        <v/>
      </c>
      <c r="S72" s="36">
        <f>SUM(S61:S71)</f>
        <v>0</v>
      </c>
      <c r="T72" s="33">
        <f>SUM(T61:T71)</f>
        <v>53</v>
      </c>
      <c r="U72" s="33">
        <f t="shared" si="14"/>
        <v>850</v>
      </c>
      <c r="V72" s="36">
        <f>SUM(V61:V71)</f>
        <v>45050</v>
      </c>
      <c r="W72" s="670">
        <f>SUM(W61:W71)</f>
        <v>0</v>
      </c>
      <c r="X72" s="36">
        <f>SUM(X61:X71)</f>
        <v>0</v>
      </c>
      <c r="Y72" s="36">
        <f>SUM(Y61:Y71)</f>
        <v>0</v>
      </c>
      <c r="Z72" s="33">
        <f>SUM(Z61:Z71)</f>
        <v>0</v>
      </c>
      <c r="AA72" s="230" t="str">
        <f t="shared" si="15"/>
        <v/>
      </c>
      <c r="AB72" s="36">
        <f>SUM(AB61:AB71)</f>
        <v>0</v>
      </c>
      <c r="AC72" s="33">
        <f>SUM(AC61:AC71)</f>
        <v>0</v>
      </c>
      <c r="AD72" s="33">
        <f>SUM(AD61:AD71)</f>
        <v>0</v>
      </c>
      <c r="AE72" s="33" t="str">
        <f t="shared" si="16"/>
        <v/>
      </c>
      <c r="AF72" s="36">
        <f>SUM(AF61:AF71)</f>
        <v>0</v>
      </c>
      <c r="AG72" s="41">
        <f>SUM(G72,J72,M72,P72,S72,V72,AB72,AF72)</f>
        <v>169050</v>
      </c>
      <c r="AH72" s="33">
        <f>SUM(AH61:AH71)</f>
        <v>0</v>
      </c>
      <c r="AI72" s="33" t="str">
        <f t="shared" si="1368"/>
        <v/>
      </c>
      <c r="AJ72" s="36">
        <f>SUM(AJ61:AJ71)</f>
        <v>0</v>
      </c>
      <c r="AK72" s="33">
        <f>SUM(AK61:AK71)</f>
        <v>0</v>
      </c>
      <c r="AL72" s="33" t="str">
        <f t="shared" si="1369"/>
        <v/>
      </c>
      <c r="AM72" s="36">
        <f>SUM(AM61:AM71)</f>
        <v>0</v>
      </c>
      <c r="AN72" s="33">
        <f>SUM(AN61:AN71)</f>
        <v>0</v>
      </c>
      <c r="AO72" s="33" t="str">
        <f t="shared" si="1370"/>
        <v/>
      </c>
      <c r="AP72" s="36">
        <f>SUM(AP61:AP71)</f>
        <v>0</v>
      </c>
      <c r="AQ72" s="33">
        <f>SUM(AQ61:AQ71)</f>
        <v>0</v>
      </c>
      <c r="AR72" s="33" t="str">
        <f t="shared" si="1371"/>
        <v/>
      </c>
      <c r="AS72" s="36">
        <f>SUM(AS61:AS71)</f>
        <v>0</v>
      </c>
      <c r="AT72" s="33">
        <f>SUM(AT61:AT71)</f>
        <v>0</v>
      </c>
      <c r="AU72" s="33" t="str">
        <f t="shared" si="75"/>
        <v>0</v>
      </c>
      <c r="AV72" s="36">
        <f>SUM(AV61:AV71)</f>
        <v>0</v>
      </c>
      <c r="AW72" s="36">
        <f t="shared" si="1364"/>
        <v>0</v>
      </c>
      <c r="AX72" s="36">
        <f>SUM(AX61:AX71)</f>
        <v>0</v>
      </c>
      <c r="AY72" s="36">
        <f>SUM(AY61:AY71)</f>
        <v>20000</v>
      </c>
      <c r="AZ72" s="36">
        <f>SUM(AZ61:AZ71)</f>
        <v>16905</v>
      </c>
      <c r="BA72" s="214">
        <f t="shared" si="1365"/>
        <v>205955</v>
      </c>
      <c r="BB72" s="45"/>
      <c r="BC72" s="33">
        <f>SUM(BC61:BC71)</f>
        <v>0</v>
      </c>
      <c r="BD72" s="36" t="str">
        <f t="shared" si="58"/>
        <v/>
      </c>
      <c r="BE72" s="36">
        <f>SUM(BE61:BE71)</f>
        <v>0</v>
      </c>
      <c r="BF72" s="33">
        <f>SUM(BF61:BF71)</f>
        <v>0</v>
      </c>
      <c r="BG72" s="36" t="str">
        <f t="shared" si="59"/>
        <v/>
      </c>
      <c r="BH72" s="36">
        <f>SUM(BH61:BH71)</f>
        <v>0</v>
      </c>
      <c r="BI72" s="33">
        <f>SUM(BI61:BI71)</f>
        <v>5379.7</v>
      </c>
      <c r="BJ72" s="36">
        <f t="shared" si="60"/>
        <v>19.765433016710972</v>
      </c>
      <c r="BK72" s="36">
        <f>SUM(BK61:BK71)</f>
        <v>106332.1</v>
      </c>
      <c r="BL72" s="33">
        <f>SUM(BL61:BL71)</f>
        <v>6700</v>
      </c>
      <c r="BM72" s="36">
        <f t="shared" si="61"/>
        <v>31.119402985074625</v>
      </c>
      <c r="BN72" s="36">
        <f>SUM(BN61:BN71)</f>
        <v>208500</v>
      </c>
      <c r="BO72" s="33">
        <f>SUM(BO61:BO71)</f>
        <v>145.69999999999999</v>
      </c>
      <c r="BP72" s="36">
        <f t="shared" si="62"/>
        <v>931.77762525737819</v>
      </c>
      <c r="BQ72" s="36">
        <f>SUM(BQ61:BQ71)</f>
        <v>135760</v>
      </c>
      <c r="BR72" s="33">
        <f>SUM(BR61:BR71)</f>
        <v>462</v>
      </c>
      <c r="BS72" s="36">
        <f t="shared" si="63"/>
        <v>691.69913419913416</v>
      </c>
      <c r="BT72" s="36">
        <f>SUM(BT61:BT71)</f>
        <v>319565</v>
      </c>
      <c r="BU72" s="670">
        <f>SUM(BU61:BU71)</f>
        <v>0</v>
      </c>
      <c r="BV72" s="36">
        <f>SUM(BV61:BV71)</f>
        <v>0</v>
      </c>
      <c r="BW72" s="36">
        <f>SUM(BW61:BW71)</f>
        <v>0</v>
      </c>
      <c r="BX72" s="33">
        <f>SUM(BX61:BX71)</f>
        <v>494960</v>
      </c>
      <c r="BY72" s="36">
        <f t="shared" si="64"/>
        <v>0.47975189914336513</v>
      </c>
      <c r="BZ72" s="36">
        <f>SUM(BZ61:BZ71)</f>
        <v>237458</v>
      </c>
      <c r="CA72" s="33">
        <f>SUM(CA61:CA71)</f>
        <v>227360</v>
      </c>
      <c r="CB72" s="33">
        <f>SUM(CB61:CB71)</f>
        <v>0</v>
      </c>
      <c r="CC72" s="36" t="str">
        <f t="shared" si="65"/>
        <v/>
      </c>
      <c r="CD72" s="36">
        <f>SUM(CD61:CD71)</f>
        <v>0</v>
      </c>
      <c r="CE72" s="424">
        <f t="shared" si="38"/>
        <v>1007615.1</v>
      </c>
      <c r="CF72" s="33">
        <f>SUM(CF61:CF71)</f>
        <v>1930</v>
      </c>
      <c r="CG72" s="36">
        <f t="shared" si="66"/>
        <v>35</v>
      </c>
      <c r="CH72" s="36">
        <f>SUM(CH61:CH71)</f>
        <v>67550</v>
      </c>
      <c r="CI72" s="33">
        <f>SUM(CI61:CI71)</f>
        <v>50</v>
      </c>
      <c r="CJ72" s="36">
        <f t="shared" si="67"/>
        <v>1000</v>
      </c>
      <c r="CK72" s="36">
        <f>SUM(CK61:CK71)</f>
        <v>50000</v>
      </c>
      <c r="CL72" s="33">
        <f>SUM(CL61:CL71)</f>
        <v>50</v>
      </c>
      <c r="CM72" s="36">
        <f t="shared" si="68"/>
        <v>1200</v>
      </c>
      <c r="CN72" s="36">
        <f>SUM(CN61:CN71)</f>
        <v>60000</v>
      </c>
      <c r="CO72" s="33">
        <f>SUM(CO61:CO71)</f>
        <v>0</v>
      </c>
      <c r="CP72" s="36" t="str">
        <f t="shared" si="69"/>
        <v/>
      </c>
      <c r="CQ72" s="36">
        <f>SUM(CQ61:CQ71)</f>
        <v>0</v>
      </c>
      <c r="CR72" s="33">
        <f>SUM(CR61:CR71)</f>
        <v>0</v>
      </c>
      <c r="CS72" s="36" t="str">
        <f t="shared" si="70"/>
        <v/>
      </c>
      <c r="CT72" s="36">
        <f>SUM(CT61:CT71)</f>
        <v>0</v>
      </c>
      <c r="CU72" s="424">
        <f t="shared" si="50"/>
        <v>177550</v>
      </c>
      <c r="CV72" s="36">
        <f>SUM(CV61:CV71)</f>
        <v>0</v>
      </c>
      <c r="CW72" s="36">
        <f>SUM(CW61:CW71)</f>
        <v>20000</v>
      </c>
      <c r="CX72" s="36">
        <f>SUM(CX61:CX71)</f>
        <v>118516.51000000001</v>
      </c>
      <c r="CY72" s="424">
        <f t="shared" si="1377"/>
        <v>1323681.6100000001</v>
      </c>
      <c r="CZ72" s="822"/>
      <c r="DA72" s="33">
        <f>SUM(DA61:DA71)</f>
        <v>0</v>
      </c>
      <c r="DB72" s="36"/>
      <c r="DC72" s="36">
        <f>SUM(DC61:DC71)</f>
        <v>0</v>
      </c>
      <c r="DD72" s="33">
        <f>SUM(DD61:DD71)</f>
        <v>0</v>
      </c>
      <c r="DE72" s="36"/>
      <c r="DF72" s="36">
        <f>SUM(DF61:DF71)</f>
        <v>0</v>
      </c>
      <c r="DG72" s="33">
        <f>SUM(DG61:DG71)</f>
        <v>4067.4</v>
      </c>
      <c r="DH72" s="36"/>
      <c r="DI72" s="36">
        <f>SUM(DI61:DI71)</f>
        <v>86471.16</v>
      </c>
      <c r="DJ72" s="33">
        <f>SUM(DJ61:DJ71)</f>
        <v>5500</v>
      </c>
      <c r="DK72" s="36"/>
      <c r="DL72" s="36">
        <f>SUM(DL61:DL71)</f>
        <v>172500</v>
      </c>
      <c r="DM72" s="33">
        <f>SUM(DM61:DM71)</f>
        <v>63</v>
      </c>
      <c r="DN72" s="36"/>
      <c r="DO72" s="36">
        <f>SUM(DO61:DO71)</f>
        <v>50400</v>
      </c>
      <c r="DP72" s="33">
        <f>SUM(DP61:DP71)</f>
        <v>367.1</v>
      </c>
      <c r="DQ72" s="36"/>
      <c r="DR72" s="36">
        <f>SUM(DR61:DR71)</f>
        <v>247521</v>
      </c>
      <c r="DS72" s="670">
        <f>SUM(DS61:DS71)</f>
        <v>100</v>
      </c>
      <c r="DT72" s="36">
        <f>SUM(DT61:DT71)</f>
        <v>1500</v>
      </c>
      <c r="DU72" s="36">
        <f>SUM(DU61:DU71)</f>
        <v>150000</v>
      </c>
      <c r="DV72" s="33">
        <f>SUM(DV61:DV71)</f>
        <v>476960</v>
      </c>
      <c r="DW72" s="36"/>
      <c r="DX72" s="36">
        <f>SUM(DX61:DX71)</f>
        <v>269325</v>
      </c>
      <c r="DY72" s="33">
        <f>SUM(DY61:DY71)</f>
        <v>46400</v>
      </c>
      <c r="DZ72" s="33">
        <f>SUM(DZ61:DZ71)</f>
        <v>0</v>
      </c>
      <c r="EA72" s="36"/>
      <c r="EB72" s="36">
        <f>SUM(EB61:EB71)</f>
        <v>0</v>
      </c>
      <c r="EC72" s="424">
        <f t="shared" si="40"/>
        <v>976217.16</v>
      </c>
      <c r="ED72" s="33">
        <f>SUM(ED61:ED71)</f>
        <v>1330</v>
      </c>
      <c r="EE72" s="36"/>
      <c r="EF72" s="36">
        <f>SUM(EF61:EF71)</f>
        <v>46550</v>
      </c>
      <c r="EG72" s="33">
        <f>SUM(EG61:EG71)</f>
        <v>50</v>
      </c>
      <c r="EH72" s="36"/>
      <c r="EI72" s="36">
        <f>SUM(EI61:EI71)</f>
        <v>50000</v>
      </c>
      <c r="EJ72" s="33">
        <f>SUM(EJ61:EJ71)</f>
        <v>50</v>
      </c>
      <c r="EK72" s="36"/>
      <c r="EL72" s="36">
        <f>SUM(EL61:EL71)</f>
        <v>60000</v>
      </c>
      <c r="EM72" s="33">
        <f>SUM(EM61:EM71)</f>
        <v>0</v>
      </c>
      <c r="EN72" s="36"/>
      <c r="EO72" s="36">
        <f>SUM(EO61:EO71)</f>
        <v>0</v>
      </c>
      <c r="EP72" s="33">
        <f>SUM(EP61:EP71)</f>
        <v>50</v>
      </c>
      <c r="EQ72" s="36"/>
      <c r="ER72" s="36">
        <f>SUM(ER61:ER71)</f>
        <v>50000</v>
      </c>
      <c r="ES72" s="424">
        <f t="shared" si="51"/>
        <v>206550</v>
      </c>
      <c r="ET72" s="36">
        <f>SUM(ET61:ET71)</f>
        <v>0</v>
      </c>
      <c r="EU72" s="36">
        <f>SUM(EU61:EU71)</f>
        <v>20000</v>
      </c>
      <c r="EV72" s="36">
        <f>SUM(EV61:EV71)</f>
        <v>103276.716</v>
      </c>
      <c r="EW72" s="424">
        <f t="shared" si="1378"/>
        <v>1306043.8760000002</v>
      </c>
      <c r="EX72" s="45"/>
      <c r="EY72" s="33">
        <f>SUM(EY61:EY71)</f>
        <v>0</v>
      </c>
      <c r="EZ72" s="36"/>
      <c r="FA72" s="36">
        <f>SUM(FA61:FA71)</f>
        <v>0</v>
      </c>
      <c r="FB72" s="42">
        <f>SUM(FB61:FB71)</f>
        <v>0</v>
      </c>
      <c r="FC72" s="41"/>
      <c r="FD72" s="41">
        <f>SUM(FD61:FD71)</f>
        <v>0</v>
      </c>
      <c r="FE72" s="33">
        <f>SUM(FE61:FE71)</f>
        <v>2819</v>
      </c>
      <c r="FF72" s="36"/>
      <c r="FG72" s="36">
        <f>SUM(FG61:FG71)</f>
        <v>57343.61</v>
      </c>
      <c r="FH72" s="33">
        <f>SUM(FH61:FH71)</f>
        <v>4000</v>
      </c>
      <c r="FI72" s="36"/>
      <c r="FJ72" s="36">
        <f>SUM(FJ61:FJ71)</f>
        <v>120000</v>
      </c>
      <c r="FK72" s="33">
        <f>SUM(FK61:FK71)</f>
        <v>0</v>
      </c>
      <c r="FL72" s="36"/>
      <c r="FM72" s="36">
        <f>SUM(FM61:FM71)</f>
        <v>0</v>
      </c>
      <c r="FN72" s="33">
        <f>SUM(FN61:FN71)</f>
        <v>111</v>
      </c>
      <c r="FO72" s="36"/>
      <c r="FP72" s="36">
        <f>SUM(FP61:FP71)</f>
        <v>74500</v>
      </c>
      <c r="FQ72" s="670">
        <f>SUM(FQ61:FQ71)</f>
        <v>0</v>
      </c>
      <c r="FR72" s="36">
        <f>SUM(FR61:FR71)</f>
        <v>0</v>
      </c>
      <c r="FS72" s="36">
        <f>SUM(FS61:FS71)</f>
        <v>0</v>
      </c>
      <c r="FT72" s="33">
        <f>SUM(FT61:FT71)</f>
        <v>227360</v>
      </c>
      <c r="FU72" s="36"/>
      <c r="FV72" s="36">
        <f>SUM(FV61:FV71)</f>
        <v>123130</v>
      </c>
      <c r="FW72" s="33">
        <f>SUM(FW61:FW71)</f>
        <v>7520</v>
      </c>
      <c r="FX72" s="36">
        <f>SUM(FX61:FX71)</f>
        <v>0</v>
      </c>
      <c r="FY72" s="36"/>
      <c r="FZ72" s="36">
        <f>SUM(FZ61:FZ71)</f>
        <v>0</v>
      </c>
      <c r="GA72" s="424">
        <f t="shared" si="42"/>
        <v>374973.61</v>
      </c>
      <c r="GB72" s="33">
        <f>SUM(GB61:GB71)</f>
        <v>500</v>
      </c>
      <c r="GC72" s="36"/>
      <c r="GD72" s="36">
        <f>SUM(GD61:GD71)</f>
        <v>17500</v>
      </c>
      <c r="GE72" s="33">
        <f>SUM(GE61:GE71)</f>
        <v>50</v>
      </c>
      <c r="GF72" s="36"/>
      <c r="GG72" s="36">
        <f>SUM(GG61:GG71)</f>
        <v>50000</v>
      </c>
      <c r="GH72" s="33">
        <f>SUM(GH61:GH71)</f>
        <v>50</v>
      </c>
      <c r="GI72" s="36"/>
      <c r="GJ72" s="36">
        <f>SUM(GJ61:GJ71)</f>
        <v>60000</v>
      </c>
      <c r="GK72" s="33">
        <f>SUM(GK61:GK71)</f>
        <v>0</v>
      </c>
      <c r="GL72" s="36"/>
      <c r="GM72" s="36">
        <f>SUM(GM61:GM71)</f>
        <v>0</v>
      </c>
      <c r="GN72" s="33">
        <f>SUM(GN61:GN71)</f>
        <v>0</v>
      </c>
      <c r="GO72" s="36"/>
      <c r="GP72" s="36">
        <f>SUM(GP61:GP71)</f>
        <v>0</v>
      </c>
      <c r="GQ72" s="424">
        <f t="shared" si="52"/>
        <v>127500</v>
      </c>
      <c r="GR72" s="36">
        <f>SUM(GR61:GR71)</f>
        <v>0</v>
      </c>
      <c r="GS72" s="36">
        <f>SUM(GS61:GS71)</f>
        <v>15000</v>
      </c>
      <c r="GT72" s="37">
        <f>SUM(GT61:GT71)</f>
        <v>50247.361000000004</v>
      </c>
      <c r="GU72" s="424">
        <f t="shared" si="1379"/>
        <v>567720.97100000002</v>
      </c>
      <c r="GV72" s="45"/>
      <c r="GW72" s="33">
        <f>SUM(GW61:GW71)</f>
        <v>0</v>
      </c>
      <c r="GX72" s="36"/>
      <c r="GY72" s="36">
        <f>SUM(GY61:GY71)</f>
        <v>0</v>
      </c>
      <c r="GZ72" s="42">
        <f>SUM(GZ61:GZ71)</f>
        <v>0</v>
      </c>
      <c r="HA72" s="41"/>
      <c r="HB72" s="41">
        <f>SUM(HB61:HB71)</f>
        <v>0</v>
      </c>
      <c r="HC72" s="33">
        <f>SUM(HC61:HC71)</f>
        <v>2525</v>
      </c>
      <c r="HD72" s="36"/>
      <c r="HE72" s="36">
        <f>SUM(HE61:HE71)</f>
        <v>47404</v>
      </c>
      <c r="HF72" s="33">
        <f>SUM(HF61:HF71)</f>
        <v>4000</v>
      </c>
      <c r="HG72" s="36"/>
      <c r="HH72" s="36">
        <f>SUM(HH61:HH71)</f>
        <v>120000</v>
      </c>
      <c r="HI72" s="33">
        <f>SUM(HI61:HI71)</f>
        <v>0</v>
      </c>
      <c r="HJ72" s="36"/>
      <c r="HK72" s="36">
        <f>SUM(HK61:HK71)</f>
        <v>0</v>
      </c>
      <c r="HL72" s="33">
        <f>SUM(HL61:HL71)</f>
        <v>206.3</v>
      </c>
      <c r="HM72" s="36"/>
      <c r="HN72" s="36">
        <f>SUM(HN61:HN71)</f>
        <v>141498</v>
      </c>
      <c r="HO72" s="670">
        <f>SUM(HO61:HO71)</f>
        <v>0</v>
      </c>
      <c r="HP72" s="36">
        <f>SUM(HP61:HP71)</f>
        <v>0</v>
      </c>
      <c r="HQ72" s="36">
        <f>SUM(HQ61:HQ71)</f>
        <v>0</v>
      </c>
      <c r="HR72" s="33">
        <f>SUM(HR61:HR71)</f>
        <v>46400</v>
      </c>
      <c r="HS72" s="36"/>
      <c r="HT72" s="36">
        <f>SUM(HT61:HT71)</f>
        <v>20300</v>
      </c>
      <c r="HU72" s="33">
        <f>SUM(HU61:HU71)</f>
        <v>15040</v>
      </c>
      <c r="HV72" s="33">
        <f>SUM(HV61:HV71)</f>
        <v>0</v>
      </c>
      <c r="HW72" s="36"/>
      <c r="HX72" s="36">
        <f>SUM(HX61:HX71)</f>
        <v>0</v>
      </c>
      <c r="HY72" s="424">
        <f t="shared" si="44"/>
        <v>329202</v>
      </c>
      <c r="HZ72" s="33">
        <f>SUM(HZ61:HZ71)</f>
        <v>0</v>
      </c>
      <c r="IA72" s="36"/>
      <c r="IB72" s="36">
        <f>SUM(IB61:IB71)</f>
        <v>0</v>
      </c>
      <c r="IC72" s="33">
        <f>SUM(IC61:IC71)</f>
        <v>50</v>
      </c>
      <c r="ID72" s="36"/>
      <c r="IE72" s="36">
        <f>SUM(IE61:IE71)</f>
        <v>50000</v>
      </c>
      <c r="IF72" s="33">
        <f>SUM(IF61:IF71)</f>
        <v>50</v>
      </c>
      <c r="IG72" s="36"/>
      <c r="IH72" s="36">
        <f>SUM(IH61:IH71)</f>
        <v>60000</v>
      </c>
      <c r="II72" s="33">
        <f>SUM(II61:II71)</f>
        <v>0</v>
      </c>
      <c r="IJ72" s="36"/>
      <c r="IK72" s="36">
        <f>SUM(IK61:IK71)</f>
        <v>0</v>
      </c>
      <c r="IL72" s="33">
        <f>SUM(IL61:IL71)</f>
        <v>0</v>
      </c>
      <c r="IM72" s="36"/>
      <c r="IN72" s="36">
        <f>SUM(IN61:IN71)</f>
        <v>0</v>
      </c>
      <c r="IO72" s="424">
        <f t="shared" si="53"/>
        <v>110000</v>
      </c>
      <c r="IP72" s="36">
        <f>SUM(IP61:IP71)</f>
        <v>0</v>
      </c>
      <c r="IQ72" s="36">
        <f>SUM(IQ61:IQ71)</f>
        <v>15000</v>
      </c>
      <c r="IR72" s="37">
        <f>SUM(IR61:IR71)</f>
        <v>43920.2</v>
      </c>
      <c r="IS72" s="424">
        <f t="shared" si="1380"/>
        <v>498122.2</v>
      </c>
      <c r="IT72" s="45"/>
      <c r="IU72" s="33">
        <f>SUM(IU61:IU71)</f>
        <v>0</v>
      </c>
      <c r="IV72" s="36"/>
      <c r="IW72" s="36">
        <f>SUM(IW61:IW71)</f>
        <v>0</v>
      </c>
      <c r="IX72" s="42">
        <f>SUM(IX61:IX71)</f>
        <v>0</v>
      </c>
      <c r="IY72" s="41"/>
      <c r="IZ72" s="41">
        <f>SUM(IZ61:IZ71)</f>
        <v>0</v>
      </c>
      <c r="JA72" s="33">
        <f>SUM(JA61:JA71)</f>
        <v>2542.9</v>
      </c>
      <c r="JB72" s="36"/>
      <c r="JC72" s="36">
        <f>SUM(JC61:JC71)</f>
        <v>49906</v>
      </c>
      <c r="JD72" s="33">
        <f>SUM(JD61:JD71)</f>
        <v>4000</v>
      </c>
      <c r="JE72" s="36"/>
      <c r="JF72" s="36">
        <f>SUM(JF61:JF71)</f>
        <v>120000</v>
      </c>
      <c r="JG72" s="33">
        <f>SUM(JG61:JG71)</f>
        <v>0</v>
      </c>
      <c r="JH72" s="36"/>
      <c r="JI72" s="36">
        <f>SUM(JI61:JI71)</f>
        <v>0</v>
      </c>
      <c r="JJ72" s="33">
        <f>SUM(JJ61:JJ71)</f>
        <v>96.1</v>
      </c>
      <c r="JK72" s="36"/>
      <c r="JL72" s="36">
        <f>SUM(JL61:JL71)</f>
        <v>67238</v>
      </c>
      <c r="JM72" s="670">
        <f>SUM(JM61:JM71)</f>
        <v>0</v>
      </c>
      <c r="JN72" s="36">
        <f>SUM(JN61:JN71)</f>
        <v>0</v>
      </c>
      <c r="JO72" s="36">
        <f>SUM(JO61:JO71)</f>
        <v>0</v>
      </c>
      <c r="JP72" s="33">
        <f>SUM(JP61:JP71)</f>
        <v>7520</v>
      </c>
      <c r="JQ72" s="36"/>
      <c r="JR72" s="36">
        <f>SUM(JR61:JR71)</f>
        <v>4700</v>
      </c>
      <c r="JS72" s="33">
        <f>SUM(JS61:JS71)</f>
        <v>0</v>
      </c>
      <c r="JT72" s="33">
        <f>SUM(JT61:JT71)</f>
        <v>0</v>
      </c>
      <c r="JU72" s="36"/>
      <c r="JV72" s="36">
        <f>SUM(JV61:JV71)</f>
        <v>0</v>
      </c>
      <c r="JW72" s="424">
        <f t="shared" si="46"/>
        <v>241844</v>
      </c>
      <c r="JX72" s="33">
        <f>SUM(JX61:JX71)</f>
        <v>500</v>
      </c>
      <c r="JY72" s="36"/>
      <c r="JZ72" s="36">
        <f>SUM(JZ61:JZ71)</f>
        <v>17500</v>
      </c>
      <c r="KA72" s="33">
        <f>SUM(KA61:KA71)</f>
        <v>50</v>
      </c>
      <c r="KB72" s="36"/>
      <c r="KC72" s="36">
        <f>SUM(KC61:KC71)</f>
        <v>50000</v>
      </c>
      <c r="KD72" s="33">
        <f>SUM(KD61:KD71)</f>
        <v>50</v>
      </c>
      <c r="KE72" s="36"/>
      <c r="KF72" s="36">
        <f>SUM(KF61:KF71)</f>
        <v>60000</v>
      </c>
      <c r="KG72" s="33">
        <f>SUM(KG61:KG71)</f>
        <v>0</v>
      </c>
      <c r="KH72" s="36"/>
      <c r="KI72" s="36">
        <f>SUM(KI61:KI71)</f>
        <v>0</v>
      </c>
      <c r="KJ72" s="33">
        <f>SUM(KJ61:KJ71)</f>
        <v>0</v>
      </c>
      <c r="KK72" s="36"/>
      <c r="KL72" s="36">
        <f>SUM(KL61:KL71)</f>
        <v>0</v>
      </c>
      <c r="KM72" s="424">
        <f t="shared" si="54"/>
        <v>127500</v>
      </c>
      <c r="KN72" s="36">
        <f>SUM(KN61:KN71)</f>
        <v>0</v>
      </c>
      <c r="KO72" s="36">
        <f>SUM(KO61:KO71)</f>
        <v>15000</v>
      </c>
      <c r="KP72" s="37">
        <f>SUM(KP61:KP71)</f>
        <v>36934.400000000001</v>
      </c>
      <c r="KQ72" s="424">
        <f t="shared" si="1381"/>
        <v>421278.4</v>
      </c>
      <c r="KR72" s="45"/>
    </row>
    <row r="73" spans="1:304">
      <c r="A73" s="911"/>
      <c r="B73" s="22"/>
      <c r="C73" s="641" t="s">
        <v>11</v>
      </c>
      <c r="D73" s="17" t="s">
        <v>1</v>
      </c>
      <c r="E73" s="32">
        <v>300</v>
      </c>
      <c r="F73" s="32">
        <f t="shared" si="73"/>
        <v>30</v>
      </c>
      <c r="G73" s="35">
        <v>9000</v>
      </c>
      <c r="H73" s="32">
        <v>450</v>
      </c>
      <c r="I73" s="32">
        <f t="shared" si="11"/>
        <v>35</v>
      </c>
      <c r="J73" s="35">
        <v>15750</v>
      </c>
      <c r="K73" s="32"/>
      <c r="L73" s="32" t="str">
        <f t="shared" si="0"/>
        <v/>
      </c>
      <c r="M73" s="35"/>
      <c r="N73" s="32">
        <v>0</v>
      </c>
      <c r="O73" s="32" t="str">
        <f t="shared" si="12"/>
        <v/>
      </c>
      <c r="P73" s="35"/>
      <c r="Q73" s="32">
        <v>30</v>
      </c>
      <c r="R73" s="32">
        <f t="shared" si="13"/>
        <v>180</v>
      </c>
      <c r="S73" s="35">
        <v>5400</v>
      </c>
      <c r="T73" s="32"/>
      <c r="U73" s="32" t="str">
        <f t="shared" si="14"/>
        <v/>
      </c>
      <c r="V73" s="35"/>
      <c r="W73" s="669"/>
      <c r="X73" s="35"/>
      <c r="Y73" s="35"/>
      <c r="Z73" s="32">
        <v>39500</v>
      </c>
      <c r="AA73" s="229">
        <f t="shared" si="15"/>
        <v>0.56999999999999995</v>
      </c>
      <c r="AB73" s="35">
        <v>22515</v>
      </c>
      <c r="AC73" s="32">
        <v>0</v>
      </c>
      <c r="AD73" s="32"/>
      <c r="AE73" s="32" t="str">
        <f t="shared" si="16"/>
        <v/>
      </c>
      <c r="AF73" s="35"/>
      <c r="AG73" s="35">
        <f>SUM(G73,J73,M73,P73,S73,V73,AB73,AF73)</f>
        <v>52665</v>
      </c>
      <c r="AH73" s="32"/>
      <c r="AI73" s="32"/>
      <c r="AJ73" s="35"/>
      <c r="AK73" s="32"/>
      <c r="AL73" s="32"/>
      <c r="AM73" s="35"/>
      <c r="AN73" s="32"/>
      <c r="AO73" s="32"/>
      <c r="AP73" s="35"/>
      <c r="AQ73" s="32"/>
      <c r="AR73" s="32"/>
      <c r="AS73" s="35"/>
      <c r="AT73" s="32"/>
      <c r="AU73" s="32" t="str">
        <f t="shared" si="75"/>
        <v>0</v>
      </c>
      <c r="AV73" s="35"/>
      <c r="AW73" s="43">
        <f t="shared" si="1364"/>
        <v>0</v>
      </c>
      <c r="AX73" s="35"/>
      <c r="AY73" s="35">
        <v>10000</v>
      </c>
      <c r="AZ73" s="399">
        <f t="shared" ref="AZ73:AZ76" si="1382">SUM(G73,J73,M73,P73,S73,V73,AB73,AF73,AJ73,AM73,AP73,AV73,AS73,AX73)*0.1</f>
        <v>5266.5</v>
      </c>
      <c r="BA73" s="206">
        <f t="shared" si="1365"/>
        <v>67931.5</v>
      </c>
      <c r="BB73" s="45"/>
      <c r="BC73" s="398"/>
      <c r="BD73" s="399" t="str">
        <f t="shared" si="58"/>
        <v/>
      </c>
      <c r="BE73" s="399"/>
      <c r="BF73" s="398">
        <v>250</v>
      </c>
      <c r="BG73" s="399">
        <f t="shared" si="59"/>
        <v>35</v>
      </c>
      <c r="BH73" s="399">
        <v>8750</v>
      </c>
      <c r="BI73" s="398"/>
      <c r="BJ73" s="399" t="str">
        <f t="shared" si="60"/>
        <v/>
      </c>
      <c r="BK73" s="399"/>
      <c r="BL73" s="398"/>
      <c r="BM73" s="399" t="str">
        <f t="shared" si="61"/>
        <v/>
      </c>
      <c r="BN73" s="399"/>
      <c r="BO73" s="398"/>
      <c r="BP73" s="399" t="str">
        <f t="shared" si="62"/>
        <v/>
      </c>
      <c r="BQ73" s="399"/>
      <c r="BR73" s="398"/>
      <c r="BS73" s="399" t="str">
        <f t="shared" si="63"/>
        <v/>
      </c>
      <c r="BT73" s="399"/>
      <c r="BU73" s="668"/>
      <c r="BV73" s="399"/>
      <c r="BW73" s="399"/>
      <c r="BX73" s="398"/>
      <c r="BY73" s="399" t="str">
        <f t="shared" si="64"/>
        <v/>
      </c>
      <c r="BZ73" s="399"/>
      <c r="CA73" s="804"/>
      <c r="CB73" s="398">
        <v>38</v>
      </c>
      <c r="CC73" s="399">
        <f t="shared" si="65"/>
        <v>350</v>
      </c>
      <c r="CD73" s="399">
        <v>13300</v>
      </c>
      <c r="CE73" s="424">
        <f t="shared" ref="CE73:CE138" si="1383">SUM(BE73,BH73,BK73,BN73,BQ73,BT73,BW73,BZ73,CD73)</f>
        <v>22050</v>
      </c>
      <c r="CF73" s="398"/>
      <c r="CG73" s="399" t="str">
        <f t="shared" si="66"/>
        <v/>
      </c>
      <c r="CH73" s="399"/>
      <c r="CI73" s="398"/>
      <c r="CJ73" s="399" t="str">
        <f t="shared" si="67"/>
        <v/>
      </c>
      <c r="CK73" s="399"/>
      <c r="CL73" s="398"/>
      <c r="CM73" s="399" t="str">
        <f t="shared" si="68"/>
        <v/>
      </c>
      <c r="CN73" s="399"/>
      <c r="CO73" s="398"/>
      <c r="CP73" s="399" t="str">
        <f t="shared" si="69"/>
        <v/>
      </c>
      <c r="CQ73" s="399"/>
      <c r="CR73" s="398"/>
      <c r="CS73" s="399" t="str">
        <f t="shared" si="70"/>
        <v/>
      </c>
      <c r="CT73" s="399"/>
      <c r="CU73" s="424">
        <f t="shared" si="50"/>
        <v>0</v>
      </c>
      <c r="CV73" s="399"/>
      <c r="CW73" s="399"/>
      <c r="CX73" s="399">
        <f>SUM(BE73,BH73,BK73,BN73,BQ73,BT73,BZ73,CD73,CH73,CK73,CN73,CQ73,CT73)*0.1</f>
        <v>2205</v>
      </c>
      <c r="CY73" s="424">
        <f t="shared" si="1377"/>
        <v>24255</v>
      </c>
      <c r="CZ73" s="823"/>
      <c r="DA73" s="398"/>
      <c r="DB73" s="399"/>
      <c r="DC73" s="399"/>
      <c r="DD73" s="398">
        <v>250</v>
      </c>
      <c r="DE73" s="399"/>
      <c r="DF73" s="399">
        <v>8750</v>
      </c>
      <c r="DG73" s="398"/>
      <c r="DH73" s="399"/>
      <c r="DI73" s="399"/>
      <c r="DJ73" s="398"/>
      <c r="DK73" s="399"/>
      <c r="DL73" s="399"/>
      <c r="DM73" s="398"/>
      <c r="DN73" s="399"/>
      <c r="DO73" s="399"/>
      <c r="DP73" s="398"/>
      <c r="DQ73" s="399"/>
      <c r="DR73" s="399"/>
      <c r="DS73" s="668"/>
      <c r="DT73" s="399"/>
      <c r="DU73" s="399"/>
      <c r="DV73" s="804"/>
      <c r="DW73" s="399"/>
      <c r="DX73" s="842"/>
      <c r="DY73" s="398"/>
      <c r="DZ73" s="398"/>
      <c r="EA73" s="399"/>
      <c r="EB73" s="399"/>
      <c r="EC73" s="424">
        <f t="shared" ref="EC73:EC138" si="1384">SUM(DC73,DF73,DI73,DL73,DO73,DR73,DU73,DX73,EB73)</f>
        <v>8750</v>
      </c>
      <c r="ED73" s="398">
        <v>100</v>
      </c>
      <c r="EE73" s="399"/>
      <c r="EF73" s="399">
        <v>3500</v>
      </c>
      <c r="EG73" s="398"/>
      <c r="EH73" s="399"/>
      <c r="EI73" s="399"/>
      <c r="EJ73" s="398"/>
      <c r="EK73" s="399"/>
      <c r="EL73" s="399"/>
      <c r="EM73" s="398"/>
      <c r="EN73" s="399"/>
      <c r="EO73" s="399"/>
      <c r="EP73" s="398"/>
      <c r="EQ73" s="399"/>
      <c r="ER73" s="399"/>
      <c r="ES73" s="424">
        <f t="shared" si="51"/>
        <v>3500</v>
      </c>
      <c r="ET73" s="399"/>
      <c r="EU73" s="399"/>
      <c r="EV73" s="399">
        <f>SUM(DC73,DF73,DI73,DL73,DO73,DR73,DX76,EB73,EF73,EI73,EL73,EO73,ER73)*0.1</f>
        <v>3505</v>
      </c>
      <c r="EW73" s="424">
        <f t="shared" si="1378"/>
        <v>15755</v>
      </c>
      <c r="EX73" s="424"/>
      <c r="EY73" s="398"/>
      <c r="EZ73" s="399"/>
      <c r="FA73" s="399"/>
      <c r="FB73" s="398">
        <v>250</v>
      </c>
      <c r="FC73" s="399"/>
      <c r="FD73" s="399">
        <v>8750</v>
      </c>
      <c r="FE73" s="398"/>
      <c r="FF73" s="399"/>
      <c r="FG73" s="399"/>
      <c r="FH73" s="398"/>
      <c r="FI73" s="399"/>
      <c r="FJ73" s="399"/>
      <c r="FK73" s="398"/>
      <c r="FL73" s="399"/>
      <c r="FM73" s="399"/>
      <c r="FN73" s="398"/>
      <c r="FO73" s="399"/>
      <c r="FP73" s="399"/>
      <c r="FQ73" s="668"/>
      <c r="FR73" s="399"/>
      <c r="FS73" s="399"/>
      <c r="FT73" s="398"/>
      <c r="FU73" s="399"/>
      <c r="FV73" s="399"/>
      <c r="FW73" s="398"/>
      <c r="FX73" s="399"/>
      <c r="FY73" s="399"/>
      <c r="FZ73" s="399"/>
      <c r="GA73" s="424">
        <f t="shared" ref="GA73:GA138" si="1385">SUM(FA73,FD73,FG73,FJ73,FM73,FP73,FS73,FV73,FZ73)</f>
        <v>8750</v>
      </c>
      <c r="GB73" s="398">
        <v>475</v>
      </c>
      <c r="GC73" s="399"/>
      <c r="GD73" s="399">
        <v>16625</v>
      </c>
      <c r="GE73" s="398"/>
      <c r="GF73" s="399"/>
      <c r="GG73" s="399"/>
      <c r="GH73" s="398"/>
      <c r="GI73" s="399"/>
      <c r="GJ73" s="399"/>
      <c r="GK73" s="398"/>
      <c r="GL73" s="399"/>
      <c r="GM73" s="399"/>
      <c r="GN73" s="398"/>
      <c r="GO73" s="399"/>
      <c r="GP73" s="399"/>
      <c r="GQ73" s="424">
        <f t="shared" si="52"/>
        <v>16625</v>
      </c>
      <c r="GR73" s="399"/>
      <c r="GS73" s="399"/>
      <c r="GT73" s="399">
        <f>SUM(FA73,FD73,FG73,FJ73,FM73,FP73,FV73,FZ73,GD73,GG73,GJ73,GM73,GP73)*0.1</f>
        <v>2537.5</v>
      </c>
      <c r="GU73" s="424">
        <f t="shared" si="1379"/>
        <v>27912.5</v>
      </c>
      <c r="GV73" s="424"/>
      <c r="GW73" s="398"/>
      <c r="GX73" s="399"/>
      <c r="GY73" s="399"/>
      <c r="GZ73" s="398">
        <v>250</v>
      </c>
      <c r="HA73" s="399"/>
      <c r="HB73" s="399">
        <v>8750</v>
      </c>
      <c r="HC73" s="398"/>
      <c r="HD73" s="399"/>
      <c r="HE73" s="399"/>
      <c r="HF73" s="398"/>
      <c r="HG73" s="399"/>
      <c r="HH73" s="399"/>
      <c r="HI73" s="398"/>
      <c r="HJ73" s="399"/>
      <c r="HK73" s="399"/>
      <c r="HL73" s="398"/>
      <c r="HM73" s="399"/>
      <c r="HN73" s="399"/>
      <c r="HO73" s="668">
        <v>100</v>
      </c>
      <c r="HP73" s="399"/>
      <c r="HQ73" s="399">
        <v>150000</v>
      </c>
      <c r="HR73" s="398"/>
      <c r="HS73" s="399"/>
      <c r="HT73" s="399"/>
      <c r="HU73" s="398"/>
      <c r="HV73" s="398"/>
      <c r="HW73" s="399"/>
      <c r="HX73" s="399"/>
      <c r="HY73" s="424">
        <f t="shared" ref="HY73:HY138" si="1386">SUM(GY73,HB73,HE73,HH73,HK73,HN73,HQ73,HT73,HX73)</f>
        <v>158750</v>
      </c>
      <c r="HZ73" s="398"/>
      <c r="IA73" s="399"/>
      <c r="IB73" s="399"/>
      <c r="IC73" s="398"/>
      <c r="ID73" s="399"/>
      <c r="IE73" s="399"/>
      <c r="IF73" s="398"/>
      <c r="IG73" s="399"/>
      <c r="IH73" s="399"/>
      <c r="II73" s="398"/>
      <c r="IJ73" s="399"/>
      <c r="IK73" s="399"/>
      <c r="IL73" s="398"/>
      <c r="IM73" s="399"/>
      <c r="IN73" s="399"/>
      <c r="IO73" s="424">
        <f t="shared" si="53"/>
        <v>0</v>
      </c>
      <c r="IP73" s="399"/>
      <c r="IQ73" s="399"/>
      <c r="IR73" s="399">
        <f>SUM(GY73,HB73,HE73,HH73,HK73,HN73,HT73,HX73,IB73,IE73,IH73,IK73,IN73)*0.1</f>
        <v>875</v>
      </c>
      <c r="IS73" s="424">
        <f t="shared" si="1380"/>
        <v>159625</v>
      </c>
      <c r="IT73" s="424"/>
      <c r="IU73" s="398"/>
      <c r="IV73" s="399"/>
      <c r="IW73" s="399"/>
      <c r="IX73" s="398">
        <v>500</v>
      </c>
      <c r="IY73" s="399"/>
      <c r="IZ73" s="399">
        <v>17500</v>
      </c>
      <c r="JA73" s="398"/>
      <c r="JB73" s="399"/>
      <c r="JC73" s="399"/>
      <c r="JD73" s="398"/>
      <c r="JE73" s="399"/>
      <c r="JF73" s="399"/>
      <c r="JG73" s="398"/>
      <c r="JH73" s="399"/>
      <c r="JI73" s="399"/>
      <c r="JJ73" s="398"/>
      <c r="JK73" s="399"/>
      <c r="JL73" s="399"/>
      <c r="JM73" s="668">
        <v>100</v>
      </c>
      <c r="JN73" s="399"/>
      <c r="JO73" s="399">
        <v>150000</v>
      </c>
      <c r="JP73" s="398"/>
      <c r="JQ73" s="399"/>
      <c r="JR73" s="399"/>
      <c r="JS73" s="398"/>
      <c r="JT73" s="398"/>
      <c r="JU73" s="399"/>
      <c r="JV73" s="399"/>
      <c r="JW73" s="424">
        <f t="shared" ref="JW73:JW138" si="1387">SUM(IW73,IZ73,JC73,JF73,JI73,JL73,JO73,JR73,JV73)</f>
        <v>167500</v>
      </c>
      <c r="JX73" s="398"/>
      <c r="JY73" s="399"/>
      <c r="JZ73" s="399"/>
      <c r="KA73" s="398"/>
      <c r="KB73" s="399"/>
      <c r="KC73" s="399"/>
      <c r="KD73" s="398"/>
      <c r="KE73" s="399"/>
      <c r="KF73" s="399"/>
      <c r="KG73" s="398"/>
      <c r="KH73" s="399"/>
      <c r="KI73" s="399"/>
      <c r="KJ73" s="398"/>
      <c r="KK73" s="399"/>
      <c r="KL73" s="399"/>
      <c r="KM73" s="424">
        <f t="shared" si="54"/>
        <v>0</v>
      </c>
      <c r="KN73" s="399"/>
      <c r="KO73" s="399"/>
      <c r="KP73" s="399">
        <f>SUM(IW73,IZ73,JC73,JF73,JI73,JL73,JR73,JV73,JZ73,KC73,KF73,KI73,KL73)*0.1</f>
        <v>1750</v>
      </c>
      <c r="KQ73" s="424">
        <f t="shared" si="1381"/>
        <v>169250</v>
      </c>
      <c r="KR73" s="424"/>
    </row>
    <row r="74" spans="1:304">
      <c r="A74" s="911"/>
      <c r="B74" s="16"/>
      <c r="C74" s="16"/>
      <c r="D74" s="17" t="s">
        <v>55</v>
      </c>
      <c r="E74" s="32"/>
      <c r="F74" s="32" t="str">
        <f t="shared" si="73"/>
        <v/>
      </c>
      <c r="G74" s="35"/>
      <c r="H74" s="32"/>
      <c r="I74" s="32" t="str">
        <f t="shared" si="11"/>
        <v/>
      </c>
      <c r="J74" s="35"/>
      <c r="K74" s="32"/>
      <c r="L74" s="32" t="str">
        <f t="shared" si="0"/>
        <v/>
      </c>
      <c r="M74" s="35"/>
      <c r="N74" s="32"/>
      <c r="O74" s="32" t="str">
        <f t="shared" si="12"/>
        <v/>
      </c>
      <c r="P74" s="35"/>
      <c r="Q74" s="32"/>
      <c r="R74" s="32" t="str">
        <f t="shared" si="13"/>
        <v/>
      </c>
      <c r="S74" s="35"/>
      <c r="T74" s="32"/>
      <c r="U74" s="32" t="str">
        <f t="shared" si="14"/>
        <v/>
      </c>
      <c r="V74" s="35"/>
      <c r="W74" s="669"/>
      <c r="X74" s="35"/>
      <c r="Y74" s="35"/>
      <c r="Z74" s="32"/>
      <c r="AA74" s="229" t="str">
        <f t="shared" si="15"/>
        <v/>
      </c>
      <c r="AB74" s="35"/>
      <c r="AC74" s="32"/>
      <c r="AD74" s="32"/>
      <c r="AE74" s="32" t="str">
        <f t="shared" si="16"/>
        <v/>
      </c>
      <c r="AF74" s="35"/>
      <c r="AG74" s="35">
        <f>SUM(G74,J74,M74,P74,S74,V74,AB74,AF74)</f>
        <v>0</v>
      </c>
      <c r="AH74" s="32"/>
      <c r="AI74" s="32"/>
      <c r="AJ74" s="35"/>
      <c r="AK74" s="32"/>
      <c r="AL74" s="32"/>
      <c r="AM74" s="35"/>
      <c r="AN74" s="32"/>
      <c r="AO74" s="32"/>
      <c r="AP74" s="35"/>
      <c r="AQ74" s="32"/>
      <c r="AR74" s="32"/>
      <c r="AS74" s="35"/>
      <c r="AT74" s="32"/>
      <c r="AU74" s="32" t="str">
        <f t="shared" si="75"/>
        <v>0</v>
      </c>
      <c r="AV74" s="35"/>
      <c r="AW74" s="35">
        <f t="shared" si="1364"/>
        <v>0</v>
      </c>
      <c r="AX74" s="35"/>
      <c r="AY74" s="35"/>
      <c r="AZ74" s="399">
        <f t="shared" si="1382"/>
        <v>0</v>
      </c>
      <c r="BA74" s="206">
        <f t="shared" si="1365"/>
        <v>0</v>
      </c>
      <c r="BB74" s="45"/>
      <c r="BC74" s="398"/>
      <c r="BD74" s="399" t="str">
        <f t="shared" si="58"/>
        <v/>
      </c>
      <c r="BE74" s="399"/>
      <c r="BF74" s="398"/>
      <c r="BG74" s="399" t="str">
        <f t="shared" si="59"/>
        <v/>
      </c>
      <c r="BH74" s="399"/>
      <c r="BI74" s="398"/>
      <c r="BJ74" s="399" t="str">
        <f t="shared" si="60"/>
        <v/>
      </c>
      <c r="BK74" s="399"/>
      <c r="BL74" s="398"/>
      <c r="BM74" s="399" t="str">
        <f t="shared" si="61"/>
        <v/>
      </c>
      <c r="BN74" s="399"/>
      <c r="BO74" s="398"/>
      <c r="BP74" s="399" t="str">
        <f t="shared" si="62"/>
        <v/>
      </c>
      <c r="BQ74" s="399"/>
      <c r="BR74" s="398"/>
      <c r="BS74" s="399" t="str">
        <f t="shared" si="63"/>
        <v/>
      </c>
      <c r="BT74" s="399"/>
      <c r="BU74" s="668"/>
      <c r="BV74" s="399"/>
      <c r="BW74" s="399"/>
      <c r="BX74" s="398"/>
      <c r="BY74" s="399" t="str">
        <f t="shared" si="64"/>
        <v/>
      </c>
      <c r="BZ74" s="399"/>
      <c r="CA74" s="398"/>
      <c r="CB74" s="398"/>
      <c r="CC74" s="399" t="str">
        <f t="shared" si="65"/>
        <v/>
      </c>
      <c r="CD74" s="399"/>
      <c r="CE74" s="424">
        <f t="shared" si="1383"/>
        <v>0</v>
      </c>
      <c r="CF74" s="398"/>
      <c r="CG74" s="399" t="str">
        <f t="shared" si="66"/>
        <v/>
      </c>
      <c r="CH74" s="399"/>
      <c r="CI74" s="398"/>
      <c r="CJ74" s="399" t="str">
        <f t="shared" si="67"/>
        <v/>
      </c>
      <c r="CK74" s="399"/>
      <c r="CL74" s="398"/>
      <c r="CM74" s="399" t="str">
        <f t="shared" si="68"/>
        <v/>
      </c>
      <c r="CN74" s="399"/>
      <c r="CO74" s="398"/>
      <c r="CP74" s="399" t="str">
        <f t="shared" si="69"/>
        <v/>
      </c>
      <c r="CQ74" s="399"/>
      <c r="CR74" s="398"/>
      <c r="CS74" s="399" t="str">
        <f t="shared" si="70"/>
        <v/>
      </c>
      <c r="CT74" s="399"/>
      <c r="CU74" s="424">
        <f t="shared" si="50"/>
        <v>0</v>
      </c>
      <c r="CV74" s="399"/>
      <c r="CW74" s="399"/>
      <c r="CX74" s="399">
        <f t="shared" ref="CX74:CX76" si="1388">SUM(BE74,BH74,BK74,BN74,BQ74,BT74,BZ74,CD74,CH74,CK74,CN74,CQ74,CT74)*0.1</f>
        <v>0</v>
      </c>
      <c r="CY74" s="424">
        <f t="shared" si="1377"/>
        <v>0</v>
      </c>
      <c r="CZ74" s="823"/>
      <c r="DA74" s="398"/>
      <c r="DB74" s="399"/>
      <c r="DC74" s="399"/>
      <c r="DD74" s="398"/>
      <c r="DE74" s="399"/>
      <c r="DF74" s="399"/>
      <c r="DG74" s="398"/>
      <c r="DH74" s="399"/>
      <c r="DI74" s="399"/>
      <c r="DJ74" s="398"/>
      <c r="DK74" s="399"/>
      <c r="DL74" s="399"/>
      <c r="DM74" s="398"/>
      <c r="DN74" s="399"/>
      <c r="DO74" s="399"/>
      <c r="DP74" s="398"/>
      <c r="DQ74" s="399"/>
      <c r="DR74" s="399"/>
      <c r="DS74" s="668"/>
      <c r="DT74" s="399"/>
      <c r="DU74" s="399"/>
      <c r="DV74" s="398"/>
      <c r="DW74" s="399"/>
      <c r="DX74" s="399"/>
      <c r="DY74" s="398"/>
      <c r="DZ74" s="398"/>
      <c r="EA74" s="399"/>
      <c r="EB74" s="399"/>
      <c r="EC74" s="424">
        <f t="shared" si="1384"/>
        <v>0</v>
      </c>
      <c r="ED74" s="398"/>
      <c r="EE74" s="399"/>
      <c r="EF74" s="399"/>
      <c r="EG74" s="398"/>
      <c r="EH74" s="399"/>
      <c r="EI74" s="399"/>
      <c r="EJ74" s="398"/>
      <c r="EK74" s="399"/>
      <c r="EL74" s="399"/>
      <c r="EM74" s="398"/>
      <c r="EN74" s="399"/>
      <c r="EO74" s="399"/>
      <c r="EP74" s="398"/>
      <c r="EQ74" s="399"/>
      <c r="ER74" s="399"/>
      <c r="ES74" s="424">
        <f t="shared" si="51"/>
        <v>0</v>
      </c>
      <c r="ET74" s="399"/>
      <c r="EU74" s="399"/>
      <c r="EV74" s="399">
        <f t="shared" ref="EV74:EV75" si="1389">SUM(DC74,DF74,DI74,DL74,DO74,DR74,DX74,EB74,EF74,EI74,EL74,EO74,ER74)*0.1</f>
        <v>0</v>
      </c>
      <c r="EW74" s="424">
        <f t="shared" si="1378"/>
        <v>0</v>
      </c>
      <c r="EX74" s="424"/>
      <c r="EY74" s="398"/>
      <c r="EZ74" s="399"/>
      <c r="FA74" s="399"/>
      <c r="FB74" s="398"/>
      <c r="FC74" s="399"/>
      <c r="FD74" s="399"/>
      <c r="FE74" s="398"/>
      <c r="FF74" s="399"/>
      <c r="FG74" s="399"/>
      <c r="FH74" s="398"/>
      <c r="FI74" s="399"/>
      <c r="FJ74" s="399"/>
      <c r="FK74" s="398"/>
      <c r="FL74" s="399"/>
      <c r="FM74" s="399"/>
      <c r="FN74" s="398"/>
      <c r="FO74" s="399"/>
      <c r="FP74" s="399"/>
      <c r="FQ74" s="668"/>
      <c r="FR74" s="399"/>
      <c r="FS74" s="399"/>
      <c r="FT74" s="398"/>
      <c r="FU74" s="399"/>
      <c r="FV74" s="399"/>
      <c r="FW74" s="398"/>
      <c r="FX74" s="399"/>
      <c r="FY74" s="399"/>
      <c r="FZ74" s="399"/>
      <c r="GA74" s="424">
        <f t="shared" si="1385"/>
        <v>0</v>
      </c>
      <c r="GB74" s="398"/>
      <c r="GC74" s="399"/>
      <c r="GD74" s="399"/>
      <c r="GE74" s="398"/>
      <c r="GF74" s="399"/>
      <c r="GG74" s="399"/>
      <c r="GH74" s="398"/>
      <c r="GI74" s="399"/>
      <c r="GJ74" s="399"/>
      <c r="GK74" s="398"/>
      <c r="GL74" s="399"/>
      <c r="GM74" s="399"/>
      <c r="GN74" s="398"/>
      <c r="GO74" s="399"/>
      <c r="GP74" s="399"/>
      <c r="GQ74" s="424">
        <f t="shared" si="52"/>
        <v>0</v>
      </c>
      <c r="GR74" s="399"/>
      <c r="GS74" s="399"/>
      <c r="GT74" s="399">
        <f t="shared" ref="GT74:GT76" si="1390">SUM(FA74,FD74,FG74,FJ74,FM74,FP74,FV74,FZ74,GD74,GG74,GJ74,GM74,GP74)*0.1</f>
        <v>0</v>
      </c>
      <c r="GU74" s="424">
        <f t="shared" si="1379"/>
        <v>0</v>
      </c>
      <c r="GV74" s="424"/>
      <c r="GW74" s="398"/>
      <c r="GX74" s="399"/>
      <c r="GY74" s="399"/>
      <c r="GZ74" s="398"/>
      <c r="HA74" s="399"/>
      <c r="HB74" s="399"/>
      <c r="HC74" s="398"/>
      <c r="HD74" s="399"/>
      <c r="HE74" s="399"/>
      <c r="HF74" s="398"/>
      <c r="HG74" s="399"/>
      <c r="HH74" s="399"/>
      <c r="HI74" s="398"/>
      <c r="HJ74" s="399"/>
      <c r="HK74" s="399"/>
      <c r="HL74" s="398"/>
      <c r="HM74" s="399"/>
      <c r="HN74" s="399"/>
      <c r="HO74" s="668"/>
      <c r="HP74" s="399"/>
      <c r="HQ74" s="399"/>
      <c r="HR74" s="398"/>
      <c r="HS74" s="399"/>
      <c r="HT74" s="399"/>
      <c r="HU74" s="398"/>
      <c r="HV74" s="398"/>
      <c r="HW74" s="399"/>
      <c r="HX74" s="399"/>
      <c r="HY74" s="424">
        <f t="shared" si="1386"/>
        <v>0</v>
      </c>
      <c r="HZ74" s="398"/>
      <c r="IA74" s="399"/>
      <c r="IB74" s="399"/>
      <c r="IC74" s="398"/>
      <c r="ID74" s="399"/>
      <c r="IE74" s="399"/>
      <c r="IF74" s="398"/>
      <c r="IG74" s="399"/>
      <c r="IH74" s="399"/>
      <c r="II74" s="398"/>
      <c r="IJ74" s="399"/>
      <c r="IK74" s="399"/>
      <c r="IL74" s="398"/>
      <c r="IM74" s="399"/>
      <c r="IN74" s="399"/>
      <c r="IO74" s="424">
        <f t="shared" si="53"/>
        <v>0</v>
      </c>
      <c r="IP74" s="399"/>
      <c r="IQ74" s="399"/>
      <c r="IR74" s="399">
        <f t="shared" ref="IR74:IR76" si="1391">SUM(GY74,HB74,HE74,HH74,HK74,HN74,HT74,HX74,IB74,IE74,IH74,IK74,IN74)*0.1</f>
        <v>0</v>
      </c>
      <c r="IS74" s="424">
        <f t="shared" si="1380"/>
        <v>0</v>
      </c>
      <c r="IT74" s="424"/>
      <c r="IU74" s="398"/>
      <c r="IV74" s="399"/>
      <c r="IW74" s="399"/>
      <c r="IX74" s="398"/>
      <c r="IY74" s="399"/>
      <c r="IZ74" s="399"/>
      <c r="JA74" s="398"/>
      <c r="JB74" s="399"/>
      <c r="JC74" s="399"/>
      <c r="JD74" s="398"/>
      <c r="JE74" s="399"/>
      <c r="JF74" s="399"/>
      <c r="JG74" s="398"/>
      <c r="JH74" s="399"/>
      <c r="JI74" s="399"/>
      <c r="JJ74" s="398"/>
      <c r="JK74" s="399"/>
      <c r="JL74" s="399"/>
      <c r="JM74" s="668"/>
      <c r="JN74" s="399"/>
      <c r="JO74" s="399"/>
      <c r="JP74" s="398"/>
      <c r="JQ74" s="399"/>
      <c r="JR74" s="399"/>
      <c r="JS74" s="398"/>
      <c r="JT74" s="398"/>
      <c r="JU74" s="399"/>
      <c r="JV74" s="399"/>
      <c r="JW74" s="424">
        <f t="shared" si="1387"/>
        <v>0</v>
      </c>
      <c r="JX74" s="398"/>
      <c r="JY74" s="399"/>
      <c r="JZ74" s="399"/>
      <c r="KA74" s="398"/>
      <c r="KB74" s="399"/>
      <c r="KC74" s="399"/>
      <c r="KD74" s="398"/>
      <c r="KE74" s="399"/>
      <c r="KF74" s="399"/>
      <c r="KG74" s="398"/>
      <c r="KH74" s="399"/>
      <c r="KI74" s="399"/>
      <c r="KJ74" s="398"/>
      <c r="KK74" s="399"/>
      <c r="KL74" s="399"/>
      <c r="KM74" s="424">
        <f t="shared" si="54"/>
        <v>0</v>
      </c>
      <c r="KN74" s="399"/>
      <c r="KO74" s="399"/>
      <c r="KP74" s="399">
        <f t="shared" ref="KP74:KP76" si="1392">SUM(IW74,IZ74,JC74,JF74,JI74,JL74,JR74,JV74,JZ74,KC74,KF74,KI74,KL74)*0.1</f>
        <v>0</v>
      </c>
      <c r="KQ74" s="424">
        <f t="shared" si="1381"/>
        <v>0</v>
      </c>
      <c r="KR74" s="424"/>
    </row>
    <row r="75" spans="1:304">
      <c r="A75" s="911"/>
      <c r="B75" s="16"/>
      <c r="C75" s="16"/>
      <c r="D75" s="17" t="s">
        <v>56</v>
      </c>
      <c r="E75" s="32"/>
      <c r="F75" s="32" t="str">
        <f t="shared" si="73"/>
        <v/>
      </c>
      <c r="G75" s="35"/>
      <c r="H75" s="32"/>
      <c r="I75" s="32" t="str">
        <f t="shared" si="11"/>
        <v/>
      </c>
      <c r="J75" s="35"/>
      <c r="K75" s="32"/>
      <c r="L75" s="32" t="str">
        <f t="shared" si="0"/>
        <v/>
      </c>
      <c r="M75" s="35"/>
      <c r="N75" s="32"/>
      <c r="O75" s="32" t="str">
        <f t="shared" si="12"/>
        <v/>
      </c>
      <c r="P75" s="35"/>
      <c r="Q75" s="32"/>
      <c r="R75" s="32" t="str">
        <f t="shared" si="13"/>
        <v/>
      </c>
      <c r="S75" s="35"/>
      <c r="T75" s="32"/>
      <c r="U75" s="32" t="str">
        <f t="shared" si="14"/>
        <v/>
      </c>
      <c r="V75" s="35"/>
      <c r="W75" s="669"/>
      <c r="X75" s="35"/>
      <c r="Y75" s="35"/>
      <c r="Z75" s="32"/>
      <c r="AA75" s="229" t="str">
        <f t="shared" si="15"/>
        <v/>
      </c>
      <c r="AB75" s="35"/>
      <c r="AC75" s="32"/>
      <c r="AD75" s="32"/>
      <c r="AE75" s="32" t="str">
        <f t="shared" si="16"/>
        <v/>
      </c>
      <c r="AF75" s="35"/>
      <c r="AG75" s="35">
        <f t="shared" ref="AG75:AG77" si="1393">SUM(G75,J75,M75,P75,S75,V75,AB75,AF75)</f>
        <v>0</v>
      </c>
      <c r="AH75" s="32"/>
      <c r="AI75" s="32"/>
      <c r="AJ75" s="35"/>
      <c r="AK75" s="32"/>
      <c r="AL75" s="32"/>
      <c r="AM75" s="35"/>
      <c r="AN75" s="32"/>
      <c r="AO75" s="32"/>
      <c r="AP75" s="35"/>
      <c r="AQ75" s="32"/>
      <c r="AR75" s="32"/>
      <c r="AS75" s="35"/>
      <c r="AT75" s="32"/>
      <c r="AU75" s="32" t="str">
        <f t="shared" si="75"/>
        <v>0</v>
      </c>
      <c r="AV75" s="35"/>
      <c r="AW75" s="35">
        <f t="shared" si="1364"/>
        <v>0</v>
      </c>
      <c r="AX75" s="35"/>
      <c r="AY75" s="35"/>
      <c r="AZ75" s="399">
        <f t="shared" si="1382"/>
        <v>0</v>
      </c>
      <c r="BA75" s="206">
        <f t="shared" si="1365"/>
        <v>0</v>
      </c>
      <c r="BB75" s="45"/>
      <c r="BC75" s="398"/>
      <c r="BD75" s="399" t="str">
        <f t="shared" si="58"/>
        <v/>
      </c>
      <c r="BE75" s="399"/>
      <c r="BF75" s="398"/>
      <c r="BG75" s="399" t="str">
        <f t="shared" si="59"/>
        <v/>
      </c>
      <c r="BH75" s="399"/>
      <c r="BI75" s="398"/>
      <c r="BJ75" s="399" t="str">
        <f t="shared" si="60"/>
        <v/>
      </c>
      <c r="BK75" s="399"/>
      <c r="BL75" s="398"/>
      <c r="BM75" s="399" t="str">
        <f t="shared" si="61"/>
        <v/>
      </c>
      <c r="BN75" s="399"/>
      <c r="BO75" s="398"/>
      <c r="BP75" s="399" t="str">
        <f t="shared" si="62"/>
        <v/>
      </c>
      <c r="BQ75" s="399"/>
      <c r="BR75" s="398"/>
      <c r="BS75" s="399" t="str">
        <f t="shared" si="63"/>
        <v/>
      </c>
      <c r="BT75" s="399"/>
      <c r="BU75" s="668"/>
      <c r="BV75" s="399"/>
      <c r="BW75" s="399"/>
      <c r="BX75" s="398"/>
      <c r="BY75" s="399" t="str">
        <f t="shared" si="64"/>
        <v/>
      </c>
      <c r="BZ75" s="399"/>
      <c r="CA75" s="398"/>
      <c r="CB75" s="398"/>
      <c r="CC75" s="399" t="str">
        <f t="shared" si="65"/>
        <v/>
      </c>
      <c r="CD75" s="399"/>
      <c r="CE75" s="424">
        <f t="shared" si="1383"/>
        <v>0</v>
      </c>
      <c r="CF75" s="398"/>
      <c r="CG75" s="399" t="str">
        <f t="shared" si="66"/>
        <v/>
      </c>
      <c r="CH75" s="399"/>
      <c r="CI75" s="398"/>
      <c r="CJ75" s="399" t="str">
        <f t="shared" si="67"/>
        <v/>
      </c>
      <c r="CK75" s="399"/>
      <c r="CL75" s="398"/>
      <c r="CM75" s="399" t="str">
        <f t="shared" si="68"/>
        <v/>
      </c>
      <c r="CN75" s="399"/>
      <c r="CO75" s="398"/>
      <c r="CP75" s="399" t="str">
        <f t="shared" si="69"/>
        <v/>
      </c>
      <c r="CQ75" s="399"/>
      <c r="CR75" s="398"/>
      <c r="CS75" s="399" t="str">
        <f t="shared" si="70"/>
        <v/>
      </c>
      <c r="CT75" s="399"/>
      <c r="CU75" s="424">
        <f t="shared" ref="CU75:CU138" si="1394">SUM(CH75,CK75,CN75,CQ75,CT75)</f>
        <v>0</v>
      </c>
      <c r="CV75" s="399"/>
      <c r="CW75" s="399"/>
      <c r="CX75" s="399">
        <f t="shared" si="1388"/>
        <v>0</v>
      </c>
      <c r="CY75" s="424">
        <f t="shared" si="1377"/>
        <v>0</v>
      </c>
      <c r="CZ75" s="823"/>
      <c r="DA75" s="398"/>
      <c r="DB75" s="399"/>
      <c r="DC75" s="399"/>
      <c r="DD75" s="398"/>
      <c r="DE75" s="399"/>
      <c r="DF75" s="399"/>
      <c r="DG75" s="398"/>
      <c r="DH75" s="399"/>
      <c r="DI75" s="399"/>
      <c r="DJ75" s="398"/>
      <c r="DK75" s="399"/>
      <c r="DL75" s="399"/>
      <c r="DM75" s="398"/>
      <c r="DN75" s="399"/>
      <c r="DO75" s="399"/>
      <c r="DP75" s="398"/>
      <c r="DQ75" s="399"/>
      <c r="DR75" s="399"/>
      <c r="DS75" s="668"/>
      <c r="DT75" s="399"/>
      <c r="DU75" s="399"/>
      <c r="DV75" s="398"/>
      <c r="DW75" s="399"/>
      <c r="DX75" s="399"/>
      <c r="DY75" s="398"/>
      <c r="DZ75" s="398"/>
      <c r="EA75" s="399"/>
      <c r="EB75" s="399"/>
      <c r="EC75" s="424">
        <f t="shared" si="1384"/>
        <v>0</v>
      </c>
      <c r="ED75" s="398"/>
      <c r="EE75" s="399"/>
      <c r="EF75" s="399"/>
      <c r="EG75" s="398"/>
      <c r="EH75" s="399"/>
      <c r="EI75" s="399"/>
      <c r="EJ75" s="398"/>
      <c r="EK75" s="399"/>
      <c r="EL75" s="399"/>
      <c r="EM75" s="398"/>
      <c r="EN75" s="399"/>
      <c r="EO75" s="399"/>
      <c r="EP75" s="398"/>
      <c r="EQ75" s="399"/>
      <c r="ER75" s="399"/>
      <c r="ES75" s="424">
        <f t="shared" ref="ES75:ES138" si="1395">SUM(EF75,EI75,EL75,EO75,ER75)</f>
        <v>0</v>
      </c>
      <c r="ET75" s="399"/>
      <c r="EU75" s="399"/>
      <c r="EV75" s="399">
        <f t="shared" si="1389"/>
        <v>0</v>
      </c>
      <c r="EW75" s="424">
        <f t="shared" si="1378"/>
        <v>0</v>
      </c>
      <c r="EX75" s="424"/>
      <c r="EY75" s="398"/>
      <c r="EZ75" s="399"/>
      <c r="FA75" s="399"/>
      <c r="FB75" s="398"/>
      <c r="FC75" s="399"/>
      <c r="FD75" s="399"/>
      <c r="FE75" s="398"/>
      <c r="FF75" s="399"/>
      <c r="FG75" s="399"/>
      <c r="FH75" s="398"/>
      <c r="FI75" s="399"/>
      <c r="FJ75" s="399"/>
      <c r="FK75" s="398"/>
      <c r="FL75" s="399"/>
      <c r="FM75" s="399"/>
      <c r="FN75" s="398"/>
      <c r="FO75" s="399"/>
      <c r="FP75" s="399"/>
      <c r="FQ75" s="668"/>
      <c r="FR75" s="399"/>
      <c r="FS75" s="399"/>
      <c r="FT75" s="398"/>
      <c r="FU75" s="399"/>
      <c r="FV75" s="399"/>
      <c r="FW75" s="398"/>
      <c r="FX75" s="399"/>
      <c r="FY75" s="399"/>
      <c r="FZ75" s="399"/>
      <c r="GA75" s="424">
        <f t="shared" si="1385"/>
        <v>0</v>
      </c>
      <c r="GB75" s="398"/>
      <c r="GC75" s="399"/>
      <c r="GD75" s="399"/>
      <c r="GE75" s="398"/>
      <c r="GF75" s="399"/>
      <c r="GG75" s="399"/>
      <c r="GH75" s="398"/>
      <c r="GI75" s="399"/>
      <c r="GJ75" s="399"/>
      <c r="GK75" s="398"/>
      <c r="GL75" s="399"/>
      <c r="GM75" s="399"/>
      <c r="GN75" s="398"/>
      <c r="GO75" s="399"/>
      <c r="GP75" s="399"/>
      <c r="GQ75" s="424">
        <f t="shared" ref="GQ75:GQ138" si="1396">SUM(GD75,GG75,GJ75,GM75,GP75)</f>
        <v>0</v>
      </c>
      <c r="GR75" s="399"/>
      <c r="GS75" s="399"/>
      <c r="GT75" s="399">
        <f t="shared" si="1390"/>
        <v>0</v>
      </c>
      <c r="GU75" s="424">
        <f t="shared" si="1379"/>
        <v>0</v>
      </c>
      <c r="GV75" s="424"/>
      <c r="GW75" s="398"/>
      <c r="GX75" s="399"/>
      <c r="GY75" s="399"/>
      <c r="GZ75" s="398"/>
      <c r="HA75" s="399"/>
      <c r="HB75" s="399"/>
      <c r="HC75" s="398"/>
      <c r="HD75" s="399"/>
      <c r="HE75" s="399"/>
      <c r="HF75" s="398"/>
      <c r="HG75" s="399"/>
      <c r="HH75" s="399"/>
      <c r="HI75" s="398"/>
      <c r="HJ75" s="399"/>
      <c r="HK75" s="399"/>
      <c r="HL75" s="398"/>
      <c r="HM75" s="399"/>
      <c r="HN75" s="399"/>
      <c r="HO75" s="668"/>
      <c r="HP75" s="399"/>
      <c r="HQ75" s="399"/>
      <c r="HR75" s="398"/>
      <c r="HS75" s="399"/>
      <c r="HT75" s="399"/>
      <c r="HU75" s="398"/>
      <c r="HV75" s="398"/>
      <c r="HW75" s="399"/>
      <c r="HX75" s="399"/>
      <c r="HY75" s="424">
        <f t="shared" si="1386"/>
        <v>0</v>
      </c>
      <c r="HZ75" s="398"/>
      <c r="IA75" s="399"/>
      <c r="IB75" s="399"/>
      <c r="IC75" s="398"/>
      <c r="ID75" s="399"/>
      <c r="IE75" s="399"/>
      <c r="IF75" s="398"/>
      <c r="IG75" s="399"/>
      <c r="IH75" s="399"/>
      <c r="II75" s="398"/>
      <c r="IJ75" s="399"/>
      <c r="IK75" s="399"/>
      <c r="IL75" s="398"/>
      <c r="IM75" s="399"/>
      <c r="IN75" s="399"/>
      <c r="IO75" s="424">
        <f t="shared" ref="IO75:IO138" si="1397">SUM(IB75,IE75,IH75,IK75,IN75)</f>
        <v>0</v>
      </c>
      <c r="IP75" s="399"/>
      <c r="IQ75" s="399"/>
      <c r="IR75" s="399">
        <f t="shared" si="1391"/>
        <v>0</v>
      </c>
      <c r="IS75" s="424">
        <f t="shared" si="1380"/>
        <v>0</v>
      </c>
      <c r="IT75" s="424"/>
      <c r="IU75" s="398"/>
      <c r="IV75" s="399"/>
      <c r="IW75" s="399"/>
      <c r="IX75" s="398"/>
      <c r="IY75" s="399"/>
      <c r="IZ75" s="399"/>
      <c r="JA75" s="398"/>
      <c r="JB75" s="399"/>
      <c r="JC75" s="399"/>
      <c r="JD75" s="398"/>
      <c r="JE75" s="399"/>
      <c r="JF75" s="399"/>
      <c r="JG75" s="398"/>
      <c r="JH75" s="399"/>
      <c r="JI75" s="399"/>
      <c r="JJ75" s="398"/>
      <c r="JK75" s="399"/>
      <c r="JL75" s="399"/>
      <c r="JM75" s="668"/>
      <c r="JN75" s="399"/>
      <c r="JO75" s="399"/>
      <c r="JP75" s="398"/>
      <c r="JQ75" s="399"/>
      <c r="JR75" s="399"/>
      <c r="JS75" s="398"/>
      <c r="JT75" s="398"/>
      <c r="JU75" s="399"/>
      <c r="JV75" s="399"/>
      <c r="JW75" s="424">
        <f t="shared" si="1387"/>
        <v>0</v>
      </c>
      <c r="JX75" s="398"/>
      <c r="JY75" s="399"/>
      <c r="JZ75" s="399"/>
      <c r="KA75" s="398"/>
      <c r="KB75" s="399"/>
      <c r="KC75" s="399"/>
      <c r="KD75" s="398"/>
      <c r="KE75" s="399"/>
      <c r="KF75" s="399"/>
      <c r="KG75" s="398"/>
      <c r="KH75" s="399"/>
      <c r="KI75" s="399"/>
      <c r="KJ75" s="398"/>
      <c r="KK75" s="399"/>
      <c r="KL75" s="399"/>
      <c r="KM75" s="424">
        <f t="shared" ref="KM75:KM138" si="1398">SUM(JZ75,KC75,KF75,KI75,KL75)</f>
        <v>0</v>
      </c>
      <c r="KN75" s="399"/>
      <c r="KO75" s="399"/>
      <c r="KP75" s="399">
        <f t="shared" si="1392"/>
        <v>0</v>
      </c>
      <c r="KQ75" s="424">
        <f t="shared" si="1381"/>
        <v>0</v>
      </c>
      <c r="KR75" s="424"/>
    </row>
    <row r="76" spans="1:304">
      <c r="A76" s="911"/>
      <c r="B76" s="16"/>
      <c r="C76" s="18"/>
      <c r="D76" s="19" t="s">
        <v>57</v>
      </c>
      <c r="E76" s="32"/>
      <c r="F76" s="32" t="str">
        <f t="shared" si="73"/>
        <v/>
      </c>
      <c r="G76" s="35"/>
      <c r="H76" s="32">
        <v>230</v>
      </c>
      <c r="I76" s="32">
        <f t="shared" si="11"/>
        <v>35</v>
      </c>
      <c r="J76" s="35">
        <v>8050</v>
      </c>
      <c r="K76" s="32"/>
      <c r="L76" s="32" t="str">
        <f t="shared" si="0"/>
        <v/>
      </c>
      <c r="M76" s="35"/>
      <c r="N76" s="32"/>
      <c r="O76" s="32" t="str">
        <f t="shared" si="12"/>
        <v/>
      </c>
      <c r="P76" s="35"/>
      <c r="Q76" s="32"/>
      <c r="R76" s="32" t="str">
        <f t="shared" si="13"/>
        <v/>
      </c>
      <c r="S76" s="35"/>
      <c r="T76" s="32"/>
      <c r="U76" s="32" t="str">
        <f t="shared" si="14"/>
        <v/>
      </c>
      <c r="V76" s="35"/>
      <c r="W76" s="669"/>
      <c r="X76" s="35"/>
      <c r="Y76" s="35"/>
      <c r="Z76" s="32"/>
      <c r="AA76" s="229" t="str">
        <f t="shared" si="15"/>
        <v/>
      </c>
      <c r="AB76" s="35"/>
      <c r="AC76" s="32"/>
      <c r="AD76" s="32"/>
      <c r="AE76" s="32" t="str">
        <f t="shared" si="16"/>
        <v/>
      </c>
      <c r="AF76" s="35"/>
      <c r="AG76" s="41">
        <f t="shared" si="1393"/>
        <v>8050</v>
      </c>
      <c r="AH76" s="32"/>
      <c r="AI76" s="32"/>
      <c r="AJ76" s="35"/>
      <c r="AK76" s="32"/>
      <c r="AL76" s="32"/>
      <c r="AM76" s="35"/>
      <c r="AN76" s="32"/>
      <c r="AO76" s="32"/>
      <c r="AP76" s="35"/>
      <c r="AQ76" s="32"/>
      <c r="AR76" s="32"/>
      <c r="AS76" s="35"/>
      <c r="AT76" s="32"/>
      <c r="AU76" s="32" t="str">
        <f t="shared" si="75"/>
        <v>0</v>
      </c>
      <c r="AV76" s="35"/>
      <c r="AW76" s="35">
        <f>SUM(AJ76,AM76,AP76,AS76,AV76)</f>
        <v>0</v>
      </c>
      <c r="AX76" s="35"/>
      <c r="AY76" s="35"/>
      <c r="AZ76" s="399">
        <f t="shared" si="1382"/>
        <v>805</v>
      </c>
      <c r="BA76" s="206">
        <f t="shared" si="1365"/>
        <v>8855</v>
      </c>
      <c r="BB76" s="45"/>
      <c r="BC76" s="398"/>
      <c r="BD76" s="399" t="str">
        <f t="shared" si="58"/>
        <v/>
      </c>
      <c r="BE76" s="399"/>
      <c r="BF76" s="398">
        <v>500</v>
      </c>
      <c r="BG76" s="399">
        <f t="shared" si="59"/>
        <v>35</v>
      </c>
      <c r="BH76" s="399">
        <v>17500</v>
      </c>
      <c r="BI76" s="398"/>
      <c r="BJ76" s="399" t="str">
        <f t="shared" si="60"/>
        <v/>
      </c>
      <c r="BK76" s="399"/>
      <c r="BL76" s="398"/>
      <c r="BM76" s="399" t="str">
        <f t="shared" si="61"/>
        <v/>
      </c>
      <c r="BN76" s="399"/>
      <c r="BO76" s="398"/>
      <c r="BP76" s="399" t="str">
        <f t="shared" si="62"/>
        <v/>
      </c>
      <c r="BQ76" s="399"/>
      <c r="BR76" s="398"/>
      <c r="BS76" s="399" t="str">
        <f t="shared" si="63"/>
        <v/>
      </c>
      <c r="BT76" s="399"/>
      <c r="BU76" s="668"/>
      <c r="BV76" s="399"/>
      <c r="BW76" s="399"/>
      <c r="BX76" s="398"/>
      <c r="BY76" s="399" t="str">
        <f t="shared" si="64"/>
        <v/>
      </c>
      <c r="BZ76" s="399"/>
      <c r="CA76" s="398">
        <v>40000</v>
      </c>
      <c r="CB76" s="398"/>
      <c r="CC76" s="399" t="str">
        <f t="shared" si="65"/>
        <v/>
      </c>
      <c r="CD76" s="399"/>
      <c r="CE76" s="424">
        <f t="shared" si="1383"/>
        <v>17500</v>
      </c>
      <c r="CF76" s="398">
        <v>400</v>
      </c>
      <c r="CG76" s="399">
        <f t="shared" si="66"/>
        <v>35</v>
      </c>
      <c r="CH76" s="399">
        <v>14000</v>
      </c>
      <c r="CI76" s="398"/>
      <c r="CJ76" s="399" t="str">
        <f t="shared" si="67"/>
        <v/>
      </c>
      <c r="CK76" s="399"/>
      <c r="CL76" s="398"/>
      <c r="CM76" s="399" t="str">
        <f t="shared" si="68"/>
        <v/>
      </c>
      <c r="CN76" s="399"/>
      <c r="CO76" s="398"/>
      <c r="CP76" s="399" t="str">
        <f t="shared" si="69"/>
        <v/>
      </c>
      <c r="CQ76" s="399"/>
      <c r="CR76" s="398"/>
      <c r="CS76" s="399" t="str">
        <f t="shared" si="70"/>
        <v/>
      </c>
      <c r="CT76" s="399"/>
      <c r="CU76" s="424">
        <f t="shared" si="1394"/>
        <v>14000</v>
      </c>
      <c r="CV76" s="399"/>
      <c r="CW76" s="399"/>
      <c r="CX76" s="399">
        <f t="shared" si="1388"/>
        <v>3150</v>
      </c>
      <c r="CY76" s="424">
        <f t="shared" si="1377"/>
        <v>34650</v>
      </c>
      <c r="CZ76" s="823"/>
      <c r="DA76" s="398"/>
      <c r="DB76" s="399"/>
      <c r="DC76" s="399"/>
      <c r="DD76" s="398">
        <v>100</v>
      </c>
      <c r="DE76" s="399"/>
      <c r="DF76" s="399">
        <v>3500</v>
      </c>
      <c r="DG76" s="398"/>
      <c r="DH76" s="399"/>
      <c r="DI76" s="399"/>
      <c r="DJ76" s="398"/>
      <c r="DK76" s="399"/>
      <c r="DL76" s="399"/>
      <c r="DM76" s="398"/>
      <c r="DN76" s="399"/>
      <c r="DO76" s="399"/>
      <c r="DP76" s="398"/>
      <c r="DQ76" s="399"/>
      <c r="DR76" s="399"/>
      <c r="DS76" s="668"/>
      <c r="DT76" s="399"/>
      <c r="DU76" s="399"/>
      <c r="DV76" s="398">
        <v>40000</v>
      </c>
      <c r="DW76" s="399"/>
      <c r="DX76" s="399">
        <v>22800</v>
      </c>
      <c r="DY76" s="398"/>
      <c r="DZ76" s="398"/>
      <c r="EA76" s="399"/>
      <c r="EB76" s="399"/>
      <c r="EC76" s="424">
        <f t="shared" si="1384"/>
        <v>26300</v>
      </c>
      <c r="ED76" s="398"/>
      <c r="EE76" s="399"/>
      <c r="EF76" s="399"/>
      <c r="EG76" s="398"/>
      <c r="EH76" s="399"/>
      <c r="EI76" s="399"/>
      <c r="EJ76" s="398"/>
      <c r="EK76" s="399"/>
      <c r="EL76" s="399"/>
      <c r="EM76" s="398"/>
      <c r="EN76" s="399"/>
      <c r="EO76" s="399"/>
      <c r="EP76" s="398"/>
      <c r="EQ76" s="399"/>
      <c r="ER76" s="399"/>
      <c r="ES76" s="424">
        <f t="shared" si="1395"/>
        <v>0</v>
      </c>
      <c r="ET76" s="399"/>
      <c r="EU76" s="399"/>
      <c r="EV76" s="399">
        <f>SUM(DC76,DF76,DI76,DL76,DO76,DR76,DX76,EB76,EF76,EI76,EL76,EO76,ER76)*0.1</f>
        <v>2630</v>
      </c>
      <c r="EW76" s="424">
        <f t="shared" si="1378"/>
        <v>28930</v>
      </c>
      <c r="EX76" s="424"/>
      <c r="EY76" s="398"/>
      <c r="EZ76" s="399"/>
      <c r="FA76" s="399"/>
      <c r="FB76" s="423">
        <v>100</v>
      </c>
      <c r="FC76" s="421"/>
      <c r="FD76" s="421">
        <v>3500</v>
      </c>
      <c r="FE76" s="398"/>
      <c r="FF76" s="399"/>
      <c r="FG76" s="399"/>
      <c r="FH76" s="398"/>
      <c r="FI76" s="399"/>
      <c r="FJ76" s="399"/>
      <c r="FK76" s="398"/>
      <c r="FL76" s="399"/>
      <c r="FM76" s="399"/>
      <c r="FN76" s="398"/>
      <c r="FO76" s="399"/>
      <c r="FP76" s="399"/>
      <c r="FQ76" s="668"/>
      <c r="FR76" s="399"/>
      <c r="FS76" s="399"/>
      <c r="FT76" s="398"/>
      <c r="FU76" s="399"/>
      <c r="FV76" s="399"/>
      <c r="FW76" s="398"/>
      <c r="FX76" s="399"/>
      <c r="FY76" s="399"/>
      <c r="FZ76" s="399"/>
      <c r="GA76" s="424">
        <f t="shared" si="1385"/>
        <v>3500</v>
      </c>
      <c r="GB76" s="398"/>
      <c r="GC76" s="399"/>
      <c r="GD76" s="399"/>
      <c r="GE76" s="398"/>
      <c r="GF76" s="399"/>
      <c r="GG76" s="399"/>
      <c r="GH76" s="398"/>
      <c r="GI76" s="399"/>
      <c r="GJ76" s="399"/>
      <c r="GK76" s="398"/>
      <c r="GL76" s="399"/>
      <c r="GM76" s="399"/>
      <c r="GN76" s="398"/>
      <c r="GO76" s="399"/>
      <c r="GP76" s="399"/>
      <c r="GQ76" s="424">
        <f t="shared" si="1396"/>
        <v>0</v>
      </c>
      <c r="GR76" s="399"/>
      <c r="GS76" s="399"/>
      <c r="GT76" s="399">
        <f t="shared" si="1390"/>
        <v>350</v>
      </c>
      <c r="GU76" s="424">
        <f t="shared" si="1379"/>
        <v>3850</v>
      </c>
      <c r="GV76" s="424"/>
      <c r="GW76" s="398"/>
      <c r="GX76" s="399"/>
      <c r="GY76" s="399"/>
      <c r="GZ76" s="423">
        <v>100</v>
      </c>
      <c r="HA76" s="421"/>
      <c r="HB76" s="421">
        <v>3500</v>
      </c>
      <c r="HC76" s="398"/>
      <c r="HD76" s="399"/>
      <c r="HE76" s="399"/>
      <c r="HF76" s="398">
        <v>30</v>
      </c>
      <c r="HG76" s="399"/>
      <c r="HH76" s="399">
        <v>1050</v>
      </c>
      <c r="HI76" s="398"/>
      <c r="HJ76" s="399"/>
      <c r="HK76" s="399"/>
      <c r="HL76" s="398"/>
      <c r="HM76" s="399"/>
      <c r="HN76" s="399"/>
      <c r="HO76" s="668"/>
      <c r="HP76" s="399"/>
      <c r="HQ76" s="399"/>
      <c r="HR76" s="398"/>
      <c r="HS76" s="399"/>
      <c r="HT76" s="399"/>
      <c r="HU76" s="398"/>
      <c r="HV76" s="398"/>
      <c r="HW76" s="399"/>
      <c r="HX76" s="399"/>
      <c r="HY76" s="424">
        <f t="shared" si="1386"/>
        <v>4550</v>
      </c>
      <c r="HZ76" s="398"/>
      <c r="IA76" s="399"/>
      <c r="IB76" s="399"/>
      <c r="IC76" s="398"/>
      <c r="ID76" s="399"/>
      <c r="IE76" s="399"/>
      <c r="IF76" s="398"/>
      <c r="IG76" s="399"/>
      <c r="IH76" s="399"/>
      <c r="II76" s="398"/>
      <c r="IJ76" s="399"/>
      <c r="IK76" s="399"/>
      <c r="IL76" s="398"/>
      <c r="IM76" s="399"/>
      <c r="IN76" s="399"/>
      <c r="IO76" s="424">
        <f t="shared" si="1397"/>
        <v>0</v>
      </c>
      <c r="IP76" s="399"/>
      <c r="IQ76" s="399"/>
      <c r="IR76" s="399">
        <f t="shared" si="1391"/>
        <v>455</v>
      </c>
      <c r="IS76" s="424">
        <f t="shared" si="1380"/>
        <v>5005</v>
      </c>
      <c r="IT76" s="424"/>
      <c r="IU76" s="398"/>
      <c r="IV76" s="399"/>
      <c r="IW76" s="399"/>
      <c r="IX76" s="423">
        <v>100</v>
      </c>
      <c r="IY76" s="421"/>
      <c r="IZ76" s="421">
        <v>3500</v>
      </c>
      <c r="JA76" s="398"/>
      <c r="JB76" s="399"/>
      <c r="JC76" s="399"/>
      <c r="JD76" s="398"/>
      <c r="JE76" s="399"/>
      <c r="JF76" s="399"/>
      <c r="JG76" s="398"/>
      <c r="JH76" s="399"/>
      <c r="JI76" s="399"/>
      <c r="JJ76" s="398"/>
      <c r="JK76" s="399"/>
      <c r="JL76" s="399"/>
      <c r="JM76" s="668"/>
      <c r="JN76" s="399"/>
      <c r="JO76" s="399"/>
      <c r="JP76" s="398"/>
      <c r="JQ76" s="399"/>
      <c r="JR76" s="399"/>
      <c r="JS76" s="398"/>
      <c r="JT76" s="398"/>
      <c r="JU76" s="399"/>
      <c r="JV76" s="399"/>
      <c r="JW76" s="424">
        <f t="shared" si="1387"/>
        <v>3500</v>
      </c>
      <c r="JX76" s="398"/>
      <c r="JY76" s="399"/>
      <c r="JZ76" s="399"/>
      <c r="KA76" s="398"/>
      <c r="KB76" s="399"/>
      <c r="KC76" s="399"/>
      <c r="KD76" s="398"/>
      <c r="KE76" s="399"/>
      <c r="KF76" s="399"/>
      <c r="KG76" s="398"/>
      <c r="KH76" s="399"/>
      <c r="KI76" s="399"/>
      <c r="KJ76" s="398"/>
      <c r="KK76" s="399"/>
      <c r="KL76" s="399"/>
      <c r="KM76" s="424">
        <f t="shared" si="1398"/>
        <v>0</v>
      </c>
      <c r="KN76" s="399"/>
      <c r="KO76" s="399"/>
      <c r="KP76" s="399">
        <f t="shared" si="1392"/>
        <v>350</v>
      </c>
      <c r="KQ76" s="424">
        <f t="shared" si="1381"/>
        <v>3850</v>
      </c>
      <c r="KR76" s="424"/>
    </row>
    <row r="77" spans="1:304" ht="15">
      <c r="A77" s="911"/>
      <c r="B77" s="48"/>
      <c r="C77" s="20" t="s">
        <v>140</v>
      </c>
      <c r="D77" s="19"/>
      <c r="E77" s="33">
        <f>SUM(E73:E76)</f>
        <v>300</v>
      </c>
      <c r="F77" s="33">
        <f t="shared" si="73"/>
        <v>30</v>
      </c>
      <c r="G77" s="36">
        <f t="shared" ref="G77:H77" si="1399">SUM(G73:G76)</f>
        <v>9000</v>
      </c>
      <c r="H77" s="33">
        <f t="shared" si="1399"/>
        <v>680</v>
      </c>
      <c r="I77" s="33">
        <f t="shared" si="11"/>
        <v>35</v>
      </c>
      <c r="J77" s="36">
        <f t="shared" ref="J77:K77" si="1400">SUM(J73:J76)</f>
        <v>23800</v>
      </c>
      <c r="K77" s="33">
        <f t="shared" si="1400"/>
        <v>0</v>
      </c>
      <c r="L77" s="33" t="str">
        <f t="shared" si="0"/>
        <v/>
      </c>
      <c r="M77" s="36">
        <f t="shared" ref="M77:N77" si="1401">SUM(M73:M76)</f>
        <v>0</v>
      </c>
      <c r="N77" s="33">
        <f t="shared" si="1401"/>
        <v>0</v>
      </c>
      <c r="O77" s="33" t="str">
        <f t="shared" si="12"/>
        <v/>
      </c>
      <c r="P77" s="36">
        <f t="shared" ref="P77:Q77" si="1402">SUM(P73:P76)</f>
        <v>0</v>
      </c>
      <c r="Q77" s="33">
        <f t="shared" si="1402"/>
        <v>30</v>
      </c>
      <c r="R77" s="33">
        <f t="shared" si="13"/>
        <v>180</v>
      </c>
      <c r="S77" s="36">
        <f t="shared" ref="S77:T77" si="1403">SUM(S73:S76)</f>
        <v>5400</v>
      </c>
      <c r="T77" s="33">
        <f t="shared" si="1403"/>
        <v>0</v>
      </c>
      <c r="U77" s="33" t="str">
        <f t="shared" si="14"/>
        <v/>
      </c>
      <c r="V77" s="36">
        <f t="shared" ref="V77:Z77" si="1404">SUM(V73:V76)</f>
        <v>0</v>
      </c>
      <c r="W77" s="670">
        <f t="shared" si="1404"/>
        <v>0</v>
      </c>
      <c r="X77" s="36">
        <f t="shared" si="1404"/>
        <v>0</v>
      </c>
      <c r="Y77" s="36">
        <f t="shared" si="1404"/>
        <v>0</v>
      </c>
      <c r="Z77" s="33">
        <f t="shared" si="1404"/>
        <v>39500</v>
      </c>
      <c r="AA77" s="230">
        <f t="shared" si="15"/>
        <v>0.56999999999999995</v>
      </c>
      <c r="AB77" s="36">
        <f t="shared" ref="AB77:AD77" si="1405">SUM(AB73:AB76)</f>
        <v>22515</v>
      </c>
      <c r="AC77" s="33">
        <f t="shared" si="1405"/>
        <v>0</v>
      </c>
      <c r="AD77" s="33">
        <f t="shared" si="1405"/>
        <v>0</v>
      </c>
      <c r="AE77" s="33" t="str">
        <f t="shared" si="16"/>
        <v/>
      </c>
      <c r="AF77" s="36">
        <f t="shared" ref="AF77" si="1406">SUM(AF73:AF76)</f>
        <v>0</v>
      </c>
      <c r="AG77" s="41">
        <f t="shared" si="1393"/>
        <v>60715</v>
      </c>
      <c r="AH77" s="33">
        <f t="shared" ref="AH77" si="1407">SUM(AH73:AH76)</f>
        <v>0</v>
      </c>
      <c r="AI77" s="33" t="str">
        <f t="shared" ref="AI77:AI86" si="1408">IF(ISERROR(AJ77/AH77),"",(AJ77/AH77))</f>
        <v/>
      </c>
      <c r="AJ77" s="36">
        <f t="shared" ref="AJ77:AK77" si="1409">SUM(AJ73:AJ76)</f>
        <v>0</v>
      </c>
      <c r="AK77" s="33">
        <f t="shared" si="1409"/>
        <v>0</v>
      </c>
      <c r="AL77" s="33" t="str">
        <f t="shared" ref="AL77:AL86" si="1410">IF(ISERROR(AM77/AK77),"",(AM77/AK77))</f>
        <v/>
      </c>
      <c r="AM77" s="36">
        <f t="shared" ref="AM77:AN77" si="1411">SUM(AM73:AM76)</f>
        <v>0</v>
      </c>
      <c r="AN77" s="33">
        <f t="shared" si="1411"/>
        <v>0</v>
      </c>
      <c r="AO77" s="33" t="str">
        <f t="shared" ref="AO77:AO86" si="1412">IF(ISERROR(AP77/AN77),"",(AP77/AN77))</f>
        <v/>
      </c>
      <c r="AP77" s="36">
        <f t="shared" ref="AP77:AQ77" si="1413">SUM(AP73:AP76)</f>
        <v>0</v>
      </c>
      <c r="AQ77" s="33">
        <f t="shared" si="1413"/>
        <v>0</v>
      </c>
      <c r="AR77" s="33" t="str">
        <f t="shared" ref="AR77:AR86" si="1414">IF(ISERROR(AS77/AQ77),"",(AS77/AQ77))</f>
        <v/>
      </c>
      <c r="AS77" s="36">
        <f t="shared" ref="AS77:AT77" si="1415">SUM(AS73:AS76)</f>
        <v>0</v>
      </c>
      <c r="AT77" s="33">
        <f t="shared" si="1415"/>
        <v>0</v>
      </c>
      <c r="AU77" s="33" t="str">
        <f t="shared" si="75"/>
        <v>0</v>
      </c>
      <c r="AV77" s="36">
        <f t="shared" ref="AV77" si="1416">SUM(AV73:AV76)</f>
        <v>0</v>
      </c>
      <c r="AW77" s="36">
        <f t="shared" ref="AW77" si="1417">SUM(AJ77,AM77,AP77,AS77,AV77)</f>
        <v>0</v>
      </c>
      <c r="AX77" s="36">
        <f t="shared" ref="AX77:AZ77" si="1418">SUM(AX73:AX76)</f>
        <v>0</v>
      </c>
      <c r="AY77" s="36">
        <f t="shared" si="1418"/>
        <v>10000</v>
      </c>
      <c r="AZ77" s="36">
        <f t="shared" si="1418"/>
        <v>6071.5</v>
      </c>
      <c r="BA77" s="214">
        <f t="shared" si="1365"/>
        <v>76786.5</v>
      </c>
      <c r="BB77" s="45"/>
      <c r="BC77" s="33">
        <f>SUM(BC73:BC76)</f>
        <v>0</v>
      </c>
      <c r="BD77" s="36" t="str">
        <f t="shared" si="58"/>
        <v/>
      </c>
      <c r="BE77" s="36">
        <f t="shared" ref="BE77:BF77" si="1419">SUM(BE73:BE76)</f>
        <v>0</v>
      </c>
      <c r="BF77" s="33">
        <f t="shared" si="1419"/>
        <v>750</v>
      </c>
      <c r="BG77" s="36">
        <f t="shared" si="59"/>
        <v>35</v>
      </c>
      <c r="BH77" s="36">
        <f t="shared" ref="BH77:BI77" si="1420">SUM(BH73:BH76)</f>
        <v>26250</v>
      </c>
      <c r="BI77" s="33">
        <f t="shared" si="1420"/>
        <v>0</v>
      </c>
      <c r="BJ77" s="36" t="str">
        <f t="shared" si="60"/>
        <v/>
      </c>
      <c r="BK77" s="36">
        <f t="shared" ref="BK77:BL77" si="1421">SUM(BK73:BK76)</f>
        <v>0</v>
      </c>
      <c r="BL77" s="33">
        <f t="shared" si="1421"/>
        <v>0</v>
      </c>
      <c r="BM77" s="36" t="str">
        <f t="shared" si="61"/>
        <v/>
      </c>
      <c r="BN77" s="36">
        <f t="shared" ref="BN77:BO77" si="1422">SUM(BN73:BN76)</f>
        <v>0</v>
      </c>
      <c r="BO77" s="33">
        <f t="shared" si="1422"/>
        <v>0</v>
      </c>
      <c r="BP77" s="36" t="str">
        <f t="shared" si="62"/>
        <v/>
      </c>
      <c r="BQ77" s="36">
        <f t="shared" ref="BQ77:BR77" si="1423">SUM(BQ73:BQ76)</f>
        <v>0</v>
      </c>
      <c r="BR77" s="33">
        <f t="shared" si="1423"/>
        <v>0</v>
      </c>
      <c r="BS77" s="36" t="str">
        <f t="shared" si="63"/>
        <v/>
      </c>
      <c r="BT77" s="36">
        <f t="shared" ref="BT77:BX77" si="1424">SUM(BT73:BT76)</f>
        <v>0</v>
      </c>
      <c r="BU77" s="670">
        <f t="shared" ref="BU77:BW77" si="1425">SUM(BU73:BU76)</f>
        <v>0</v>
      </c>
      <c r="BV77" s="36">
        <f t="shared" si="1425"/>
        <v>0</v>
      </c>
      <c r="BW77" s="36">
        <f t="shared" si="1425"/>
        <v>0</v>
      </c>
      <c r="BX77" s="33">
        <f t="shared" si="1424"/>
        <v>0</v>
      </c>
      <c r="BY77" s="36" t="str">
        <f t="shared" si="64"/>
        <v/>
      </c>
      <c r="BZ77" s="36">
        <f t="shared" ref="BZ77:CB77" si="1426">SUM(BZ73:BZ76)</f>
        <v>0</v>
      </c>
      <c r="CA77" s="33">
        <f t="shared" si="1426"/>
        <v>40000</v>
      </c>
      <c r="CB77" s="33">
        <f t="shared" si="1426"/>
        <v>38</v>
      </c>
      <c r="CC77" s="36">
        <f t="shared" si="65"/>
        <v>350</v>
      </c>
      <c r="CD77" s="36">
        <f t="shared" ref="CD77" si="1427">SUM(CD73:CD76)</f>
        <v>13300</v>
      </c>
      <c r="CE77" s="424">
        <f t="shared" si="1383"/>
        <v>39550</v>
      </c>
      <c r="CF77" s="33">
        <f t="shared" ref="CF77" si="1428">SUM(CF73:CF76)</f>
        <v>400</v>
      </c>
      <c r="CG77" s="36">
        <f t="shared" si="66"/>
        <v>35</v>
      </c>
      <c r="CH77" s="36">
        <f t="shared" ref="CH77:CI77" si="1429">SUM(CH73:CH76)</f>
        <v>14000</v>
      </c>
      <c r="CI77" s="33">
        <f t="shared" si="1429"/>
        <v>0</v>
      </c>
      <c r="CJ77" s="36" t="str">
        <f t="shared" si="67"/>
        <v/>
      </c>
      <c r="CK77" s="36">
        <f t="shared" ref="CK77:CL77" si="1430">SUM(CK73:CK76)</f>
        <v>0</v>
      </c>
      <c r="CL77" s="33">
        <f t="shared" si="1430"/>
        <v>0</v>
      </c>
      <c r="CM77" s="36" t="str">
        <f t="shared" si="68"/>
        <v/>
      </c>
      <c r="CN77" s="36">
        <f t="shared" ref="CN77:CO77" si="1431">SUM(CN73:CN76)</f>
        <v>0</v>
      </c>
      <c r="CO77" s="33">
        <f t="shared" si="1431"/>
        <v>0</v>
      </c>
      <c r="CP77" s="36" t="str">
        <f t="shared" si="69"/>
        <v/>
      </c>
      <c r="CQ77" s="36">
        <f t="shared" ref="CQ77:CR77" si="1432">SUM(CQ73:CQ76)</f>
        <v>0</v>
      </c>
      <c r="CR77" s="33">
        <f t="shared" si="1432"/>
        <v>0</v>
      </c>
      <c r="CS77" s="36" t="str">
        <f t="shared" si="70"/>
        <v/>
      </c>
      <c r="CT77" s="36">
        <f t="shared" ref="CT77" si="1433">SUM(CT73:CT76)</f>
        <v>0</v>
      </c>
      <c r="CU77" s="424">
        <f t="shared" si="1394"/>
        <v>14000</v>
      </c>
      <c r="CV77" s="36">
        <f t="shared" ref="CV77:CX77" si="1434">SUM(CV73:CV76)</f>
        <v>0</v>
      </c>
      <c r="CW77" s="36">
        <f t="shared" si="1434"/>
        <v>0</v>
      </c>
      <c r="CX77" s="36">
        <f t="shared" si="1434"/>
        <v>5355</v>
      </c>
      <c r="CY77" s="424">
        <f t="shared" si="1377"/>
        <v>58905</v>
      </c>
      <c r="CZ77" s="822"/>
      <c r="DA77" s="33">
        <f>SUM(DA73:DA76)</f>
        <v>0</v>
      </c>
      <c r="DB77" s="36"/>
      <c r="DC77" s="36">
        <f t="shared" ref="DC77:DD77" si="1435">SUM(DC73:DC76)</f>
        <v>0</v>
      </c>
      <c r="DD77" s="33">
        <f t="shared" si="1435"/>
        <v>350</v>
      </c>
      <c r="DE77" s="36"/>
      <c r="DF77" s="36">
        <f t="shared" ref="DF77:DG77" si="1436">SUM(DF73:DF76)</f>
        <v>12250</v>
      </c>
      <c r="DG77" s="33">
        <f t="shared" si="1436"/>
        <v>0</v>
      </c>
      <c r="DH77" s="36"/>
      <c r="DI77" s="36">
        <f t="shared" ref="DI77:DJ77" si="1437">SUM(DI73:DI76)</f>
        <v>0</v>
      </c>
      <c r="DJ77" s="33">
        <f t="shared" si="1437"/>
        <v>0</v>
      </c>
      <c r="DK77" s="36"/>
      <c r="DL77" s="36">
        <f t="shared" ref="DL77:DM77" si="1438">SUM(DL73:DL76)</f>
        <v>0</v>
      </c>
      <c r="DM77" s="33">
        <f t="shared" si="1438"/>
        <v>0</v>
      </c>
      <c r="DN77" s="36"/>
      <c r="DO77" s="36">
        <f t="shared" ref="DO77:DP77" si="1439">SUM(DO73:DO76)</f>
        <v>0</v>
      </c>
      <c r="DP77" s="33">
        <f t="shared" si="1439"/>
        <v>0</v>
      </c>
      <c r="DQ77" s="36"/>
      <c r="DR77" s="36">
        <f t="shared" ref="DR77:DV77" si="1440">SUM(DR73:DR76)</f>
        <v>0</v>
      </c>
      <c r="DS77" s="670">
        <f t="shared" ref="DS77:DU77" si="1441">SUM(DS73:DS76)</f>
        <v>0</v>
      </c>
      <c r="DT77" s="36">
        <f t="shared" si="1441"/>
        <v>0</v>
      </c>
      <c r="DU77" s="36">
        <f t="shared" si="1441"/>
        <v>0</v>
      </c>
      <c r="DV77" s="33">
        <f t="shared" si="1440"/>
        <v>40000</v>
      </c>
      <c r="DW77" s="36"/>
      <c r="DX77" s="36">
        <f t="shared" ref="DX77:DZ77" si="1442">SUM(DX73:DX76)</f>
        <v>22800</v>
      </c>
      <c r="DY77" s="33">
        <f t="shared" si="1442"/>
        <v>0</v>
      </c>
      <c r="DZ77" s="33">
        <f t="shared" si="1442"/>
        <v>0</v>
      </c>
      <c r="EA77" s="36"/>
      <c r="EB77" s="36">
        <f t="shared" ref="EB77" si="1443">SUM(EB73:EB76)</f>
        <v>0</v>
      </c>
      <c r="EC77" s="424">
        <f t="shared" si="1384"/>
        <v>35050</v>
      </c>
      <c r="ED77" s="33">
        <f t="shared" ref="ED77" si="1444">SUM(ED73:ED76)</f>
        <v>100</v>
      </c>
      <c r="EE77" s="36"/>
      <c r="EF77" s="36">
        <f t="shared" ref="EF77:EG77" si="1445">SUM(EF73:EF76)</f>
        <v>3500</v>
      </c>
      <c r="EG77" s="33">
        <f t="shared" si="1445"/>
        <v>0</v>
      </c>
      <c r="EH77" s="36"/>
      <c r="EI77" s="36">
        <f t="shared" ref="EI77:EJ77" si="1446">SUM(EI73:EI76)</f>
        <v>0</v>
      </c>
      <c r="EJ77" s="33">
        <f t="shared" si="1446"/>
        <v>0</v>
      </c>
      <c r="EK77" s="36"/>
      <c r="EL77" s="36">
        <f t="shared" ref="EL77:EM77" si="1447">SUM(EL73:EL76)</f>
        <v>0</v>
      </c>
      <c r="EM77" s="33">
        <f t="shared" si="1447"/>
        <v>0</v>
      </c>
      <c r="EN77" s="36"/>
      <c r="EO77" s="36">
        <f t="shared" ref="EO77:EP77" si="1448">SUM(EO73:EO76)</f>
        <v>0</v>
      </c>
      <c r="EP77" s="33">
        <f t="shared" si="1448"/>
        <v>0</v>
      </c>
      <c r="EQ77" s="36"/>
      <c r="ER77" s="36">
        <f t="shared" ref="ER77" si="1449">SUM(ER73:ER76)</f>
        <v>0</v>
      </c>
      <c r="ES77" s="424">
        <f t="shared" si="1395"/>
        <v>3500</v>
      </c>
      <c r="ET77" s="36">
        <f t="shared" ref="ET77:EV77" si="1450">SUM(ET73:ET76)</f>
        <v>0</v>
      </c>
      <c r="EU77" s="36">
        <f t="shared" si="1450"/>
        <v>0</v>
      </c>
      <c r="EV77" s="36">
        <f t="shared" si="1450"/>
        <v>6135</v>
      </c>
      <c r="EW77" s="424">
        <f t="shared" si="1378"/>
        <v>44685</v>
      </c>
      <c r="EX77" s="45"/>
      <c r="EY77" s="33">
        <f>SUM(EY73:EY76)</f>
        <v>0</v>
      </c>
      <c r="EZ77" s="36"/>
      <c r="FA77" s="36">
        <f t="shared" ref="FA77:FB77" si="1451">SUM(FA73:FA76)</f>
        <v>0</v>
      </c>
      <c r="FB77" s="42">
        <f t="shared" si="1451"/>
        <v>350</v>
      </c>
      <c r="FC77" s="41"/>
      <c r="FD77" s="41">
        <f t="shared" ref="FD77:FE77" si="1452">SUM(FD73:FD76)</f>
        <v>12250</v>
      </c>
      <c r="FE77" s="33">
        <f t="shared" si="1452"/>
        <v>0</v>
      </c>
      <c r="FF77" s="36"/>
      <c r="FG77" s="36">
        <f t="shared" ref="FG77:FH77" si="1453">SUM(FG73:FG76)</f>
        <v>0</v>
      </c>
      <c r="FH77" s="33">
        <f t="shared" si="1453"/>
        <v>0</v>
      </c>
      <c r="FI77" s="36"/>
      <c r="FJ77" s="36">
        <f t="shared" ref="FJ77:FK77" si="1454">SUM(FJ73:FJ76)</f>
        <v>0</v>
      </c>
      <c r="FK77" s="33">
        <f t="shared" si="1454"/>
        <v>0</v>
      </c>
      <c r="FL77" s="36"/>
      <c r="FM77" s="36">
        <f t="shared" ref="FM77:FN77" si="1455">SUM(FM73:FM76)</f>
        <v>0</v>
      </c>
      <c r="FN77" s="33">
        <f t="shared" si="1455"/>
        <v>0</v>
      </c>
      <c r="FO77" s="36"/>
      <c r="FP77" s="36">
        <f t="shared" ref="FP77:FT77" si="1456">SUM(FP73:FP76)</f>
        <v>0</v>
      </c>
      <c r="FQ77" s="670">
        <f t="shared" ref="FQ77:FS77" si="1457">SUM(FQ73:FQ76)</f>
        <v>0</v>
      </c>
      <c r="FR77" s="36">
        <f t="shared" si="1457"/>
        <v>0</v>
      </c>
      <c r="FS77" s="36">
        <f t="shared" si="1457"/>
        <v>0</v>
      </c>
      <c r="FT77" s="33">
        <f t="shared" si="1456"/>
        <v>0</v>
      </c>
      <c r="FU77" s="36"/>
      <c r="FV77" s="36">
        <f t="shared" ref="FV77:FX77" si="1458">SUM(FV73:FV76)</f>
        <v>0</v>
      </c>
      <c r="FW77" s="33">
        <f t="shared" si="1458"/>
        <v>0</v>
      </c>
      <c r="FX77" s="36">
        <f t="shared" si="1458"/>
        <v>0</v>
      </c>
      <c r="FY77" s="36"/>
      <c r="FZ77" s="36">
        <f t="shared" ref="FZ77" si="1459">SUM(FZ73:FZ76)</f>
        <v>0</v>
      </c>
      <c r="GA77" s="424">
        <f t="shared" si="1385"/>
        <v>12250</v>
      </c>
      <c r="GB77" s="33">
        <f t="shared" ref="GB77" si="1460">SUM(GB73:GB76)</f>
        <v>475</v>
      </c>
      <c r="GC77" s="36"/>
      <c r="GD77" s="36">
        <f t="shared" ref="GD77:GE77" si="1461">SUM(GD73:GD76)</f>
        <v>16625</v>
      </c>
      <c r="GE77" s="33">
        <f t="shared" si="1461"/>
        <v>0</v>
      </c>
      <c r="GF77" s="36"/>
      <c r="GG77" s="36">
        <f t="shared" ref="GG77:GH77" si="1462">SUM(GG73:GG76)</f>
        <v>0</v>
      </c>
      <c r="GH77" s="33">
        <f t="shared" si="1462"/>
        <v>0</v>
      </c>
      <c r="GI77" s="36"/>
      <c r="GJ77" s="36">
        <f t="shared" ref="GJ77:GK77" si="1463">SUM(GJ73:GJ76)</f>
        <v>0</v>
      </c>
      <c r="GK77" s="33">
        <f t="shared" si="1463"/>
        <v>0</v>
      </c>
      <c r="GL77" s="36"/>
      <c r="GM77" s="36">
        <f t="shared" ref="GM77:GN77" si="1464">SUM(GM73:GM76)</f>
        <v>0</v>
      </c>
      <c r="GN77" s="33">
        <f t="shared" si="1464"/>
        <v>0</v>
      </c>
      <c r="GO77" s="36"/>
      <c r="GP77" s="36">
        <f t="shared" ref="GP77" si="1465">SUM(GP73:GP76)</f>
        <v>0</v>
      </c>
      <c r="GQ77" s="424">
        <f t="shared" si="1396"/>
        <v>16625</v>
      </c>
      <c r="GR77" s="36">
        <f t="shared" ref="GR77:GT77" si="1466">SUM(GR73:GR76)</f>
        <v>0</v>
      </c>
      <c r="GS77" s="36">
        <f t="shared" si="1466"/>
        <v>0</v>
      </c>
      <c r="GT77" s="37">
        <f t="shared" si="1466"/>
        <v>2887.5</v>
      </c>
      <c r="GU77" s="424">
        <f t="shared" si="1379"/>
        <v>31762.5</v>
      </c>
      <c r="GV77" s="45"/>
      <c r="GW77" s="33">
        <f>SUM(GW73:GW76)</f>
        <v>0</v>
      </c>
      <c r="GX77" s="36"/>
      <c r="GY77" s="36">
        <f t="shared" ref="GY77:GZ77" si="1467">SUM(GY73:GY76)</f>
        <v>0</v>
      </c>
      <c r="GZ77" s="42">
        <f t="shared" si="1467"/>
        <v>350</v>
      </c>
      <c r="HA77" s="41"/>
      <c r="HB77" s="41">
        <f t="shared" ref="HB77:HC77" si="1468">SUM(HB73:HB76)</f>
        <v>12250</v>
      </c>
      <c r="HC77" s="33">
        <f t="shared" si="1468"/>
        <v>0</v>
      </c>
      <c r="HD77" s="36"/>
      <c r="HE77" s="36">
        <f t="shared" ref="HE77:HF77" si="1469">SUM(HE73:HE76)</f>
        <v>0</v>
      </c>
      <c r="HF77" s="33">
        <f t="shared" si="1469"/>
        <v>30</v>
      </c>
      <c r="HG77" s="36"/>
      <c r="HH77" s="36">
        <f t="shared" ref="HH77:HI77" si="1470">SUM(HH73:HH76)</f>
        <v>1050</v>
      </c>
      <c r="HI77" s="33">
        <f t="shared" si="1470"/>
        <v>0</v>
      </c>
      <c r="HJ77" s="36"/>
      <c r="HK77" s="36">
        <f t="shared" ref="HK77:HL77" si="1471">SUM(HK73:HK76)</f>
        <v>0</v>
      </c>
      <c r="HL77" s="33">
        <f t="shared" si="1471"/>
        <v>0</v>
      </c>
      <c r="HM77" s="36"/>
      <c r="HN77" s="36">
        <f t="shared" ref="HN77:HR77" si="1472">SUM(HN73:HN76)</f>
        <v>0</v>
      </c>
      <c r="HO77" s="670">
        <f t="shared" ref="HO77:HQ77" si="1473">SUM(HO73:HO76)</f>
        <v>100</v>
      </c>
      <c r="HP77" s="36">
        <f t="shared" si="1473"/>
        <v>0</v>
      </c>
      <c r="HQ77" s="36">
        <f t="shared" si="1473"/>
        <v>150000</v>
      </c>
      <c r="HR77" s="33">
        <f t="shared" si="1472"/>
        <v>0</v>
      </c>
      <c r="HS77" s="36"/>
      <c r="HT77" s="36">
        <f t="shared" ref="HT77:HV77" si="1474">SUM(HT73:HT76)</f>
        <v>0</v>
      </c>
      <c r="HU77" s="33">
        <f t="shared" si="1474"/>
        <v>0</v>
      </c>
      <c r="HV77" s="33">
        <f t="shared" si="1474"/>
        <v>0</v>
      </c>
      <c r="HW77" s="36"/>
      <c r="HX77" s="36">
        <f t="shared" ref="HX77" si="1475">SUM(HX73:HX76)</f>
        <v>0</v>
      </c>
      <c r="HY77" s="424">
        <f t="shared" si="1386"/>
        <v>163300</v>
      </c>
      <c r="HZ77" s="33">
        <f t="shared" ref="HZ77" si="1476">SUM(HZ73:HZ76)</f>
        <v>0</v>
      </c>
      <c r="IA77" s="36"/>
      <c r="IB77" s="36">
        <f t="shared" ref="IB77:IC77" si="1477">SUM(IB73:IB76)</f>
        <v>0</v>
      </c>
      <c r="IC77" s="33">
        <f t="shared" si="1477"/>
        <v>0</v>
      </c>
      <c r="ID77" s="36"/>
      <c r="IE77" s="36">
        <f t="shared" ref="IE77:IF77" si="1478">SUM(IE73:IE76)</f>
        <v>0</v>
      </c>
      <c r="IF77" s="33">
        <f t="shared" si="1478"/>
        <v>0</v>
      </c>
      <c r="IG77" s="36"/>
      <c r="IH77" s="36">
        <f t="shared" ref="IH77:II77" si="1479">SUM(IH73:IH76)</f>
        <v>0</v>
      </c>
      <c r="II77" s="33">
        <f t="shared" si="1479"/>
        <v>0</v>
      </c>
      <c r="IJ77" s="36"/>
      <c r="IK77" s="36">
        <f t="shared" ref="IK77:IL77" si="1480">SUM(IK73:IK76)</f>
        <v>0</v>
      </c>
      <c r="IL77" s="33">
        <f t="shared" si="1480"/>
        <v>0</v>
      </c>
      <c r="IM77" s="36"/>
      <c r="IN77" s="36">
        <f t="shared" ref="IN77" si="1481">SUM(IN73:IN76)</f>
        <v>0</v>
      </c>
      <c r="IO77" s="424">
        <f t="shared" si="1397"/>
        <v>0</v>
      </c>
      <c r="IP77" s="36">
        <f t="shared" ref="IP77:IR77" si="1482">SUM(IP73:IP76)</f>
        <v>0</v>
      </c>
      <c r="IQ77" s="36">
        <f t="shared" si="1482"/>
        <v>0</v>
      </c>
      <c r="IR77" s="37">
        <f t="shared" si="1482"/>
        <v>1330</v>
      </c>
      <c r="IS77" s="424">
        <f t="shared" si="1380"/>
        <v>164630</v>
      </c>
      <c r="IT77" s="45"/>
      <c r="IU77" s="33">
        <f>SUM(IU73:IU76)</f>
        <v>0</v>
      </c>
      <c r="IV77" s="36"/>
      <c r="IW77" s="36">
        <f t="shared" ref="IW77:IX77" si="1483">SUM(IW73:IW76)</f>
        <v>0</v>
      </c>
      <c r="IX77" s="42">
        <f t="shared" si="1483"/>
        <v>600</v>
      </c>
      <c r="IY77" s="41"/>
      <c r="IZ77" s="41">
        <f t="shared" ref="IZ77:JA77" si="1484">SUM(IZ73:IZ76)</f>
        <v>21000</v>
      </c>
      <c r="JA77" s="33">
        <f t="shared" si="1484"/>
        <v>0</v>
      </c>
      <c r="JB77" s="36"/>
      <c r="JC77" s="36">
        <f t="shared" ref="JC77:JD77" si="1485">SUM(JC73:JC76)</f>
        <v>0</v>
      </c>
      <c r="JD77" s="33">
        <f t="shared" si="1485"/>
        <v>0</v>
      </c>
      <c r="JE77" s="36"/>
      <c r="JF77" s="36">
        <f t="shared" ref="JF77:JG77" si="1486">SUM(JF73:JF76)</f>
        <v>0</v>
      </c>
      <c r="JG77" s="33">
        <f t="shared" si="1486"/>
        <v>0</v>
      </c>
      <c r="JH77" s="36"/>
      <c r="JI77" s="36">
        <f t="shared" ref="JI77:JJ77" si="1487">SUM(JI73:JI76)</f>
        <v>0</v>
      </c>
      <c r="JJ77" s="33">
        <f t="shared" si="1487"/>
        <v>0</v>
      </c>
      <c r="JK77" s="36"/>
      <c r="JL77" s="36">
        <f t="shared" ref="JL77:JP77" si="1488">SUM(JL73:JL76)</f>
        <v>0</v>
      </c>
      <c r="JM77" s="670">
        <f t="shared" si="1488"/>
        <v>100</v>
      </c>
      <c r="JN77" s="36">
        <f t="shared" si="1488"/>
        <v>0</v>
      </c>
      <c r="JO77" s="36">
        <f t="shared" si="1488"/>
        <v>150000</v>
      </c>
      <c r="JP77" s="33">
        <f t="shared" si="1488"/>
        <v>0</v>
      </c>
      <c r="JQ77" s="36"/>
      <c r="JR77" s="36">
        <f t="shared" ref="JR77:JT77" si="1489">SUM(JR73:JR76)</f>
        <v>0</v>
      </c>
      <c r="JS77" s="33">
        <f t="shared" si="1489"/>
        <v>0</v>
      </c>
      <c r="JT77" s="33">
        <f t="shared" si="1489"/>
        <v>0</v>
      </c>
      <c r="JU77" s="36"/>
      <c r="JV77" s="36">
        <f t="shared" ref="JV77" si="1490">SUM(JV73:JV76)</f>
        <v>0</v>
      </c>
      <c r="JW77" s="424">
        <f t="shared" si="1387"/>
        <v>171000</v>
      </c>
      <c r="JX77" s="33">
        <f t="shared" ref="JX77" si="1491">SUM(JX73:JX76)</f>
        <v>0</v>
      </c>
      <c r="JY77" s="36"/>
      <c r="JZ77" s="36">
        <f t="shared" ref="JZ77:KA77" si="1492">SUM(JZ73:JZ76)</f>
        <v>0</v>
      </c>
      <c r="KA77" s="33">
        <f t="shared" si="1492"/>
        <v>0</v>
      </c>
      <c r="KB77" s="36"/>
      <c r="KC77" s="36">
        <f t="shared" ref="KC77:KD77" si="1493">SUM(KC73:KC76)</f>
        <v>0</v>
      </c>
      <c r="KD77" s="33">
        <f t="shared" si="1493"/>
        <v>0</v>
      </c>
      <c r="KE77" s="36"/>
      <c r="KF77" s="36">
        <f t="shared" ref="KF77:KG77" si="1494">SUM(KF73:KF76)</f>
        <v>0</v>
      </c>
      <c r="KG77" s="33">
        <f t="shared" si="1494"/>
        <v>0</v>
      </c>
      <c r="KH77" s="36"/>
      <c r="KI77" s="36">
        <f t="shared" ref="KI77:KJ77" si="1495">SUM(KI73:KI76)</f>
        <v>0</v>
      </c>
      <c r="KJ77" s="33">
        <f t="shared" si="1495"/>
        <v>0</v>
      </c>
      <c r="KK77" s="36"/>
      <c r="KL77" s="36">
        <f t="shared" ref="KL77" si="1496">SUM(KL73:KL76)</f>
        <v>0</v>
      </c>
      <c r="KM77" s="424">
        <f t="shared" si="1398"/>
        <v>0</v>
      </c>
      <c r="KN77" s="36">
        <f t="shared" ref="KN77:KP77" si="1497">SUM(KN73:KN76)</f>
        <v>0</v>
      </c>
      <c r="KO77" s="36">
        <f t="shared" si="1497"/>
        <v>0</v>
      </c>
      <c r="KP77" s="37">
        <f t="shared" si="1497"/>
        <v>2100</v>
      </c>
      <c r="KQ77" s="424">
        <f t="shared" si="1381"/>
        <v>173100</v>
      </c>
      <c r="KR77" s="45"/>
    </row>
    <row r="78" spans="1:304" ht="15">
      <c r="A78" s="911"/>
      <c r="B78" s="948" t="s">
        <v>139</v>
      </c>
      <c r="C78" s="949"/>
      <c r="D78" s="115" t="s">
        <v>1</v>
      </c>
      <c r="E78" s="117">
        <f>E61+E73</f>
        <v>350</v>
      </c>
      <c r="F78" s="117">
        <f t="shared" si="73"/>
        <v>30</v>
      </c>
      <c r="G78" s="117">
        <f>G61+G73</f>
        <v>10500</v>
      </c>
      <c r="H78" s="117">
        <f>H61+H73</f>
        <v>2950</v>
      </c>
      <c r="I78" s="117">
        <f t="shared" si="11"/>
        <v>35</v>
      </c>
      <c r="J78" s="117">
        <f>J61+J73</f>
        <v>103250</v>
      </c>
      <c r="K78" s="117">
        <f>K61+K73</f>
        <v>0</v>
      </c>
      <c r="L78" s="117" t="str">
        <f t="shared" si="0"/>
        <v/>
      </c>
      <c r="M78" s="117">
        <f>M61+M73</f>
        <v>0</v>
      </c>
      <c r="N78" s="117">
        <f>N61+N73</f>
        <v>0</v>
      </c>
      <c r="O78" s="117" t="str">
        <f t="shared" si="12"/>
        <v/>
      </c>
      <c r="P78" s="117">
        <f>P61+P73</f>
        <v>0</v>
      </c>
      <c r="Q78" s="117">
        <f>Q61+Q73</f>
        <v>30</v>
      </c>
      <c r="R78" s="117">
        <f t="shared" si="13"/>
        <v>180</v>
      </c>
      <c r="S78" s="117">
        <f>S61+S73</f>
        <v>5400</v>
      </c>
      <c r="T78" s="117">
        <f>T61+T73</f>
        <v>0</v>
      </c>
      <c r="U78" s="117" t="str">
        <f t="shared" si="14"/>
        <v/>
      </c>
      <c r="V78" s="117">
        <f t="shared" ref="V78:Z79" si="1498">V61+V73</f>
        <v>0</v>
      </c>
      <c r="W78" s="678">
        <f t="shared" si="1498"/>
        <v>0</v>
      </c>
      <c r="X78" s="117">
        <f t="shared" si="1498"/>
        <v>0</v>
      </c>
      <c r="Y78" s="117">
        <f t="shared" si="1498"/>
        <v>0</v>
      </c>
      <c r="Z78" s="117">
        <f t="shared" si="1498"/>
        <v>39500</v>
      </c>
      <c r="AA78" s="234">
        <f t="shared" si="15"/>
        <v>0.56999999999999995</v>
      </c>
      <c r="AB78" s="117">
        <f t="shared" ref="AB78:AD79" si="1499">AB61+AB73</f>
        <v>22515</v>
      </c>
      <c r="AC78" s="117">
        <f t="shared" si="1499"/>
        <v>0</v>
      </c>
      <c r="AD78" s="117">
        <f t="shared" si="1499"/>
        <v>0</v>
      </c>
      <c r="AE78" s="117" t="str">
        <f t="shared" si="16"/>
        <v/>
      </c>
      <c r="AF78" s="117">
        <f t="shared" ref="AF78:AH79" si="1500">AF61+AF73</f>
        <v>0</v>
      </c>
      <c r="AG78" s="117">
        <f t="shared" si="1500"/>
        <v>141665</v>
      </c>
      <c r="AH78" s="117">
        <f t="shared" si="1500"/>
        <v>0</v>
      </c>
      <c r="AI78" s="117" t="str">
        <f t="shared" si="1408"/>
        <v/>
      </c>
      <c r="AJ78" s="117">
        <f>AJ61+AJ73</f>
        <v>0</v>
      </c>
      <c r="AK78" s="117">
        <f>AK61+AK73</f>
        <v>0</v>
      </c>
      <c r="AL78" s="117" t="str">
        <f t="shared" si="1410"/>
        <v/>
      </c>
      <c r="AM78" s="117">
        <f>AM61+AM73</f>
        <v>0</v>
      </c>
      <c r="AN78" s="117">
        <f>AN61+AN73</f>
        <v>0</v>
      </c>
      <c r="AO78" s="117" t="str">
        <f t="shared" si="1412"/>
        <v/>
      </c>
      <c r="AP78" s="117">
        <f>AP61+AP73</f>
        <v>0</v>
      </c>
      <c r="AQ78" s="117">
        <f>AQ61+AQ73</f>
        <v>0</v>
      </c>
      <c r="AR78" s="117" t="str">
        <f t="shared" si="1414"/>
        <v/>
      </c>
      <c r="AS78" s="117">
        <f>AS61+AS73</f>
        <v>0</v>
      </c>
      <c r="AT78" s="117">
        <f>AT61+AT73</f>
        <v>0</v>
      </c>
      <c r="AU78" s="117" t="str">
        <f t="shared" si="75"/>
        <v>0</v>
      </c>
      <c r="AV78" s="117">
        <f t="shared" ref="AV78:AZ79" si="1501">AV61+AV73</f>
        <v>0</v>
      </c>
      <c r="AW78" s="117">
        <f t="shared" si="1501"/>
        <v>0</v>
      </c>
      <c r="AX78" s="117">
        <f t="shared" si="1501"/>
        <v>0</v>
      </c>
      <c r="AY78" s="117">
        <f t="shared" si="1501"/>
        <v>30000</v>
      </c>
      <c r="AZ78" s="118">
        <f t="shared" si="1501"/>
        <v>14166.5</v>
      </c>
      <c r="BA78" s="208">
        <f t="shared" si="1365"/>
        <v>185831.5</v>
      </c>
      <c r="BB78" s="119"/>
      <c r="BC78" s="116">
        <f>BC61+BC73</f>
        <v>0</v>
      </c>
      <c r="BD78" s="130" t="str">
        <f t="shared" si="58"/>
        <v/>
      </c>
      <c r="BE78" s="130">
        <f>BE61+BE73</f>
        <v>0</v>
      </c>
      <c r="BF78" s="117">
        <f>BF61+BF73</f>
        <v>250</v>
      </c>
      <c r="BG78" s="130">
        <f t="shared" si="59"/>
        <v>35</v>
      </c>
      <c r="BH78" s="130">
        <f>BH61+BH73</f>
        <v>8750</v>
      </c>
      <c r="BI78" s="117">
        <f>BI61+BI73</f>
        <v>0</v>
      </c>
      <c r="BJ78" s="130" t="str">
        <f t="shared" si="60"/>
        <v/>
      </c>
      <c r="BK78" s="130">
        <f>BK61+BK73</f>
        <v>0</v>
      </c>
      <c r="BL78" s="117">
        <f>BL61+BL73</f>
        <v>5000</v>
      </c>
      <c r="BM78" s="130">
        <f t="shared" si="61"/>
        <v>30</v>
      </c>
      <c r="BN78" s="130">
        <f>BN61+BN73</f>
        <v>150000</v>
      </c>
      <c r="BO78" s="117">
        <f>BO61+BO73</f>
        <v>0</v>
      </c>
      <c r="BP78" s="130" t="str">
        <f t="shared" si="62"/>
        <v/>
      </c>
      <c r="BQ78" s="130">
        <f>BQ61+BQ73</f>
        <v>0</v>
      </c>
      <c r="BR78" s="117">
        <f>BR61+BR73</f>
        <v>40</v>
      </c>
      <c r="BS78" s="130">
        <f t="shared" si="63"/>
        <v>700</v>
      </c>
      <c r="BT78" s="130">
        <f t="shared" ref="BT78:BX79" si="1502">BT61+BT73</f>
        <v>28000</v>
      </c>
      <c r="BU78" s="678">
        <f t="shared" si="1502"/>
        <v>0</v>
      </c>
      <c r="BV78" s="130">
        <f t="shared" si="1502"/>
        <v>0</v>
      </c>
      <c r="BW78" s="130">
        <f t="shared" si="1502"/>
        <v>0</v>
      </c>
      <c r="BX78" s="117">
        <f t="shared" si="1502"/>
        <v>50000</v>
      </c>
      <c r="BY78" s="130">
        <f t="shared" si="64"/>
        <v>0.5</v>
      </c>
      <c r="BZ78" s="130">
        <f t="shared" ref="BZ78:CB79" si="1503">BZ61+BZ73</f>
        <v>25000</v>
      </c>
      <c r="CA78" s="117">
        <f t="shared" si="1503"/>
        <v>0</v>
      </c>
      <c r="CB78" s="117">
        <f t="shared" si="1503"/>
        <v>38</v>
      </c>
      <c r="CC78" s="130">
        <f t="shared" si="65"/>
        <v>350</v>
      </c>
      <c r="CD78" s="130">
        <f t="shared" ref="CD78:CF79" si="1504">CD61+CD73</f>
        <v>13300</v>
      </c>
      <c r="CE78" s="424">
        <f t="shared" si="1383"/>
        <v>225050</v>
      </c>
      <c r="CF78" s="117">
        <f t="shared" si="1504"/>
        <v>1000</v>
      </c>
      <c r="CG78" s="130">
        <f t="shared" si="66"/>
        <v>35</v>
      </c>
      <c r="CH78" s="130">
        <f>CH61+CH73</f>
        <v>35000</v>
      </c>
      <c r="CI78" s="117">
        <f>CI61+CI73</f>
        <v>50</v>
      </c>
      <c r="CJ78" s="130">
        <f t="shared" si="67"/>
        <v>1000</v>
      </c>
      <c r="CK78" s="130">
        <f>CK61+CK73</f>
        <v>50000</v>
      </c>
      <c r="CL78" s="117">
        <f>CL61+CL73</f>
        <v>50</v>
      </c>
      <c r="CM78" s="130">
        <f t="shared" si="68"/>
        <v>1200</v>
      </c>
      <c r="CN78" s="130">
        <f>CN61+CN73</f>
        <v>60000</v>
      </c>
      <c r="CO78" s="117">
        <f>CO61+CO73</f>
        <v>0</v>
      </c>
      <c r="CP78" s="130" t="str">
        <f t="shared" si="69"/>
        <v/>
      </c>
      <c r="CQ78" s="130">
        <f>CQ61+CQ73</f>
        <v>0</v>
      </c>
      <c r="CR78" s="117">
        <f>CR61+CR73</f>
        <v>0</v>
      </c>
      <c r="CS78" s="130" t="str">
        <f t="shared" si="70"/>
        <v/>
      </c>
      <c r="CT78" s="130">
        <f t="shared" ref="CT78:CX79" si="1505">CT61+CT73</f>
        <v>0</v>
      </c>
      <c r="CU78" s="424">
        <f t="shared" si="1394"/>
        <v>145000</v>
      </c>
      <c r="CV78" s="130">
        <f t="shared" si="1505"/>
        <v>0</v>
      </c>
      <c r="CW78" s="130">
        <f t="shared" si="1505"/>
        <v>20000</v>
      </c>
      <c r="CX78" s="130">
        <f t="shared" si="1505"/>
        <v>37005</v>
      </c>
      <c r="CY78" s="424">
        <f t="shared" si="1377"/>
        <v>427055</v>
      </c>
      <c r="CZ78" s="292"/>
      <c r="DA78" s="117">
        <f>DA61+DA73</f>
        <v>0</v>
      </c>
      <c r="DB78" s="130" t="str">
        <f t="shared" ref="DB78:DB81" si="1506">IF(ISERROR(DC78/DA78),"",(DC78/DA78))</f>
        <v/>
      </c>
      <c r="DC78" s="130">
        <f>DC61+DC73</f>
        <v>0</v>
      </c>
      <c r="DD78" s="117">
        <f>DD61+DD73</f>
        <v>250</v>
      </c>
      <c r="DE78" s="130">
        <f t="shared" ref="DE78:DE81" si="1507">IF(ISERROR(DF78/DD78),"",(DF78/DD78))</f>
        <v>35</v>
      </c>
      <c r="DF78" s="130">
        <f>DF61+DF73</f>
        <v>8750</v>
      </c>
      <c r="DG78" s="117">
        <f>DG61+DG73</f>
        <v>0</v>
      </c>
      <c r="DH78" s="130" t="str">
        <f t="shared" ref="DH78:DH81" si="1508">IF(ISERROR(DI78/DG78),"",(DI78/DG78))</f>
        <v/>
      </c>
      <c r="DI78" s="130">
        <f>DI61+DI73</f>
        <v>0</v>
      </c>
      <c r="DJ78" s="117">
        <f>DJ61+DJ73</f>
        <v>4000</v>
      </c>
      <c r="DK78" s="130">
        <f t="shared" ref="DK78:DK81" si="1509">IF(ISERROR(DL78/DJ78),"",(DL78/DJ78))</f>
        <v>30</v>
      </c>
      <c r="DL78" s="130">
        <f>DL61+DL73</f>
        <v>120000</v>
      </c>
      <c r="DM78" s="117">
        <f>DM61+DM73</f>
        <v>0</v>
      </c>
      <c r="DN78" s="130" t="str">
        <f t="shared" ref="DN78:DN81" si="1510">IF(ISERROR(DO78/DM78),"",(DO78/DM78))</f>
        <v/>
      </c>
      <c r="DO78" s="130">
        <f>DO61+DO73</f>
        <v>0</v>
      </c>
      <c r="DP78" s="117">
        <f>DP61+DP73</f>
        <v>50</v>
      </c>
      <c r="DQ78" s="130">
        <f t="shared" ref="DQ78:DQ81" si="1511">IF(ISERROR(DR78/DP78),"",(DR78/DP78))</f>
        <v>750</v>
      </c>
      <c r="DR78" s="130">
        <f t="shared" ref="DR78:DV78" si="1512">DR61+DR73</f>
        <v>37500</v>
      </c>
      <c r="DS78" s="678">
        <f t="shared" si="1512"/>
        <v>100</v>
      </c>
      <c r="DT78" s="130">
        <f t="shared" si="1512"/>
        <v>1500</v>
      </c>
      <c r="DU78" s="130">
        <f t="shared" si="1512"/>
        <v>150000</v>
      </c>
      <c r="DV78" s="117">
        <f t="shared" si="1512"/>
        <v>0</v>
      </c>
      <c r="DW78" s="130" t="str">
        <f t="shared" ref="DW78:DW81" si="1513">IF(ISERROR(DX78/DV78),"",(DX78/DV78))</f>
        <v/>
      </c>
      <c r="DX78" s="130">
        <f t="shared" ref="DX78:DZ78" si="1514">DX61+DX73</f>
        <v>0</v>
      </c>
      <c r="DY78" s="117">
        <f t="shared" si="1514"/>
        <v>0</v>
      </c>
      <c r="DZ78" s="117">
        <f t="shared" si="1514"/>
        <v>0</v>
      </c>
      <c r="EA78" s="130" t="str">
        <f t="shared" ref="EA78:EA81" si="1515">IF(ISERROR(EB78/DZ78),"",(EB78/DZ78))</f>
        <v/>
      </c>
      <c r="EB78" s="130">
        <f t="shared" ref="EB78" si="1516">EB61+EB73</f>
        <v>0</v>
      </c>
      <c r="EC78" s="424">
        <f t="shared" si="1384"/>
        <v>316250</v>
      </c>
      <c r="ED78" s="117">
        <f t="shared" ref="ED78" si="1517">ED61+ED73</f>
        <v>1100</v>
      </c>
      <c r="EE78" s="130">
        <f t="shared" ref="EE78:EE81" si="1518">IF(ISERROR(EF78/ED78),"",(EF78/ED78))</f>
        <v>35</v>
      </c>
      <c r="EF78" s="130">
        <f>EF61+EF73</f>
        <v>38500</v>
      </c>
      <c r="EG78" s="117">
        <f>EG61+EG73</f>
        <v>50</v>
      </c>
      <c r="EH78" s="130">
        <f t="shared" ref="EH78:EH81" si="1519">IF(ISERROR(EI78/EG78),"",(EI78/EG78))</f>
        <v>1000</v>
      </c>
      <c r="EI78" s="130">
        <f>EI61+EI73</f>
        <v>50000</v>
      </c>
      <c r="EJ78" s="117">
        <f>EJ61+EJ73</f>
        <v>50</v>
      </c>
      <c r="EK78" s="130">
        <f t="shared" ref="EK78:EK81" si="1520">IF(ISERROR(EL78/EJ78),"",(EL78/EJ78))</f>
        <v>1200</v>
      </c>
      <c r="EL78" s="130">
        <f>EL61+EL73</f>
        <v>60000</v>
      </c>
      <c r="EM78" s="117">
        <f>EM61+EM73</f>
        <v>0</v>
      </c>
      <c r="EN78" s="130" t="str">
        <f t="shared" ref="EN78:EN81" si="1521">IF(ISERROR(EO78/EM78),"",(EO78/EM78))</f>
        <v/>
      </c>
      <c r="EO78" s="130">
        <f>EO61+EO73</f>
        <v>0</v>
      </c>
      <c r="EP78" s="117">
        <f>EP61+EP73</f>
        <v>50</v>
      </c>
      <c r="EQ78" s="130">
        <f t="shared" ref="EQ78:EQ81" si="1522">IF(ISERROR(ER78/EP78),"",(ER78/EP78))</f>
        <v>1000</v>
      </c>
      <c r="ER78" s="130">
        <f t="shared" ref="ER78:EV78" si="1523">ER61+ER73</f>
        <v>50000</v>
      </c>
      <c r="ES78" s="424">
        <f t="shared" si="1395"/>
        <v>198500</v>
      </c>
      <c r="ET78" s="130">
        <f t="shared" si="1523"/>
        <v>0</v>
      </c>
      <c r="EU78" s="130">
        <f t="shared" si="1523"/>
        <v>20000</v>
      </c>
      <c r="EV78" s="130">
        <f t="shared" si="1523"/>
        <v>38755</v>
      </c>
      <c r="EW78" s="424">
        <f t="shared" si="1378"/>
        <v>573505</v>
      </c>
      <c r="EX78" s="119"/>
      <c r="EY78" s="117">
        <f>EY61+EY73</f>
        <v>0</v>
      </c>
      <c r="EZ78" s="130" t="str">
        <f t="shared" ref="EZ78:EZ81" si="1524">IF(ISERROR(FA78/EY78),"",(FA78/EY78))</f>
        <v/>
      </c>
      <c r="FA78" s="130">
        <f>FA61+FA73</f>
        <v>0</v>
      </c>
      <c r="FB78" s="117">
        <f>FB61+FB73</f>
        <v>250</v>
      </c>
      <c r="FC78" s="130">
        <f t="shared" ref="FC78:FC81" si="1525">IF(ISERROR(FD78/FB78),"",(FD78/FB78))</f>
        <v>35</v>
      </c>
      <c r="FD78" s="130">
        <f>FD61+FD73</f>
        <v>8750</v>
      </c>
      <c r="FE78" s="117">
        <f>FE61+FE73</f>
        <v>0</v>
      </c>
      <c r="FF78" s="130" t="str">
        <f t="shared" ref="FF78:FF81" si="1526">IF(ISERROR(FG78/FE78),"",(FG78/FE78))</f>
        <v/>
      </c>
      <c r="FG78" s="130">
        <f>FG61+FG73</f>
        <v>0</v>
      </c>
      <c r="FH78" s="117">
        <f>FH61+FH73</f>
        <v>4000</v>
      </c>
      <c r="FI78" s="130">
        <f t="shared" ref="FI78:FI81" si="1527">IF(ISERROR(FJ78/FH78),"",(FJ78/FH78))</f>
        <v>30</v>
      </c>
      <c r="FJ78" s="130">
        <f>FJ61+FJ73</f>
        <v>120000</v>
      </c>
      <c r="FK78" s="117">
        <f>FK61+FK73</f>
        <v>0</v>
      </c>
      <c r="FL78" s="130" t="str">
        <f t="shared" ref="FL78:FL81" si="1528">IF(ISERROR(FM78/FK78),"",(FM78/FK78))</f>
        <v/>
      </c>
      <c r="FM78" s="130">
        <f>FM61+FM73</f>
        <v>0</v>
      </c>
      <c r="FN78" s="117">
        <f>FN61+FN73</f>
        <v>0</v>
      </c>
      <c r="FO78" s="130" t="str">
        <f t="shared" ref="FO78:FO81" si="1529">IF(ISERROR(FP78/FN78),"",(FP78/FN78))</f>
        <v/>
      </c>
      <c r="FP78" s="130">
        <f t="shared" ref="FP78:FT78" si="1530">FP61+FP73</f>
        <v>0</v>
      </c>
      <c r="FQ78" s="678">
        <f t="shared" si="1530"/>
        <v>0</v>
      </c>
      <c r="FR78" s="130">
        <f t="shared" si="1530"/>
        <v>0</v>
      </c>
      <c r="FS78" s="130">
        <f t="shared" si="1530"/>
        <v>0</v>
      </c>
      <c r="FT78" s="117">
        <f t="shared" si="1530"/>
        <v>0</v>
      </c>
      <c r="FU78" s="130" t="str">
        <f t="shared" ref="FU78:FU81" si="1531">IF(ISERROR(FV78/FT78),"",(FV78/FT78))</f>
        <v/>
      </c>
      <c r="FV78" s="130">
        <f t="shared" ref="FV78:FX78" si="1532">FV61+FV73</f>
        <v>0</v>
      </c>
      <c r="FW78" s="117">
        <f t="shared" si="1532"/>
        <v>0</v>
      </c>
      <c r="FX78" s="130">
        <f t="shared" si="1532"/>
        <v>0</v>
      </c>
      <c r="FY78" s="130" t="str">
        <f t="shared" ref="FY78:FY81" si="1533">IF(ISERROR(FZ78/FX78),"",(FZ78/FX78))</f>
        <v/>
      </c>
      <c r="FZ78" s="130">
        <f t="shared" ref="FZ78" si="1534">FZ61+FZ73</f>
        <v>0</v>
      </c>
      <c r="GA78" s="424">
        <f t="shared" si="1385"/>
        <v>128750</v>
      </c>
      <c r="GB78" s="117">
        <f t="shared" ref="GB78" si="1535">GB61+GB73</f>
        <v>975</v>
      </c>
      <c r="GC78" s="130">
        <f t="shared" ref="GC78:GC81" si="1536">IF(ISERROR(GD78/GB78),"",(GD78/GB78))</f>
        <v>35</v>
      </c>
      <c r="GD78" s="130">
        <f>GD61+GD73</f>
        <v>34125</v>
      </c>
      <c r="GE78" s="117">
        <f>GE61+GE73</f>
        <v>50</v>
      </c>
      <c r="GF78" s="130">
        <f t="shared" ref="GF78:GF81" si="1537">IF(ISERROR(GG78/GE78),"",(GG78/GE78))</f>
        <v>1000</v>
      </c>
      <c r="GG78" s="130">
        <f>GG61+GG73</f>
        <v>50000</v>
      </c>
      <c r="GH78" s="117">
        <f>GH61+GH73</f>
        <v>50</v>
      </c>
      <c r="GI78" s="130">
        <f t="shared" ref="GI78:GI81" si="1538">IF(ISERROR(GJ78/GH78),"",(GJ78/GH78))</f>
        <v>1200</v>
      </c>
      <c r="GJ78" s="130">
        <f>GJ61+GJ73</f>
        <v>60000</v>
      </c>
      <c r="GK78" s="117">
        <f>GK61+GK73</f>
        <v>0</v>
      </c>
      <c r="GL78" s="130" t="str">
        <f t="shared" ref="GL78:GL81" si="1539">IF(ISERROR(GM78/GK78),"",(GM78/GK78))</f>
        <v/>
      </c>
      <c r="GM78" s="130">
        <f>GM61+GM73</f>
        <v>0</v>
      </c>
      <c r="GN78" s="117">
        <f>GN61+GN73</f>
        <v>0</v>
      </c>
      <c r="GO78" s="130" t="str">
        <f t="shared" ref="GO78:GO81" si="1540">IF(ISERROR(GP78/GN78),"",(GP78/GN78))</f>
        <v/>
      </c>
      <c r="GP78" s="130">
        <f t="shared" ref="GP78:GT78" si="1541">GP61+GP73</f>
        <v>0</v>
      </c>
      <c r="GQ78" s="424">
        <f t="shared" si="1396"/>
        <v>144125</v>
      </c>
      <c r="GR78" s="130">
        <f t="shared" si="1541"/>
        <v>0</v>
      </c>
      <c r="GS78" s="130">
        <f t="shared" si="1541"/>
        <v>15000</v>
      </c>
      <c r="GT78" s="873">
        <f t="shared" si="1541"/>
        <v>27287.5</v>
      </c>
      <c r="GU78" s="424">
        <f t="shared" si="1379"/>
        <v>315162.5</v>
      </c>
      <c r="GV78" s="119"/>
      <c r="GW78" s="117">
        <f>GW61+GW73</f>
        <v>0</v>
      </c>
      <c r="GX78" s="130" t="str">
        <f t="shared" ref="GX78:GX81" si="1542">IF(ISERROR(GY78/GW78),"",(GY78/GW78))</f>
        <v/>
      </c>
      <c r="GY78" s="130">
        <f>GY61+GY73</f>
        <v>0</v>
      </c>
      <c r="GZ78" s="117">
        <f>GZ61+GZ73</f>
        <v>250</v>
      </c>
      <c r="HA78" s="130">
        <f t="shared" ref="HA78:HA81" si="1543">IF(ISERROR(HB78/GZ78),"",(HB78/GZ78))</f>
        <v>35</v>
      </c>
      <c r="HB78" s="130">
        <f>HB61+HB73</f>
        <v>8750</v>
      </c>
      <c r="HC78" s="117">
        <f>HC61+HC73</f>
        <v>0</v>
      </c>
      <c r="HD78" s="130" t="str">
        <f t="shared" ref="HD78:HD81" si="1544">IF(ISERROR(HE78/HC78),"",(HE78/HC78))</f>
        <v/>
      </c>
      <c r="HE78" s="130">
        <f>HE61+HE73</f>
        <v>0</v>
      </c>
      <c r="HF78" s="117">
        <f>HF61+HF73</f>
        <v>4000</v>
      </c>
      <c r="HG78" s="130">
        <f t="shared" ref="HG78:HG81" si="1545">IF(ISERROR(HH78/HF78),"",(HH78/HF78))</f>
        <v>30</v>
      </c>
      <c r="HH78" s="130">
        <f>HH61+HH73</f>
        <v>120000</v>
      </c>
      <c r="HI78" s="117">
        <f>HI61+HI73</f>
        <v>0</v>
      </c>
      <c r="HJ78" s="130" t="str">
        <f t="shared" ref="HJ78:HJ81" si="1546">IF(ISERROR(HK78/HI78),"",(HK78/HI78))</f>
        <v/>
      </c>
      <c r="HK78" s="130">
        <f>HK61+HK73</f>
        <v>0</v>
      </c>
      <c r="HL78" s="117">
        <f>HL61+HL73</f>
        <v>0</v>
      </c>
      <c r="HM78" s="130" t="str">
        <f t="shared" ref="HM78:HM81" si="1547">IF(ISERROR(HN78/HL78),"",(HN78/HL78))</f>
        <v/>
      </c>
      <c r="HN78" s="130">
        <f t="shared" ref="HN78:HR78" si="1548">HN61+HN73</f>
        <v>0</v>
      </c>
      <c r="HO78" s="678">
        <f t="shared" si="1548"/>
        <v>100</v>
      </c>
      <c r="HP78" s="130">
        <f t="shared" si="1548"/>
        <v>0</v>
      </c>
      <c r="HQ78" s="130">
        <f t="shared" si="1548"/>
        <v>150000</v>
      </c>
      <c r="HR78" s="117">
        <f t="shared" si="1548"/>
        <v>0</v>
      </c>
      <c r="HS78" s="130" t="str">
        <f t="shared" ref="HS78:HS81" si="1549">IF(ISERROR(HT78/HR78),"",(HT78/HR78))</f>
        <v/>
      </c>
      <c r="HT78" s="130">
        <f t="shared" ref="HT78:HV78" si="1550">HT61+HT73</f>
        <v>0</v>
      </c>
      <c r="HU78" s="117">
        <f t="shared" si="1550"/>
        <v>0</v>
      </c>
      <c r="HV78" s="117">
        <f t="shared" si="1550"/>
        <v>0</v>
      </c>
      <c r="HW78" s="130" t="str">
        <f t="shared" ref="HW78:HW81" si="1551">IF(ISERROR(HX78/HV78),"",(HX78/HV78))</f>
        <v/>
      </c>
      <c r="HX78" s="130">
        <f t="shared" ref="HX78" si="1552">HX61+HX73</f>
        <v>0</v>
      </c>
      <c r="HY78" s="424">
        <f t="shared" si="1386"/>
        <v>278750</v>
      </c>
      <c r="HZ78" s="117">
        <f t="shared" ref="HZ78" si="1553">HZ61+HZ73</f>
        <v>0</v>
      </c>
      <c r="IA78" s="130" t="str">
        <f t="shared" ref="IA78:IA81" si="1554">IF(ISERROR(IB78/HZ78),"",(IB78/HZ78))</f>
        <v/>
      </c>
      <c r="IB78" s="130">
        <f>IB61+IB73</f>
        <v>0</v>
      </c>
      <c r="IC78" s="117">
        <f>IC61+IC73</f>
        <v>50</v>
      </c>
      <c r="ID78" s="130">
        <f t="shared" ref="ID78:ID81" si="1555">IF(ISERROR(IE78/IC78),"",(IE78/IC78))</f>
        <v>1000</v>
      </c>
      <c r="IE78" s="130">
        <f>IE61+IE73</f>
        <v>50000</v>
      </c>
      <c r="IF78" s="117">
        <f>IF61+IF73</f>
        <v>50</v>
      </c>
      <c r="IG78" s="130">
        <f t="shared" ref="IG78:IG81" si="1556">IF(ISERROR(IH78/IF78),"",(IH78/IF78))</f>
        <v>1200</v>
      </c>
      <c r="IH78" s="130">
        <f>IH61+IH73</f>
        <v>60000</v>
      </c>
      <c r="II78" s="117">
        <f>II61+II73</f>
        <v>0</v>
      </c>
      <c r="IJ78" s="130" t="str">
        <f t="shared" ref="IJ78:IJ81" si="1557">IF(ISERROR(IK78/II78),"",(IK78/II78))</f>
        <v/>
      </c>
      <c r="IK78" s="130">
        <f>IK61+IK73</f>
        <v>0</v>
      </c>
      <c r="IL78" s="117">
        <f>IL61+IL73</f>
        <v>0</v>
      </c>
      <c r="IM78" s="130" t="str">
        <f t="shared" ref="IM78:IM81" si="1558">IF(ISERROR(IN78/IL78),"",(IN78/IL78))</f>
        <v/>
      </c>
      <c r="IN78" s="130">
        <f t="shared" ref="IN78:IR78" si="1559">IN61+IN73</f>
        <v>0</v>
      </c>
      <c r="IO78" s="424">
        <f t="shared" si="1397"/>
        <v>110000</v>
      </c>
      <c r="IP78" s="130">
        <f t="shared" si="1559"/>
        <v>0</v>
      </c>
      <c r="IQ78" s="130">
        <f t="shared" si="1559"/>
        <v>15000</v>
      </c>
      <c r="IR78" s="873">
        <f t="shared" si="1559"/>
        <v>23875</v>
      </c>
      <c r="IS78" s="424">
        <f t="shared" si="1380"/>
        <v>427625</v>
      </c>
      <c r="IT78" s="119"/>
      <c r="IU78" s="117">
        <f>IU61+IU73</f>
        <v>0</v>
      </c>
      <c r="IV78" s="130" t="str">
        <f t="shared" ref="IV78:IV81" si="1560">IF(ISERROR(IW78/IU78),"",(IW78/IU78))</f>
        <v/>
      </c>
      <c r="IW78" s="130">
        <f>IW61+IW73</f>
        <v>0</v>
      </c>
      <c r="IX78" s="117">
        <f>IX61+IX73</f>
        <v>500</v>
      </c>
      <c r="IY78" s="130">
        <f t="shared" ref="IY78:IY81" si="1561">IF(ISERROR(IZ78/IX78),"",(IZ78/IX78))</f>
        <v>35</v>
      </c>
      <c r="IZ78" s="130">
        <f>IZ61+IZ73</f>
        <v>17500</v>
      </c>
      <c r="JA78" s="117">
        <f>JA61+JA73</f>
        <v>0</v>
      </c>
      <c r="JB78" s="130" t="str">
        <f t="shared" ref="JB78:JB81" si="1562">IF(ISERROR(JC78/JA78),"",(JC78/JA78))</f>
        <v/>
      </c>
      <c r="JC78" s="130">
        <f>JC61+JC73</f>
        <v>0</v>
      </c>
      <c r="JD78" s="117">
        <f>JD61+JD73</f>
        <v>4000</v>
      </c>
      <c r="JE78" s="130">
        <f t="shared" ref="JE78:JE81" si="1563">IF(ISERROR(JF78/JD78),"",(JF78/JD78))</f>
        <v>30</v>
      </c>
      <c r="JF78" s="130">
        <f>JF61+JF73</f>
        <v>120000</v>
      </c>
      <c r="JG78" s="117">
        <f>JG61+JG73</f>
        <v>0</v>
      </c>
      <c r="JH78" s="130" t="str">
        <f t="shared" ref="JH78:JH81" si="1564">IF(ISERROR(JI78/JG78),"",(JI78/JG78))</f>
        <v/>
      </c>
      <c r="JI78" s="130">
        <f>JI61+JI73</f>
        <v>0</v>
      </c>
      <c r="JJ78" s="117">
        <f>JJ61+JJ73</f>
        <v>0</v>
      </c>
      <c r="JK78" s="130" t="str">
        <f t="shared" ref="JK78:JK81" si="1565">IF(ISERROR(JL78/JJ78),"",(JL78/JJ78))</f>
        <v/>
      </c>
      <c r="JL78" s="130">
        <f t="shared" ref="JL78:JP78" si="1566">JL61+JL73</f>
        <v>0</v>
      </c>
      <c r="JM78" s="678">
        <f t="shared" si="1566"/>
        <v>100</v>
      </c>
      <c r="JN78" s="130">
        <f t="shared" si="1566"/>
        <v>0</v>
      </c>
      <c r="JO78" s="130">
        <f t="shared" si="1566"/>
        <v>150000</v>
      </c>
      <c r="JP78" s="117">
        <f t="shared" si="1566"/>
        <v>0</v>
      </c>
      <c r="JQ78" s="130" t="str">
        <f t="shared" ref="JQ78:JQ81" si="1567">IF(ISERROR(JR78/JP78),"",(JR78/JP78))</f>
        <v/>
      </c>
      <c r="JR78" s="130">
        <f t="shared" ref="JR78:JT78" si="1568">JR61+JR73</f>
        <v>0</v>
      </c>
      <c r="JS78" s="117">
        <f t="shared" si="1568"/>
        <v>0</v>
      </c>
      <c r="JT78" s="117">
        <f t="shared" si="1568"/>
        <v>0</v>
      </c>
      <c r="JU78" s="130" t="str">
        <f t="shared" ref="JU78:JU81" si="1569">IF(ISERROR(JV78/JT78),"",(JV78/JT78))</f>
        <v/>
      </c>
      <c r="JV78" s="130">
        <f t="shared" ref="JV78" si="1570">JV61+JV73</f>
        <v>0</v>
      </c>
      <c r="JW78" s="424">
        <f t="shared" si="1387"/>
        <v>287500</v>
      </c>
      <c r="JX78" s="117">
        <f t="shared" ref="JX78" si="1571">JX61+JX73</f>
        <v>500</v>
      </c>
      <c r="JY78" s="130">
        <f t="shared" ref="JY78:JY81" si="1572">IF(ISERROR(JZ78/JX78),"",(JZ78/JX78))</f>
        <v>35</v>
      </c>
      <c r="JZ78" s="130">
        <f>JZ61+JZ73</f>
        <v>17500</v>
      </c>
      <c r="KA78" s="117">
        <f>KA61+KA73</f>
        <v>50</v>
      </c>
      <c r="KB78" s="130">
        <f t="shared" ref="KB78:KB81" si="1573">IF(ISERROR(KC78/KA78),"",(KC78/KA78))</f>
        <v>1000</v>
      </c>
      <c r="KC78" s="130">
        <f>KC61+KC73</f>
        <v>50000</v>
      </c>
      <c r="KD78" s="117">
        <f>KD61+KD73</f>
        <v>50</v>
      </c>
      <c r="KE78" s="130">
        <f t="shared" ref="KE78:KE81" si="1574">IF(ISERROR(KF78/KD78),"",(KF78/KD78))</f>
        <v>1200</v>
      </c>
      <c r="KF78" s="130">
        <f>KF61+KF73</f>
        <v>60000</v>
      </c>
      <c r="KG78" s="117">
        <f>KG61+KG73</f>
        <v>0</v>
      </c>
      <c r="KH78" s="130" t="str">
        <f t="shared" ref="KH78:KH81" si="1575">IF(ISERROR(KI78/KG78),"",(KI78/KG78))</f>
        <v/>
      </c>
      <c r="KI78" s="130">
        <f>KI61+KI73</f>
        <v>0</v>
      </c>
      <c r="KJ78" s="117">
        <f>KJ61+KJ73</f>
        <v>0</v>
      </c>
      <c r="KK78" s="130" t="str">
        <f t="shared" ref="KK78:KK81" si="1576">IF(ISERROR(KL78/KJ78),"",(KL78/KJ78))</f>
        <v/>
      </c>
      <c r="KL78" s="130">
        <f t="shared" ref="KL78:KP78" si="1577">KL61+KL73</f>
        <v>0</v>
      </c>
      <c r="KM78" s="424">
        <f t="shared" si="1398"/>
        <v>127500</v>
      </c>
      <c r="KN78" s="130">
        <f t="shared" si="1577"/>
        <v>0</v>
      </c>
      <c r="KO78" s="130">
        <f t="shared" si="1577"/>
        <v>15000</v>
      </c>
      <c r="KP78" s="873">
        <f t="shared" si="1577"/>
        <v>26500</v>
      </c>
      <c r="KQ78" s="424">
        <f t="shared" si="1381"/>
        <v>456500</v>
      </c>
      <c r="KR78" s="119"/>
    </row>
    <row r="79" spans="1:304" ht="15">
      <c r="A79" s="911"/>
      <c r="B79" s="948" t="s">
        <v>139</v>
      </c>
      <c r="C79" s="949"/>
      <c r="D79" s="115" t="s">
        <v>55</v>
      </c>
      <c r="E79" s="121">
        <f>E62+E74</f>
        <v>0</v>
      </c>
      <c r="F79" s="121" t="str">
        <f t="shared" si="73"/>
        <v/>
      </c>
      <c r="G79" s="121">
        <f>G62+G74</f>
        <v>0</v>
      </c>
      <c r="H79" s="121">
        <f>H62+H74</f>
        <v>0</v>
      </c>
      <c r="I79" s="121" t="str">
        <f t="shared" si="11"/>
        <v/>
      </c>
      <c r="J79" s="121">
        <f>J62+J74</f>
        <v>0</v>
      </c>
      <c r="K79" s="121">
        <f>K62+K74</f>
        <v>0</v>
      </c>
      <c r="L79" s="121" t="str">
        <f t="shared" si="0"/>
        <v/>
      </c>
      <c r="M79" s="121">
        <f>M62+M74</f>
        <v>0</v>
      </c>
      <c r="N79" s="121">
        <f>N62+N74</f>
        <v>0</v>
      </c>
      <c r="O79" s="121" t="str">
        <f t="shared" si="12"/>
        <v/>
      </c>
      <c r="P79" s="121">
        <f>P62+P74</f>
        <v>0</v>
      </c>
      <c r="Q79" s="121">
        <f>Q62+Q74</f>
        <v>0</v>
      </c>
      <c r="R79" s="121" t="str">
        <f t="shared" si="13"/>
        <v/>
      </c>
      <c r="S79" s="121">
        <f>S62+S74</f>
        <v>0</v>
      </c>
      <c r="T79" s="121">
        <f>T62+T74</f>
        <v>0</v>
      </c>
      <c r="U79" s="121" t="str">
        <f t="shared" si="14"/>
        <v/>
      </c>
      <c r="V79" s="121">
        <f t="shared" si="1498"/>
        <v>0</v>
      </c>
      <c r="W79" s="677">
        <f t="shared" si="1498"/>
        <v>0</v>
      </c>
      <c r="X79" s="121">
        <f t="shared" si="1498"/>
        <v>0</v>
      </c>
      <c r="Y79" s="121">
        <f t="shared" si="1498"/>
        <v>0</v>
      </c>
      <c r="Z79" s="121">
        <f t="shared" si="1498"/>
        <v>0</v>
      </c>
      <c r="AA79" s="235" t="str">
        <f t="shared" si="15"/>
        <v/>
      </c>
      <c r="AB79" s="121">
        <f t="shared" si="1499"/>
        <v>0</v>
      </c>
      <c r="AC79" s="121">
        <f t="shared" si="1499"/>
        <v>0</v>
      </c>
      <c r="AD79" s="121">
        <f t="shared" si="1499"/>
        <v>0</v>
      </c>
      <c r="AE79" s="121" t="str">
        <f t="shared" si="16"/>
        <v/>
      </c>
      <c r="AF79" s="121">
        <f t="shared" si="1500"/>
        <v>0</v>
      </c>
      <c r="AG79" s="121">
        <f t="shared" si="1500"/>
        <v>0</v>
      </c>
      <c r="AH79" s="121">
        <f t="shared" si="1500"/>
        <v>0</v>
      </c>
      <c r="AI79" s="121" t="str">
        <f t="shared" si="1408"/>
        <v/>
      </c>
      <c r="AJ79" s="121">
        <f>AJ62+AJ74</f>
        <v>0</v>
      </c>
      <c r="AK79" s="121">
        <f>AK62+AK74</f>
        <v>0</v>
      </c>
      <c r="AL79" s="121" t="str">
        <f t="shared" si="1410"/>
        <v/>
      </c>
      <c r="AM79" s="121">
        <f>AM62+AM74</f>
        <v>0</v>
      </c>
      <c r="AN79" s="121">
        <f>AN62+AN74</f>
        <v>0</v>
      </c>
      <c r="AO79" s="121" t="str">
        <f t="shared" si="1412"/>
        <v/>
      </c>
      <c r="AP79" s="121">
        <f>AP62+AP74</f>
        <v>0</v>
      </c>
      <c r="AQ79" s="121">
        <f>AQ62+AQ74</f>
        <v>0</v>
      </c>
      <c r="AR79" s="121" t="str">
        <f t="shared" si="1414"/>
        <v/>
      </c>
      <c r="AS79" s="121">
        <f>AS62+AS74</f>
        <v>0</v>
      </c>
      <c r="AT79" s="121">
        <f>AT62+AT74</f>
        <v>0</v>
      </c>
      <c r="AU79" s="121" t="str">
        <f t="shared" si="75"/>
        <v>0</v>
      </c>
      <c r="AV79" s="121">
        <f t="shared" si="1501"/>
        <v>0</v>
      </c>
      <c r="AW79" s="121">
        <f t="shared" si="1501"/>
        <v>0</v>
      </c>
      <c r="AX79" s="121">
        <f t="shared" si="1501"/>
        <v>0</v>
      </c>
      <c r="AY79" s="121">
        <f t="shared" si="1501"/>
        <v>0</v>
      </c>
      <c r="AZ79" s="122">
        <f t="shared" si="1501"/>
        <v>0</v>
      </c>
      <c r="BA79" s="208">
        <f t="shared" si="1365"/>
        <v>0</v>
      </c>
      <c r="BB79" s="119"/>
      <c r="BC79" s="120">
        <f>BC62+BC74</f>
        <v>0</v>
      </c>
      <c r="BD79" s="129" t="str">
        <f t="shared" si="58"/>
        <v/>
      </c>
      <c r="BE79" s="129">
        <f>BE62+BE74</f>
        <v>0</v>
      </c>
      <c r="BF79" s="121">
        <f>BF62+BF74</f>
        <v>0</v>
      </c>
      <c r="BG79" s="129" t="str">
        <f t="shared" si="59"/>
        <v/>
      </c>
      <c r="BH79" s="129">
        <f>BH62+BH74</f>
        <v>0</v>
      </c>
      <c r="BI79" s="121">
        <f>BI62+BI74</f>
        <v>0</v>
      </c>
      <c r="BJ79" s="129" t="str">
        <f t="shared" si="60"/>
        <v/>
      </c>
      <c r="BK79" s="129">
        <f>BK62+BK74</f>
        <v>0</v>
      </c>
      <c r="BL79" s="121">
        <f>BL62+BL74</f>
        <v>0</v>
      </c>
      <c r="BM79" s="129" t="str">
        <f t="shared" si="61"/>
        <v/>
      </c>
      <c r="BN79" s="129">
        <f>BN62+BN74</f>
        <v>0</v>
      </c>
      <c r="BO79" s="121">
        <f>BO62+BO74</f>
        <v>0</v>
      </c>
      <c r="BP79" s="129" t="str">
        <f t="shared" si="62"/>
        <v/>
      </c>
      <c r="BQ79" s="129">
        <f>BQ62+BQ74</f>
        <v>0</v>
      </c>
      <c r="BR79" s="121">
        <f>BR62+BR74</f>
        <v>0</v>
      </c>
      <c r="BS79" s="129" t="str">
        <f t="shared" si="63"/>
        <v/>
      </c>
      <c r="BT79" s="129">
        <f t="shared" si="1502"/>
        <v>0</v>
      </c>
      <c r="BU79" s="677">
        <f t="shared" si="1502"/>
        <v>0</v>
      </c>
      <c r="BV79" s="129">
        <f t="shared" si="1502"/>
        <v>0</v>
      </c>
      <c r="BW79" s="129">
        <f t="shared" si="1502"/>
        <v>0</v>
      </c>
      <c r="BX79" s="121">
        <f t="shared" si="1502"/>
        <v>0</v>
      </c>
      <c r="BY79" s="129" t="str">
        <f t="shared" si="64"/>
        <v/>
      </c>
      <c r="BZ79" s="129">
        <f t="shared" si="1503"/>
        <v>0</v>
      </c>
      <c r="CA79" s="121">
        <f t="shared" si="1503"/>
        <v>0</v>
      </c>
      <c r="CB79" s="121">
        <f t="shared" si="1503"/>
        <v>0</v>
      </c>
      <c r="CC79" s="129" t="str">
        <f t="shared" si="65"/>
        <v/>
      </c>
      <c r="CD79" s="129">
        <f t="shared" si="1504"/>
        <v>0</v>
      </c>
      <c r="CE79" s="424">
        <f t="shared" si="1383"/>
        <v>0</v>
      </c>
      <c r="CF79" s="121">
        <f t="shared" si="1504"/>
        <v>0</v>
      </c>
      <c r="CG79" s="129" t="str">
        <f t="shared" si="66"/>
        <v/>
      </c>
      <c r="CH79" s="129">
        <f>CH62+CH74</f>
        <v>0</v>
      </c>
      <c r="CI79" s="121">
        <f>CI62+CI74</f>
        <v>0</v>
      </c>
      <c r="CJ79" s="129" t="str">
        <f t="shared" si="67"/>
        <v/>
      </c>
      <c r="CK79" s="129">
        <f>CK62+CK74</f>
        <v>0</v>
      </c>
      <c r="CL79" s="121">
        <f>CL62+CL74</f>
        <v>0</v>
      </c>
      <c r="CM79" s="129" t="str">
        <f t="shared" si="68"/>
        <v/>
      </c>
      <c r="CN79" s="129">
        <f>CN62+CN74</f>
        <v>0</v>
      </c>
      <c r="CO79" s="121">
        <f>CO62+CO74</f>
        <v>0</v>
      </c>
      <c r="CP79" s="129" t="str">
        <f t="shared" si="69"/>
        <v/>
      </c>
      <c r="CQ79" s="129">
        <f>CQ62+CQ74</f>
        <v>0</v>
      </c>
      <c r="CR79" s="121">
        <f>CR62+CR74</f>
        <v>0</v>
      </c>
      <c r="CS79" s="129" t="str">
        <f t="shared" si="70"/>
        <v/>
      </c>
      <c r="CT79" s="129">
        <f t="shared" si="1505"/>
        <v>0</v>
      </c>
      <c r="CU79" s="424">
        <f t="shared" si="1394"/>
        <v>0</v>
      </c>
      <c r="CV79" s="129">
        <f t="shared" si="1505"/>
        <v>0</v>
      </c>
      <c r="CW79" s="129">
        <f t="shared" si="1505"/>
        <v>0</v>
      </c>
      <c r="CX79" s="129">
        <f t="shared" si="1505"/>
        <v>0</v>
      </c>
      <c r="CY79" s="424">
        <f t="shared" si="1377"/>
        <v>0</v>
      </c>
      <c r="CZ79" s="292"/>
      <c r="DA79" s="121">
        <f>DA62+DA74</f>
        <v>0</v>
      </c>
      <c r="DB79" s="129" t="str">
        <f t="shared" si="1506"/>
        <v/>
      </c>
      <c r="DC79" s="129">
        <f>DC62+DC74</f>
        <v>0</v>
      </c>
      <c r="DD79" s="121">
        <f>DD62+DD74</f>
        <v>0</v>
      </c>
      <c r="DE79" s="129" t="str">
        <f t="shared" si="1507"/>
        <v/>
      </c>
      <c r="DF79" s="129">
        <f>DF62+DF74</f>
        <v>0</v>
      </c>
      <c r="DG79" s="121">
        <f>DG62+DG74</f>
        <v>0</v>
      </c>
      <c r="DH79" s="129" t="str">
        <f t="shared" si="1508"/>
        <v/>
      </c>
      <c r="DI79" s="129">
        <f>DI62+DI74</f>
        <v>0</v>
      </c>
      <c r="DJ79" s="121">
        <f>DJ62+DJ74</f>
        <v>0</v>
      </c>
      <c r="DK79" s="129" t="str">
        <f t="shared" si="1509"/>
        <v/>
      </c>
      <c r="DL79" s="129">
        <f>DL62+DL74</f>
        <v>0</v>
      </c>
      <c r="DM79" s="121">
        <f>DM62+DM74</f>
        <v>0</v>
      </c>
      <c r="DN79" s="129" t="str">
        <f t="shared" si="1510"/>
        <v/>
      </c>
      <c r="DO79" s="129">
        <f>DO62+DO74</f>
        <v>0</v>
      </c>
      <c r="DP79" s="121">
        <f>DP62+DP74</f>
        <v>0</v>
      </c>
      <c r="DQ79" s="129" t="str">
        <f t="shared" si="1511"/>
        <v/>
      </c>
      <c r="DR79" s="129">
        <f t="shared" ref="DR79:DV81" si="1578">DR62+DR74</f>
        <v>0</v>
      </c>
      <c r="DS79" s="677">
        <f t="shared" si="1578"/>
        <v>0</v>
      </c>
      <c r="DT79" s="129">
        <f t="shared" si="1578"/>
        <v>0</v>
      </c>
      <c r="DU79" s="129">
        <f t="shared" si="1578"/>
        <v>0</v>
      </c>
      <c r="DV79" s="121">
        <f t="shared" si="1578"/>
        <v>0</v>
      </c>
      <c r="DW79" s="129" t="str">
        <f t="shared" si="1513"/>
        <v/>
      </c>
      <c r="DX79" s="129">
        <f t="shared" ref="DX79:DZ79" si="1579">DX62+DX74</f>
        <v>0</v>
      </c>
      <c r="DY79" s="121">
        <f t="shared" si="1579"/>
        <v>0</v>
      </c>
      <c r="DZ79" s="121">
        <f t="shared" si="1579"/>
        <v>0</v>
      </c>
      <c r="EA79" s="129" t="str">
        <f t="shared" si="1515"/>
        <v/>
      </c>
      <c r="EB79" s="129">
        <f t="shared" ref="EB79" si="1580">EB62+EB74</f>
        <v>0</v>
      </c>
      <c r="EC79" s="424">
        <f t="shared" si="1384"/>
        <v>0</v>
      </c>
      <c r="ED79" s="121">
        <f t="shared" ref="ED79" si="1581">ED62+ED74</f>
        <v>0</v>
      </c>
      <c r="EE79" s="129" t="str">
        <f t="shared" si="1518"/>
        <v/>
      </c>
      <c r="EF79" s="129">
        <f>EF62+EF74</f>
        <v>0</v>
      </c>
      <c r="EG79" s="121">
        <f>EG62+EG74</f>
        <v>0</v>
      </c>
      <c r="EH79" s="129" t="str">
        <f t="shared" si="1519"/>
        <v/>
      </c>
      <c r="EI79" s="129">
        <f>EI62+EI74</f>
        <v>0</v>
      </c>
      <c r="EJ79" s="121">
        <f>EJ62+EJ74</f>
        <v>0</v>
      </c>
      <c r="EK79" s="129" t="str">
        <f t="shared" si="1520"/>
        <v/>
      </c>
      <c r="EL79" s="129">
        <f>EL62+EL74</f>
        <v>0</v>
      </c>
      <c r="EM79" s="121">
        <f>EM62+EM74</f>
        <v>0</v>
      </c>
      <c r="EN79" s="129" t="str">
        <f t="shared" si="1521"/>
        <v/>
      </c>
      <c r="EO79" s="129">
        <f>EO62+EO74</f>
        <v>0</v>
      </c>
      <c r="EP79" s="121">
        <f>EP62+EP74</f>
        <v>0</v>
      </c>
      <c r="EQ79" s="129" t="str">
        <f t="shared" si="1522"/>
        <v/>
      </c>
      <c r="ER79" s="129">
        <f t="shared" ref="ER79:EV79" si="1582">ER62+ER74</f>
        <v>0</v>
      </c>
      <c r="ES79" s="424">
        <f t="shared" si="1395"/>
        <v>0</v>
      </c>
      <c r="ET79" s="129">
        <f t="shared" si="1582"/>
        <v>0</v>
      </c>
      <c r="EU79" s="129">
        <f t="shared" si="1582"/>
        <v>0</v>
      </c>
      <c r="EV79" s="129">
        <f t="shared" si="1582"/>
        <v>0</v>
      </c>
      <c r="EW79" s="424">
        <f t="shared" si="1378"/>
        <v>0</v>
      </c>
      <c r="EX79" s="119"/>
      <c r="EY79" s="121">
        <f>EY62+EY74</f>
        <v>0</v>
      </c>
      <c r="EZ79" s="129" t="str">
        <f t="shared" si="1524"/>
        <v/>
      </c>
      <c r="FA79" s="129">
        <f>FA62+FA74</f>
        <v>0</v>
      </c>
      <c r="FB79" s="121">
        <f>FB62+FB74</f>
        <v>0</v>
      </c>
      <c r="FC79" s="129" t="str">
        <f t="shared" si="1525"/>
        <v/>
      </c>
      <c r="FD79" s="129">
        <f>FD62+FD74</f>
        <v>0</v>
      </c>
      <c r="FE79" s="121">
        <f>FE62+FE74</f>
        <v>0</v>
      </c>
      <c r="FF79" s="129" t="str">
        <f t="shared" si="1526"/>
        <v/>
      </c>
      <c r="FG79" s="129">
        <f>FG62+FG74</f>
        <v>0</v>
      </c>
      <c r="FH79" s="121">
        <f>FH62+FH74</f>
        <v>0</v>
      </c>
      <c r="FI79" s="129" t="str">
        <f t="shared" si="1527"/>
        <v/>
      </c>
      <c r="FJ79" s="129">
        <f>FJ62+FJ74</f>
        <v>0</v>
      </c>
      <c r="FK79" s="121">
        <f>FK62+FK74</f>
        <v>0</v>
      </c>
      <c r="FL79" s="129" t="str">
        <f t="shared" si="1528"/>
        <v/>
      </c>
      <c r="FM79" s="129">
        <f>FM62+FM74</f>
        <v>0</v>
      </c>
      <c r="FN79" s="121">
        <f>FN62+FN74</f>
        <v>0</v>
      </c>
      <c r="FO79" s="129" t="str">
        <f t="shared" si="1529"/>
        <v/>
      </c>
      <c r="FP79" s="129">
        <f t="shared" ref="FP79:FT81" si="1583">FP62+FP74</f>
        <v>0</v>
      </c>
      <c r="FQ79" s="677">
        <f t="shared" si="1583"/>
        <v>0</v>
      </c>
      <c r="FR79" s="129">
        <f t="shared" si="1583"/>
        <v>0</v>
      </c>
      <c r="FS79" s="129">
        <f t="shared" si="1583"/>
        <v>0</v>
      </c>
      <c r="FT79" s="121">
        <f t="shared" si="1583"/>
        <v>0</v>
      </c>
      <c r="FU79" s="129" t="str">
        <f t="shared" si="1531"/>
        <v/>
      </c>
      <c r="FV79" s="129">
        <f t="shared" ref="FV79:FX79" si="1584">FV62+FV74</f>
        <v>0</v>
      </c>
      <c r="FW79" s="121">
        <f t="shared" si="1584"/>
        <v>0</v>
      </c>
      <c r="FX79" s="129">
        <f t="shared" si="1584"/>
        <v>0</v>
      </c>
      <c r="FY79" s="129" t="str">
        <f t="shared" si="1533"/>
        <v/>
      </c>
      <c r="FZ79" s="129">
        <f t="shared" ref="FZ79" si="1585">FZ62+FZ74</f>
        <v>0</v>
      </c>
      <c r="GA79" s="424">
        <f t="shared" si="1385"/>
        <v>0</v>
      </c>
      <c r="GB79" s="121">
        <f t="shared" ref="GB79" si="1586">GB62+GB74</f>
        <v>0</v>
      </c>
      <c r="GC79" s="129" t="str">
        <f t="shared" si="1536"/>
        <v/>
      </c>
      <c r="GD79" s="129">
        <f>GD62+GD74</f>
        <v>0</v>
      </c>
      <c r="GE79" s="121">
        <f>GE62+GE74</f>
        <v>0</v>
      </c>
      <c r="GF79" s="129" t="str">
        <f t="shared" si="1537"/>
        <v/>
      </c>
      <c r="GG79" s="129">
        <f>GG62+GG74</f>
        <v>0</v>
      </c>
      <c r="GH79" s="121">
        <f>GH62+GH74</f>
        <v>0</v>
      </c>
      <c r="GI79" s="129" t="str">
        <f t="shared" si="1538"/>
        <v/>
      </c>
      <c r="GJ79" s="129">
        <f>GJ62+GJ74</f>
        <v>0</v>
      </c>
      <c r="GK79" s="121">
        <f>GK62+GK74</f>
        <v>0</v>
      </c>
      <c r="GL79" s="129" t="str">
        <f t="shared" si="1539"/>
        <v/>
      </c>
      <c r="GM79" s="129">
        <f>GM62+GM74</f>
        <v>0</v>
      </c>
      <c r="GN79" s="121">
        <f>GN62+GN74</f>
        <v>0</v>
      </c>
      <c r="GO79" s="129" t="str">
        <f t="shared" si="1540"/>
        <v/>
      </c>
      <c r="GP79" s="129">
        <f t="shared" ref="GP79:GT79" si="1587">GP62+GP74</f>
        <v>0</v>
      </c>
      <c r="GQ79" s="424">
        <f t="shared" si="1396"/>
        <v>0</v>
      </c>
      <c r="GR79" s="129">
        <f t="shared" si="1587"/>
        <v>0</v>
      </c>
      <c r="GS79" s="129">
        <f t="shared" si="1587"/>
        <v>0</v>
      </c>
      <c r="GT79" s="292">
        <f t="shared" si="1587"/>
        <v>0</v>
      </c>
      <c r="GU79" s="424">
        <f t="shared" si="1379"/>
        <v>0</v>
      </c>
      <c r="GV79" s="119"/>
      <c r="GW79" s="121">
        <f>GW62+GW74</f>
        <v>0</v>
      </c>
      <c r="GX79" s="129" t="str">
        <f t="shared" si="1542"/>
        <v/>
      </c>
      <c r="GY79" s="129">
        <f>GY62+GY74</f>
        <v>0</v>
      </c>
      <c r="GZ79" s="121">
        <f>GZ62+GZ74</f>
        <v>0</v>
      </c>
      <c r="HA79" s="129" t="str">
        <f t="shared" si="1543"/>
        <v/>
      </c>
      <c r="HB79" s="129">
        <f>HB62+HB74</f>
        <v>0</v>
      </c>
      <c r="HC79" s="121">
        <f>HC62+HC74</f>
        <v>0</v>
      </c>
      <c r="HD79" s="129" t="str">
        <f t="shared" si="1544"/>
        <v/>
      </c>
      <c r="HE79" s="129">
        <f>HE62+HE74</f>
        <v>0</v>
      </c>
      <c r="HF79" s="121">
        <f>HF62+HF74</f>
        <v>0</v>
      </c>
      <c r="HG79" s="129" t="str">
        <f t="shared" si="1545"/>
        <v/>
      </c>
      <c r="HH79" s="129">
        <f>HH62+HH74</f>
        <v>0</v>
      </c>
      <c r="HI79" s="121">
        <f>HI62+HI74</f>
        <v>0</v>
      </c>
      <c r="HJ79" s="129" t="str">
        <f t="shared" si="1546"/>
        <v/>
      </c>
      <c r="HK79" s="129">
        <f>HK62+HK74</f>
        <v>0</v>
      </c>
      <c r="HL79" s="121">
        <f>HL62+HL74</f>
        <v>0</v>
      </c>
      <c r="HM79" s="129" t="str">
        <f t="shared" si="1547"/>
        <v/>
      </c>
      <c r="HN79" s="129">
        <f t="shared" ref="HN79:HR81" si="1588">HN62+HN74</f>
        <v>0</v>
      </c>
      <c r="HO79" s="677">
        <f t="shared" si="1588"/>
        <v>0</v>
      </c>
      <c r="HP79" s="129">
        <f t="shared" si="1588"/>
        <v>0</v>
      </c>
      <c r="HQ79" s="129">
        <f t="shared" si="1588"/>
        <v>0</v>
      </c>
      <c r="HR79" s="121">
        <f t="shared" si="1588"/>
        <v>0</v>
      </c>
      <c r="HS79" s="129" t="str">
        <f t="shared" si="1549"/>
        <v/>
      </c>
      <c r="HT79" s="129">
        <f t="shared" ref="HT79:HV79" si="1589">HT62+HT74</f>
        <v>0</v>
      </c>
      <c r="HU79" s="121">
        <f t="shared" si="1589"/>
        <v>0</v>
      </c>
      <c r="HV79" s="121">
        <f t="shared" si="1589"/>
        <v>0</v>
      </c>
      <c r="HW79" s="129" t="str">
        <f t="shared" si="1551"/>
        <v/>
      </c>
      <c r="HX79" s="129">
        <f t="shared" ref="HX79" si="1590">HX62+HX74</f>
        <v>0</v>
      </c>
      <c r="HY79" s="424">
        <f t="shared" si="1386"/>
        <v>0</v>
      </c>
      <c r="HZ79" s="121">
        <f t="shared" ref="HZ79" si="1591">HZ62+HZ74</f>
        <v>0</v>
      </c>
      <c r="IA79" s="129" t="str">
        <f t="shared" si="1554"/>
        <v/>
      </c>
      <c r="IB79" s="129">
        <f>IB62+IB74</f>
        <v>0</v>
      </c>
      <c r="IC79" s="121">
        <f>IC62+IC74</f>
        <v>0</v>
      </c>
      <c r="ID79" s="129" t="str">
        <f t="shared" si="1555"/>
        <v/>
      </c>
      <c r="IE79" s="129">
        <f>IE62+IE74</f>
        <v>0</v>
      </c>
      <c r="IF79" s="121">
        <f>IF62+IF74</f>
        <v>0</v>
      </c>
      <c r="IG79" s="129" t="str">
        <f t="shared" si="1556"/>
        <v/>
      </c>
      <c r="IH79" s="129">
        <f>IH62+IH74</f>
        <v>0</v>
      </c>
      <c r="II79" s="121">
        <f>II62+II74</f>
        <v>0</v>
      </c>
      <c r="IJ79" s="129" t="str">
        <f t="shared" si="1557"/>
        <v/>
      </c>
      <c r="IK79" s="129">
        <f>IK62+IK74</f>
        <v>0</v>
      </c>
      <c r="IL79" s="121">
        <f>IL62+IL74</f>
        <v>0</v>
      </c>
      <c r="IM79" s="129" t="str">
        <f t="shared" si="1558"/>
        <v/>
      </c>
      <c r="IN79" s="129">
        <f t="shared" ref="IN79:IR79" si="1592">IN62+IN74</f>
        <v>0</v>
      </c>
      <c r="IO79" s="424">
        <f t="shared" si="1397"/>
        <v>0</v>
      </c>
      <c r="IP79" s="129">
        <f t="shared" si="1592"/>
        <v>0</v>
      </c>
      <c r="IQ79" s="129">
        <f t="shared" si="1592"/>
        <v>0</v>
      </c>
      <c r="IR79" s="292">
        <f t="shared" si="1592"/>
        <v>0</v>
      </c>
      <c r="IS79" s="424">
        <f t="shared" si="1380"/>
        <v>0</v>
      </c>
      <c r="IT79" s="119"/>
      <c r="IU79" s="121">
        <f>IU62+IU74</f>
        <v>0</v>
      </c>
      <c r="IV79" s="129" t="str">
        <f t="shared" si="1560"/>
        <v/>
      </c>
      <c r="IW79" s="129">
        <f>IW62+IW74</f>
        <v>0</v>
      </c>
      <c r="IX79" s="121">
        <f>IX62+IX74</f>
        <v>0</v>
      </c>
      <c r="IY79" s="129" t="str">
        <f t="shared" si="1561"/>
        <v/>
      </c>
      <c r="IZ79" s="129">
        <f>IZ62+IZ74</f>
        <v>0</v>
      </c>
      <c r="JA79" s="121">
        <f>JA62+JA74</f>
        <v>0</v>
      </c>
      <c r="JB79" s="129" t="str">
        <f t="shared" si="1562"/>
        <v/>
      </c>
      <c r="JC79" s="129">
        <f>JC62+JC74</f>
        <v>0</v>
      </c>
      <c r="JD79" s="121">
        <f>JD62+JD74</f>
        <v>0</v>
      </c>
      <c r="JE79" s="129" t="str">
        <f t="shared" si="1563"/>
        <v/>
      </c>
      <c r="JF79" s="129">
        <f>JF62+JF74</f>
        <v>0</v>
      </c>
      <c r="JG79" s="121">
        <f>JG62+JG74</f>
        <v>0</v>
      </c>
      <c r="JH79" s="129" t="str">
        <f t="shared" si="1564"/>
        <v/>
      </c>
      <c r="JI79" s="129">
        <f>JI62+JI74</f>
        <v>0</v>
      </c>
      <c r="JJ79" s="121">
        <f>JJ62+JJ74</f>
        <v>0</v>
      </c>
      <c r="JK79" s="129" t="str">
        <f t="shared" si="1565"/>
        <v/>
      </c>
      <c r="JL79" s="129">
        <f t="shared" ref="JL79:JP81" si="1593">JL62+JL74</f>
        <v>0</v>
      </c>
      <c r="JM79" s="677">
        <f t="shared" si="1593"/>
        <v>0</v>
      </c>
      <c r="JN79" s="129">
        <f t="shared" si="1593"/>
        <v>0</v>
      </c>
      <c r="JO79" s="129">
        <f t="shared" si="1593"/>
        <v>0</v>
      </c>
      <c r="JP79" s="121">
        <f t="shared" si="1593"/>
        <v>0</v>
      </c>
      <c r="JQ79" s="129" t="str">
        <f t="shared" si="1567"/>
        <v/>
      </c>
      <c r="JR79" s="129">
        <f t="shared" ref="JR79:JT79" si="1594">JR62+JR74</f>
        <v>0</v>
      </c>
      <c r="JS79" s="121">
        <f t="shared" si="1594"/>
        <v>0</v>
      </c>
      <c r="JT79" s="121">
        <f t="shared" si="1594"/>
        <v>0</v>
      </c>
      <c r="JU79" s="129" t="str">
        <f t="shared" si="1569"/>
        <v/>
      </c>
      <c r="JV79" s="129">
        <f t="shared" ref="JV79" si="1595">JV62+JV74</f>
        <v>0</v>
      </c>
      <c r="JW79" s="424">
        <f t="shared" si="1387"/>
        <v>0</v>
      </c>
      <c r="JX79" s="121">
        <f t="shared" ref="JX79" si="1596">JX62+JX74</f>
        <v>0</v>
      </c>
      <c r="JY79" s="129" t="str">
        <f t="shared" si="1572"/>
        <v/>
      </c>
      <c r="JZ79" s="129">
        <f>JZ62+JZ74</f>
        <v>0</v>
      </c>
      <c r="KA79" s="121">
        <f>KA62+KA74</f>
        <v>0</v>
      </c>
      <c r="KB79" s="129" t="str">
        <f t="shared" si="1573"/>
        <v/>
      </c>
      <c r="KC79" s="129">
        <f>KC62+KC74</f>
        <v>0</v>
      </c>
      <c r="KD79" s="121">
        <f>KD62+KD74</f>
        <v>0</v>
      </c>
      <c r="KE79" s="129" t="str">
        <f t="shared" si="1574"/>
        <v/>
      </c>
      <c r="KF79" s="129">
        <f>KF62+KF74</f>
        <v>0</v>
      </c>
      <c r="KG79" s="121">
        <f>KG62+KG74</f>
        <v>0</v>
      </c>
      <c r="KH79" s="129" t="str">
        <f t="shared" si="1575"/>
        <v/>
      </c>
      <c r="KI79" s="129">
        <f>KI62+KI74</f>
        <v>0</v>
      </c>
      <c r="KJ79" s="121">
        <f>KJ62+KJ74</f>
        <v>0</v>
      </c>
      <c r="KK79" s="129" t="str">
        <f t="shared" si="1576"/>
        <v/>
      </c>
      <c r="KL79" s="129">
        <f t="shared" ref="KL79:KP79" si="1597">KL62+KL74</f>
        <v>0</v>
      </c>
      <c r="KM79" s="424">
        <f t="shared" si="1398"/>
        <v>0</v>
      </c>
      <c r="KN79" s="129">
        <f t="shared" si="1597"/>
        <v>0</v>
      </c>
      <c r="KO79" s="129">
        <f t="shared" si="1597"/>
        <v>0</v>
      </c>
      <c r="KP79" s="292">
        <f t="shared" si="1597"/>
        <v>0</v>
      </c>
      <c r="KQ79" s="424">
        <f t="shared" si="1381"/>
        <v>0</v>
      </c>
      <c r="KR79" s="119"/>
    </row>
    <row r="80" spans="1:304" ht="15" customHeight="1">
      <c r="A80" s="911"/>
      <c r="B80" s="948" t="s">
        <v>139</v>
      </c>
      <c r="C80" s="949"/>
      <c r="D80" s="115" t="s">
        <v>56</v>
      </c>
      <c r="E80" s="121">
        <f t="shared" ref="E80" si="1598">E68+E75</f>
        <v>0</v>
      </c>
      <c r="F80" s="121" t="str">
        <f t="shared" si="73"/>
        <v/>
      </c>
      <c r="G80" s="121">
        <f t="shared" ref="G80:H80" si="1599">G68+G75</f>
        <v>0</v>
      </c>
      <c r="H80" s="121">
        <f t="shared" si="1599"/>
        <v>0</v>
      </c>
      <c r="I80" s="121" t="str">
        <f t="shared" si="11"/>
        <v/>
      </c>
      <c r="J80" s="121">
        <f t="shared" ref="J80:K80" si="1600">J68+J75</f>
        <v>0</v>
      </c>
      <c r="K80" s="121">
        <f t="shared" si="1600"/>
        <v>0</v>
      </c>
      <c r="L80" s="121" t="str">
        <f t="shared" si="0"/>
        <v/>
      </c>
      <c r="M80" s="121">
        <f t="shared" ref="M80:N80" si="1601">M68+M75</f>
        <v>0</v>
      </c>
      <c r="N80" s="121">
        <f t="shared" si="1601"/>
        <v>0</v>
      </c>
      <c r="O80" s="121" t="str">
        <f t="shared" si="12"/>
        <v/>
      </c>
      <c r="P80" s="121">
        <f t="shared" ref="P80:Q80" si="1602">P68+P75</f>
        <v>0</v>
      </c>
      <c r="Q80" s="121">
        <f t="shared" si="1602"/>
        <v>0</v>
      </c>
      <c r="R80" s="121" t="str">
        <f t="shared" si="13"/>
        <v/>
      </c>
      <c r="S80" s="121">
        <f t="shared" ref="S80:T80" si="1603">S68+S75</f>
        <v>0</v>
      </c>
      <c r="T80" s="121">
        <f t="shared" si="1603"/>
        <v>0</v>
      </c>
      <c r="U80" s="121" t="str">
        <f t="shared" si="14"/>
        <v/>
      </c>
      <c r="V80" s="121">
        <f t="shared" ref="V80:Z80" si="1604">V68+V75</f>
        <v>0</v>
      </c>
      <c r="W80" s="677">
        <f t="shared" ref="W80:Y80" si="1605">W68+W75</f>
        <v>0</v>
      </c>
      <c r="X80" s="121">
        <f t="shared" si="1605"/>
        <v>0</v>
      </c>
      <c r="Y80" s="121">
        <f t="shared" si="1605"/>
        <v>0</v>
      </c>
      <c r="Z80" s="121">
        <f t="shared" si="1604"/>
        <v>0</v>
      </c>
      <c r="AA80" s="235" t="str">
        <f t="shared" si="15"/>
        <v/>
      </c>
      <c r="AB80" s="121">
        <f t="shared" ref="AB80:AD80" si="1606">AB68+AB75</f>
        <v>0</v>
      </c>
      <c r="AC80" s="121">
        <f t="shared" si="1606"/>
        <v>0</v>
      </c>
      <c r="AD80" s="121">
        <f t="shared" si="1606"/>
        <v>0</v>
      </c>
      <c r="AE80" s="121" t="str">
        <f t="shared" si="16"/>
        <v/>
      </c>
      <c r="AF80" s="121">
        <f t="shared" ref="AF80:AH80" si="1607">AF68+AF75</f>
        <v>0</v>
      </c>
      <c r="AG80" s="121">
        <f t="shared" si="1607"/>
        <v>0</v>
      </c>
      <c r="AH80" s="121">
        <f t="shared" si="1607"/>
        <v>0</v>
      </c>
      <c r="AI80" s="121" t="str">
        <f t="shared" si="1408"/>
        <v/>
      </c>
      <c r="AJ80" s="121">
        <f t="shared" ref="AJ80:AK80" si="1608">AJ68+AJ75</f>
        <v>0</v>
      </c>
      <c r="AK80" s="121">
        <f t="shared" si="1608"/>
        <v>0</v>
      </c>
      <c r="AL80" s="121" t="str">
        <f t="shared" si="1410"/>
        <v/>
      </c>
      <c r="AM80" s="121">
        <f t="shared" ref="AM80:AN80" si="1609">AM68+AM75</f>
        <v>0</v>
      </c>
      <c r="AN80" s="121">
        <f t="shared" si="1609"/>
        <v>0</v>
      </c>
      <c r="AO80" s="121" t="str">
        <f t="shared" si="1412"/>
        <v/>
      </c>
      <c r="AP80" s="121">
        <f t="shared" ref="AP80:AQ80" si="1610">AP68+AP75</f>
        <v>0</v>
      </c>
      <c r="AQ80" s="121">
        <f t="shared" si="1610"/>
        <v>0</v>
      </c>
      <c r="AR80" s="121" t="str">
        <f t="shared" si="1414"/>
        <v/>
      </c>
      <c r="AS80" s="121">
        <f t="shared" ref="AS80:AT80" si="1611">AS68+AS75</f>
        <v>0</v>
      </c>
      <c r="AT80" s="121">
        <f t="shared" si="1611"/>
        <v>0</v>
      </c>
      <c r="AU80" s="121" t="str">
        <f t="shared" si="75"/>
        <v>0</v>
      </c>
      <c r="AV80" s="121">
        <f t="shared" ref="AV80:AZ80" si="1612">AV68+AV75</f>
        <v>0</v>
      </c>
      <c r="AW80" s="121">
        <f t="shared" si="1612"/>
        <v>0</v>
      </c>
      <c r="AX80" s="121">
        <f t="shared" si="1612"/>
        <v>0</v>
      </c>
      <c r="AY80" s="121">
        <f t="shared" si="1612"/>
        <v>0</v>
      </c>
      <c r="AZ80" s="122">
        <f t="shared" si="1612"/>
        <v>0</v>
      </c>
      <c r="BA80" s="208">
        <f t="shared" si="1365"/>
        <v>0</v>
      </c>
      <c r="BB80" s="119"/>
      <c r="BC80" s="120">
        <f>BC68+BC75+BC63+BC67</f>
        <v>0</v>
      </c>
      <c r="BD80" s="129" t="str">
        <f t="shared" si="58"/>
        <v/>
      </c>
      <c r="BE80" s="129">
        <f>BE68+BE75+BE63+BE67</f>
        <v>0</v>
      </c>
      <c r="BF80" s="121">
        <f t="shared" ref="BF80:CX80" si="1613">BF68+BF75+BF63+BF67</f>
        <v>0</v>
      </c>
      <c r="BG80" s="129" t="str">
        <f t="shared" si="59"/>
        <v/>
      </c>
      <c r="BH80" s="129">
        <f t="shared" si="1613"/>
        <v>0</v>
      </c>
      <c r="BI80" s="121">
        <f t="shared" si="1613"/>
        <v>3266.7</v>
      </c>
      <c r="BJ80" s="129">
        <f t="shared" si="60"/>
        <v>15.399057152478036</v>
      </c>
      <c r="BK80" s="129">
        <f t="shared" si="1613"/>
        <v>50304.1</v>
      </c>
      <c r="BL80" s="121">
        <f t="shared" si="1613"/>
        <v>0</v>
      </c>
      <c r="BM80" s="129" t="str">
        <f t="shared" si="61"/>
        <v/>
      </c>
      <c r="BN80" s="129">
        <f t="shared" si="1613"/>
        <v>0</v>
      </c>
      <c r="BO80" s="121">
        <f t="shared" si="1613"/>
        <v>113.7</v>
      </c>
      <c r="BP80" s="129">
        <f t="shared" si="62"/>
        <v>800</v>
      </c>
      <c r="BQ80" s="129">
        <f t="shared" si="1613"/>
        <v>90960</v>
      </c>
      <c r="BR80" s="121">
        <f t="shared" si="1613"/>
        <v>149</v>
      </c>
      <c r="BS80" s="129">
        <f t="shared" si="63"/>
        <v>711.52348993288592</v>
      </c>
      <c r="BT80" s="129">
        <f t="shared" si="1613"/>
        <v>106017</v>
      </c>
      <c r="BU80" s="121">
        <f t="shared" si="1613"/>
        <v>0</v>
      </c>
      <c r="BV80" s="129">
        <f t="shared" ref="BV80" si="1614">BV63+BV75</f>
        <v>0</v>
      </c>
      <c r="BW80" s="129">
        <f t="shared" si="1613"/>
        <v>0</v>
      </c>
      <c r="BX80" s="121">
        <f t="shared" si="1613"/>
        <v>361760</v>
      </c>
      <c r="BY80" s="129">
        <f t="shared" si="64"/>
        <v>0.48667072091994695</v>
      </c>
      <c r="BZ80" s="129">
        <f t="shared" si="1613"/>
        <v>176058</v>
      </c>
      <c r="CA80" s="121">
        <f t="shared" si="1613"/>
        <v>174080</v>
      </c>
      <c r="CB80" s="121">
        <f t="shared" si="1613"/>
        <v>0</v>
      </c>
      <c r="CC80" s="129" t="str">
        <f t="shared" si="65"/>
        <v/>
      </c>
      <c r="CD80" s="129">
        <f t="shared" si="1613"/>
        <v>0</v>
      </c>
      <c r="CE80" s="424">
        <f t="shared" si="1383"/>
        <v>423339.1</v>
      </c>
      <c r="CF80" s="121">
        <f t="shared" si="1613"/>
        <v>0</v>
      </c>
      <c r="CG80" s="129" t="str">
        <f t="shared" si="66"/>
        <v/>
      </c>
      <c r="CH80" s="129">
        <f t="shared" si="1613"/>
        <v>0</v>
      </c>
      <c r="CI80" s="121">
        <f t="shared" si="1613"/>
        <v>0</v>
      </c>
      <c r="CJ80" s="129" t="str">
        <f t="shared" si="67"/>
        <v/>
      </c>
      <c r="CK80" s="129">
        <f t="shared" si="1613"/>
        <v>0</v>
      </c>
      <c r="CL80" s="121">
        <f t="shared" si="1613"/>
        <v>0</v>
      </c>
      <c r="CM80" s="129" t="str">
        <f t="shared" si="68"/>
        <v/>
      </c>
      <c r="CN80" s="129">
        <f t="shared" si="1613"/>
        <v>0</v>
      </c>
      <c r="CO80" s="121">
        <f t="shared" si="1613"/>
        <v>0</v>
      </c>
      <c r="CP80" s="129" t="str">
        <f t="shared" si="69"/>
        <v/>
      </c>
      <c r="CQ80" s="129">
        <f t="shared" si="1613"/>
        <v>0</v>
      </c>
      <c r="CR80" s="121">
        <f t="shared" si="1613"/>
        <v>0</v>
      </c>
      <c r="CS80" s="129" t="str">
        <f t="shared" si="70"/>
        <v/>
      </c>
      <c r="CT80" s="129">
        <f t="shared" si="1613"/>
        <v>0</v>
      </c>
      <c r="CU80" s="424">
        <f t="shared" si="1394"/>
        <v>0</v>
      </c>
      <c r="CV80" s="129">
        <f t="shared" si="1613"/>
        <v>0</v>
      </c>
      <c r="CW80" s="129">
        <f t="shared" si="1613"/>
        <v>0</v>
      </c>
      <c r="CX80" s="129">
        <f t="shared" si="1613"/>
        <v>42333.91</v>
      </c>
      <c r="CY80" s="424">
        <f t="shared" si="1377"/>
        <v>465673.01</v>
      </c>
      <c r="CZ80" s="292"/>
      <c r="DA80" s="121">
        <f>DA68+DA75+DA63+DA67</f>
        <v>0</v>
      </c>
      <c r="DB80" s="129" t="str">
        <f t="shared" si="1506"/>
        <v/>
      </c>
      <c r="DC80" s="129">
        <f>DC68+DC75+DC63+DC67</f>
        <v>0</v>
      </c>
      <c r="DD80" s="121">
        <f t="shared" ref="DD80" si="1615">DD68+DD75+DD63+DD67</f>
        <v>0</v>
      </c>
      <c r="DE80" s="129" t="str">
        <f t="shared" si="1507"/>
        <v/>
      </c>
      <c r="DF80" s="129">
        <f t="shared" ref="DF80:DG80" si="1616">DF68+DF75+DF63+DF67</f>
        <v>0</v>
      </c>
      <c r="DG80" s="121">
        <f t="shared" si="1616"/>
        <v>2043.4</v>
      </c>
      <c r="DH80" s="129">
        <f t="shared" si="1508"/>
        <v>17.896231770578449</v>
      </c>
      <c r="DI80" s="129">
        <f t="shared" ref="DI80:DJ80" si="1617">DI68+DI75+DI63+DI67</f>
        <v>36569.160000000003</v>
      </c>
      <c r="DJ80" s="121">
        <f t="shared" si="1617"/>
        <v>0</v>
      </c>
      <c r="DK80" s="129" t="str">
        <f t="shared" si="1509"/>
        <v/>
      </c>
      <c r="DL80" s="129">
        <f t="shared" ref="DL80:DM80" si="1618">DL68+DL75+DL63+DL67</f>
        <v>0</v>
      </c>
      <c r="DM80" s="121">
        <f t="shared" si="1618"/>
        <v>63</v>
      </c>
      <c r="DN80" s="129">
        <f t="shared" si="1510"/>
        <v>800</v>
      </c>
      <c r="DO80" s="129">
        <f t="shared" ref="DO80:DP80" si="1619">DO68+DO75+DO63+DO67</f>
        <v>50400</v>
      </c>
      <c r="DP80" s="121">
        <f t="shared" si="1619"/>
        <v>129</v>
      </c>
      <c r="DQ80" s="129">
        <f t="shared" si="1511"/>
        <v>647.99224806201551</v>
      </c>
      <c r="DR80" s="129">
        <f t="shared" ref="DR80:DS80" si="1620">DR68+DR75+DR63+DR67</f>
        <v>83591</v>
      </c>
      <c r="DS80" s="121">
        <f t="shared" si="1620"/>
        <v>0</v>
      </c>
      <c r="DT80" s="129">
        <f t="shared" si="1578"/>
        <v>0</v>
      </c>
      <c r="DU80" s="129">
        <f t="shared" ref="DU80:DV80" si="1621">DU68+DU75+DU63+DU67</f>
        <v>0</v>
      </c>
      <c r="DV80" s="121">
        <f t="shared" si="1621"/>
        <v>410240</v>
      </c>
      <c r="DW80" s="129">
        <f t="shared" si="1513"/>
        <v>0.58535247659906398</v>
      </c>
      <c r="DX80" s="129">
        <f t="shared" ref="DX80:DZ80" si="1622">DX68+DX75+DX63+DX67</f>
        <v>240135</v>
      </c>
      <c r="DY80" s="121">
        <f t="shared" si="1622"/>
        <v>46400</v>
      </c>
      <c r="DZ80" s="121">
        <f t="shared" si="1622"/>
        <v>0</v>
      </c>
      <c r="EA80" s="129" t="str">
        <f t="shared" si="1515"/>
        <v/>
      </c>
      <c r="EB80" s="129">
        <f t="shared" ref="EB80" si="1623">EB68+EB75+EB63+EB67</f>
        <v>0</v>
      </c>
      <c r="EC80" s="424">
        <f t="shared" si="1384"/>
        <v>410695.16000000003</v>
      </c>
      <c r="ED80" s="121">
        <f t="shared" ref="ED80" si="1624">ED68+ED75+ED63+ED67</f>
        <v>0</v>
      </c>
      <c r="EE80" s="129" t="str">
        <f t="shared" si="1518"/>
        <v/>
      </c>
      <c r="EF80" s="129">
        <f t="shared" ref="EF80:EG80" si="1625">EF68+EF75+EF63+EF67</f>
        <v>0</v>
      </c>
      <c r="EG80" s="121">
        <f t="shared" si="1625"/>
        <v>0</v>
      </c>
      <c r="EH80" s="129" t="str">
        <f t="shared" si="1519"/>
        <v/>
      </c>
      <c r="EI80" s="129">
        <f t="shared" ref="EI80:EJ80" si="1626">EI68+EI75+EI63+EI67</f>
        <v>0</v>
      </c>
      <c r="EJ80" s="121">
        <f t="shared" si="1626"/>
        <v>0</v>
      </c>
      <c r="EK80" s="129" t="str">
        <f t="shared" si="1520"/>
        <v/>
      </c>
      <c r="EL80" s="129">
        <f t="shared" ref="EL80:EM80" si="1627">EL68+EL75+EL63+EL67</f>
        <v>0</v>
      </c>
      <c r="EM80" s="121">
        <f t="shared" si="1627"/>
        <v>0</v>
      </c>
      <c r="EN80" s="129" t="str">
        <f t="shared" si="1521"/>
        <v/>
      </c>
      <c r="EO80" s="129">
        <f t="shared" ref="EO80:EP80" si="1628">EO68+EO75+EO63+EO67</f>
        <v>0</v>
      </c>
      <c r="EP80" s="121">
        <f t="shared" si="1628"/>
        <v>0</v>
      </c>
      <c r="EQ80" s="129" t="str">
        <f t="shared" si="1522"/>
        <v/>
      </c>
      <c r="ER80" s="129">
        <f t="shared" ref="ER80:EV80" si="1629">ER68+ER75+ER63+ER67</f>
        <v>0</v>
      </c>
      <c r="ES80" s="424">
        <f t="shared" si="1395"/>
        <v>0</v>
      </c>
      <c r="ET80" s="129">
        <f t="shared" si="1629"/>
        <v>0</v>
      </c>
      <c r="EU80" s="129">
        <f t="shared" si="1629"/>
        <v>0</v>
      </c>
      <c r="EV80" s="129">
        <f t="shared" si="1629"/>
        <v>41069.516000000003</v>
      </c>
      <c r="EW80" s="424">
        <f t="shared" si="1378"/>
        <v>451764.67600000004</v>
      </c>
      <c r="EX80" s="119"/>
      <c r="EY80" s="121">
        <f>EY68+EY75+EY63+EY67</f>
        <v>0</v>
      </c>
      <c r="EZ80" s="129" t="str">
        <f t="shared" si="1524"/>
        <v/>
      </c>
      <c r="FA80" s="129">
        <f>FA68+FA75+FA63+FA67</f>
        <v>0</v>
      </c>
      <c r="FB80" s="121">
        <f t="shared" ref="FB80" si="1630">FB68+FB75+FB63+FB67</f>
        <v>0</v>
      </c>
      <c r="FC80" s="129" t="str">
        <f t="shared" si="1525"/>
        <v/>
      </c>
      <c r="FD80" s="129">
        <f t="shared" ref="FD80:FE80" si="1631">FD68+FD75+FD63+FD67</f>
        <v>0</v>
      </c>
      <c r="FE80" s="121">
        <f t="shared" si="1631"/>
        <v>2190</v>
      </c>
      <c r="FF80" s="129">
        <f t="shared" si="1526"/>
        <v>19.071054794520549</v>
      </c>
      <c r="FG80" s="129">
        <f t="shared" ref="FG80:FH80" si="1632">FG68+FG75+FG63+FG67</f>
        <v>41765.61</v>
      </c>
      <c r="FH80" s="121">
        <f t="shared" si="1632"/>
        <v>0</v>
      </c>
      <c r="FI80" s="129" t="str">
        <f t="shared" si="1527"/>
        <v/>
      </c>
      <c r="FJ80" s="129">
        <f t="shared" ref="FJ80:FK80" si="1633">FJ68+FJ75+FJ63+FJ67</f>
        <v>0</v>
      </c>
      <c r="FK80" s="121">
        <f t="shared" si="1633"/>
        <v>0</v>
      </c>
      <c r="FL80" s="129" t="str">
        <f t="shared" si="1528"/>
        <v/>
      </c>
      <c r="FM80" s="129">
        <f t="shared" ref="FM80:FN80" si="1634">FM68+FM75+FM63+FM67</f>
        <v>0</v>
      </c>
      <c r="FN80" s="121">
        <f t="shared" si="1634"/>
        <v>61</v>
      </c>
      <c r="FO80" s="129">
        <f t="shared" si="1529"/>
        <v>650.49180327868851</v>
      </c>
      <c r="FP80" s="129">
        <f t="shared" ref="FP80:FQ80" si="1635">FP68+FP75+FP63+FP67</f>
        <v>39680</v>
      </c>
      <c r="FQ80" s="121">
        <f t="shared" si="1635"/>
        <v>0</v>
      </c>
      <c r="FR80" s="129">
        <f t="shared" si="1583"/>
        <v>0</v>
      </c>
      <c r="FS80" s="129">
        <f t="shared" ref="FS80:FT80" si="1636">FS68+FS75+FS63+FS67</f>
        <v>0</v>
      </c>
      <c r="FT80" s="121">
        <f t="shared" si="1636"/>
        <v>174080</v>
      </c>
      <c r="FU80" s="129">
        <f t="shared" si="1531"/>
        <v>0.56479779411764708</v>
      </c>
      <c r="FV80" s="129">
        <f t="shared" ref="FV80:FX80" si="1637">FV68+FV75+FV63+FV67</f>
        <v>98320</v>
      </c>
      <c r="FW80" s="121">
        <f t="shared" si="1637"/>
        <v>0</v>
      </c>
      <c r="FX80" s="129">
        <f t="shared" si="1637"/>
        <v>0</v>
      </c>
      <c r="FY80" s="129" t="str">
        <f t="shared" si="1533"/>
        <v/>
      </c>
      <c r="FZ80" s="129">
        <f t="shared" ref="FZ80" si="1638">FZ68+FZ75+FZ63+FZ67</f>
        <v>0</v>
      </c>
      <c r="GA80" s="424">
        <f t="shared" si="1385"/>
        <v>179765.61</v>
      </c>
      <c r="GB80" s="121">
        <f t="shared" ref="GB80" si="1639">GB68+GB75+GB63+GB67</f>
        <v>0</v>
      </c>
      <c r="GC80" s="129" t="str">
        <f t="shared" si="1536"/>
        <v/>
      </c>
      <c r="GD80" s="129">
        <f t="shared" ref="GD80:GE80" si="1640">GD68+GD75+GD63+GD67</f>
        <v>0</v>
      </c>
      <c r="GE80" s="121">
        <f t="shared" si="1640"/>
        <v>0</v>
      </c>
      <c r="GF80" s="129" t="str">
        <f t="shared" si="1537"/>
        <v/>
      </c>
      <c r="GG80" s="129">
        <f t="shared" ref="GG80:GH80" si="1641">GG68+GG75+GG63+GG67</f>
        <v>0</v>
      </c>
      <c r="GH80" s="121">
        <f t="shared" si="1641"/>
        <v>0</v>
      </c>
      <c r="GI80" s="129" t="str">
        <f t="shared" si="1538"/>
        <v/>
      </c>
      <c r="GJ80" s="129">
        <f t="shared" ref="GJ80:GK80" si="1642">GJ68+GJ75+GJ63+GJ67</f>
        <v>0</v>
      </c>
      <c r="GK80" s="121">
        <f t="shared" si="1642"/>
        <v>0</v>
      </c>
      <c r="GL80" s="129" t="str">
        <f t="shared" si="1539"/>
        <v/>
      </c>
      <c r="GM80" s="129">
        <f t="shared" ref="GM80:GN80" si="1643">GM68+GM75+GM63+GM67</f>
        <v>0</v>
      </c>
      <c r="GN80" s="121">
        <f t="shared" si="1643"/>
        <v>0</v>
      </c>
      <c r="GO80" s="129" t="str">
        <f t="shared" si="1540"/>
        <v/>
      </c>
      <c r="GP80" s="129">
        <f t="shared" ref="GP80:GT80" si="1644">GP68+GP75+GP63+GP67</f>
        <v>0</v>
      </c>
      <c r="GQ80" s="424">
        <f t="shared" si="1396"/>
        <v>0</v>
      </c>
      <c r="GR80" s="129">
        <f t="shared" si="1644"/>
        <v>0</v>
      </c>
      <c r="GS80" s="129">
        <f t="shared" si="1644"/>
        <v>0</v>
      </c>
      <c r="GT80" s="129">
        <f t="shared" si="1644"/>
        <v>17976.561000000002</v>
      </c>
      <c r="GU80" s="424">
        <f t="shared" si="1379"/>
        <v>197742.17099999997</v>
      </c>
      <c r="GV80" s="119"/>
      <c r="GW80" s="121">
        <f>GW68+GW75+GW63+GW67</f>
        <v>0</v>
      </c>
      <c r="GX80" s="129" t="str">
        <f t="shared" si="1542"/>
        <v/>
      </c>
      <c r="GY80" s="129">
        <f>GY68+GY75+GY63+GY67</f>
        <v>0</v>
      </c>
      <c r="GZ80" s="121">
        <f t="shared" ref="GZ80" si="1645">GZ68+GZ75+GZ63+GZ67</f>
        <v>0</v>
      </c>
      <c r="HA80" s="129" t="str">
        <f t="shared" si="1543"/>
        <v/>
      </c>
      <c r="HB80" s="129">
        <f t="shared" ref="HB80:HC80" si="1646">HB68+HB75+HB63+HB67</f>
        <v>0</v>
      </c>
      <c r="HC80" s="121">
        <f t="shared" si="1646"/>
        <v>1383</v>
      </c>
      <c r="HD80" s="129">
        <f t="shared" si="1544"/>
        <v>14.59942154736081</v>
      </c>
      <c r="HE80" s="129">
        <f t="shared" ref="HE80:HF80" si="1647">HE68+HE75+HE63+HE67</f>
        <v>20191</v>
      </c>
      <c r="HF80" s="121">
        <f t="shared" si="1647"/>
        <v>0</v>
      </c>
      <c r="HG80" s="129" t="str">
        <f t="shared" si="1545"/>
        <v/>
      </c>
      <c r="HH80" s="129">
        <f t="shared" ref="HH80:HI80" si="1648">HH68+HH75+HH63+HH67</f>
        <v>0</v>
      </c>
      <c r="HI80" s="121">
        <f t="shared" si="1648"/>
        <v>0</v>
      </c>
      <c r="HJ80" s="129" t="str">
        <f t="shared" si="1546"/>
        <v/>
      </c>
      <c r="HK80" s="129">
        <f t="shared" ref="HK80:HL80" si="1649">HK68+HK75+HK63+HK67</f>
        <v>0</v>
      </c>
      <c r="HL80" s="121">
        <f t="shared" si="1649"/>
        <v>178</v>
      </c>
      <c r="HM80" s="129">
        <f t="shared" si="1547"/>
        <v>683.64044943820227</v>
      </c>
      <c r="HN80" s="129">
        <f t="shared" ref="HN80:HO80" si="1650">HN68+HN75+HN63+HN67</f>
        <v>121688</v>
      </c>
      <c r="HO80" s="121">
        <f t="shared" si="1650"/>
        <v>0</v>
      </c>
      <c r="HP80" s="129">
        <f t="shared" si="1588"/>
        <v>0</v>
      </c>
      <c r="HQ80" s="129">
        <f t="shared" ref="HQ80:HR80" si="1651">HQ68+HQ75+HQ63+HQ67</f>
        <v>0</v>
      </c>
      <c r="HR80" s="121">
        <f t="shared" si="1651"/>
        <v>46400</v>
      </c>
      <c r="HS80" s="129">
        <f t="shared" si="1549"/>
        <v>0.4375</v>
      </c>
      <c r="HT80" s="129">
        <f t="shared" ref="HT80:HV80" si="1652">HT68+HT75+HT63+HT67</f>
        <v>20300</v>
      </c>
      <c r="HU80" s="121">
        <f t="shared" si="1652"/>
        <v>2240</v>
      </c>
      <c r="HV80" s="121">
        <f t="shared" si="1652"/>
        <v>0</v>
      </c>
      <c r="HW80" s="129" t="str">
        <f t="shared" si="1551"/>
        <v/>
      </c>
      <c r="HX80" s="129">
        <f t="shared" ref="HX80" si="1653">HX68+HX75+HX63+HX67</f>
        <v>0</v>
      </c>
      <c r="HY80" s="424">
        <f t="shared" si="1386"/>
        <v>162179</v>
      </c>
      <c r="HZ80" s="121">
        <f t="shared" ref="HZ80" si="1654">HZ68+HZ75+HZ63+HZ67</f>
        <v>0</v>
      </c>
      <c r="IA80" s="129" t="str">
        <f t="shared" si="1554"/>
        <v/>
      </c>
      <c r="IB80" s="129">
        <f t="shared" ref="IB80:IC80" si="1655">IB68+IB75+IB63+IB67</f>
        <v>0</v>
      </c>
      <c r="IC80" s="121">
        <f t="shared" si="1655"/>
        <v>0</v>
      </c>
      <c r="ID80" s="129" t="str">
        <f t="shared" si="1555"/>
        <v/>
      </c>
      <c r="IE80" s="129">
        <f t="shared" ref="IE80:IF80" si="1656">IE68+IE75+IE63+IE67</f>
        <v>0</v>
      </c>
      <c r="IF80" s="121">
        <f t="shared" si="1656"/>
        <v>0</v>
      </c>
      <c r="IG80" s="129" t="str">
        <f t="shared" si="1556"/>
        <v/>
      </c>
      <c r="IH80" s="129">
        <f t="shared" ref="IH80:II80" si="1657">IH68+IH75+IH63+IH67</f>
        <v>0</v>
      </c>
      <c r="II80" s="121">
        <f t="shared" si="1657"/>
        <v>0</v>
      </c>
      <c r="IJ80" s="129" t="str">
        <f t="shared" si="1557"/>
        <v/>
      </c>
      <c r="IK80" s="129">
        <f t="shared" ref="IK80:IL80" si="1658">IK68+IK75+IK63+IK67</f>
        <v>0</v>
      </c>
      <c r="IL80" s="121">
        <f t="shared" si="1658"/>
        <v>0</v>
      </c>
      <c r="IM80" s="129" t="str">
        <f t="shared" si="1558"/>
        <v/>
      </c>
      <c r="IN80" s="129">
        <f t="shared" ref="IN80:IR80" si="1659">IN68+IN75+IN63+IN67</f>
        <v>0</v>
      </c>
      <c r="IO80" s="424">
        <f t="shared" si="1397"/>
        <v>0</v>
      </c>
      <c r="IP80" s="129">
        <f t="shared" si="1659"/>
        <v>0</v>
      </c>
      <c r="IQ80" s="129">
        <f t="shared" si="1659"/>
        <v>0</v>
      </c>
      <c r="IR80" s="129">
        <f t="shared" si="1659"/>
        <v>16217.900000000001</v>
      </c>
      <c r="IS80" s="424">
        <f t="shared" si="1380"/>
        <v>178396.9</v>
      </c>
      <c r="IT80" s="119"/>
      <c r="IU80" s="121">
        <f>IU68+IU75+IU63+IU67</f>
        <v>0</v>
      </c>
      <c r="IV80" s="129" t="str">
        <f t="shared" si="1560"/>
        <v/>
      </c>
      <c r="IW80" s="129">
        <f>IW68+IW75+IW63+IW67</f>
        <v>0</v>
      </c>
      <c r="IX80" s="121">
        <f t="shared" ref="IX80" si="1660">IX68+IX75+IX63+IX67</f>
        <v>0</v>
      </c>
      <c r="IY80" s="129" t="str">
        <f t="shared" si="1561"/>
        <v/>
      </c>
      <c r="IZ80" s="129">
        <f t="shared" ref="IZ80:JA80" si="1661">IZ68+IZ75+IZ63+IZ67</f>
        <v>0</v>
      </c>
      <c r="JA80" s="121">
        <f t="shared" si="1661"/>
        <v>1834.5</v>
      </c>
      <c r="JB80" s="129">
        <f t="shared" si="1562"/>
        <v>17.319160534205505</v>
      </c>
      <c r="JC80" s="129">
        <f t="shared" ref="JC80:JD80" si="1662">JC68+JC75+JC63+JC67</f>
        <v>31772</v>
      </c>
      <c r="JD80" s="121">
        <f t="shared" si="1662"/>
        <v>0</v>
      </c>
      <c r="JE80" s="129" t="str">
        <f t="shared" si="1563"/>
        <v/>
      </c>
      <c r="JF80" s="129">
        <f t="shared" ref="JF80:JG80" si="1663">JF68+JF75+JF63+JF67</f>
        <v>0</v>
      </c>
      <c r="JG80" s="121">
        <f t="shared" si="1663"/>
        <v>0</v>
      </c>
      <c r="JH80" s="129" t="str">
        <f t="shared" si="1564"/>
        <v/>
      </c>
      <c r="JI80" s="129">
        <f t="shared" ref="JI80:JJ80" si="1664">JI68+JI75+JI63+JI67</f>
        <v>0</v>
      </c>
      <c r="JJ80" s="121">
        <f t="shared" si="1664"/>
        <v>68.099999999999994</v>
      </c>
      <c r="JK80" s="129">
        <f t="shared" si="1565"/>
        <v>714.53744493392071</v>
      </c>
      <c r="JL80" s="129">
        <f t="shared" ref="JL80:JM80" si="1665">JL68+JL75+JL63+JL67</f>
        <v>48660</v>
      </c>
      <c r="JM80" s="121">
        <f t="shared" si="1665"/>
        <v>0</v>
      </c>
      <c r="JN80" s="129">
        <f t="shared" si="1593"/>
        <v>0</v>
      </c>
      <c r="JO80" s="129">
        <f t="shared" ref="JO80:JP80" si="1666">JO68+JO75+JO63+JO67</f>
        <v>0</v>
      </c>
      <c r="JP80" s="121">
        <f t="shared" si="1666"/>
        <v>0</v>
      </c>
      <c r="JQ80" s="129" t="str">
        <f t="shared" si="1567"/>
        <v/>
      </c>
      <c r="JR80" s="129">
        <f t="shared" ref="JR80:JT80" si="1667">JR68+JR75+JR63+JR67</f>
        <v>0</v>
      </c>
      <c r="JS80" s="121">
        <f t="shared" si="1667"/>
        <v>0</v>
      </c>
      <c r="JT80" s="121">
        <f t="shared" si="1667"/>
        <v>0</v>
      </c>
      <c r="JU80" s="129" t="str">
        <f t="shared" si="1569"/>
        <v/>
      </c>
      <c r="JV80" s="129">
        <f t="shared" ref="JV80" si="1668">JV68+JV75+JV63+JV67</f>
        <v>0</v>
      </c>
      <c r="JW80" s="424">
        <f t="shared" si="1387"/>
        <v>80432</v>
      </c>
      <c r="JX80" s="121">
        <f t="shared" ref="JX80" si="1669">JX68+JX75+JX63+JX67</f>
        <v>0</v>
      </c>
      <c r="JY80" s="129" t="str">
        <f t="shared" si="1572"/>
        <v/>
      </c>
      <c r="JZ80" s="129">
        <f t="shared" ref="JZ80:KA80" si="1670">JZ68+JZ75+JZ63+JZ67</f>
        <v>0</v>
      </c>
      <c r="KA80" s="121">
        <f t="shared" si="1670"/>
        <v>0</v>
      </c>
      <c r="KB80" s="129" t="str">
        <f t="shared" si="1573"/>
        <v/>
      </c>
      <c r="KC80" s="129">
        <f t="shared" ref="KC80:KD80" si="1671">KC68+KC75+KC63+KC67</f>
        <v>0</v>
      </c>
      <c r="KD80" s="121">
        <f t="shared" si="1671"/>
        <v>0</v>
      </c>
      <c r="KE80" s="129" t="str">
        <f t="shared" si="1574"/>
        <v/>
      </c>
      <c r="KF80" s="129">
        <f t="shared" ref="KF80:KG80" si="1672">KF68+KF75+KF63+KF67</f>
        <v>0</v>
      </c>
      <c r="KG80" s="121">
        <f t="shared" si="1672"/>
        <v>0</v>
      </c>
      <c r="KH80" s="129" t="str">
        <f t="shared" si="1575"/>
        <v/>
      </c>
      <c r="KI80" s="129">
        <f t="shared" ref="KI80:KJ80" si="1673">KI68+KI75+KI63+KI67</f>
        <v>0</v>
      </c>
      <c r="KJ80" s="121">
        <f t="shared" si="1673"/>
        <v>0</v>
      </c>
      <c r="KK80" s="129" t="str">
        <f t="shared" si="1576"/>
        <v/>
      </c>
      <c r="KL80" s="129">
        <f t="shared" ref="KL80:KP80" si="1674">KL68+KL75+KL63+KL67</f>
        <v>0</v>
      </c>
      <c r="KM80" s="424">
        <f t="shared" si="1398"/>
        <v>0</v>
      </c>
      <c r="KN80" s="129">
        <f t="shared" si="1674"/>
        <v>0</v>
      </c>
      <c r="KO80" s="129">
        <f t="shared" si="1674"/>
        <v>0</v>
      </c>
      <c r="KP80" s="129">
        <f t="shared" si="1674"/>
        <v>8043.2000000000007</v>
      </c>
      <c r="KQ80" s="424">
        <f t="shared" si="1381"/>
        <v>88475.199999999997</v>
      </c>
      <c r="KR80" s="119"/>
    </row>
    <row r="81" spans="1:304" ht="15" customHeight="1">
      <c r="A81" s="911"/>
      <c r="B81" s="948" t="s">
        <v>139</v>
      </c>
      <c r="C81" s="949"/>
      <c r="D81" s="123" t="s">
        <v>57</v>
      </c>
      <c r="E81" s="127">
        <f t="shared" ref="E81" si="1675">E71+E76</f>
        <v>0</v>
      </c>
      <c r="F81" s="127" t="str">
        <f t="shared" si="73"/>
        <v/>
      </c>
      <c r="G81" s="127">
        <f t="shared" ref="G81:H81" si="1676">G71+G76</f>
        <v>0</v>
      </c>
      <c r="H81" s="127">
        <f t="shared" si="1676"/>
        <v>1230</v>
      </c>
      <c r="I81" s="127">
        <f t="shared" si="11"/>
        <v>35</v>
      </c>
      <c r="J81" s="127">
        <f t="shared" ref="J81:K81" si="1677">J71+J76</f>
        <v>43050</v>
      </c>
      <c r="K81" s="127">
        <f t="shared" si="1677"/>
        <v>0</v>
      </c>
      <c r="L81" s="127" t="str">
        <f t="shared" si="0"/>
        <v/>
      </c>
      <c r="M81" s="127">
        <f t="shared" ref="M81:N81" si="1678">M71+M76</f>
        <v>0</v>
      </c>
      <c r="N81" s="127">
        <f t="shared" si="1678"/>
        <v>0</v>
      </c>
      <c r="O81" s="127" t="str">
        <f t="shared" si="12"/>
        <v/>
      </c>
      <c r="P81" s="127">
        <f t="shared" ref="P81:Q81" si="1679">P71+P76</f>
        <v>0</v>
      </c>
      <c r="Q81" s="127">
        <f t="shared" si="1679"/>
        <v>0</v>
      </c>
      <c r="R81" s="127" t="str">
        <f t="shared" si="13"/>
        <v/>
      </c>
      <c r="S81" s="127">
        <f t="shared" ref="S81:T81" si="1680">S71+S76</f>
        <v>0</v>
      </c>
      <c r="T81" s="127">
        <f t="shared" si="1680"/>
        <v>53</v>
      </c>
      <c r="U81" s="127">
        <f t="shared" si="14"/>
        <v>850</v>
      </c>
      <c r="V81" s="127">
        <f t="shared" ref="V81:Z81" si="1681">V71+V76</f>
        <v>45050</v>
      </c>
      <c r="W81" s="679">
        <f t="shared" ref="W81:Y81" si="1682">W71+W76</f>
        <v>0</v>
      </c>
      <c r="X81" s="127">
        <f t="shared" si="1682"/>
        <v>0</v>
      </c>
      <c r="Y81" s="127">
        <f t="shared" si="1682"/>
        <v>0</v>
      </c>
      <c r="Z81" s="127">
        <f t="shared" si="1681"/>
        <v>0</v>
      </c>
      <c r="AA81" s="237" t="str">
        <f t="shared" si="15"/>
        <v/>
      </c>
      <c r="AB81" s="127">
        <f t="shared" ref="AB81:AD81" si="1683">AB71+AB76</f>
        <v>0</v>
      </c>
      <c r="AC81" s="127">
        <f t="shared" si="1683"/>
        <v>0</v>
      </c>
      <c r="AD81" s="127">
        <f t="shared" si="1683"/>
        <v>0</v>
      </c>
      <c r="AE81" s="127" t="str">
        <f t="shared" si="16"/>
        <v/>
      </c>
      <c r="AF81" s="127">
        <f t="shared" ref="AF81:AH81" si="1684">AF71+AF76</f>
        <v>0</v>
      </c>
      <c r="AG81" s="127">
        <f t="shared" si="1684"/>
        <v>88100</v>
      </c>
      <c r="AH81" s="127">
        <f t="shared" si="1684"/>
        <v>0</v>
      </c>
      <c r="AI81" s="127" t="str">
        <f t="shared" si="1408"/>
        <v/>
      </c>
      <c r="AJ81" s="127">
        <f t="shared" ref="AJ81:AK81" si="1685">AJ71+AJ76</f>
        <v>0</v>
      </c>
      <c r="AK81" s="127">
        <f t="shared" si="1685"/>
        <v>0</v>
      </c>
      <c r="AL81" s="127" t="str">
        <f t="shared" si="1410"/>
        <v/>
      </c>
      <c r="AM81" s="127">
        <f t="shared" ref="AM81:AN81" si="1686">AM71+AM76</f>
        <v>0</v>
      </c>
      <c r="AN81" s="127">
        <f t="shared" si="1686"/>
        <v>0</v>
      </c>
      <c r="AO81" s="127" t="str">
        <f t="shared" si="1412"/>
        <v/>
      </c>
      <c r="AP81" s="127">
        <f t="shared" ref="AP81:AQ81" si="1687">AP71+AP76</f>
        <v>0</v>
      </c>
      <c r="AQ81" s="127">
        <f t="shared" si="1687"/>
        <v>0</v>
      </c>
      <c r="AR81" s="127" t="str">
        <f t="shared" si="1414"/>
        <v/>
      </c>
      <c r="AS81" s="127">
        <f t="shared" ref="AS81:AT81" si="1688">AS71+AS76</f>
        <v>0</v>
      </c>
      <c r="AT81" s="127">
        <f t="shared" si="1688"/>
        <v>0</v>
      </c>
      <c r="AU81" s="127" t="str">
        <f t="shared" si="75"/>
        <v>0</v>
      </c>
      <c r="AV81" s="127">
        <f t="shared" ref="AV81:AZ81" si="1689">AV71+AV76</f>
        <v>0</v>
      </c>
      <c r="AW81" s="127">
        <f t="shared" si="1689"/>
        <v>0</v>
      </c>
      <c r="AX81" s="127">
        <f t="shared" si="1689"/>
        <v>0</v>
      </c>
      <c r="AY81" s="127">
        <f t="shared" si="1689"/>
        <v>0</v>
      </c>
      <c r="AZ81" s="128">
        <f t="shared" si="1689"/>
        <v>8810</v>
      </c>
      <c r="BA81" s="208">
        <f t="shared" si="1365"/>
        <v>96910</v>
      </c>
      <c r="BB81" s="119"/>
      <c r="BC81" s="124">
        <f>BC71+BC76+BC64+BC65+BC66+BC69+BC70</f>
        <v>0</v>
      </c>
      <c r="BD81" s="849" t="str">
        <f t="shared" si="58"/>
        <v/>
      </c>
      <c r="BE81" s="129">
        <f>BE71+BE76+BE64+BE65+BE66+BE69+BE70</f>
        <v>0</v>
      </c>
      <c r="BF81" s="121">
        <f t="shared" ref="BF81:CX81" si="1690">BF71+BF76+BF64+BF65+BF66+BF69+BF70</f>
        <v>500</v>
      </c>
      <c r="BG81" s="129">
        <f t="shared" si="59"/>
        <v>35</v>
      </c>
      <c r="BH81" s="129">
        <f t="shared" si="1690"/>
        <v>17500</v>
      </c>
      <c r="BI81" s="121">
        <f t="shared" si="1690"/>
        <v>2113</v>
      </c>
      <c r="BJ81" s="129">
        <f t="shared" si="60"/>
        <v>26.515854235683861</v>
      </c>
      <c r="BK81" s="129">
        <f t="shared" si="1690"/>
        <v>56028</v>
      </c>
      <c r="BL81" s="121">
        <f t="shared" si="1690"/>
        <v>1700</v>
      </c>
      <c r="BM81" s="129">
        <f t="shared" si="61"/>
        <v>34.411764705882355</v>
      </c>
      <c r="BN81" s="129">
        <f t="shared" si="1690"/>
        <v>58500</v>
      </c>
      <c r="BO81" s="121">
        <f t="shared" si="1690"/>
        <v>32</v>
      </c>
      <c r="BP81" s="129">
        <f t="shared" si="62"/>
        <v>1400</v>
      </c>
      <c r="BQ81" s="129">
        <f t="shared" si="1690"/>
        <v>44800</v>
      </c>
      <c r="BR81" s="121">
        <f t="shared" si="1690"/>
        <v>273</v>
      </c>
      <c r="BS81" s="129">
        <f t="shared" si="63"/>
        <v>679.66300366300368</v>
      </c>
      <c r="BT81" s="129">
        <f t="shared" si="1690"/>
        <v>185548</v>
      </c>
      <c r="BU81" s="121">
        <f t="shared" si="1690"/>
        <v>0</v>
      </c>
      <c r="BV81" s="129">
        <f t="shared" ref="BV81" si="1691">BV64+BV76</f>
        <v>0</v>
      </c>
      <c r="BW81" s="129">
        <f t="shared" si="1690"/>
        <v>0</v>
      </c>
      <c r="BX81" s="121">
        <f t="shared" si="1690"/>
        <v>83200</v>
      </c>
      <c r="BY81" s="129">
        <f t="shared" si="64"/>
        <v>0.4375</v>
      </c>
      <c r="BZ81" s="129">
        <f t="shared" si="1690"/>
        <v>36400</v>
      </c>
      <c r="CA81" s="121">
        <f t="shared" si="1690"/>
        <v>93280</v>
      </c>
      <c r="CB81" s="121">
        <f t="shared" si="1690"/>
        <v>0</v>
      </c>
      <c r="CC81" s="129" t="str">
        <f t="shared" si="65"/>
        <v/>
      </c>
      <c r="CD81" s="129">
        <f t="shared" si="1690"/>
        <v>0</v>
      </c>
      <c r="CE81" s="424">
        <f t="shared" si="1383"/>
        <v>398776</v>
      </c>
      <c r="CF81" s="121">
        <f t="shared" si="1690"/>
        <v>1330</v>
      </c>
      <c r="CG81" s="129">
        <f t="shared" si="66"/>
        <v>35</v>
      </c>
      <c r="CH81" s="129">
        <f t="shared" si="1690"/>
        <v>46550</v>
      </c>
      <c r="CI81" s="121">
        <f t="shared" si="1690"/>
        <v>0</v>
      </c>
      <c r="CJ81" s="129" t="str">
        <f t="shared" si="67"/>
        <v/>
      </c>
      <c r="CK81" s="129">
        <f t="shared" si="1690"/>
        <v>0</v>
      </c>
      <c r="CL81" s="121">
        <f t="shared" si="1690"/>
        <v>0</v>
      </c>
      <c r="CM81" s="129" t="str">
        <f t="shared" si="68"/>
        <v/>
      </c>
      <c r="CN81" s="129">
        <f t="shared" si="1690"/>
        <v>0</v>
      </c>
      <c r="CO81" s="121">
        <f t="shared" si="1690"/>
        <v>0</v>
      </c>
      <c r="CP81" s="129" t="str">
        <f t="shared" si="69"/>
        <v/>
      </c>
      <c r="CQ81" s="129">
        <f t="shared" si="1690"/>
        <v>0</v>
      </c>
      <c r="CR81" s="121">
        <f t="shared" si="1690"/>
        <v>0</v>
      </c>
      <c r="CS81" s="129" t="str">
        <f t="shared" si="70"/>
        <v/>
      </c>
      <c r="CT81" s="129">
        <f t="shared" si="1690"/>
        <v>0</v>
      </c>
      <c r="CU81" s="424">
        <f t="shared" si="1394"/>
        <v>46550</v>
      </c>
      <c r="CV81" s="129">
        <f t="shared" si="1690"/>
        <v>0</v>
      </c>
      <c r="CW81" s="129">
        <f t="shared" si="1690"/>
        <v>0</v>
      </c>
      <c r="CX81" s="129">
        <f t="shared" si="1690"/>
        <v>44532.6</v>
      </c>
      <c r="CY81" s="424">
        <f t="shared" si="1377"/>
        <v>489858.6</v>
      </c>
      <c r="CZ81" s="292"/>
      <c r="DA81" s="127">
        <f>DA71+DA76+DA64+DA65+DA66+DA69+DA70</f>
        <v>0</v>
      </c>
      <c r="DB81" s="849" t="str">
        <f t="shared" si="1506"/>
        <v/>
      </c>
      <c r="DC81" s="129">
        <f>DC71+DC76+DC64+DC65+DC66+DC69+DC70</f>
        <v>0</v>
      </c>
      <c r="DD81" s="121">
        <f t="shared" ref="DD81" si="1692">DD71+DD76+DD64+DD65+DD66+DD69+DD70</f>
        <v>100</v>
      </c>
      <c r="DE81" s="129">
        <f t="shared" si="1507"/>
        <v>35</v>
      </c>
      <c r="DF81" s="129">
        <f t="shared" ref="DF81:DG81" si="1693">DF71+DF76+DF64+DF65+DF66+DF69+DF70</f>
        <v>3500</v>
      </c>
      <c r="DG81" s="121">
        <f t="shared" si="1693"/>
        <v>2024</v>
      </c>
      <c r="DH81" s="129">
        <f t="shared" si="1508"/>
        <v>24.655138339920949</v>
      </c>
      <c r="DI81" s="129">
        <f t="shared" ref="DI81:DJ81" si="1694">DI71+DI76+DI64+DI65+DI66+DI69+DI70</f>
        <v>49902</v>
      </c>
      <c r="DJ81" s="121">
        <f t="shared" si="1694"/>
        <v>1500</v>
      </c>
      <c r="DK81" s="129">
        <f t="shared" si="1509"/>
        <v>35</v>
      </c>
      <c r="DL81" s="129">
        <f t="shared" ref="DL81:DM81" si="1695">DL71+DL76+DL64+DL65+DL66+DL69+DL70</f>
        <v>52500</v>
      </c>
      <c r="DM81" s="121">
        <f t="shared" si="1695"/>
        <v>0</v>
      </c>
      <c r="DN81" s="129" t="str">
        <f t="shared" si="1510"/>
        <v/>
      </c>
      <c r="DO81" s="129">
        <f t="shared" ref="DO81:DP81" si="1696">DO71+DO76+DO64+DO65+DO66+DO69+DO70</f>
        <v>0</v>
      </c>
      <c r="DP81" s="121">
        <f t="shared" si="1696"/>
        <v>188.1</v>
      </c>
      <c r="DQ81" s="129">
        <f t="shared" si="1511"/>
        <v>672.1424774056353</v>
      </c>
      <c r="DR81" s="129">
        <f t="shared" ref="DR81:DS81" si="1697">DR71+DR76+DR64+DR65+DR66+DR69+DR70</f>
        <v>126430</v>
      </c>
      <c r="DS81" s="121">
        <f t="shared" si="1697"/>
        <v>0</v>
      </c>
      <c r="DT81" s="129">
        <f t="shared" si="1578"/>
        <v>0</v>
      </c>
      <c r="DU81" s="129">
        <f t="shared" ref="DU81:DV81" si="1698">DU71+DU76+DU64+DU65+DU66+DU69+DU70</f>
        <v>0</v>
      </c>
      <c r="DV81" s="121">
        <f t="shared" si="1698"/>
        <v>106720</v>
      </c>
      <c r="DW81" s="129">
        <f t="shared" si="1513"/>
        <v>0.48716266866566715</v>
      </c>
      <c r="DX81" s="129">
        <f t="shared" ref="DX81:DZ81" si="1699">DX71+DX76+DX64+DX65+DX66+DX69+DX70</f>
        <v>51990</v>
      </c>
      <c r="DY81" s="121">
        <f t="shared" si="1699"/>
        <v>0</v>
      </c>
      <c r="DZ81" s="121">
        <f t="shared" si="1699"/>
        <v>0</v>
      </c>
      <c r="EA81" s="129" t="str">
        <f t="shared" si="1515"/>
        <v/>
      </c>
      <c r="EB81" s="129">
        <f t="shared" ref="EB81" si="1700">EB71+EB76+EB64+EB65+EB66+EB69+EB70</f>
        <v>0</v>
      </c>
      <c r="EC81" s="424">
        <f t="shared" si="1384"/>
        <v>284322</v>
      </c>
      <c r="ED81" s="121">
        <f t="shared" ref="ED81" si="1701">ED71+ED76+ED64+ED65+ED66+ED69+ED70</f>
        <v>330</v>
      </c>
      <c r="EE81" s="129">
        <f t="shared" si="1518"/>
        <v>35</v>
      </c>
      <c r="EF81" s="129">
        <f t="shared" ref="EF81:EG81" si="1702">EF71+EF76+EF64+EF65+EF66+EF69+EF70</f>
        <v>11550</v>
      </c>
      <c r="EG81" s="121">
        <f t="shared" si="1702"/>
        <v>0</v>
      </c>
      <c r="EH81" s="129" t="str">
        <f t="shared" si="1519"/>
        <v/>
      </c>
      <c r="EI81" s="129">
        <f t="shared" ref="EI81:EJ81" si="1703">EI71+EI76+EI64+EI65+EI66+EI69+EI70</f>
        <v>0</v>
      </c>
      <c r="EJ81" s="121">
        <f t="shared" si="1703"/>
        <v>0</v>
      </c>
      <c r="EK81" s="129" t="str">
        <f t="shared" si="1520"/>
        <v/>
      </c>
      <c r="EL81" s="129">
        <f t="shared" ref="EL81:EM81" si="1704">EL71+EL76+EL64+EL65+EL66+EL69+EL70</f>
        <v>0</v>
      </c>
      <c r="EM81" s="121">
        <f t="shared" si="1704"/>
        <v>0</v>
      </c>
      <c r="EN81" s="129" t="str">
        <f t="shared" si="1521"/>
        <v/>
      </c>
      <c r="EO81" s="129">
        <f t="shared" ref="EO81:EP81" si="1705">EO71+EO76+EO64+EO65+EO66+EO69+EO70</f>
        <v>0</v>
      </c>
      <c r="EP81" s="121">
        <f t="shared" si="1705"/>
        <v>0</v>
      </c>
      <c r="EQ81" s="129" t="str">
        <f t="shared" si="1522"/>
        <v/>
      </c>
      <c r="ER81" s="129">
        <f t="shared" ref="ER81:EV81" si="1706">ER71+ER76+ER64+ER65+ER66+ER69+ER70</f>
        <v>0</v>
      </c>
      <c r="ES81" s="424">
        <f t="shared" si="1395"/>
        <v>11550</v>
      </c>
      <c r="ET81" s="129">
        <f t="shared" si="1706"/>
        <v>0</v>
      </c>
      <c r="EU81" s="129">
        <f t="shared" si="1706"/>
        <v>0</v>
      </c>
      <c r="EV81" s="129">
        <f t="shared" si="1706"/>
        <v>29587.200000000001</v>
      </c>
      <c r="EW81" s="424">
        <f t="shared" si="1378"/>
        <v>325459.20000000001</v>
      </c>
      <c r="EX81" s="119"/>
      <c r="EY81" s="127">
        <f>EY71+EY76+EY64+EY65+EY66+EY69+EY70</f>
        <v>0</v>
      </c>
      <c r="EZ81" s="849" t="str">
        <f t="shared" si="1524"/>
        <v/>
      </c>
      <c r="FA81" s="129">
        <f>FA71+FA76+FA64+FA65+FA66+FA69+FA70</f>
        <v>0</v>
      </c>
      <c r="FB81" s="121">
        <f t="shared" ref="FB81" si="1707">FB71+FB76+FB64+FB65+FB66+FB69+FB70</f>
        <v>100</v>
      </c>
      <c r="FC81" s="129">
        <f t="shared" si="1525"/>
        <v>35</v>
      </c>
      <c r="FD81" s="129">
        <f t="shared" ref="FD81:FE81" si="1708">FD71+FD76+FD64+FD65+FD66+FD69+FD70</f>
        <v>3500</v>
      </c>
      <c r="FE81" s="121">
        <f t="shared" si="1708"/>
        <v>629</v>
      </c>
      <c r="FF81" s="129">
        <f t="shared" si="1526"/>
        <v>24.766295707472178</v>
      </c>
      <c r="FG81" s="129">
        <f t="shared" ref="FG81:FH81" si="1709">FG71+FG76+FG64+FG65+FG66+FG69+FG70</f>
        <v>15578</v>
      </c>
      <c r="FH81" s="121">
        <f t="shared" si="1709"/>
        <v>0</v>
      </c>
      <c r="FI81" s="129" t="str">
        <f t="shared" si="1527"/>
        <v/>
      </c>
      <c r="FJ81" s="129">
        <f t="shared" ref="FJ81:FK81" si="1710">FJ71+FJ76+FJ64+FJ65+FJ66+FJ69+FJ70</f>
        <v>0</v>
      </c>
      <c r="FK81" s="121">
        <f t="shared" si="1710"/>
        <v>0</v>
      </c>
      <c r="FL81" s="129" t="str">
        <f t="shared" si="1528"/>
        <v/>
      </c>
      <c r="FM81" s="129">
        <f t="shared" ref="FM81:FN81" si="1711">FM71+FM76+FM64+FM65+FM66+FM69+FM70</f>
        <v>0</v>
      </c>
      <c r="FN81" s="121">
        <f t="shared" si="1711"/>
        <v>50</v>
      </c>
      <c r="FO81" s="129">
        <f t="shared" si="1529"/>
        <v>696.4</v>
      </c>
      <c r="FP81" s="129">
        <f t="shared" ref="FP81:FQ81" si="1712">FP71+FP76+FP64+FP65+FP66+FP69+FP70</f>
        <v>34820</v>
      </c>
      <c r="FQ81" s="121">
        <f t="shared" si="1712"/>
        <v>0</v>
      </c>
      <c r="FR81" s="129">
        <f t="shared" si="1583"/>
        <v>0</v>
      </c>
      <c r="FS81" s="129">
        <f t="shared" ref="FS81:FT81" si="1713">FS71+FS76+FS64+FS65+FS66+FS69+FS70</f>
        <v>0</v>
      </c>
      <c r="FT81" s="121">
        <f t="shared" si="1713"/>
        <v>53280</v>
      </c>
      <c r="FU81" s="129">
        <f t="shared" si="1531"/>
        <v>0.46565315315315314</v>
      </c>
      <c r="FV81" s="129">
        <f t="shared" ref="FV81:FX81" si="1714">FV71+FV76+FV64+FV65+FV66+FV69+FV70</f>
        <v>24810</v>
      </c>
      <c r="FW81" s="121">
        <f t="shared" si="1714"/>
        <v>7520</v>
      </c>
      <c r="FX81" s="129">
        <f t="shared" si="1714"/>
        <v>0</v>
      </c>
      <c r="FY81" s="129" t="str">
        <f t="shared" si="1533"/>
        <v/>
      </c>
      <c r="FZ81" s="129">
        <f t="shared" ref="FZ81" si="1715">FZ71+FZ76+FZ64+FZ65+FZ66+FZ69+FZ70</f>
        <v>0</v>
      </c>
      <c r="GA81" s="424">
        <f t="shared" si="1385"/>
        <v>78708</v>
      </c>
      <c r="GB81" s="121">
        <f t="shared" ref="GB81" si="1716">GB71+GB76+GB64+GB65+GB66+GB69+GB70</f>
        <v>0</v>
      </c>
      <c r="GC81" s="129" t="str">
        <f t="shared" si="1536"/>
        <v/>
      </c>
      <c r="GD81" s="129">
        <f t="shared" ref="GD81:GE81" si="1717">GD71+GD76+GD64+GD65+GD66+GD69+GD70</f>
        <v>0</v>
      </c>
      <c r="GE81" s="121">
        <f t="shared" si="1717"/>
        <v>0</v>
      </c>
      <c r="GF81" s="129" t="str">
        <f t="shared" si="1537"/>
        <v/>
      </c>
      <c r="GG81" s="129">
        <f t="shared" ref="GG81:GH81" si="1718">GG71+GG76+GG64+GG65+GG66+GG69+GG70</f>
        <v>0</v>
      </c>
      <c r="GH81" s="121">
        <f t="shared" si="1718"/>
        <v>0</v>
      </c>
      <c r="GI81" s="129" t="str">
        <f t="shared" si="1538"/>
        <v/>
      </c>
      <c r="GJ81" s="129">
        <f t="shared" ref="GJ81:GK81" si="1719">GJ71+GJ76+GJ64+GJ65+GJ66+GJ69+GJ70</f>
        <v>0</v>
      </c>
      <c r="GK81" s="121">
        <f t="shared" si="1719"/>
        <v>0</v>
      </c>
      <c r="GL81" s="129" t="str">
        <f t="shared" si="1539"/>
        <v/>
      </c>
      <c r="GM81" s="129">
        <f t="shared" ref="GM81:GN81" si="1720">GM71+GM76+GM64+GM65+GM66+GM69+GM70</f>
        <v>0</v>
      </c>
      <c r="GN81" s="121">
        <f t="shared" si="1720"/>
        <v>0</v>
      </c>
      <c r="GO81" s="129" t="str">
        <f t="shared" si="1540"/>
        <v/>
      </c>
      <c r="GP81" s="129">
        <f t="shared" ref="GP81:GT81" si="1721">GP71+GP76+GP64+GP65+GP66+GP69+GP70</f>
        <v>0</v>
      </c>
      <c r="GQ81" s="424">
        <f t="shared" si="1396"/>
        <v>0</v>
      </c>
      <c r="GR81" s="129">
        <f t="shared" si="1721"/>
        <v>0</v>
      </c>
      <c r="GS81" s="129">
        <f t="shared" si="1721"/>
        <v>0</v>
      </c>
      <c r="GT81" s="129">
        <f t="shared" si="1721"/>
        <v>7870.8000000000011</v>
      </c>
      <c r="GU81" s="424">
        <f t="shared" si="1379"/>
        <v>86578.8</v>
      </c>
      <c r="GV81" s="119"/>
      <c r="GW81" s="127">
        <f>GW71+GW76+GW64+GW65+GW66+GW69+GW70</f>
        <v>0</v>
      </c>
      <c r="GX81" s="849" t="str">
        <f t="shared" si="1542"/>
        <v/>
      </c>
      <c r="GY81" s="129">
        <f>GY71+GY76+GY64+GY65+GY66+GY69+GY70</f>
        <v>0</v>
      </c>
      <c r="GZ81" s="121">
        <f t="shared" ref="GZ81" si="1722">GZ71+GZ76+GZ64+GZ65+GZ66+GZ69+GZ70</f>
        <v>100</v>
      </c>
      <c r="HA81" s="129">
        <f t="shared" si="1543"/>
        <v>35</v>
      </c>
      <c r="HB81" s="129">
        <f t="shared" ref="HB81:HC81" si="1723">HB71+HB76+HB64+HB65+HB66+HB69+HB70</f>
        <v>3500</v>
      </c>
      <c r="HC81" s="121">
        <f t="shared" si="1723"/>
        <v>1142</v>
      </c>
      <c r="HD81" s="129">
        <f t="shared" si="1544"/>
        <v>23.8292469352014</v>
      </c>
      <c r="HE81" s="129">
        <f t="shared" ref="HE81:HF81" si="1724">HE71+HE76+HE64+HE65+HE66+HE69+HE70</f>
        <v>27213</v>
      </c>
      <c r="HF81" s="121">
        <f t="shared" si="1724"/>
        <v>30</v>
      </c>
      <c r="HG81" s="129">
        <f t="shared" si="1545"/>
        <v>35</v>
      </c>
      <c r="HH81" s="129">
        <f t="shared" ref="HH81:HI81" si="1725">HH71+HH76+HH64+HH65+HH66+HH69+HH70</f>
        <v>1050</v>
      </c>
      <c r="HI81" s="121">
        <f t="shared" si="1725"/>
        <v>0</v>
      </c>
      <c r="HJ81" s="129" t="str">
        <f t="shared" si="1546"/>
        <v/>
      </c>
      <c r="HK81" s="129">
        <f t="shared" ref="HK81:HL81" si="1726">HK71+HK76+HK64+HK65+HK66+HK69+HK70</f>
        <v>0</v>
      </c>
      <c r="HL81" s="121">
        <f t="shared" si="1726"/>
        <v>28.3</v>
      </c>
      <c r="HM81" s="129">
        <f t="shared" si="1547"/>
        <v>700</v>
      </c>
      <c r="HN81" s="129">
        <f t="shared" ref="HN81:HO81" si="1727">HN71+HN76+HN64+HN65+HN66+HN69+HN70</f>
        <v>19810</v>
      </c>
      <c r="HO81" s="121">
        <f t="shared" si="1727"/>
        <v>0</v>
      </c>
      <c r="HP81" s="129">
        <f t="shared" si="1588"/>
        <v>0</v>
      </c>
      <c r="HQ81" s="129">
        <f t="shared" ref="HQ81:HR81" si="1728">HQ71+HQ76+HQ64+HQ65+HQ66+HQ69+HQ70</f>
        <v>0</v>
      </c>
      <c r="HR81" s="121">
        <f t="shared" si="1728"/>
        <v>0</v>
      </c>
      <c r="HS81" s="129" t="str">
        <f t="shared" si="1549"/>
        <v/>
      </c>
      <c r="HT81" s="129">
        <f t="shared" ref="HT81:HV81" si="1729">HT71+HT76+HT64+HT65+HT66+HT69+HT70</f>
        <v>0</v>
      </c>
      <c r="HU81" s="121">
        <f t="shared" si="1729"/>
        <v>12800</v>
      </c>
      <c r="HV81" s="121">
        <f t="shared" si="1729"/>
        <v>0</v>
      </c>
      <c r="HW81" s="129" t="str">
        <f t="shared" si="1551"/>
        <v/>
      </c>
      <c r="HX81" s="129">
        <f t="shared" ref="HX81" si="1730">HX71+HX76+HX64+HX65+HX66+HX69+HX70</f>
        <v>0</v>
      </c>
      <c r="HY81" s="424">
        <f t="shared" si="1386"/>
        <v>51573</v>
      </c>
      <c r="HZ81" s="121">
        <f t="shared" ref="HZ81" si="1731">HZ71+HZ76+HZ64+HZ65+HZ66+HZ69+HZ70</f>
        <v>0</v>
      </c>
      <c r="IA81" s="129" t="str">
        <f t="shared" si="1554"/>
        <v/>
      </c>
      <c r="IB81" s="129">
        <f t="shared" ref="IB81:IC81" si="1732">IB71+IB76+IB64+IB65+IB66+IB69+IB70</f>
        <v>0</v>
      </c>
      <c r="IC81" s="121">
        <f t="shared" si="1732"/>
        <v>0</v>
      </c>
      <c r="ID81" s="129" t="str">
        <f t="shared" si="1555"/>
        <v/>
      </c>
      <c r="IE81" s="129">
        <f t="shared" ref="IE81:IF81" si="1733">IE71+IE76+IE64+IE65+IE66+IE69+IE70</f>
        <v>0</v>
      </c>
      <c r="IF81" s="121">
        <f t="shared" si="1733"/>
        <v>0</v>
      </c>
      <c r="IG81" s="129" t="str">
        <f t="shared" si="1556"/>
        <v/>
      </c>
      <c r="IH81" s="129">
        <f t="shared" ref="IH81:II81" si="1734">IH71+IH76+IH64+IH65+IH66+IH69+IH70</f>
        <v>0</v>
      </c>
      <c r="II81" s="121">
        <f t="shared" si="1734"/>
        <v>0</v>
      </c>
      <c r="IJ81" s="129" t="str">
        <f t="shared" si="1557"/>
        <v/>
      </c>
      <c r="IK81" s="129">
        <f t="shared" ref="IK81:IL81" si="1735">IK71+IK76+IK64+IK65+IK66+IK69+IK70</f>
        <v>0</v>
      </c>
      <c r="IL81" s="121">
        <f t="shared" si="1735"/>
        <v>0</v>
      </c>
      <c r="IM81" s="129" t="str">
        <f t="shared" si="1558"/>
        <v/>
      </c>
      <c r="IN81" s="129">
        <f t="shared" ref="IN81:IR81" si="1736">IN71+IN76+IN64+IN65+IN66+IN69+IN70</f>
        <v>0</v>
      </c>
      <c r="IO81" s="424">
        <f t="shared" si="1397"/>
        <v>0</v>
      </c>
      <c r="IP81" s="129">
        <f t="shared" si="1736"/>
        <v>0</v>
      </c>
      <c r="IQ81" s="129">
        <f t="shared" si="1736"/>
        <v>0</v>
      </c>
      <c r="IR81" s="129">
        <f t="shared" si="1736"/>
        <v>5157.3</v>
      </c>
      <c r="IS81" s="424">
        <f t="shared" si="1380"/>
        <v>56730.3</v>
      </c>
      <c r="IT81" s="119"/>
      <c r="IU81" s="127">
        <f>IU71+IU76+IU64+IU65+IU66+IU69+IU70</f>
        <v>0</v>
      </c>
      <c r="IV81" s="849" t="str">
        <f t="shared" si="1560"/>
        <v/>
      </c>
      <c r="IW81" s="129">
        <f>IW71+IW76+IW64+IW65+IW66+IW69+IW70</f>
        <v>0</v>
      </c>
      <c r="IX81" s="121">
        <f t="shared" ref="IX81" si="1737">IX71+IX76+IX64+IX65+IX66+IX69+IX70</f>
        <v>100</v>
      </c>
      <c r="IY81" s="129">
        <f t="shared" si="1561"/>
        <v>35</v>
      </c>
      <c r="IZ81" s="129">
        <f t="shared" ref="IZ81:JA81" si="1738">IZ71+IZ76+IZ64+IZ65+IZ66+IZ69+IZ70</f>
        <v>3500</v>
      </c>
      <c r="JA81" s="121">
        <f t="shared" si="1738"/>
        <v>708.4</v>
      </c>
      <c r="JB81" s="129">
        <f t="shared" si="1562"/>
        <v>25.598531902879731</v>
      </c>
      <c r="JC81" s="129">
        <f t="shared" ref="JC81:JD81" si="1739">JC71+JC76+JC64+JC65+JC66+JC69+JC70</f>
        <v>18134</v>
      </c>
      <c r="JD81" s="121">
        <f t="shared" si="1739"/>
        <v>0</v>
      </c>
      <c r="JE81" s="129" t="str">
        <f t="shared" si="1563"/>
        <v/>
      </c>
      <c r="JF81" s="129">
        <f t="shared" ref="JF81:JG81" si="1740">JF71+JF76+JF64+JF65+JF66+JF69+JF70</f>
        <v>0</v>
      </c>
      <c r="JG81" s="121">
        <f t="shared" si="1740"/>
        <v>0</v>
      </c>
      <c r="JH81" s="129" t="str">
        <f t="shared" si="1564"/>
        <v/>
      </c>
      <c r="JI81" s="129">
        <f t="shared" ref="JI81:JJ81" si="1741">JI71+JI76+JI64+JI65+JI66+JI69+JI70</f>
        <v>0</v>
      </c>
      <c r="JJ81" s="121">
        <f t="shared" si="1741"/>
        <v>28</v>
      </c>
      <c r="JK81" s="129">
        <f t="shared" si="1565"/>
        <v>663.5</v>
      </c>
      <c r="JL81" s="129">
        <f t="shared" ref="JL81:JM81" si="1742">JL71+JL76+JL64+JL65+JL66+JL69+JL70</f>
        <v>18578</v>
      </c>
      <c r="JM81" s="121">
        <f t="shared" si="1742"/>
        <v>0</v>
      </c>
      <c r="JN81" s="129">
        <f t="shared" si="1593"/>
        <v>0</v>
      </c>
      <c r="JO81" s="129">
        <f t="shared" ref="JO81:JP81" si="1743">JO71+JO76+JO64+JO65+JO66+JO69+JO70</f>
        <v>0</v>
      </c>
      <c r="JP81" s="121">
        <f t="shared" si="1743"/>
        <v>7520</v>
      </c>
      <c r="JQ81" s="129">
        <f t="shared" si="1567"/>
        <v>0.625</v>
      </c>
      <c r="JR81" s="129">
        <f t="shared" ref="JR81:JT81" si="1744">JR71+JR76+JR64+JR65+JR66+JR69+JR70</f>
        <v>4700</v>
      </c>
      <c r="JS81" s="121">
        <f t="shared" si="1744"/>
        <v>0</v>
      </c>
      <c r="JT81" s="121">
        <f t="shared" si="1744"/>
        <v>0</v>
      </c>
      <c r="JU81" s="129" t="str">
        <f t="shared" si="1569"/>
        <v/>
      </c>
      <c r="JV81" s="129">
        <f t="shared" ref="JV81" si="1745">JV71+JV76+JV64+JV65+JV66+JV69+JV70</f>
        <v>0</v>
      </c>
      <c r="JW81" s="424">
        <f t="shared" si="1387"/>
        <v>44912</v>
      </c>
      <c r="JX81" s="121">
        <f t="shared" ref="JX81" si="1746">JX71+JX76+JX64+JX65+JX66+JX69+JX70</f>
        <v>0</v>
      </c>
      <c r="JY81" s="129" t="str">
        <f t="shared" si="1572"/>
        <v/>
      </c>
      <c r="JZ81" s="129">
        <f t="shared" ref="JZ81:KA81" si="1747">JZ71+JZ76+JZ64+JZ65+JZ66+JZ69+JZ70</f>
        <v>0</v>
      </c>
      <c r="KA81" s="121">
        <f t="shared" si="1747"/>
        <v>0</v>
      </c>
      <c r="KB81" s="129" t="str">
        <f t="shared" si="1573"/>
        <v/>
      </c>
      <c r="KC81" s="129">
        <f t="shared" ref="KC81:KD81" si="1748">KC71+KC76+KC64+KC65+KC66+KC69+KC70</f>
        <v>0</v>
      </c>
      <c r="KD81" s="121">
        <f t="shared" si="1748"/>
        <v>0</v>
      </c>
      <c r="KE81" s="129" t="str">
        <f t="shared" si="1574"/>
        <v/>
      </c>
      <c r="KF81" s="129">
        <f t="shared" ref="KF81:KG81" si="1749">KF71+KF76+KF64+KF65+KF66+KF69+KF70</f>
        <v>0</v>
      </c>
      <c r="KG81" s="121">
        <f t="shared" si="1749"/>
        <v>0</v>
      </c>
      <c r="KH81" s="129" t="str">
        <f t="shared" si="1575"/>
        <v/>
      </c>
      <c r="KI81" s="129">
        <f t="shared" ref="KI81:KJ81" si="1750">KI71+KI76+KI64+KI65+KI66+KI69+KI70</f>
        <v>0</v>
      </c>
      <c r="KJ81" s="121">
        <f t="shared" si="1750"/>
        <v>0</v>
      </c>
      <c r="KK81" s="129" t="str">
        <f t="shared" si="1576"/>
        <v/>
      </c>
      <c r="KL81" s="129">
        <f t="shared" ref="KL81:KP81" si="1751">KL71+KL76+KL64+KL65+KL66+KL69+KL70</f>
        <v>0</v>
      </c>
      <c r="KM81" s="424">
        <f t="shared" si="1398"/>
        <v>0</v>
      </c>
      <c r="KN81" s="129">
        <f t="shared" si="1751"/>
        <v>0</v>
      </c>
      <c r="KO81" s="129">
        <f t="shared" si="1751"/>
        <v>0</v>
      </c>
      <c r="KP81" s="129">
        <f t="shared" si="1751"/>
        <v>4491.2000000000007</v>
      </c>
      <c r="KQ81" s="424">
        <f t="shared" si="1381"/>
        <v>49403.199999999997</v>
      </c>
      <c r="KR81" s="119"/>
    </row>
    <row r="82" spans="1:304" ht="15" thickBot="1">
      <c r="A82" s="912"/>
      <c r="B82" s="930" t="s">
        <v>62</v>
      </c>
      <c r="C82" s="931"/>
      <c r="D82" s="932"/>
      <c r="E82" s="126">
        <f>SUM(E60+E72+E77)</f>
        <v>350</v>
      </c>
      <c r="F82" s="126">
        <f t="shared" si="73"/>
        <v>30</v>
      </c>
      <c r="G82" s="125">
        <f>SUM(G60+G72+G77)</f>
        <v>10500</v>
      </c>
      <c r="H82" s="125">
        <f>SUM(H60+H72+H77)</f>
        <v>4180</v>
      </c>
      <c r="I82" s="125">
        <f t="shared" si="11"/>
        <v>35</v>
      </c>
      <c r="J82" s="125">
        <f>SUM(J60+J72+J77)</f>
        <v>146300</v>
      </c>
      <c r="K82" s="125">
        <f>SUM(K60+K72+K77)</f>
        <v>0</v>
      </c>
      <c r="L82" s="125" t="str">
        <f t="shared" si="0"/>
        <v/>
      </c>
      <c r="M82" s="125">
        <f>SUM(M60+M72+M77)</f>
        <v>0</v>
      </c>
      <c r="N82" s="125">
        <f>SUM(N60+N72+N77)</f>
        <v>0</v>
      </c>
      <c r="O82" s="125" t="str">
        <f t="shared" si="12"/>
        <v/>
      </c>
      <c r="P82" s="125">
        <f>SUM(P60+P72+P77)</f>
        <v>0</v>
      </c>
      <c r="Q82" s="125">
        <f>SUM(Q60+Q72+Q77)</f>
        <v>30</v>
      </c>
      <c r="R82" s="125">
        <f t="shared" si="13"/>
        <v>180</v>
      </c>
      <c r="S82" s="125">
        <f>SUM(S60+S72+S77)</f>
        <v>5400</v>
      </c>
      <c r="T82" s="125">
        <f>SUM(T60+T72+T77)</f>
        <v>53</v>
      </c>
      <c r="U82" s="125">
        <f t="shared" si="14"/>
        <v>850</v>
      </c>
      <c r="V82" s="125">
        <f>SUM(V60+V72+V77)</f>
        <v>45050</v>
      </c>
      <c r="W82" s="708">
        <f>SUM(W60+W72+W77)</f>
        <v>0</v>
      </c>
      <c r="X82" s="125">
        <f>SUM(X60+X72+X77)</f>
        <v>0</v>
      </c>
      <c r="Y82" s="125">
        <f>SUM(Y60+Y72+Y77)</f>
        <v>0</v>
      </c>
      <c r="Z82" s="125">
        <f>SUM(Z60+Z72+Z77)</f>
        <v>39500</v>
      </c>
      <c r="AA82" s="236">
        <f t="shared" si="15"/>
        <v>0.56999999999999995</v>
      </c>
      <c r="AB82" s="125">
        <f>SUM(AB60+AB72+AB77)</f>
        <v>22515</v>
      </c>
      <c r="AC82" s="125">
        <f>SUM(AC60+AC72+AC77)</f>
        <v>0</v>
      </c>
      <c r="AD82" s="125">
        <f>SUM(AD60+AD72+AD77)</f>
        <v>0</v>
      </c>
      <c r="AE82" s="125" t="str">
        <f t="shared" si="16"/>
        <v/>
      </c>
      <c r="AF82" s="125">
        <f>SUM(AF60+AF72+AF77)</f>
        <v>0</v>
      </c>
      <c r="AG82" s="129">
        <f>SUM(AG60+AG72+AG77)</f>
        <v>229765</v>
      </c>
      <c r="AH82" s="125">
        <f>SUM(AH60+AH72+AH77)</f>
        <v>0</v>
      </c>
      <c r="AI82" s="125" t="str">
        <f t="shared" si="1408"/>
        <v/>
      </c>
      <c r="AJ82" s="125">
        <f>SUM(AJ60+AJ72+AJ77)</f>
        <v>0</v>
      </c>
      <c r="AK82" s="125">
        <f>SUM(AK60+AK72+AK77)</f>
        <v>0</v>
      </c>
      <c r="AL82" s="125" t="str">
        <f t="shared" si="1410"/>
        <v/>
      </c>
      <c r="AM82" s="125">
        <f>SUM(AM60+AM72+AM77)</f>
        <v>0</v>
      </c>
      <c r="AN82" s="125">
        <f>SUM(AN60+AN72+AN77)</f>
        <v>0</v>
      </c>
      <c r="AO82" s="125" t="str">
        <f t="shared" si="1412"/>
        <v/>
      </c>
      <c r="AP82" s="125">
        <f>SUM(AP60+AP72+AP77)</f>
        <v>0</v>
      </c>
      <c r="AQ82" s="125">
        <f>SUM(AQ60+AQ72+AQ77)</f>
        <v>0</v>
      </c>
      <c r="AR82" s="125" t="str">
        <f t="shared" si="1414"/>
        <v/>
      </c>
      <c r="AS82" s="125">
        <f>SUM(AS60+AS72+AS77)</f>
        <v>0</v>
      </c>
      <c r="AT82" s="125">
        <f>SUM(AT60+AT72+AT77)</f>
        <v>0</v>
      </c>
      <c r="AU82" s="125" t="str">
        <f t="shared" si="75"/>
        <v>0</v>
      </c>
      <c r="AV82" s="125">
        <f>SUM(AV60+AV72+AV77)</f>
        <v>0</v>
      </c>
      <c r="AW82" s="130">
        <f>SUM(AW60+AW72+AW77)</f>
        <v>0</v>
      </c>
      <c r="AX82" s="125">
        <f>SUM(AX60+AX72+AX77)</f>
        <v>0</v>
      </c>
      <c r="AY82" s="125">
        <f>SUM(AY60+AY72+AY77)</f>
        <v>30000</v>
      </c>
      <c r="AZ82" s="125">
        <f>SUM(AZ60+AZ72+AZ77)</f>
        <v>52976.5</v>
      </c>
      <c r="BA82" s="217">
        <f t="shared" si="1365"/>
        <v>312741.5</v>
      </c>
      <c r="BB82" s="119"/>
      <c r="BC82" s="126">
        <f>SUM(BC72+BC77)</f>
        <v>0</v>
      </c>
      <c r="BD82" s="849" t="str">
        <f t="shared" si="58"/>
        <v/>
      </c>
      <c r="BE82" s="125">
        <f>SUM(BE72+BE77)</f>
        <v>0</v>
      </c>
      <c r="BF82" s="126">
        <f t="shared" ref="BF82" si="1752">SUM(BF72+BF77)</f>
        <v>750</v>
      </c>
      <c r="BG82" s="125">
        <f t="shared" si="59"/>
        <v>35</v>
      </c>
      <c r="BH82" s="125">
        <f t="shared" ref="BH82:BI82" si="1753">SUM(BH72+BH77)</f>
        <v>26250</v>
      </c>
      <c r="BI82" s="126">
        <f t="shared" si="1753"/>
        <v>5379.7</v>
      </c>
      <c r="BJ82" s="125">
        <f t="shared" si="60"/>
        <v>19.765433016710972</v>
      </c>
      <c r="BK82" s="125">
        <f t="shared" ref="BK82:BL82" si="1754">SUM(BK72+BK77)</f>
        <v>106332.1</v>
      </c>
      <c r="BL82" s="126">
        <f t="shared" si="1754"/>
        <v>6700</v>
      </c>
      <c r="BM82" s="125">
        <f t="shared" si="61"/>
        <v>31.119402985074625</v>
      </c>
      <c r="BN82" s="125">
        <f t="shared" ref="BN82:BO82" si="1755">SUM(BN72+BN77)</f>
        <v>208500</v>
      </c>
      <c r="BO82" s="126">
        <f t="shared" si="1755"/>
        <v>145.69999999999999</v>
      </c>
      <c r="BP82" s="125">
        <f t="shared" si="62"/>
        <v>931.77762525737819</v>
      </c>
      <c r="BQ82" s="125">
        <f t="shared" ref="BQ82:BR82" si="1756">SUM(BQ72+BQ77)</f>
        <v>135760</v>
      </c>
      <c r="BR82" s="126">
        <f t="shared" si="1756"/>
        <v>462</v>
      </c>
      <c r="BS82" s="125">
        <f t="shared" si="63"/>
        <v>691.69913419913416</v>
      </c>
      <c r="BT82" s="125">
        <f t="shared" ref="BT82:BX82" si="1757">SUM(BT72+BT77)</f>
        <v>319565</v>
      </c>
      <c r="BU82" s="708">
        <f t="shared" ref="BU82:BW82" si="1758">SUM(BU72+BU77)</f>
        <v>0</v>
      </c>
      <c r="BV82" s="125">
        <f t="shared" si="1758"/>
        <v>0</v>
      </c>
      <c r="BW82" s="125">
        <f t="shared" si="1758"/>
        <v>0</v>
      </c>
      <c r="BX82" s="126">
        <f t="shared" si="1757"/>
        <v>494960</v>
      </c>
      <c r="BY82" s="125">
        <f t="shared" si="64"/>
        <v>0.47975189914336513</v>
      </c>
      <c r="BZ82" s="125">
        <f t="shared" ref="BZ82:CB82" si="1759">SUM(BZ72+BZ77)</f>
        <v>237458</v>
      </c>
      <c r="CA82" s="126">
        <f t="shared" si="1759"/>
        <v>267360</v>
      </c>
      <c r="CB82" s="126">
        <f t="shared" si="1759"/>
        <v>38</v>
      </c>
      <c r="CC82" s="125">
        <f t="shared" si="65"/>
        <v>350</v>
      </c>
      <c r="CD82" s="125">
        <f t="shared" ref="CD82" si="1760">SUM(CD72+CD77)</f>
        <v>13300</v>
      </c>
      <c r="CE82" s="424">
        <f t="shared" si="1383"/>
        <v>1047165.1</v>
      </c>
      <c r="CF82" s="126">
        <f t="shared" ref="CF82" si="1761">SUM(CF72+CF77)</f>
        <v>2330</v>
      </c>
      <c r="CG82" s="125">
        <f t="shared" si="66"/>
        <v>35</v>
      </c>
      <c r="CH82" s="125">
        <f t="shared" ref="CH82:CI82" si="1762">SUM(CH72+CH77)</f>
        <v>81550</v>
      </c>
      <c r="CI82" s="126">
        <f t="shared" si="1762"/>
        <v>50</v>
      </c>
      <c r="CJ82" s="125">
        <f t="shared" si="67"/>
        <v>1000</v>
      </c>
      <c r="CK82" s="125">
        <f t="shared" ref="CK82:CL82" si="1763">SUM(CK72+CK77)</f>
        <v>50000</v>
      </c>
      <c r="CL82" s="126">
        <f t="shared" si="1763"/>
        <v>50</v>
      </c>
      <c r="CM82" s="125">
        <f t="shared" si="68"/>
        <v>1200</v>
      </c>
      <c r="CN82" s="125">
        <f t="shared" ref="CN82:CO82" si="1764">SUM(CN72+CN77)</f>
        <v>60000</v>
      </c>
      <c r="CO82" s="126">
        <f t="shared" si="1764"/>
        <v>0</v>
      </c>
      <c r="CP82" s="125" t="str">
        <f t="shared" si="69"/>
        <v/>
      </c>
      <c r="CQ82" s="125">
        <f t="shared" ref="CQ82:CR82" si="1765">SUM(CQ72+CQ77)</f>
        <v>0</v>
      </c>
      <c r="CR82" s="126">
        <f t="shared" si="1765"/>
        <v>0</v>
      </c>
      <c r="CS82" s="125" t="str">
        <f t="shared" si="70"/>
        <v/>
      </c>
      <c r="CT82" s="125">
        <f t="shared" ref="CT82" si="1766">SUM(CT72+CT77)</f>
        <v>0</v>
      </c>
      <c r="CU82" s="424">
        <f t="shared" si="1394"/>
        <v>191550</v>
      </c>
      <c r="CV82" s="125">
        <f t="shared" ref="CV82:CW82" si="1767">SUM(CV72+CV77)</f>
        <v>0</v>
      </c>
      <c r="CW82" s="125">
        <f t="shared" si="1767"/>
        <v>20000</v>
      </c>
      <c r="CX82" s="125">
        <f>SUM(CX60+CX72+CX77)</f>
        <v>183871.51</v>
      </c>
      <c r="CY82" s="424">
        <f t="shared" si="1377"/>
        <v>1442586.61</v>
      </c>
      <c r="CZ82" s="292"/>
      <c r="DA82" s="126">
        <f>SUM(DA72+DA77)</f>
        <v>0</v>
      </c>
      <c r="DB82" s="125"/>
      <c r="DC82" s="125">
        <f>SUM(DC72+DC77)</f>
        <v>0</v>
      </c>
      <c r="DD82" s="125">
        <f t="shared" ref="DD82" si="1768">SUM(DD72+DD77)</f>
        <v>350</v>
      </c>
      <c r="DE82" s="125"/>
      <c r="DF82" s="125">
        <f t="shared" ref="DF82:DG82" si="1769">SUM(DF72+DF77)</f>
        <v>12250</v>
      </c>
      <c r="DG82" s="125">
        <f t="shared" si="1769"/>
        <v>4067.4</v>
      </c>
      <c r="DH82" s="125"/>
      <c r="DI82" s="125">
        <f t="shared" ref="DI82:DJ82" si="1770">SUM(DI72+DI77)</f>
        <v>86471.16</v>
      </c>
      <c r="DJ82" s="125">
        <f t="shared" si="1770"/>
        <v>5500</v>
      </c>
      <c r="DK82" s="125"/>
      <c r="DL82" s="125">
        <f t="shared" ref="DL82:DM82" si="1771">SUM(DL72+DL77)</f>
        <v>172500</v>
      </c>
      <c r="DM82" s="125">
        <f t="shared" si="1771"/>
        <v>63</v>
      </c>
      <c r="DN82" s="125"/>
      <c r="DO82" s="125">
        <f t="shared" ref="DO82:DP82" si="1772">SUM(DO72+DO77)</f>
        <v>50400</v>
      </c>
      <c r="DP82" s="125">
        <f t="shared" si="1772"/>
        <v>367.1</v>
      </c>
      <c r="DQ82" s="125"/>
      <c r="DR82" s="125">
        <f t="shared" ref="DR82:DV82" si="1773">SUM(DR72+DR77)</f>
        <v>247521</v>
      </c>
      <c r="DS82" s="708">
        <f t="shared" ref="DS82:DU82" si="1774">SUM(DS72+DS77)</f>
        <v>100</v>
      </c>
      <c r="DT82" s="125">
        <f t="shared" si="1774"/>
        <v>1500</v>
      </c>
      <c r="DU82" s="125">
        <f t="shared" si="1774"/>
        <v>150000</v>
      </c>
      <c r="DV82" s="125">
        <f t="shared" si="1773"/>
        <v>516960</v>
      </c>
      <c r="DW82" s="125"/>
      <c r="DX82" s="125">
        <f t="shared" ref="DX82:DZ82" si="1775">SUM(DX72+DX77)</f>
        <v>292125</v>
      </c>
      <c r="DY82" s="125">
        <f t="shared" si="1775"/>
        <v>46400</v>
      </c>
      <c r="DZ82" s="125">
        <f t="shared" si="1775"/>
        <v>0</v>
      </c>
      <c r="EA82" s="125"/>
      <c r="EB82" s="125">
        <f t="shared" ref="EB82" si="1776">SUM(EB72+EB77)</f>
        <v>0</v>
      </c>
      <c r="EC82" s="424">
        <f t="shared" si="1384"/>
        <v>1011267.16</v>
      </c>
      <c r="ED82" s="125">
        <f t="shared" ref="ED82" si="1777">SUM(ED72+ED77)</f>
        <v>1430</v>
      </c>
      <c r="EE82" s="125"/>
      <c r="EF82" s="125">
        <f t="shared" ref="EF82:EG82" si="1778">SUM(EF72+EF77)</f>
        <v>50050</v>
      </c>
      <c r="EG82" s="125">
        <f t="shared" si="1778"/>
        <v>50</v>
      </c>
      <c r="EH82" s="125"/>
      <c r="EI82" s="125">
        <f t="shared" ref="EI82:EJ82" si="1779">SUM(EI72+EI77)</f>
        <v>50000</v>
      </c>
      <c r="EJ82" s="125">
        <f t="shared" si="1779"/>
        <v>50</v>
      </c>
      <c r="EK82" s="125"/>
      <c r="EL82" s="125">
        <f t="shared" ref="EL82:EM82" si="1780">SUM(EL72+EL77)</f>
        <v>60000</v>
      </c>
      <c r="EM82" s="125">
        <f t="shared" si="1780"/>
        <v>0</v>
      </c>
      <c r="EN82" s="125"/>
      <c r="EO82" s="125">
        <f t="shared" ref="EO82:EP82" si="1781">SUM(EO72+EO77)</f>
        <v>0</v>
      </c>
      <c r="EP82" s="125">
        <f t="shared" si="1781"/>
        <v>50</v>
      </c>
      <c r="EQ82" s="125"/>
      <c r="ER82" s="125">
        <f t="shared" ref="ER82" si="1782">SUM(ER72+ER77)</f>
        <v>50000</v>
      </c>
      <c r="ES82" s="424">
        <f t="shared" si="1395"/>
        <v>210050</v>
      </c>
      <c r="ET82" s="125">
        <f t="shared" ref="ET82:EU82" si="1783">SUM(ET72+ET77)</f>
        <v>0</v>
      </c>
      <c r="EU82" s="125">
        <f t="shared" si="1783"/>
        <v>20000</v>
      </c>
      <c r="EV82" s="125">
        <f>SUM(EV72+EV77)</f>
        <v>109411.716</v>
      </c>
      <c r="EW82" s="424">
        <f t="shared" si="1378"/>
        <v>1350728.8760000002</v>
      </c>
      <c r="EX82" s="119"/>
      <c r="EY82" s="131">
        <f>SUM(EY72+EY77)</f>
        <v>0</v>
      </c>
      <c r="EZ82" s="132"/>
      <c r="FA82" s="132">
        <f>SUM(FA72+FA77)</f>
        <v>0</v>
      </c>
      <c r="FB82" s="133">
        <f t="shared" ref="FB82" si="1784">SUM(FB72+FB77)</f>
        <v>350</v>
      </c>
      <c r="FC82" s="133"/>
      <c r="FD82" s="133">
        <f t="shared" ref="FD82:FE82" si="1785">SUM(FD72+FD77)</f>
        <v>12250</v>
      </c>
      <c r="FE82" s="132">
        <f t="shared" si="1785"/>
        <v>2819</v>
      </c>
      <c r="FF82" s="132"/>
      <c r="FG82" s="132">
        <f t="shared" ref="FG82:FH82" si="1786">SUM(FG72+FG77)</f>
        <v>57343.61</v>
      </c>
      <c r="FH82" s="132">
        <f t="shared" si="1786"/>
        <v>4000</v>
      </c>
      <c r="FI82" s="132"/>
      <c r="FJ82" s="132">
        <f t="shared" ref="FJ82:FK82" si="1787">SUM(FJ72+FJ77)</f>
        <v>120000</v>
      </c>
      <c r="FK82" s="132">
        <f t="shared" si="1787"/>
        <v>0</v>
      </c>
      <c r="FL82" s="132"/>
      <c r="FM82" s="132">
        <f t="shared" ref="FM82:FN82" si="1788">SUM(FM72+FM77)</f>
        <v>0</v>
      </c>
      <c r="FN82" s="132">
        <f t="shared" si="1788"/>
        <v>111</v>
      </c>
      <c r="FO82" s="132"/>
      <c r="FP82" s="132">
        <f t="shared" ref="FP82:FT82" si="1789">SUM(FP72+FP77)</f>
        <v>74500</v>
      </c>
      <c r="FQ82" s="680">
        <f t="shared" ref="FQ82:FS82" si="1790">SUM(FQ72+FQ77)</f>
        <v>0</v>
      </c>
      <c r="FR82" s="132">
        <f t="shared" si="1790"/>
        <v>0</v>
      </c>
      <c r="FS82" s="132">
        <f t="shared" si="1790"/>
        <v>0</v>
      </c>
      <c r="FT82" s="132">
        <f t="shared" si="1789"/>
        <v>227360</v>
      </c>
      <c r="FU82" s="132"/>
      <c r="FV82" s="132">
        <f t="shared" ref="FV82:FX82" si="1791">SUM(FV72+FV77)</f>
        <v>123130</v>
      </c>
      <c r="FW82" s="132">
        <f t="shared" si="1791"/>
        <v>7520</v>
      </c>
      <c r="FX82" s="132">
        <f t="shared" si="1791"/>
        <v>0</v>
      </c>
      <c r="FY82" s="132"/>
      <c r="FZ82" s="132">
        <f t="shared" ref="FZ82" si="1792">SUM(FZ72+FZ77)</f>
        <v>0</v>
      </c>
      <c r="GA82" s="424">
        <f t="shared" si="1385"/>
        <v>387223.61</v>
      </c>
      <c r="GB82" s="132">
        <f t="shared" ref="GB82" si="1793">SUM(GB72+GB77)</f>
        <v>975</v>
      </c>
      <c r="GC82" s="132"/>
      <c r="GD82" s="132">
        <f t="shared" ref="GD82:GE82" si="1794">SUM(GD72+GD77)</f>
        <v>34125</v>
      </c>
      <c r="GE82" s="132">
        <f t="shared" si="1794"/>
        <v>50</v>
      </c>
      <c r="GF82" s="132"/>
      <c r="GG82" s="132">
        <f t="shared" ref="GG82:GH82" si="1795">SUM(GG72+GG77)</f>
        <v>50000</v>
      </c>
      <c r="GH82" s="132">
        <f t="shared" si="1795"/>
        <v>50</v>
      </c>
      <c r="GI82" s="132"/>
      <c r="GJ82" s="132">
        <f t="shared" ref="GJ82:GK82" si="1796">SUM(GJ72+GJ77)</f>
        <v>60000</v>
      </c>
      <c r="GK82" s="132">
        <f t="shared" si="1796"/>
        <v>0</v>
      </c>
      <c r="GL82" s="132"/>
      <c r="GM82" s="132">
        <f t="shared" ref="GM82:GN82" si="1797">SUM(GM72+GM77)</f>
        <v>0</v>
      </c>
      <c r="GN82" s="132">
        <f t="shared" si="1797"/>
        <v>0</v>
      </c>
      <c r="GO82" s="132"/>
      <c r="GP82" s="132">
        <f t="shared" ref="GP82" si="1798">SUM(GP72+GP77)</f>
        <v>0</v>
      </c>
      <c r="GQ82" s="424">
        <f t="shared" si="1396"/>
        <v>144125</v>
      </c>
      <c r="GR82" s="132">
        <f t="shared" ref="GR82:GS82" si="1799">SUM(GR72+GR77)</f>
        <v>0</v>
      </c>
      <c r="GS82" s="132">
        <f t="shared" si="1799"/>
        <v>15000</v>
      </c>
      <c r="GT82" s="134">
        <f>SUM(GT72+GT77)</f>
        <v>53134.861000000004</v>
      </c>
      <c r="GU82" s="424">
        <f t="shared" si="1379"/>
        <v>599483.47100000002</v>
      </c>
      <c r="GV82" s="119"/>
      <c r="GW82" s="131">
        <f>SUM(GW72+GW77)</f>
        <v>0</v>
      </c>
      <c r="GX82" s="132"/>
      <c r="GY82" s="132">
        <f>SUM(GY72+GY77)</f>
        <v>0</v>
      </c>
      <c r="GZ82" s="133">
        <f t="shared" ref="GZ82" si="1800">SUM(GZ72+GZ77)</f>
        <v>350</v>
      </c>
      <c r="HA82" s="133"/>
      <c r="HB82" s="133">
        <f t="shared" ref="HB82:HC82" si="1801">SUM(HB72+HB77)</f>
        <v>12250</v>
      </c>
      <c r="HC82" s="132">
        <f t="shared" si="1801"/>
        <v>2525</v>
      </c>
      <c r="HD82" s="132"/>
      <c r="HE82" s="132">
        <f t="shared" ref="HE82:HF82" si="1802">SUM(HE72+HE77)</f>
        <v>47404</v>
      </c>
      <c r="HF82" s="132">
        <f t="shared" si="1802"/>
        <v>4030</v>
      </c>
      <c r="HG82" s="132"/>
      <c r="HH82" s="132">
        <f t="shared" ref="HH82:HI82" si="1803">SUM(HH72+HH77)</f>
        <v>121050</v>
      </c>
      <c r="HI82" s="132">
        <f t="shared" si="1803"/>
        <v>0</v>
      </c>
      <c r="HJ82" s="132"/>
      <c r="HK82" s="132">
        <f t="shared" ref="HK82:HL82" si="1804">SUM(HK72+HK77)</f>
        <v>0</v>
      </c>
      <c r="HL82" s="132">
        <f t="shared" si="1804"/>
        <v>206.3</v>
      </c>
      <c r="HM82" s="132"/>
      <c r="HN82" s="132">
        <f t="shared" ref="HN82:HR82" si="1805">SUM(HN72+HN77)</f>
        <v>141498</v>
      </c>
      <c r="HO82" s="680">
        <f t="shared" ref="HO82:HQ82" si="1806">SUM(HO72+HO77)</f>
        <v>100</v>
      </c>
      <c r="HP82" s="132">
        <f t="shared" si="1806"/>
        <v>0</v>
      </c>
      <c r="HQ82" s="132">
        <f t="shared" si="1806"/>
        <v>150000</v>
      </c>
      <c r="HR82" s="132">
        <f t="shared" si="1805"/>
        <v>46400</v>
      </c>
      <c r="HS82" s="132"/>
      <c r="HT82" s="132">
        <f t="shared" ref="HT82:HV82" si="1807">SUM(HT72+HT77)</f>
        <v>20300</v>
      </c>
      <c r="HU82" s="132">
        <f t="shared" si="1807"/>
        <v>15040</v>
      </c>
      <c r="HV82" s="132">
        <f t="shared" si="1807"/>
        <v>0</v>
      </c>
      <c r="HW82" s="132"/>
      <c r="HX82" s="132">
        <f t="shared" ref="HX82" si="1808">SUM(HX72+HX77)</f>
        <v>0</v>
      </c>
      <c r="HY82" s="424">
        <f t="shared" si="1386"/>
        <v>492502</v>
      </c>
      <c r="HZ82" s="132">
        <f t="shared" ref="HZ82" si="1809">SUM(HZ72+HZ77)</f>
        <v>0</v>
      </c>
      <c r="IA82" s="132"/>
      <c r="IB82" s="132">
        <f t="shared" ref="IB82:IC82" si="1810">SUM(IB72+IB77)</f>
        <v>0</v>
      </c>
      <c r="IC82" s="132">
        <f t="shared" si="1810"/>
        <v>50</v>
      </c>
      <c r="ID82" s="132"/>
      <c r="IE82" s="132">
        <f t="shared" ref="IE82:IF82" si="1811">SUM(IE72+IE77)</f>
        <v>50000</v>
      </c>
      <c r="IF82" s="132">
        <f t="shared" si="1811"/>
        <v>50</v>
      </c>
      <c r="IG82" s="132"/>
      <c r="IH82" s="132">
        <f t="shared" ref="IH82:II82" si="1812">SUM(IH72+IH77)</f>
        <v>60000</v>
      </c>
      <c r="II82" s="132">
        <f t="shared" si="1812"/>
        <v>0</v>
      </c>
      <c r="IJ82" s="132"/>
      <c r="IK82" s="132">
        <f t="shared" ref="IK82:IL82" si="1813">SUM(IK72+IK77)</f>
        <v>0</v>
      </c>
      <c r="IL82" s="132">
        <f t="shared" si="1813"/>
        <v>0</v>
      </c>
      <c r="IM82" s="132"/>
      <c r="IN82" s="132">
        <f t="shared" ref="IN82" si="1814">SUM(IN72+IN77)</f>
        <v>0</v>
      </c>
      <c r="IO82" s="424">
        <f t="shared" si="1397"/>
        <v>110000</v>
      </c>
      <c r="IP82" s="132">
        <f t="shared" ref="IP82:IQ82" si="1815">SUM(IP72+IP77)</f>
        <v>0</v>
      </c>
      <c r="IQ82" s="132">
        <f t="shared" si="1815"/>
        <v>15000</v>
      </c>
      <c r="IR82" s="134">
        <f>SUM(IR72+IR77)</f>
        <v>45250.2</v>
      </c>
      <c r="IS82" s="424">
        <f t="shared" si="1380"/>
        <v>662752.19999999995</v>
      </c>
      <c r="IT82" s="119"/>
      <c r="IU82" s="131">
        <f>SUM(IU72+IU77)</f>
        <v>0</v>
      </c>
      <c r="IV82" s="132"/>
      <c r="IW82" s="132">
        <f>SUM(IW72+IW77)</f>
        <v>0</v>
      </c>
      <c r="IX82" s="133">
        <f t="shared" ref="IX82" si="1816">SUM(IX72+IX77)</f>
        <v>600</v>
      </c>
      <c r="IY82" s="133"/>
      <c r="IZ82" s="133">
        <f t="shared" ref="IZ82:JA82" si="1817">SUM(IZ72+IZ77)</f>
        <v>21000</v>
      </c>
      <c r="JA82" s="132">
        <f t="shared" si="1817"/>
        <v>2542.9</v>
      </c>
      <c r="JB82" s="132"/>
      <c r="JC82" s="132">
        <f t="shared" ref="JC82:JD82" si="1818">SUM(JC72+JC77)</f>
        <v>49906</v>
      </c>
      <c r="JD82" s="132">
        <f t="shared" si="1818"/>
        <v>4000</v>
      </c>
      <c r="JE82" s="132"/>
      <c r="JF82" s="132">
        <f t="shared" ref="JF82:JG82" si="1819">SUM(JF72+JF77)</f>
        <v>120000</v>
      </c>
      <c r="JG82" s="132">
        <f t="shared" si="1819"/>
        <v>0</v>
      </c>
      <c r="JH82" s="132"/>
      <c r="JI82" s="132">
        <f t="shared" ref="JI82:JJ82" si="1820">SUM(JI72+JI77)</f>
        <v>0</v>
      </c>
      <c r="JJ82" s="132">
        <f t="shared" si="1820"/>
        <v>96.1</v>
      </c>
      <c r="JK82" s="132"/>
      <c r="JL82" s="132">
        <f t="shared" ref="JL82:JP82" si="1821">SUM(JL72+JL77)</f>
        <v>67238</v>
      </c>
      <c r="JM82" s="680">
        <f t="shared" si="1821"/>
        <v>100</v>
      </c>
      <c r="JN82" s="132">
        <f t="shared" si="1821"/>
        <v>0</v>
      </c>
      <c r="JO82" s="132">
        <f t="shared" si="1821"/>
        <v>150000</v>
      </c>
      <c r="JP82" s="132">
        <f t="shared" si="1821"/>
        <v>7520</v>
      </c>
      <c r="JQ82" s="132"/>
      <c r="JR82" s="132">
        <f t="shared" ref="JR82:JT82" si="1822">SUM(JR72+JR77)</f>
        <v>4700</v>
      </c>
      <c r="JS82" s="132">
        <f t="shared" si="1822"/>
        <v>0</v>
      </c>
      <c r="JT82" s="131">
        <f t="shared" si="1822"/>
        <v>0</v>
      </c>
      <c r="JU82" s="132"/>
      <c r="JV82" s="132">
        <f t="shared" ref="JV82" si="1823">SUM(JV72+JV77)</f>
        <v>0</v>
      </c>
      <c r="JW82" s="424">
        <f t="shared" si="1387"/>
        <v>412844</v>
      </c>
      <c r="JX82" s="132">
        <f t="shared" ref="JX82" si="1824">SUM(JX72+JX77)</f>
        <v>500</v>
      </c>
      <c r="JY82" s="132"/>
      <c r="JZ82" s="132">
        <f t="shared" ref="JZ82:KA82" si="1825">SUM(JZ72+JZ77)</f>
        <v>17500</v>
      </c>
      <c r="KA82" s="132">
        <f t="shared" si="1825"/>
        <v>50</v>
      </c>
      <c r="KB82" s="132"/>
      <c r="KC82" s="132">
        <f t="shared" ref="KC82:KD82" si="1826">SUM(KC72+KC77)</f>
        <v>50000</v>
      </c>
      <c r="KD82" s="132">
        <f t="shared" si="1826"/>
        <v>50</v>
      </c>
      <c r="KE82" s="132"/>
      <c r="KF82" s="132">
        <f t="shared" ref="KF82:KG82" si="1827">SUM(KF72+KF77)</f>
        <v>60000</v>
      </c>
      <c r="KG82" s="132">
        <f t="shared" si="1827"/>
        <v>0</v>
      </c>
      <c r="KH82" s="132"/>
      <c r="KI82" s="132">
        <f t="shared" ref="KI82:KJ82" si="1828">SUM(KI72+KI77)</f>
        <v>0</v>
      </c>
      <c r="KJ82" s="132">
        <f t="shared" si="1828"/>
        <v>0</v>
      </c>
      <c r="KK82" s="132"/>
      <c r="KL82" s="132">
        <f t="shared" ref="KL82" si="1829">SUM(KL72+KL77)</f>
        <v>0</v>
      </c>
      <c r="KM82" s="424">
        <f t="shared" si="1398"/>
        <v>127500</v>
      </c>
      <c r="KN82" s="132">
        <f t="shared" ref="KN82:KO82" si="1830">SUM(KN72+KN77)</f>
        <v>0</v>
      </c>
      <c r="KO82" s="132">
        <f t="shared" si="1830"/>
        <v>15000</v>
      </c>
      <c r="KP82" s="134">
        <f>SUM(KP72+KP77)</f>
        <v>39034.400000000001</v>
      </c>
      <c r="KQ82" s="424">
        <f t="shared" si="1381"/>
        <v>594378.4</v>
      </c>
      <c r="KR82" s="119"/>
    </row>
    <row r="83" spans="1:304" ht="18.75" thickBot="1">
      <c r="A83" s="921" t="s">
        <v>12</v>
      </c>
      <c r="B83" s="922"/>
      <c r="C83" s="922"/>
      <c r="D83" s="923"/>
      <c r="E83" s="137">
        <f>SUM(E32,E59,E82)</f>
        <v>2421</v>
      </c>
      <c r="F83" s="137">
        <f t="shared" si="73"/>
        <v>25.043370508054522</v>
      </c>
      <c r="G83" s="136">
        <f>SUM(G32,G59,G82)</f>
        <v>60630</v>
      </c>
      <c r="H83" s="137">
        <f>SUM(H32,H59,H82)</f>
        <v>19630</v>
      </c>
      <c r="I83" s="137">
        <f t="shared" si="11"/>
        <v>31.090168110035659</v>
      </c>
      <c r="J83" s="136">
        <f>SUM(J32,J59,J82)</f>
        <v>610300</v>
      </c>
      <c r="K83" s="137">
        <f>SUM(K32,K59,K82)</f>
        <v>1530</v>
      </c>
      <c r="L83" s="137">
        <f t="shared" si="0"/>
        <v>30.196078431372548</v>
      </c>
      <c r="M83" s="136">
        <f>SUM(M32,M59,M82)</f>
        <v>46200</v>
      </c>
      <c r="N83" s="137">
        <f>SUM(N32,N59,N82)</f>
        <v>7673</v>
      </c>
      <c r="O83" s="137">
        <f t="shared" si="12"/>
        <v>24.92206438159781</v>
      </c>
      <c r="P83" s="136">
        <f>SUM(P32,P59,P82)</f>
        <v>191227</v>
      </c>
      <c r="Q83" s="137">
        <f>SUM(Q32,Q59,Q82)</f>
        <v>3557</v>
      </c>
      <c r="R83" s="137">
        <f t="shared" si="13"/>
        <v>220.10823727860557</v>
      </c>
      <c r="S83" s="136">
        <f>SUM(S32,S59,S82)</f>
        <v>782925</v>
      </c>
      <c r="T83" s="137">
        <f>SUM(T32,T59,T82)</f>
        <v>193</v>
      </c>
      <c r="U83" s="137">
        <f t="shared" si="14"/>
        <v>805.85492227979273</v>
      </c>
      <c r="V83" s="136">
        <f>SUM(V32,V59,V82)</f>
        <v>155530</v>
      </c>
      <c r="W83" s="707">
        <f>SUM(W32,W59,W82)</f>
        <v>0</v>
      </c>
      <c r="X83" s="136">
        <f>SUM(X32,X59,X82)</f>
        <v>0</v>
      </c>
      <c r="Y83" s="136">
        <f>SUM(Y32,Y59,Y82)</f>
        <v>0</v>
      </c>
      <c r="Z83" s="137">
        <f>SUM(Z32,Z59,Z82)</f>
        <v>14002347</v>
      </c>
      <c r="AA83" s="238">
        <f t="shared" si="15"/>
        <v>0.3808634366795795</v>
      </c>
      <c r="AB83" s="136">
        <f>SUM(AB32,AB59,AB82)</f>
        <v>5332982</v>
      </c>
      <c r="AC83" s="137">
        <f>SUM(AC32,AC59,AC82)</f>
        <v>11471070</v>
      </c>
      <c r="AD83" s="137">
        <f>SUM(AD32,AD59,AD82)</f>
        <v>166</v>
      </c>
      <c r="AE83" s="137">
        <f t="shared" si="16"/>
        <v>1082.6807228915663</v>
      </c>
      <c r="AF83" s="136">
        <f>SUM(AF32,AF59,AF82)</f>
        <v>179725</v>
      </c>
      <c r="AG83" s="136">
        <f t="shared" ref="AG83:AG87" si="1831">SUM(G83,J83,M83,P83,S83,V83,AB83,AF83)</f>
        <v>7359519</v>
      </c>
      <c r="AH83" s="137">
        <f>SUM(AH32,AH59,AH82)</f>
        <v>0</v>
      </c>
      <c r="AI83" s="137" t="str">
        <f t="shared" si="1408"/>
        <v/>
      </c>
      <c r="AJ83" s="136">
        <f>SUM(AJ32,AJ59,AJ82)</f>
        <v>0</v>
      </c>
      <c r="AK83" s="137">
        <f>SUM(AK32,AK59,AK82)</f>
        <v>0</v>
      </c>
      <c r="AL83" s="137" t="str">
        <f t="shared" si="1410"/>
        <v/>
      </c>
      <c r="AM83" s="136">
        <f>SUM(AM32,AM59,AM82)</f>
        <v>0</v>
      </c>
      <c r="AN83" s="137">
        <f>SUM(AN32,AN59,AN82)</f>
        <v>0</v>
      </c>
      <c r="AO83" s="137" t="str">
        <f t="shared" si="1412"/>
        <v/>
      </c>
      <c r="AP83" s="136">
        <f>SUM(AP32,AP59,AP82)</f>
        <v>0</v>
      </c>
      <c r="AQ83" s="137">
        <f>SUM(AQ32,AQ59,AQ82)</f>
        <v>0</v>
      </c>
      <c r="AR83" s="137" t="str">
        <f t="shared" si="1414"/>
        <v/>
      </c>
      <c r="AS83" s="136">
        <f>SUM(AS32,AS59,AS82)</f>
        <v>0</v>
      </c>
      <c r="AT83" s="137">
        <f>SUM(AT32,AT59,AT82)</f>
        <v>0</v>
      </c>
      <c r="AU83" s="137" t="str">
        <f t="shared" si="75"/>
        <v>0</v>
      </c>
      <c r="AV83" s="136">
        <f>SUM(AV32,AV59,AV82)</f>
        <v>0</v>
      </c>
      <c r="AW83" s="136">
        <f t="shared" ref="AW83:AW84" si="1832">SUM(AJ83,AM83,AP83,AS83,AV83)</f>
        <v>0</v>
      </c>
      <c r="AX83" s="136">
        <f>SUM(AX32,AX59,AX82)</f>
        <v>40000</v>
      </c>
      <c r="AY83" s="136">
        <f>SUM(AY32,AY59,AY82)</f>
        <v>78000</v>
      </c>
      <c r="AZ83" s="136">
        <f>SUM(AZ32,AZ59,AZ82)</f>
        <v>913951.9</v>
      </c>
      <c r="BA83" s="203">
        <f t="shared" si="1365"/>
        <v>8391470.9000000004</v>
      </c>
      <c r="BB83" s="138"/>
      <c r="BC83" s="137">
        <f>SUM(BC32,BC59,BC82)</f>
        <v>389</v>
      </c>
      <c r="BD83" s="136">
        <f t="shared" si="58"/>
        <v>63.753213367609256</v>
      </c>
      <c r="BE83" s="136">
        <f>SUM(BE32,BE59,BE82)</f>
        <v>24800</v>
      </c>
      <c r="BF83" s="137">
        <f>SUM(BF32,BF59,BF82)</f>
        <v>14418</v>
      </c>
      <c r="BG83" s="136">
        <f t="shared" si="59"/>
        <v>26.117353308364546</v>
      </c>
      <c r="BH83" s="136">
        <f>SUM(BH32,BH59,BH82)</f>
        <v>376560</v>
      </c>
      <c r="BI83" s="137">
        <f>SUM(BI32,BI59,BI82)</f>
        <v>25611.9</v>
      </c>
      <c r="BJ83" s="136">
        <f t="shared" si="60"/>
        <v>24.726478707163466</v>
      </c>
      <c r="BK83" s="136">
        <f>SUM(BK32,BK59,BK82)</f>
        <v>633292.1</v>
      </c>
      <c r="BL83" s="137">
        <f>SUM(BL32,BL59,BL82)</f>
        <v>26192.1</v>
      </c>
      <c r="BM83" s="136">
        <f t="shared" si="61"/>
        <v>25.863943708217366</v>
      </c>
      <c r="BN83" s="136">
        <f>SUM(BN32,BN59,BN82)</f>
        <v>677431</v>
      </c>
      <c r="BO83" s="137">
        <f>SUM(BO32,BO59,BO82)</f>
        <v>5520.7</v>
      </c>
      <c r="BP83" s="136">
        <f t="shared" si="62"/>
        <v>278.4538192620501</v>
      </c>
      <c r="BQ83" s="136">
        <f>SUM(BQ32,BQ59,BQ82)</f>
        <v>1537260</v>
      </c>
      <c r="BR83" s="137">
        <f>SUM(BR32,BR59,BR82)</f>
        <v>809</v>
      </c>
      <c r="BS83" s="136">
        <f t="shared" si="63"/>
        <v>702.41656365883807</v>
      </c>
      <c r="BT83" s="136">
        <f>SUM(BT32,BT59,BT82)</f>
        <v>568255</v>
      </c>
      <c r="BU83" s="707">
        <f>SUM(BU32,BU59,BU82)</f>
        <v>339.5</v>
      </c>
      <c r="BV83" s="136">
        <f>SUM(BV32,BV59,BV82)</f>
        <v>0</v>
      </c>
      <c r="BW83" s="136">
        <f>SUM(BW32,BW59,BW82)</f>
        <v>496740</v>
      </c>
      <c r="BX83" s="137">
        <f>SUM(BX32,BX59,BX82)</f>
        <v>13006932</v>
      </c>
      <c r="BY83" s="136">
        <f t="shared" si="64"/>
        <v>0.45502567400213978</v>
      </c>
      <c r="BZ83" s="136">
        <f>SUM(BZ32,BZ59,BZ82)</f>
        <v>5918488</v>
      </c>
      <c r="CA83" s="137">
        <f>SUM(CA32,CA59,CA82)</f>
        <v>10246440</v>
      </c>
      <c r="CB83" s="137">
        <f>SUM(CB32,CB59,CB82)</f>
        <v>88</v>
      </c>
      <c r="CC83" s="136">
        <f t="shared" si="65"/>
        <v>662.5</v>
      </c>
      <c r="CD83" s="136">
        <f>SUM(CD32,CD59,CD82)</f>
        <v>58300</v>
      </c>
      <c r="CE83" s="424">
        <f t="shared" si="1383"/>
        <v>10291126.1</v>
      </c>
      <c r="CF83" s="137">
        <f>SUM(CF32,CF59,CF82)</f>
        <v>25162.3</v>
      </c>
      <c r="CG83" s="136">
        <f t="shared" si="66"/>
        <v>23.552338220273981</v>
      </c>
      <c r="CH83" s="136">
        <f>SUM(CH32,CH59,CH82)</f>
        <v>592631</v>
      </c>
      <c r="CI83" s="137">
        <f>SUM(CI32,CI59,CI82)</f>
        <v>71.3</v>
      </c>
      <c r="CJ83" s="136">
        <f t="shared" si="67"/>
        <v>1000</v>
      </c>
      <c r="CK83" s="136">
        <f>SUM(CK32,CK59,CK82)</f>
        <v>71300</v>
      </c>
      <c r="CL83" s="137">
        <f>SUM(CL32,CL59,CL82)</f>
        <v>1860.3</v>
      </c>
      <c r="CM83" s="136">
        <f t="shared" si="68"/>
        <v>1259.5172821587917</v>
      </c>
      <c r="CN83" s="136">
        <f>SUM(CN32,CN59,CN82)</f>
        <v>2343080</v>
      </c>
      <c r="CO83" s="137">
        <f>SUM(CO32,CO59,CO82)</f>
        <v>10639</v>
      </c>
      <c r="CP83" s="136">
        <f t="shared" si="69"/>
        <v>167.06927342795376</v>
      </c>
      <c r="CQ83" s="136">
        <f>SUM(CQ32,CQ59,CQ82)</f>
        <v>1777450</v>
      </c>
      <c r="CR83" s="137">
        <f>SUM(CR32,CR59,CR82)</f>
        <v>0</v>
      </c>
      <c r="CS83" s="136" t="str">
        <f t="shared" si="70"/>
        <v/>
      </c>
      <c r="CT83" s="136">
        <f>SUM(CT32,CT59,CT82)</f>
        <v>0</v>
      </c>
      <c r="CU83" s="424">
        <f t="shared" si="1394"/>
        <v>4784461</v>
      </c>
      <c r="CV83" s="136">
        <f>SUM(CV32,CV59,CV82)</f>
        <v>60000</v>
      </c>
      <c r="CW83" s="136">
        <f>SUM(CW32,CW59,CW82)</f>
        <v>72000</v>
      </c>
      <c r="CX83" s="136">
        <f>SUM(CX32,CX59,CX82)</f>
        <v>1683884.41</v>
      </c>
      <c r="CY83" s="424">
        <f t="shared" si="1377"/>
        <v>16891471.509999998</v>
      </c>
      <c r="CZ83" s="826"/>
      <c r="DA83" s="137">
        <f>SUM(DA32,DA59,DA82)</f>
        <v>250</v>
      </c>
      <c r="DB83" s="136"/>
      <c r="DC83" s="136">
        <f>SUM(DC32,DC59,DC82)</f>
        <v>12500</v>
      </c>
      <c r="DD83" s="137">
        <f>SUM(DD32,DD59,DD82)</f>
        <v>26950</v>
      </c>
      <c r="DE83" s="136"/>
      <c r="DF83" s="136">
        <f>SUM(DF32,DF59,DF82)</f>
        <v>536000</v>
      </c>
      <c r="DG83" s="137">
        <f>SUM(DG32,DG59,DG82)</f>
        <v>16100.4</v>
      </c>
      <c r="DH83" s="136"/>
      <c r="DI83" s="136">
        <f>SUM(DI32,DI59,DI82)</f>
        <v>447461.16000000003</v>
      </c>
      <c r="DJ83" s="137">
        <f>SUM(DJ32,DJ59,DJ82)</f>
        <v>21211.599999999999</v>
      </c>
      <c r="DK83" s="136"/>
      <c r="DL83" s="136">
        <f>SUM(DL32,DL59,DL82)</f>
        <v>545719</v>
      </c>
      <c r="DM83" s="137">
        <f>SUM(DM32,DM59,DM82)</f>
        <v>3873</v>
      </c>
      <c r="DN83" s="136"/>
      <c r="DO83" s="136">
        <f>SUM(DO32,DO59,DO82)</f>
        <v>1097320</v>
      </c>
      <c r="DP83" s="137">
        <f>SUM(DP32,DP59,DP82)</f>
        <v>744.7</v>
      </c>
      <c r="DQ83" s="136"/>
      <c r="DR83" s="136">
        <f>SUM(DR32,DR59,DR82)</f>
        <v>478531</v>
      </c>
      <c r="DS83" s="707">
        <f>SUM(DS32,DS59,DS82)</f>
        <v>120</v>
      </c>
      <c r="DT83" s="136">
        <f>SUM(DT32,DT59,DT82)</f>
        <v>1500</v>
      </c>
      <c r="DU83" s="136">
        <f>SUM(DU32,DU59,DU82)</f>
        <v>180000</v>
      </c>
      <c r="DV83" s="137">
        <f>SUM(DV32,DV59,DV82)</f>
        <v>11513715</v>
      </c>
      <c r="DW83" s="136"/>
      <c r="DX83" s="136">
        <f>SUM(DX32,DX59,DX82)</f>
        <v>5438765</v>
      </c>
      <c r="DY83" s="137">
        <f>SUM(DY32,DY59,DY82)</f>
        <v>8448400</v>
      </c>
      <c r="DZ83" s="137">
        <f>SUM(DZ32,DZ59,DZ82)</f>
        <v>0</v>
      </c>
      <c r="EA83" s="136"/>
      <c r="EB83" s="136">
        <f>SUM(EB32,EB59,EB82)</f>
        <v>0</v>
      </c>
      <c r="EC83" s="424">
        <f t="shared" si="1384"/>
        <v>8736296.1600000001</v>
      </c>
      <c r="ED83" s="137">
        <f>SUM(ED32,ED59,ED82)</f>
        <v>12445</v>
      </c>
      <c r="EE83" s="136"/>
      <c r="EF83" s="136">
        <f>SUM(EF32,EF59,EF82)</f>
        <v>373230</v>
      </c>
      <c r="EG83" s="137">
        <f>SUM(EG32,EG59,EG82)</f>
        <v>100</v>
      </c>
      <c r="EH83" s="136"/>
      <c r="EI83" s="136">
        <f>SUM(EI32,EI59,EI82)</f>
        <v>94000</v>
      </c>
      <c r="EJ83" s="137">
        <f>SUM(EJ32,EJ59,EJ82)</f>
        <v>1970</v>
      </c>
      <c r="EK83" s="136"/>
      <c r="EL83" s="136">
        <f>SUM(EL32,EL59,EL82)</f>
        <v>2564160</v>
      </c>
      <c r="EM83" s="137">
        <f>SUM(EM32,EM59,EM82)</f>
        <v>10800</v>
      </c>
      <c r="EN83" s="136"/>
      <c r="EO83" s="136">
        <f>SUM(EO32,EO59,EO82)</f>
        <v>1889650</v>
      </c>
      <c r="EP83" s="137">
        <f>SUM(EP32,EP59,EP82)</f>
        <v>100</v>
      </c>
      <c r="EQ83" s="136"/>
      <c r="ER83" s="136">
        <f>SUM(ER32,ER59,ER82)</f>
        <v>100000</v>
      </c>
      <c r="ES83" s="424">
        <f t="shared" si="1395"/>
        <v>5021040</v>
      </c>
      <c r="ET83" s="136">
        <f>SUM(ET32,ET59,ET82)</f>
        <v>50000</v>
      </c>
      <c r="EU83" s="136">
        <f>SUM(EU32,EU59,EU82)</f>
        <v>59000</v>
      </c>
      <c r="EV83" s="136">
        <f>SUM(EV32,EV59,EV82)</f>
        <v>1380013.6159999999</v>
      </c>
      <c r="EW83" s="424">
        <f t="shared" si="1378"/>
        <v>15246349.776000001</v>
      </c>
      <c r="EX83" s="138"/>
      <c r="EY83" s="139">
        <f>SUM(EY32,EY59,EY82)</f>
        <v>100</v>
      </c>
      <c r="EZ83" s="140"/>
      <c r="FA83" s="140">
        <f>SUM(FA32,FA59,FA82)</f>
        <v>5000</v>
      </c>
      <c r="FB83" s="139">
        <f>SUM(FB32,FB59,FB82)</f>
        <v>15381</v>
      </c>
      <c r="FC83" s="140"/>
      <c r="FD83" s="140">
        <f>SUM(FD32,FD59,FD82)</f>
        <v>398050</v>
      </c>
      <c r="FE83" s="139">
        <f>SUM(FE32,FE59,FE82)</f>
        <v>8606</v>
      </c>
      <c r="FF83" s="140"/>
      <c r="FG83" s="140">
        <f>SUM(FG32,FG59,FG82)</f>
        <v>205833.61</v>
      </c>
      <c r="FH83" s="139">
        <f>SUM(FH32,FH59,FH82)</f>
        <v>19279.2</v>
      </c>
      <c r="FI83" s="140"/>
      <c r="FJ83" s="140">
        <f>SUM(FJ32,FJ59,FJ82)</f>
        <v>479438</v>
      </c>
      <c r="FK83" s="139">
        <f>SUM(FK32,FK59,FK82)</f>
        <v>2590</v>
      </c>
      <c r="FL83" s="140"/>
      <c r="FM83" s="140">
        <f>SUM(FM32,FM59,FM82)</f>
        <v>741000</v>
      </c>
      <c r="FN83" s="139">
        <f>SUM(FN32,FN59,FN82)</f>
        <v>939</v>
      </c>
      <c r="FO83" s="140"/>
      <c r="FP83" s="140">
        <f>SUM(FP32,FP59,FP82)</f>
        <v>625945</v>
      </c>
      <c r="FQ83" s="681">
        <f>SUM(FQ32,FQ59,FQ82)</f>
        <v>35</v>
      </c>
      <c r="FR83" s="140">
        <f>SUM(FR32,FR59,FR82)</f>
        <v>0</v>
      </c>
      <c r="FS83" s="140">
        <f>SUM(FS32,FS59,FS82)</f>
        <v>42050</v>
      </c>
      <c r="FT83" s="139">
        <f>SUM(FT32,FT59,FT82)</f>
        <v>10033640</v>
      </c>
      <c r="FU83" s="140"/>
      <c r="FV83" s="140">
        <f>SUM(FV32,FV59,FV82)</f>
        <v>4786932</v>
      </c>
      <c r="FW83" s="139">
        <f>SUM(FW32,FW59,FW82)</f>
        <v>7657520</v>
      </c>
      <c r="FX83" s="140">
        <f>SUM(FX32,FX59,FX82)</f>
        <v>0</v>
      </c>
      <c r="FY83" s="140"/>
      <c r="FZ83" s="140">
        <f>SUM(FZ32,FZ59,FZ82)</f>
        <v>0</v>
      </c>
      <c r="GA83" s="424">
        <f t="shared" si="1385"/>
        <v>7284248.6099999994</v>
      </c>
      <c r="GB83" s="139">
        <f>SUM(GB32,GB59,GB82)</f>
        <v>12675</v>
      </c>
      <c r="GC83" s="140"/>
      <c r="GD83" s="140">
        <f>SUM(GD32,GD59,GD82)</f>
        <v>377225</v>
      </c>
      <c r="GE83" s="139">
        <f>SUM(GE32,GE59,GE82)</f>
        <v>60</v>
      </c>
      <c r="GF83" s="140"/>
      <c r="GG83" s="140">
        <f>SUM(GG32,GG59,GG82)</f>
        <v>58000</v>
      </c>
      <c r="GH83" s="139">
        <f>SUM(GH32,GH59,GH82)</f>
        <v>1870</v>
      </c>
      <c r="GI83" s="140"/>
      <c r="GJ83" s="140">
        <f>SUM(GJ32,GJ59,GJ82)</f>
        <v>2454160</v>
      </c>
      <c r="GK83" s="139">
        <f>SUM(GK32,GK59,GK82)</f>
        <v>10050</v>
      </c>
      <c r="GL83" s="140"/>
      <c r="GM83" s="140">
        <f>SUM(GM32,GM59,GM82)</f>
        <v>1723650</v>
      </c>
      <c r="GN83" s="139">
        <f>SUM(GN32,GN59,GN82)</f>
        <v>50</v>
      </c>
      <c r="GO83" s="140"/>
      <c r="GP83" s="140">
        <f>SUM(GP32,GP59,GP82)</f>
        <v>50000</v>
      </c>
      <c r="GQ83" s="424">
        <f t="shared" si="1396"/>
        <v>4663035</v>
      </c>
      <c r="GR83" s="140">
        <f>SUM(GR32,GR59,GR82)</f>
        <v>50000</v>
      </c>
      <c r="GS83" s="140">
        <f>SUM(GS32,GS59,GS82)</f>
        <v>54000</v>
      </c>
      <c r="GT83" s="141">
        <f>SUM(GT32,GT59,GT82)</f>
        <v>1210523.361</v>
      </c>
      <c r="GU83" s="424">
        <f t="shared" si="1379"/>
        <v>13261806.970999999</v>
      </c>
      <c r="GV83" s="138"/>
      <c r="GW83" s="139">
        <f>SUM(GW32,GW59,GW82)</f>
        <v>100</v>
      </c>
      <c r="GX83" s="140"/>
      <c r="GY83" s="140">
        <f>SUM(GY32,GY59,GY82)</f>
        <v>5000</v>
      </c>
      <c r="GZ83" s="139">
        <f>SUM(GZ32,GZ59,GZ82)</f>
        <v>14250</v>
      </c>
      <c r="HA83" s="140"/>
      <c r="HB83" s="140">
        <f>SUM(HB32,HB59,HB82)</f>
        <v>351050</v>
      </c>
      <c r="HC83" s="139">
        <f>SUM(HC32,HC59,HC82)</f>
        <v>11565</v>
      </c>
      <c r="HD83" s="140"/>
      <c r="HE83" s="140">
        <f>SUM(HE32,HE59,HE82)</f>
        <v>318604</v>
      </c>
      <c r="HF83" s="139">
        <f>SUM(HF32,HF59,HF82)</f>
        <v>14982</v>
      </c>
      <c r="HG83" s="140"/>
      <c r="HH83" s="140">
        <f>SUM(HH32,HH59,HH82)</f>
        <v>365530</v>
      </c>
      <c r="HI83" s="139">
        <f>SUM(HI32,HI59,HI82)</f>
        <v>1750</v>
      </c>
      <c r="HJ83" s="140"/>
      <c r="HK83" s="140">
        <f>SUM(HK32,HK59,HK82)</f>
        <v>585000</v>
      </c>
      <c r="HL83" s="139">
        <f>SUM(HL32,HL59,HL82)</f>
        <v>791.3</v>
      </c>
      <c r="HM83" s="140"/>
      <c r="HN83" s="140">
        <f>SUM(HN32,HN59,HN82)</f>
        <v>525948</v>
      </c>
      <c r="HO83" s="681">
        <f>SUM(HO32,HO59,HO82)</f>
        <v>110</v>
      </c>
      <c r="HP83" s="140">
        <f>SUM(HP32,HP59,HP82)</f>
        <v>0</v>
      </c>
      <c r="HQ83" s="140">
        <f>SUM(HQ32,HQ59,HQ82)</f>
        <v>165000</v>
      </c>
      <c r="HR83" s="139">
        <f>SUM(HR32,HR59,HR82)</f>
        <v>8494600</v>
      </c>
      <c r="HS83" s="140"/>
      <c r="HT83" s="140">
        <f>SUM(HT32,HT59,HT82)</f>
        <v>4225580</v>
      </c>
      <c r="HU83" s="139">
        <f>SUM(HU32,HU59,HU82)</f>
        <v>7055040</v>
      </c>
      <c r="HV83" s="139">
        <f>SUM(HV32,HV59,HV82)</f>
        <v>500</v>
      </c>
      <c r="HW83" s="140"/>
      <c r="HX83" s="140">
        <f>SUM(HX32,HX59,HX82)</f>
        <v>125000</v>
      </c>
      <c r="HY83" s="424">
        <f t="shared" si="1386"/>
        <v>6666712</v>
      </c>
      <c r="HZ83" s="139">
        <f>SUM(HZ32,HZ59,HZ82)</f>
        <v>11700</v>
      </c>
      <c r="IA83" s="140"/>
      <c r="IB83" s="140">
        <f>SUM(IB32,IB59,IB82)</f>
        <v>343100</v>
      </c>
      <c r="IC83" s="139">
        <f>SUM(IC32,IC59,IC82)</f>
        <v>60</v>
      </c>
      <c r="ID83" s="140"/>
      <c r="IE83" s="140">
        <f>SUM(IE32,IE59,IE82)</f>
        <v>58000</v>
      </c>
      <c r="IF83" s="139">
        <f>SUM(IF32,IF59,IF82)</f>
        <v>1870</v>
      </c>
      <c r="IG83" s="140"/>
      <c r="IH83" s="140">
        <f>SUM(IH32,IH59,IH82)</f>
        <v>2454160</v>
      </c>
      <c r="II83" s="139">
        <f>SUM(II32,II59,II82)</f>
        <v>9850</v>
      </c>
      <c r="IJ83" s="140"/>
      <c r="IK83" s="140">
        <f>SUM(IK32,IK59,IK82)</f>
        <v>1683650</v>
      </c>
      <c r="IL83" s="139">
        <f>SUM(IL32,IL59,IL82)</f>
        <v>50</v>
      </c>
      <c r="IM83" s="140"/>
      <c r="IN83" s="140">
        <f>SUM(IN32,IN59,IN82)</f>
        <v>50000</v>
      </c>
      <c r="IO83" s="424">
        <f t="shared" si="1397"/>
        <v>4588910</v>
      </c>
      <c r="IP83" s="140">
        <f>SUM(IP32,IP59,IP82)</f>
        <v>50000</v>
      </c>
      <c r="IQ83" s="140">
        <f>SUM(IQ32,IQ59,IQ82)</f>
        <v>54000</v>
      </c>
      <c r="IR83" s="141">
        <f>SUM(IR32,IR59,IR82)</f>
        <v>1129062.2</v>
      </c>
      <c r="IS83" s="424">
        <f t="shared" si="1380"/>
        <v>12488684.199999999</v>
      </c>
      <c r="IT83" s="138"/>
      <c r="IU83" s="139">
        <f>SUM(IU32,IU59,IU82)</f>
        <v>10</v>
      </c>
      <c r="IV83" s="140"/>
      <c r="IW83" s="140">
        <f>SUM(IW32,IW59,IW82)</f>
        <v>5000</v>
      </c>
      <c r="IX83" s="139">
        <f>SUM(IX32,IX59,IX82)</f>
        <v>13500</v>
      </c>
      <c r="IY83" s="140"/>
      <c r="IZ83" s="140">
        <f>SUM(IZ32,IZ59,IZ82)</f>
        <v>357800</v>
      </c>
      <c r="JA83" s="139">
        <f>SUM(JA32,JA59,JA82)</f>
        <v>11572.9</v>
      </c>
      <c r="JB83" s="140"/>
      <c r="JC83" s="140">
        <f>SUM(JC32,JC59,JC82)</f>
        <v>320686</v>
      </c>
      <c r="JD83" s="139">
        <f>SUM(JD32,JD59,JD82)</f>
        <v>21055.200000000001</v>
      </c>
      <c r="JE83" s="140"/>
      <c r="JF83" s="140">
        <f>SUM(JF32,JF59,JF82)</f>
        <v>549372</v>
      </c>
      <c r="JG83" s="139">
        <f>SUM(JG32,JG59,JG82)</f>
        <v>1680</v>
      </c>
      <c r="JH83" s="140"/>
      <c r="JI83" s="140">
        <f>SUM(JI32,JI59,JI82)</f>
        <v>561000</v>
      </c>
      <c r="JJ83" s="139">
        <f>SUM(JJ32,JJ59,JJ82)</f>
        <v>681.1</v>
      </c>
      <c r="JK83" s="140"/>
      <c r="JL83" s="140">
        <f>SUM(JL32,JL59,JL82)</f>
        <v>451688</v>
      </c>
      <c r="JM83" s="681">
        <f>SUM(JM32,JM59,JM82)</f>
        <v>110</v>
      </c>
      <c r="JN83" s="140">
        <f>SUM(JN32,JN59,JN82)</f>
        <v>0</v>
      </c>
      <c r="JO83" s="140">
        <f>SUM(JO32,JO59,JO82)</f>
        <v>165000</v>
      </c>
      <c r="JP83" s="139">
        <f>SUM(JP32,JP59,JP82)</f>
        <v>7703720</v>
      </c>
      <c r="JQ83" s="140"/>
      <c r="JR83" s="140">
        <f>SUM(JR32,JR59,JR82)</f>
        <v>3930900</v>
      </c>
      <c r="JS83" s="139">
        <f>SUM(JS32,JS59,JS82)</f>
        <v>6860000</v>
      </c>
      <c r="JT83" s="139">
        <f>SUM(JT32,JT59,JT82)</f>
        <v>300</v>
      </c>
      <c r="JU83" s="140"/>
      <c r="JV83" s="140">
        <f>SUM(JV32,JV59,JV82)</f>
        <v>75000</v>
      </c>
      <c r="JW83" s="424">
        <f t="shared" si="1387"/>
        <v>6416446</v>
      </c>
      <c r="JX83" s="139">
        <f>SUM(JX32,JX59,JX82)</f>
        <v>12200</v>
      </c>
      <c r="JY83" s="140"/>
      <c r="JZ83" s="140">
        <f>SUM(JZ32,JZ59,JZ82)</f>
        <v>360600</v>
      </c>
      <c r="KA83" s="139">
        <f>SUM(KA32,KA59,KA82)</f>
        <v>60</v>
      </c>
      <c r="KB83" s="140"/>
      <c r="KC83" s="140">
        <f>SUM(KC32,KC59,KC82)</f>
        <v>58000</v>
      </c>
      <c r="KD83" s="139">
        <f>SUM(KD32,KD59,KD82)</f>
        <v>1870</v>
      </c>
      <c r="KE83" s="140"/>
      <c r="KF83" s="140">
        <f>SUM(KF32,KF59,KF82)</f>
        <v>2454160</v>
      </c>
      <c r="KG83" s="139">
        <f>SUM(KG32,KG59,KG82)</f>
        <v>9650</v>
      </c>
      <c r="KH83" s="140"/>
      <c r="KI83" s="140">
        <f>SUM(KI32,KI59,KI82)</f>
        <v>1643650</v>
      </c>
      <c r="KJ83" s="139">
        <f>SUM(KJ32,KJ59,KJ82)</f>
        <v>50</v>
      </c>
      <c r="KK83" s="140"/>
      <c r="KL83" s="140">
        <f>SUM(KL32,KL59,KL82)</f>
        <v>50000</v>
      </c>
      <c r="KM83" s="424">
        <f t="shared" si="1398"/>
        <v>4566410</v>
      </c>
      <c r="KN83" s="140">
        <f>SUM(KN32,KN59,KN82)</f>
        <v>50000</v>
      </c>
      <c r="KO83" s="140">
        <f>SUM(KO32,KO59,KO82)</f>
        <v>54000</v>
      </c>
      <c r="KP83" s="141">
        <f>SUM(KP32,KP59,KP82)</f>
        <v>1101785.5999999999</v>
      </c>
      <c r="KQ83" s="424">
        <f t="shared" si="1381"/>
        <v>12188641.6</v>
      </c>
      <c r="KR83" s="138"/>
    </row>
    <row r="84" spans="1:304" ht="15">
      <c r="A84" s="913" t="s">
        <v>13</v>
      </c>
      <c r="B84" s="293" t="s">
        <v>14</v>
      </c>
      <c r="C84" s="294"/>
      <c r="D84" s="596"/>
      <c r="E84" s="295"/>
      <c r="F84" s="295" t="str">
        <f t="shared" si="73"/>
        <v/>
      </c>
      <c r="G84" s="296"/>
      <c r="H84" s="295"/>
      <c r="I84" s="295" t="str">
        <f t="shared" si="11"/>
        <v/>
      </c>
      <c r="J84" s="296"/>
      <c r="K84" s="295"/>
      <c r="L84" s="295" t="str">
        <f t="shared" si="0"/>
        <v/>
      </c>
      <c r="M84" s="296"/>
      <c r="N84" s="295"/>
      <c r="O84" s="295" t="str">
        <f t="shared" si="12"/>
        <v/>
      </c>
      <c r="P84" s="296"/>
      <c r="Q84" s="295"/>
      <c r="R84" s="295" t="str">
        <f t="shared" si="13"/>
        <v/>
      </c>
      <c r="S84" s="296"/>
      <c r="T84" s="295"/>
      <c r="U84" s="295" t="str">
        <f t="shared" si="14"/>
        <v/>
      </c>
      <c r="V84" s="296"/>
      <c r="W84" s="682"/>
      <c r="X84" s="296"/>
      <c r="Y84" s="296"/>
      <c r="Z84" s="295"/>
      <c r="AA84" s="297" t="str">
        <f t="shared" si="15"/>
        <v/>
      </c>
      <c r="AB84" s="296"/>
      <c r="AC84" s="295"/>
      <c r="AD84" s="295"/>
      <c r="AE84" s="295" t="str">
        <f t="shared" si="16"/>
        <v/>
      </c>
      <c r="AF84" s="296"/>
      <c r="AG84" s="158">
        <f t="shared" si="1831"/>
        <v>0</v>
      </c>
      <c r="AH84" s="295"/>
      <c r="AI84" s="295" t="str">
        <f t="shared" si="1408"/>
        <v/>
      </c>
      <c r="AJ84" s="296"/>
      <c r="AK84" s="295"/>
      <c r="AL84" s="295" t="str">
        <f t="shared" si="1410"/>
        <v/>
      </c>
      <c r="AM84" s="296"/>
      <c r="AN84" s="295"/>
      <c r="AO84" s="295" t="str">
        <f t="shared" si="1412"/>
        <v/>
      </c>
      <c r="AP84" s="296"/>
      <c r="AQ84" s="295"/>
      <c r="AR84" s="295" t="str">
        <f t="shared" si="1414"/>
        <v/>
      </c>
      <c r="AS84" s="296"/>
      <c r="AT84" s="295"/>
      <c r="AU84" s="295" t="str">
        <f t="shared" si="75"/>
        <v>0</v>
      </c>
      <c r="AV84" s="296"/>
      <c r="AW84" s="158">
        <f t="shared" si="1832"/>
        <v>0</v>
      </c>
      <c r="AX84" s="296"/>
      <c r="AY84" s="296"/>
      <c r="AZ84" s="34">
        <v>100000</v>
      </c>
      <c r="BA84" s="298">
        <f t="shared" si="1365"/>
        <v>100000</v>
      </c>
      <c r="BB84" s="146"/>
      <c r="BC84" s="295"/>
      <c r="BD84" s="296" t="str">
        <f t="shared" si="58"/>
        <v/>
      </c>
      <c r="BE84" s="296"/>
      <c r="BF84" s="295"/>
      <c r="BG84" s="296" t="str">
        <f t="shared" si="59"/>
        <v/>
      </c>
      <c r="BH84" s="296"/>
      <c r="BI84" s="295"/>
      <c r="BJ84" s="296" t="str">
        <f t="shared" si="60"/>
        <v/>
      </c>
      <c r="BK84" s="296"/>
      <c r="BL84" s="295"/>
      <c r="BM84" s="296" t="str">
        <f t="shared" si="61"/>
        <v/>
      </c>
      <c r="BN84" s="296"/>
      <c r="BO84" s="295"/>
      <c r="BP84" s="296" t="str">
        <f t="shared" si="62"/>
        <v/>
      </c>
      <c r="BQ84" s="296"/>
      <c r="BR84" s="295"/>
      <c r="BS84" s="296" t="str">
        <f t="shared" si="63"/>
        <v/>
      </c>
      <c r="BT84" s="296"/>
      <c r="BU84" s="682"/>
      <c r="BV84" s="296"/>
      <c r="BW84" s="296"/>
      <c r="BX84" s="295"/>
      <c r="BY84" s="296" t="str">
        <f t="shared" si="64"/>
        <v/>
      </c>
      <c r="BZ84" s="296"/>
      <c r="CA84" s="295"/>
      <c r="CB84" s="295"/>
      <c r="CC84" s="296" t="str">
        <f t="shared" si="65"/>
        <v/>
      </c>
      <c r="CD84" s="296"/>
      <c r="CE84" s="424">
        <f t="shared" si="1383"/>
        <v>0</v>
      </c>
      <c r="CF84" s="295"/>
      <c r="CG84" s="296" t="str">
        <f t="shared" si="66"/>
        <v/>
      </c>
      <c r="CH84" s="296"/>
      <c r="CI84" s="295"/>
      <c r="CJ84" s="296" t="str">
        <f t="shared" si="67"/>
        <v/>
      </c>
      <c r="CK84" s="296"/>
      <c r="CL84" s="295"/>
      <c r="CM84" s="296" t="str">
        <f t="shared" si="68"/>
        <v/>
      </c>
      <c r="CN84" s="296"/>
      <c r="CO84" s="295"/>
      <c r="CP84" s="296" t="str">
        <f t="shared" si="69"/>
        <v/>
      </c>
      <c r="CQ84" s="296"/>
      <c r="CR84" s="295"/>
      <c r="CS84" s="296" t="str">
        <f t="shared" si="70"/>
        <v/>
      </c>
      <c r="CT84" s="296"/>
      <c r="CU84" s="424">
        <f t="shared" si="1394"/>
        <v>0</v>
      </c>
      <c r="CV84" s="296"/>
      <c r="CW84" s="296"/>
      <c r="CX84" s="296"/>
      <c r="CY84" s="424">
        <f t="shared" si="1377"/>
        <v>0</v>
      </c>
      <c r="CZ84" s="827"/>
      <c r="DA84" s="295"/>
      <c r="DB84" s="296"/>
      <c r="DC84" s="296"/>
      <c r="DD84" s="295"/>
      <c r="DE84" s="296"/>
      <c r="DF84" s="296"/>
      <c r="DG84" s="295"/>
      <c r="DH84" s="296"/>
      <c r="DI84" s="296"/>
      <c r="DJ84" s="295"/>
      <c r="DK84" s="296"/>
      <c r="DL84" s="296"/>
      <c r="DM84" s="295"/>
      <c r="DN84" s="296"/>
      <c r="DO84" s="296"/>
      <c r="DP84" s="295"/>
      <c r="DQ84" s="296"/>
      <c r="DR84" s="296"/>
      <c r="DS84" s="682"/>
      <c r="DT84" s="296"/>
      <c r="DU84" s="296"/>
      <c r="DV84" s="295"/>
      <c r="DW84" s="296"/>
      <c r="DX84" s="296"/>
      <c r="DY84" s="295"/>
      <c r="DZ84" s="295"/>
      <c r="EA84" s="296"/>
      <c r="EB84" s="296"/>
      <c r="EC84" s="424">
        <f t="shared" si="1384"/>
        <v>0</v>
      </c>
      <c r="ED84" s="295"/>
      <c r="EE84" s="296"/>
      <c r="EF84" s="296"/>
      <c r="EG84" s="295"/>
      <c r="EH84" s="296"/>
      <c r="EI84" s="296"/>
      <c r="EJ84" s="295"/>
      <c r="EK84" s="296"/>
      <c r="EL84" s="296"/>
      <c r="EM84" s="295"/>
      <c r="EN84" s="296"/>
      <c r="EO84" s="296"/>
      <c r="EP84" s="295"/>
      <c r="EQ84" s="296"/>
      <c r="ER84" s="296"/>
      <c r="ES84" s="424">
        <f t="shared" si="1395"/>
        <v>0</v>
      </c>
      <c r="ET84" s="296"/>
      <c r="EU84" s="296"/>
      <c r="EV84" s="296"/>
      <c r="EW84" s="424">
        <f t="shared" si="1378"/>
        <v>0</v>
      </c>
      <c r="EX84" s="146"/>
      <c r="EY84" s="295"/>
      <c r="EZ84" s="296"/>
      <c r="FA84" s="296"/>
      <c r="FB84" s="295"/>
      <c r="FC84" s="296"/>
      <c r="FD84" s="296"/>
      <c r="FE84" s="295"/>
      <c r="FF84" s="296"/>
      <c r="FG84" s="296"/>
      <c r="FH84" s="295"/>
      <c r="FI84" s="296"/>
      <c r="FJ84" s="296"/>
      <c r="FK84" s="295"/>
      <c r="FL84" s="296"/>
      <c r="FM84" s="296"/>
      <c r="FN84" s="295"/>
      <c r="FO84" s="296"/>
      <c r="FP84" s="296"/>
      <c r="FQ84" s="682"/>
      <c r="FR84" s="296"/>
      <c r="FS84" s="296"/>
      <c r="FT84" s="295"/>
      <c r="FU84" s="296"/>
      <c r="FV84" s="296"/>
      <c r="FW84" s="295"/>
      <c r="FX84" s="296"/>
      <c r="FY84" s="296"/>
      <c r="FZ84" s="296"/>
      <c r="GA84" s="424">
        <f t="shared" si="1385"/>
        <v>0</v>
      </c>
      <c r="GB84" s="295"/>
      <c r="GC84" s="296"/>
      <c r="GD84" s="296"/>
      <c r="GE84" s="295"/>
      <c r="GF84" s="296"/>
      <c r="GG84" s="296"/>
      <c r="GH84" s="295"/>
      <c r="GI84" s="296"/>
      <c r="GJ84" s="296"/>
      <c r="GK84" s="295"/>
      <c r="GL84" s="296"/>
      <c r="GM84" s="296"/>
      <c r="GN84" s="295"/>
      <c r="GO84" s="296"/>
      <c r="GP84" s="296"/>
      <c r="GQ84" s="424">
        <f t="shared" si="1396"/>
        <v>0</v>
      </c>
      <c r="GR84" s="296"/>
      <c r="GS84" s="296"/>
      <c r="GT84" s="299"/>
      <c r="GU84" s="424">
        <f t="shared" si="1379"/>
        <v>0</v>
      </c>
      <c r="GV84" s="146"/>
      <c r="GW84" s="295"/>
      <c r="GX84" s="296"/>
      <c r="GY84" s="296"/>
      <c r="GZ84" s="295"/>
      <c r="HA84" s="296"/>
      <c r="HB84" s="296"/>
      <c r="HC84" s="295"/>
      <c r="HD84" s="296"/>
      <c r="HE84" s="296"/>
      <c r="HF84" s="295"/>
      <c r="HG84" s="296"/>
      <c r="HH84" s="296"/>
      <c r="HI84" s="295"/>
      <c r="HJ84" s="296"/>
      <c r="HK84" s="296"/>
      <c r="HL84" s="295"/>
      <c r="HM84" s="296"/>
      <c r="HN84" s="296"/>
      <c r="HO84" s="682"/>
      <c r="HP84" s="296"/>
      <c r="HQ84" s="296"/>
      <c r="HR84" s="295"/>
      <c r="HS84" s="296"/>
      <c r="HT84" s="296"/>
      <c r="HU84" s="295"/>
      <c r="HV84" s="295"/>
      <c r="HW84" s="296"/>
      <c r="HX84" s="296"/>
      <c r="HY84" s="424">
        <f t="shared" si="1386"/>
        <v>0</v>
      </c>
      <c r="HZ84" s="295"/>
      <c r="IA84" s="296"/>
      <c r="IB84" s="296"/>
      <c r="IC84" s="295"/>
      <c r="ID84" s="296"/>
      <c r="IE84" s="296"/>
      <c r="IF84" s="295"/>
      <c r="IG84" s="296"/>
      <c r="IH84" s="296"/>
      <c r="II84" s="295"/>
      <c r="IJ84" s="296"/>
      <c r="IK84" s="296"/>
      <c r="IL84" s="295"/>
      <c r="IM84" s="296"/>
      <c r="IN84" s="296"/>
      <c r="IO84" s="424">
        <f t="shared" si="1397"/>
        <v>0</v>
      </c>
      <c r="IP84" s="296"/>
      <c r="IQ84" s="296"/>
      <c r="IR84" s="299"/>
      <c r="IS84" s="424">
        <f t="shared" si="1380"/>
        <v>0</v>
      </c>
      <c r="IT84" s="146"/>
      <c r="IU84" s="295"/>
      <c r="IV84" s="296"/>
      <c r="IW84" s="296"/>
      <c r="IX84" s="295"/>
      <c r="IY84" s="296"/>
      <c r="IZ84" s="296"/>
      <c r="JA84" s="295"/>
      <c r="JB84" s="296"/>
      <c r="JC84" s="296"/>
      <c r="JD84" s="295"/>
      <c r="JE84" s="296"/>
      <c r="JF84" s="296"/>
      <c r="JG84" s="295"/>
      <c r="JH84" s="296"/>
      <c r="JI84" s="296"/>
      <c r="JJ84" s="295"/>
      <c r="JK84" s="296"/>
      <c r="JL84" s="296"/>
      <c r="JM84" s="682"/>
      <c r="JN84" s="296"/>
      <c r="JO84" s="296"/>
      <c r="JP84" s="295"/>
      <c r="JQ84" s="296"/>
      <c r="JR84" s="296"/>
      <c r="JS84" s="295"/>
      <c r="JT84" s="295"/>
      <c r="JU84" s="296"/>
      <c r="JV84" s="296"/>
      <c r="JW84" s="424">
        <f t="shared" si="1387"/>
        <v>0</v>
      </c>
      <c r="JX84" s="295"/>
      <c r="JY84" s="296"/>
      <c r="JZ84" s="296"/>
      <c r="KA84" s="295"/>
      <c r="KB84" s="296"/>
      <c r="KC84" s="296"/>
      <c r="KD84" s="295"/>
      <c r="KE84" s="296"/>
      <c r="KF84" s="296"/>
      <c r="KG84" s="295"/>
      <c r="KH84" s="296"/>
      <c r="KI84" s="296"/>
      <c r="KJ84" s="295"/>
      <c r="KK84" s="296"/>
      <c r="KL84" s="296"/>
      <c r="KM84" s="424">
        <f t="shared" si="1398"/>
        <v>0</v>
      </c>
      <c r="KN84" s="296"/>
      <c r="KO84" s="296"/>
      <c r="KP84" s="299"/>
      <c r="KQ84" s="424">
        <f t="shared" si="1381"/>
        <v>0</v>
      </c>
      <c r="KR84" s="146"/>
    </row>
    <row r="85" spans="1:304">
      <c r="A85" s="914"/>
      <c r="B85" s="16"/>
      <c r="C85" s="635" t="s">
        <v>15</v>
      </c>
      <c r="D85" s="17" t="s">
        <v>1</v>
      </c>
      <c r="E85" s="391"/>
      <c r="F85" s="391" t="str">
        <f t="shared" si="73"/>
        <v/>
      </c>
      <c r="G85" s="392"/>
      <c r="H85" s="391">
        <v>5730</v>
      </c>
      <c r="I85" s="391">
        <f t="shared" si="11"/>
        <v>17.329842931937172</v>
      </c>
      <c r="J85" s="392">
        <v>99300</v>
      </c>
      <c r="K85" s="391"/>
      <c r="L85" s="391" t="str">
        <f t="shared" si="0"/>
        <v/>
      </c>
      <c r="M85" s="392"/>
      <c r="N85" s="391">
        <v>910</v>
      </c>
      <c r="O85" s="391">
        <f t="shared" si="12"/>
        <v>31.318681318681318</v>
      </c>
      <c r="P85" s="392">
        <v>28500</v>
      </c>
      <c r="Q85" s="391">
        <v>420</v>
      </c>
      <c r="R85" s="391">
        <f t="shared" si="13"/>
        <v>1132.6190476190477</v>
      </c>
      <c r="S85" s="392">
        <v>475700</v>
      </c>
      <c r="T85" s="391"/>
      <c r="U85" s="391" t="str">
        <f t="shared" si="14"/>
        <v/>
      </c>
      <c r="V85" s="392"/>
      <c r="W85" s="683"/>
      <c r="X85" s="392"/>
      <c r="Y85" s="392"/>
      <c r="Z85" s="391">
        <v>1500000</v>
      </c>
      <c r="AA85" s="393">
        <f t="shared" si="15"/>
        <v>0.44</v>
      </c>
      <c r="AB85" s="392">
        <v>660000</v>
      </c>
      <c r="AC85" s="391">
        <v>1500000</v>
      </c>
      <c r="AD85" s="391">
        <v>650</v>
      </c>
      <c r="AE85" s="391">
        <f t="shared" si="16"/>
        <v>1238.4615384615386</v>
      </c>
      <c r="AF85" s="392">
        <v>805000</v>
      </c>
      <c r="AG85" s="392">
        <f t="shared" si="1831"/>
        <v>2068500</v>
      </c>
      <c r="AH85" s="391"/>
      <c r="AI85" s="391" t="str">
        <f t="shared" si="1408"/>
        <v/>
      </c>
      <c r="AJ85" s="392"/>
      <c r="AK85" s="391"/>
      <c r="AL85" s="391" t="str">
        <f t="shared" si="1410"/>
        <v/>
      </c>
      <c r="AM85" s="392"/>
      <c r="AN85" s="391"/>
      <c r="AO85" s="391" t="str">
        <f t="shared" si="1412"/>
        <v/>
      </c>
      <c r="AP85" s="392"/>
      <c r="AQ85" s="391"/>
      <c r="AR85" s="391" t="str">
        <f t="shared" si="1414"/>
        <v/>
      </c>
      <c r="AS85" s="392"/>
      <c r="AT85" s="391"/>
      <c r="AU85" s="391" t="str">
        <f t="shared" si="75"/>
        <v>0</v>
      </c>
      <c r="AV85" s="392"/>
      <c r="AW85" s="392"/>
      <c r="AX85" s="392">
        <v>144000</v>
      </c>
      <c r="AY85" s="35">
        <v>5000</v>
      </c>
      <c r="AZ85" s="399">
        <f t="shared" ref="AZ85:AZ87" si="1833">SUM(G85,J85,M85,P85,S85,V85,AB85,AF85,AJ85,AM85,AP85,AV85,AS85,AX85)*0.1</f>
        <v>221250</v>
      </c>
      <c r="BA85" s="206">
        <f t="shared" si="1365"/>
        <v>2438750</v>
      </c>
      <c r="BB85" s="45"/>
      <c r="BC85" s="32"/>
      <c r="BD85" s="35" t="str">
        <f t="shared" si="58"/>
        <v/>
      </c>
      <c r="BE85" s="35"/>
      <c r="BF85" s="398">
        <v>5000</v>
      </c>
      <c r="BG85" s="399">
        <v>25</v>
      </c>
      <c r="BH85" s="399">
        <v>125000</v>
      </c>
      <c r="BI85" s="32"/>
      <c r="BJ85" s="35" t="str">
        <f t="shared" si="60"/>
        <v/>
      </c>
      <c r="BK85" s="35"/>
      <c r="BL85" s="32">
        <v>1000</v>
      </c>
      <c r="BM85" s="35">
        <f t="shared" si="61"/>
        <v>30</v>
      </c>
      <c r="BN85" s="35">
        <v>30000</v>
      </c>
      <c r="BO85" s="398">
        <v>900</v>
      </c>
      <c r="BP85" s="35">
        <f t="shared" si="62"/>
        <v>1222.2222222222222</v>
      </c>
      <c r="BQ85" s="35">
        <v>1100000</v>
      </c>
      <c r="BR85" s="32"/>
      <c r="BS85" s="35" t="str">
        <f t="shared" si="63"/>
        <v/>
      </c>
      <c r="BT85" s="35"/>
      <c r="BU85" s="669"/>
      <c r="BV85" s="35"/>
      <c r="BW85" s="35"/>
      <c r="BX85" s="32">
        <v>1300000</v>
      </c>
      <c r="BY85" s="35">
        <f t="shared" si="64"/>
        <v>0.5</v>
      </c>
      <c r="BZ85" s="35">
        <v>650000</v>
      </c>
      <c r="CA85" s="32">
        <v>1000000</v>
      </c>
      <c r="CB85" s="32"/>
      <c r="CC85" s="35" t="str">
        <f t="shared" si="65"/>
        <v/>
      </c>
      <c r="CD85" s="35"/>
      <c r="CE85" s="424">
        <f t="shared" si="1383"/>
        <v>1905000</v>
      </c>
      <c r="CG85" s="35"/>
      <c r="CH85" s="35"/>
      <c r="CI85" s="32"/>
      <c r="CJ85" s="35" t="str">
        <f t="shared" si="67"/>
        <v/>
      </c>
      <c r="CK85" s="35"/>
      <c r="CL85" s="32"/>
      <c r="CM85" s="35" t="str">
        <f t="shared" si="68"/>
        <v/>
      </c>
      <c r="CN85" s="35"/>
      <c r="CO85" s="32"/>
      <c r="CP85" s="35" t="str">
        <f t="shared" si="69"/>
        <v/>
      </c>
      <c r="CQ85" s="35"/>
      <c r="CR85" s="32"/>
      <c r="CS85" s="35" t="str">
        <f t="shared" si="70"/>
        <v/>
      </c>
      <c r="CT85" s="35"/>
      <c r="CU85" s="424">
        <f t="shared" si="1394"/>
        <v>0</v>
      </c>
      <c r="CV85" s="35">
        <v>100000</v>
      </c>
      <c r="CW85" s="35">
        <v>5000</v>
      </c>
      <c r="CX85" s="399">
        <f>SUM(BE85,BH85,BK85,BN85,BQ85,BT85,BZ85,CD85,CH85,CK85,CN85,CQ85,CT85)*0.1</f>
        <v>190500</v>
      </c>
      <c r="CY85" s="424">
        <f t="shared" si="1377"/>
        <v>2200500</v>
      </c>
      <c r="CZ85" s="822"/>
      <c r="DA85" s="32"/>
      <c r="DB85" s="35"/>
      <c r="DC85" s="35"/>
      <c r="DD85" s="32">
        <v>5000</v>
      </c>
      <c r="DE85" s="35"/>
      <c r="DF85" s="35">
        <v>230000</v>
      </c>
      <c r="DG85" s="32"/>
      <c r="DH85" s="35"/>
      <c r="DI85" s="35"/>
      <c r="DJ85" s="32">
        <v>1300</v>
      </c>
      <c r="DK85" s="35"/>
      <c r="DL85" s="35">
        <v>39000</v>
      </c>
      <c r="DM85" s="32">
        <v>800</v>
      </c>
      <c r="DN85" s="35"/>
      <c r="DO85" s="35">
        <v>880000</v>
      </c>
      <c r="DP85" s="32">
        <v>500</v>
      </c>
      <c r="DQ85" s="35"/>
      <c r="DR85" s="35">
        <v>225000</v>
      </c>
      <c r="DS85" s="669"/>
      <c r="DT85" s="35"/>
      <c r="DU85" s="35"/>
      <c r="DV85" s="32">
        <v>1500000</v>
      </c>
      <c r="DW85" s="35"/>
      <c r="DX85" s="35">
        <v>750000</v>
      </c>
      <c r="DY85" s="32">
        <v>1000000</v>
      </c>
      <c r="DZ85" s="32"/>
      <c r="EA85" s="35"/>
      <c r="EB85" s="35"/>
      <c r="EC85" s="424">
        <f t="shared" si="1384"/>
        <v>2124000</v>
      </c>
      <c r="ED85" s="32">
        <v>10000</v>
      </c>
      <c r="EE85" s="35"/>
      <c r="EF85" s="35">
        <v>300000</v>
      </c>
      <c r="EG85" s="32"/>
      <c r="EH85" s="35"/>
      <c r="EI85" s="35"/>
      <c r="EJ85" s="32"/>
      <c r="EK85" s="35"/>
      <c r="EL85" s="35"/>
      <c r="EM85" s="32">
        <v>7500</v>
      </c>
      <c r="EN85" s="35"/>
      <c r="EO85" s="35">
        <v>1650000</v>
      </c>
      <c r="EP85" s="32"/>
      <c r="EQ85" s="35"/>
      <c r="ER85" s="35"/>
      <c r="ES85" s="424">
        <f t="shared" si="1395"/>
        <v>1950000</v>
      </c>
      <c r="ET85" s="35">
        <v>100000</v>
      </c>
      <c r="EU85" s="399">
        <v>5000</v>
      </c>
      <c r="EV85" s="399">
        <f>SUM(DC85,DF85,DI85,DL85,DO85,DR85,DX85,EB85,EF85,EI85,EL85,EO85,ER85)*0.1</f>
        <v>407400</v>
      </c>
      <c r="EW85" s="424">
        <f t="shared" si="1378"/>
        <v>4586400</v>
      </c>
      <c r="EX85" s="45"/>
      <c r="EY85" s="32"/>
      <c r="EZ85" s="35"/>
      <c r="FA85" s="35"/>
      <c r="FB85" s="32">
        <v>5500</v>
      </c>
      <c r="FC85" s="35"/>
      <c r="FD85" s="35">
        <v>202500</v>
      </c>
      <c r="FE85" s="32"/>
      <c r="FF85" s="35"/>
      <c r="FG85" s="35"/>
      <c r="FH85" s="32">
        <v>1500</v>
      </c>
      <c r="FI85" s="35"/>
      <c r="FJ85" s="35">
        <v>45000</v>
      </c>
      <c r="FK85" s="32">
        <v>500</v>
      </c>
      <c r="FL85" s="35"/>
      <c r="FM85" s="35">
        <v>550000</v>
      </c>
      <c r="FN85" s="32">
        <v>500</v>
      </c>
      <c r="FO85" s="35"/>
      <c r="FP85" s="35">
        <v>225000</v>
      </c>
      <c r="FQ85" s="669"/>
      <c r="FR85" s="35"/>
      <c r="FS85" s="35"/>
      <c r="FT85" s="32">
        <v>1000000</v>
      </c>
      <c r="FU85" s="35"/>
      <c r="FV85" s="35">
        <v>500000</v>
      </c>
      <c r="FW85" s="32">
        <v>1000000</v>
      </c>
      <c r="FX85" s="35"/>
      <c r="FY85" s="35"/>
      <c r="FZ85" s="35"/>
      <c r="GA85" s="424">
        <f t="shared" si="1385"/>
        <v>1522500</v>
      </c>
      <c r="GB85" s="32">
        <v>10000</v>
      </c>
      <c r="GC85" s="35"/>
      <c r="GD85" s="35">
        <v>300000</v>
      </c>
      <c r="GE85" s="32"/>
      <c r="GF85" s="35"/>
      <c r="GG85" s="35"/>
      <c r="GH85" s="32"/>
      <c r="GI85" s="35"/>
      <c r="GJ85" s="35"/>
      <c r="GK85" s="32">
        <v>7500</v>
      </c>
      <c r="GL85" s="35"/>
      <c r="GM85" s="35">
        <v>1650000</v>
      </c>
      <c r="GN85" s="32"/>
      <c r="GO85" s="35"/>
      <c r="GP85" s="35"/>
      <c r="GQ85" s="424">
        <f t="shared" si="1396"/>
        <v>1950000</v>
      </c>
      <c r="GR85" s="35">
        <v>100000</v>
      </c>
      <c r="GS85" s="399">
        <v>5000</v>
      </c>
      <c r="GT85" s="399">
        <f>SUM(FA85,FD85,FG85,FJ85,FM85,FP85,FV85,FZ85,GD85,GG85,GJ85,GM85,GP85)*0.1</f>
        <v>347250</v>
      </c>
      <c r="GU85" s="424">
        <f t="shared" si="1379"/>
        <v>3924750</v>
      </c>
      <c r="GV85" s="45"/>
      <c r="GW85" s="32"/>
      <c r="GX85" s="35"/>
      <c r="GY85" s="35"/>
      <c r="GZ85" s="32">
        <v>5500</v>
      </c>
      <c r="HA85" s="35"/>
      <c r="HB85" s="35">
        <v>202500</v>
      </c>
      <c r="HC85" s="32"/>
      <c r="HD85" s="35"/>
      <c r="HE85" s="35"/>
      <c r="HF85" s="32">
        <v>1500</v>
      </c>
      <c r="HG85" s="35"/>
      <c r="HH85" s="35">
        <v>45000</v>
      </c>
      <c r="HI85" s="32">
        <v>500</v>
      </c>
      <c r="HJ85" s="35"/>
      <c r="HK85" s="35">
        <v>550000</v>
      </c>
      <c r="HL85" s="32">
        <v>500</v>
      </c>
      <c r="HM85" s="35"/>
      <c r="HN85" s="35">
        <v>225000</v>
      </c>
      <c r="HO85" s="669"/>
      <c r="HP85" s="35"/>
      <c r="HQ85" s="35"/>
      <c r="HR85" s="32">
        <v>1000000</v>
      </c>
      <c r="HS85" s="35"/>
      <c r="HT85" s="35">
        <v>500000</v>
      </c>
      <c r="HU85" s="32">
        <v>1000000</v>
      </c>
      <c r="HV85" s="32"/>
      <c r="HW85" s="35"/>
      <c r="HX85" s="35"/>
      <c r="HY85" s="424">
        <f t="shared" si="1386"/>
        <v>1522500</v>
      </c>
      <c r="HZ85" s="32">
        <v>10000</v>
      </c>
      <c r="IA85" s="35"/>
      <c r="IB85" s="35">
        <v>300000</v>
      </c>
      <c r="IC85" s="32"/>
      <c r="ID85" s="35"/>
      <c r="IE85" s="35"/>
      <c r="IF85" s="32"/>
      <c r="IG85" s="35"/>
      <c r="IH85" s="35"/>
      <c r="II85" s="32">
        <v>7500</v>
      </c>
      <c r="IJ85" s="35"/>
      <c r="IK85" s="35">
        <v>1650000</v>
      </c>
      <c r="IL85" s="32"/>
      <c r="IM85" s="35"/>
      <c r="IN85" s="35"/>
      <c r="IO85" s="424">
        <f t="shared" si="1397"/>
        <v>1950000</v>
      </c>
      <c r="IP85" s="35">
        <v>100000</v>
      </c>
      <c r="IQ85" s="399">
        <v>5000</v>
      </c>
      <c r="IR85" s="399">
        <f>SUM(GY85,HB85,HE85,HH85,HK85,HN85,HT85,HX85,IB85,IE85,IH85,IK85,IN85)*0.1</f>
        <v>347250</v>
      </c>
      <c r="IS85" s="424">
        <f t="shared" si="1380"/>
        <v>3924750</v>
      </c>
      <c r="IT85" s="45"/>
      <c r="IU85" s="32"/>
      <c r="IV85" s="35"/>
      <c r="IW85" s="35"/>
      <c r="IX85" s="32">
        <v>5500</v>
      </c>
      <c r="IY85" s="35"/>
      <c r="IZ85" s="35">
        <v>202500</v>
      </c>
      <c r="JA85" s="32"/>
      <c r="JB85" s="35"/>
      <c r="JC85" s="35"/>
      <c r="JD85" s="32">
        <v>1500</v>
      </c>
      <c r="JE85" s="35"/>
      <c r="JF85" s="35">
        <v>45000</v>
      </c>
      <c r="JG85" s="32">
        <v>500</v>
      </c>
      <c r="JH85" s="35"/>
      <c r="JI85" s="35">
        <v>550000</v>
      </c>
      <c r="JJ85" s="32">
        <v>500</v>
      </c>
      <c r="JK85" s="35"/>
      <c r="JL85" s="35">
        <v>225000</v>
      </c>
      <c r="JM85" s="669"/>
      <c r="JN85" s="35"/>
      <c r="JO85" s="35"/>
      <c r="JP85" s="32">
        <v>1000000</v>
      </c>
      <c r="JQ85" s="35"/>
      <c r="JR85" s="35">
        <v>500000</v>
      </c>
      <c r="JS85" s="32">
        <v>1000000</v>
      </c>
      <c r="JT85" s="32"/>
      <c r="JU85" s="35"/>
      <c r="JV85" s="35"/>
      <c r="JW85" s="424">
        <f t="shared" si="1387"/>
        <v>1522500</v>
      </c>
      <c r="JX85" s="32">
        <v>10000</v>
      </c>
      <c r="JY85" s="35"/>
      <c r="JZ85" s="35">
        <v>300000</v>
      </c>
      <c r="KA85" s="32"/>
      <c r="KB85" s="35"/>
      <c r="KC85" s="35"/>
      <c r="KD85" s="32"/>
      <c r="KE85" s="35"/>
      <c r="KF85" s="35"/>
      <c r="KG85" s="32">
        <v>7500</v>
      </c>
      <c r="KH85" s="35"/>
      <c r="KI85" s="35">
        <v>1650000</v>
      </c>
      <c r="KJ85" s="32"/>
      <c r="KK85" s="35"/>
      <c r="KL85" s="35"/>
      <c r="KM85" s="424">
        <f t="shared" si="1398"/>
        <v>1950000</v>
      </c>
      <c r="KN85" s="35">
        <v>100000</v>
      </c>
      <c r="KO85" s="399">
        <v>5000</v>
      </c>
      <c r="KP85" s="399">
        <f>SUM(IW85,IZ85,JC85,JF85,JI85,JL85,JR85,JV85,JZ85,KC85,KF85,KI85,KL85)*0.1</f>
        <v>347250</v>
      </c>
      <c r="KQ85" s="424">
        <f t="shared" si="1381"/>
        <v>3924750</v>
      </c>
      <c r="KR85" s="45"/>
    </row>
    <row r="86" spans="1:304" ht="22.9" customHeight="1">
      <c r="A86" s="914"/>
      <c r="B86" s="16"/>
      <c r="C86" s="16"/>
      <c r="D86" s="17" t="s">
        <v>55</v>
      </c>
      <c r="E86" s="391"/>
      <c r="F86" s="391" t="str">
        <f t="shared" si="73"/>
        <v/>
      </c>
      <c r="G86" s="392"/>
      <c r="H86" s="391">
        <v>648</v>
      </c>
      <c r="I86" s="391">
        <f t="shared" si="11"/>
        <v>16.719135802469136</v>
      </c>
      <c r="J86" s="392">
        <v>10834</v>
      </c>
      <c r="K86" s="391"/>
      <c r="L86" s="391" t="str">
        <f t="shared" ref="L86:L141" si="1834">IF(ISERROR(M86/K86),"",(M86/K86))</f>
        <v/>
      </c>
      <c r="M86" s="392"/>
      <c r="N86" s="391"/>
      <c r="O86" s="391" t="str">
        <f t="shared" si="12"/>
        <v/>
      </c>
      <c r="P86" s="392"/>
      <c r="Q86" s="391"/>
      <c r="R86" s="391" t="str">
        <f t="shared" si="13"/>
        <v/>
      </c>
      <c r="S86" s="392"/>
      <c r="T86" s="391">
        <v>387</v>
      </c>
      <c r="U86" s="391">
        <f t="shared" si="14"/>
        <v>341.34625322997414</v>
      </c>
      <c r="V86" s="392">
        <v>132101</v>
      </c>
      <c r="W86" s="683"/>
      <c r="X86" s="392"/>
      <c r="Y86" s="392"/>
      <c r="Z86" s="391">
        <v>1334270</v>
      </c>
      <c r="AA86" s="393">
        <f t="shared" si="15"/>
        <v>0.30405390213375105</v>
      </c>
      <c r="AB86" s="392">
        <v>405690</v>
      </c>
      <c r="AC86" s="391">
        <v>1383571</v>
      </c>
      <c r="AD86" s="391"/>
      <c r="AE86" s="391" t="str">
        <f t="shared" si="16"/>
        <v/>
      </c>
      <c r="AF86" s="392"/>
      <c r="AG86" s="392">
        <f t="shared" si="1831"/>
        <v>548625</v>
      </c>
      <c r="AH86" s="391"/>
      <c r="AI86" s="391" t="str">
        <f t="shared" si="1408"/>
        <v/>
      </c>
      <c r="AJ86" s="392"/>
      <c r="AK86" s="391"/>
      <c r="AL86" s="391" t="str">
        <f t="shared" si="1410"/>
        <v/>
      </c>
      <c r="AM86" s="392"/>
      <c r="AN86" s="391"/>
      <c r="AO86" s="391" t="str">
        <f t="shared" si="1412"/>
        <v/>
      </c>
      <c r="AP86" s="392"/>
      <c r="AQ86" s="391"/>
      <c r="AR86" s="391" t="str">
        <f t="shared" si="1414"/>
        <v/>
      </c>
      <c r="AS86" s="392"/>
      <c r="AT86" s="391"/>
      <c r="AU86" s="391" t="str">
        <f t="shared" si="75"/>
        <v>0</v>
      </c>
      <c r="AV86" s="392"/>
      <c r="AW86" s="392">
        <f t="shared" ref="AW86" si="1835">SUM(AJ86,AM86,AP86,AS86,AV86)</f>
        <v>0</v>
      </c>
      <c r="AX86" s="392"/>
      <c r="AY86" s="35"/>
      <c r="AZ86" s="399">
        <f t="shared" si="1833"/>
        <v>54862.5</v>
      </c>
      <c r="BA86" s="206">
        <f t="shared" si="1365"/>
        <v>603487.5</v>
      </c>
      <c r="BB86" s="45"/>
      <c r="BC86" s="32"/>
      <c r="BD86" s="35" t="str">
        <f t="shared" si="58"/>
        <v/>
      </c>
      <c r="BE86" s="35"/>
      <c r="BF86" s="32">
        <v>210.8</v>
      </c>
      <c r="BG86" s="35">
        <f t="shared" ref="BG86:BG88" si="1836">IF(ISERROR(BH86/BF86),"",(BH86/BF86))</f>
        <v>15.630929791271347</v>
      </c>
      <c r="BH86" s="35">
        <v>3295</v>
      </c>
      <c r="BI86" s="32"/>
      <c r="BJ86" s="35" t="str">
        <f t="shared" si="60"/>
        <v/>
      </c>
      <c r="BK86" s="35"/>
      <c r="BL86" s="32"/>
      <c r="BM86" s="35" t="str">
        <f t="shared" si="61"/>
        <v/>
      </c>
      <c r="BN86" s="35"/>
      <c r="BO86" s="32"/>
      <c r="BP86" s="35" t="str">
        <f t="shared" si="62"/>
        <v/>
      </c>
      <c r="BQ86" s="35"/>
      <c r="BR86" s="32">
        <v>660.1</v>
      </c>
      <c r="BS86" s="35">
        <f t="shared" si="63"/>
        <v>527.42463263141951</v>
      </c>
      <c r="BT86" s="35">
        <v>348153</v>
      </c>
      <c r="BU86" s="669"/>
      <c r="BV86" s="35"/>
      <c r="BW86" s="35"/>
      <c r="BX86" s="32">
        <v>1493544</v>
      </c>
      <c r="BY86" s="35">
        <f t="shared" si="64"/>
        <v>0.39128140851558441</v>
      </c>
      <c r="BZ86" s="35">
        <v>584396</v>
      </c>
      <c r="CA86" s="32">
        <v>1000000</v>
      </c>
      <c r="CB86" s="32"/>
      <c r="CC86" s="35" t="str">
        <f t="shared" si="65"/>
        <v/>
      </c>
      <c r="CD86" s="35"/>
      <c r="CE86" s="424">
        <f t="shared" si="1383"/>
        <v>935844</v>
      </c>
      <c r="CF86" s="32"/>
      <c r="CG86" s="35" t="str">
        <f t="shared" ref="CG86" si="1837">IF(ISERROR(CH86/CF86),"",(CH86/CF86))</f>
        <v/>
      </c>
      <c r="CH86" s="35"/>
      <c r="CI86" s="32"/>
      <c r="CJ86" s="35" t="str">
        <f t="shared" si="67"/>
        <v/>
      </c>
      <c r="CK86" s="35"/>
      <c r="CL86" s="32"/>
      <c r="CM86" s="35" t="str">
        <f t="shared" si="68"/>
        <v/>
      </c>
      <c r="CN86" s="35"/>
      <c r="CO86" s="32"/>
      <c r="CP86" s="35" t="str">
        <f t="shared" si="69"/>
        <v/>
      </c>
      <c r="CQ86" s="35"/>
      <c r="CR86" s="32"/>
      <c r="CS86" s="35" t="str">
        <f t="shared" si="70"/>
        <v/>
      </c>
      <c r="CT86" s="35"/>
      <c r="CU86" s="424">
        <f t="shared" si="1394"/>
        <v>0</v>
      </c>
      <c r="CV86" s="35"/>
      <c r="CW86" s="35"/>
      <c r="CX86" s="399">
        <f t="shared" ref="CX86:CX88" si="1838">SUM(BE86,BH86,BK86,BN86,BQ86,BT86,BZ86,CD86,CH86,CK86,CN86,CQ86,CT86)*0.1</f>
        <v>93584.400000000009</v>
      </c>
      <c r="CY86" s="424">
        <f t="shared" si="1377"/>
        <v>1029428.4</v>
      </c>
      <c r="CZ86" s="822"/>
      <c r="DA86" s="32"/>
      <c r="DB86" s="35"/>
      <c r="DC86" s="35"/>
      <c r="DD86" s="32">
        <v>1160.3</v>
      </c>
      <c r="DE86" s="35"/>
      <c r="DF86" s="35">
        <v>18135</v>
      </c>
      <c r="DG86" s="32"/>
      <c r="DH86" s="35"/>
      <c r="DI86" s="35"/>
      <c r="DJ86" s="32"/>
      <c r="DK86" s="35"/>
      <c r="DL86" s="35"/>
      <c r="DM86" s="32"/>
      <c r="DN86" s="35"/>
      <c r="DO86" s="35"/>
      <c r="DP86" s="32">
        <v>171</v>
      </c>
      <c r="DQ86" s="35"/>
      <c r="DR86" s="35">
        <v>76815</v>
      </c>
      <c r="DS86" s="669"/>
      <c r="DT86" s="35"/>
      <c r="DU86" s="35"/>
      <c r="DV86" s="32">
        <v>1114521</v>
      </c>
      <c r="DW86" s="35"/>
      <c r="DX86" s="35">
        <v>436805</v>
      </c>
      <c r="DY86" s="32">
        <v>1000000</v>
      </c>
      <c r="DZ86" s="32"/>
      <c r="EA86" s="35"/>
      <c r="EB86" s="35"/>
      <c r="EC86" s="424">
        <f t="shared" si="1384"/>
        <v>531755</v>
      </c>
      <c r="ED86" s="32"/>
      <c r="EE86" s="35"/>
      <c r="EF86" s="35"/>
      <c r="EG86" s="32"/>
      <c r="EH86" s="35"/>
      <c r="EI86" s="35"/>
      <c r="EJ86" s="32"/>
      <c r="EK86" s="35"/>
      <c r="EL86" s="35"/>
      <c r="EM86" s="32"/>
      <c r="EN86" s="35"/>
      <c r="EO86" s="35"/>
      <c r="EP86" s="32"/>
      <c r="EQ86" s="35"/>
      <c r="ER86" s="35"/>
      <c r="ES86" s="424">
        <f t="shared" si="1395"/>
        <v>0</v>
      </c>
      <c r="ET86" s="35"/>
      <c r="EU86" s="35"/>
      <c r="EV86" s="399">
        <f t="shared" ref="EV86:EV88" si="1839">SUM(DC86,DF86,DI86,DL86,DO86,DR86,DX86,EB86,EF86,EI86,EL86,EO86,ER86)*0.1</f>
        <v>53175.5</v>
      </c>
      <c r="EW86" s="424">
        <f t="shared" si="1378"/>
        <v>584930.5</v>
      </c>
      <c r="EX86" s="45"/>
      <c r="EY86" s="32"/>
      <c r="EZ86" s="35"/>
      <c r="FA86" s="35"/>
      <c r="FB86" s="32">
        <v>1692.4</v>
      </c>
      <c r="FC86" s="35"/>
      <c r="FD86" s="35">
        <v>24371</v>
      </c>
      <c r="FE86" s="32"/>
      <c r="FF86" s="35"/>
      <c r="FG86" s="35"/>
      <c r="FH86" s="32"/>
      <c r="FI86" s="35"/>
      <c r="FJ86" s="35"/>
      <c r="FK86" s="32"/>
      <c r="FL86" s="35"/>
      <c r="FM86" s="35"/>
      <c r="FN86" s="32">
        <v>300</v>
      </c>
      <c r="FO86" s="35"/>
      <c r="FP86" s="35">
        <v>134763</v>
      </c>
      <c r="FQ86" s="669"/>
      <c r="FR86" s="35"/>
      <c r="FS86" s="35"/>
      <c r="FT86" s="32">
        <v>1000000</v>
      </c>
      <c r="FU86" s="35"/>
      <c r="FV86" s="35">
        <v>392142</v>
      </c>
      <c r="FW86" s="32">
        <v>1000000</v>
      </c>
      <c r="FX86" s="35"/>
      <c r="FY86" s="35"/>
      <c r="FZ86" s="35"/>
      <c r="GA86" s="424">
        <f t="shared" si="1385"/>
        <v>551276</v>
      </c>
      <c r="GB86" s="32"/>
      <c r="GC86" s="35"/>
      <c r="GD86" s="35"/>
      <c r="GE86" s="32"/>
      <c r="GF86" s="35"/>
      <c r="GG86" s="35"/>
      <c r="GH86" s="32"/>
      <c r="GI86" s="35"/>
      <c r="GJ86" s="35"/>
      <c r="GK86" s="32"/>
      <c r="GL86" s="35"/>
      <c r="GM86" s="35"/>
      <c r="GN86" s="32"/>
      <c r="GO86" s="35"/>
      <c r="GP86" s="35"/>
      <c r="GQ86" s="424">
        <f t="shared" si="1396"/>
        <v>0</v>
      </c>
      <c r="GR86" s="35"/>
      <c r="GS86" s="35"/>
      <c r="GT86" s="399">
        <f t="shared" ref="GT86:GT88" si="1840">SUM(FA86,FD86,FG86,FJ86,FM86,FP86,FV86,FZ86,GD86,GG86,GJ86,GM86,GP86)*0.1</f>
        <v>55127.600000000006</v>
      </c>
      <c r="GU86" s="424">
        <f t="shared" si="1379"/>
        <v>606403.6</v>
      </c>
      <c r="GV86" s="45"/>
      <c r="GW86" s="32"/>
      <c r="GX86" s="35"/>
      <c r="GY86" s="35"/>
      <c r="GZ86" s="32">
        <v>210.7</v>
      </c>
      <c r="HA86" s="35"/>
      <c r="HB86" s="35">
        <v>2282</v>
      </c>
      <c r="HC86" s="32"/>
      <c r="HD86" s="35"/>
      <c r="HE86" s="35"/>
      <c r="HF86" s="32"/>
      <c r="HG86" s="35"/>
      <c r="HH86" s="35"/>
      <c r="HI86" s="32"/>
      <c r="HJ86" s="35"/>
      <c r="HK86" s="35"/>
      <c r="HL86" s="32">
        <v>300</v>
      </c>
      <c r="HM86" s="35"/>
      <c r="HN86" s="35">
        <v>134763</v>
      </c>
      <c r="HO86" s="669"/>
      <c r="HP86" s="35"/>
      <c r="HQ86" s="35"/>
      <c r="HR86" s="32">
        <v>1000000</v>
      </c>
      <c r="HS86" s="35"/>
      <c r="HT86" s="35">
        <v>392142</v>
      </c>
      <c r="HU86" s="32">
        <v>1000000</v>
      </c>
      <c r="HV86" s="32"/>
      <c r="HW86" s="35"/>
      <c r="HX86" s="35"/>
      <c r="HY86" s="424">
        <f t="shared" si="1386"/>
        <v>529187</v>
      </c>
      <c r="HZ86" s="32"/>
      <c r="IA86" s="35"/>
      <c r="IB86" s="35"/>
      <c r="IC86" s="32"/>
      <c r="ID86" s="35"/>
      <c r="IE86" s="35"/>
      <c r="IF86" s="32"/>
      <c r="IG86" s="35"/>
      <c r="IH86" s="35"/>
      <c r="II86" s="32"/>
      <c r="IJ86" s="35"/>
      <c r="IK86" s="35"/>
      <c r="IL86" s="32"/>
      <c r="IM86" s="35"/>
      <c r="IN86" s="35"/>
      <c r="IO86" s="424">
        <f t="shared" si="1397"/>
        <v>0</v>
      </c>
      <c r="IP86" s="35"/>
      <c r="IQ86" s="35"/>
      <c r="IR86" s="399">
        <f t="shared" ref="IR86:IR88" si="1841">SUM(GY86,HB86,HE86,HH86,HK86,HN86,HT86,HX86,IB86,IE86,IH86,IK86,IN86)*0.1</f>
        <v>52918.700000000004</v>
      </c>
      <c r="IS86" s="424">
        <f t="shared" si="1380"/>
        <v>582105.69999999995</v>
      </c>
      <c r="IT86" s="45"/>
      <c r="IU86" s="32"/>
      <c r="IV86" s="35"/>
      <c r="IW86" s="35"/>
      <c r="IX86" s="32">
        <v>1160.3</v>
      </c>
      <c r="IY86" s="35"/>
      <c r="IZ86" s="35">
        <v>12566</v>
      </c>
      <c r="JA86" s="32"/>
      <c r="JB86" s="35"/>
      <c r="JC86" s="35"/>
      <c r="JD86" s="32"/>
      <c r="JE86" s="35"/>
      <c r="JF86" s="35"/>
      <c r="JG86" s="32"/>
      <c r="JH86" s="35"/>
      <c r="JI86" s="35"/>
      <c r="JJ86" s="32">
        <v>300</v>
      </c>
      <c r="JK86" s="35"/>
      <c r="JL86" s="35">
        <v>134763</v>
      </c>
      <c r="JM86" s="669"/>
      <c r="JN86" s="35"/>
      <c r="JO86" s="35"/>
      <c r="JP86" s="32">
        <v>1000000</v>
      </c>
      <c r="JQ86" s="35"/>
      <c r="JR86" s="35">
        <v>392142</v>
      </c>
      <c r="JS86" s="32">
        <v>1000000</v>
      </c>
      <c r="JT86" s="32"/>
      <c r="JU86" s="35"/>
      <c r="JV86" s="35"/>
      <c r="JW86" s="424">
        <f t="shared" si="1387"/>
        <v>539471</v>
      </c>
      <c r="JX86" s="32"/>
      <c r="JY86" s="35"/>
      <c r="JZ86" s="35"/>
      <c r="KA86" s="32"/>
      <c r="KB86" s="35"/>
      <c r="KC86" s="35"/>
      <c r="KD86" s="32"/>
      <c r="KE86" s="35"/>
      <c r="KF86" s="35"/>
      <c r="KG86" s="32"/>
      <c r="KH86" s="35"/>
      <c r="KI86" s="35"/>
      <c r="KJ86" s="32"/>
      <c r="KK86" s="35"/>
      <c r="KL86" s="35"/>
      <c r="KM86" s="424">
        <f t="shared" si="1398"/>
        <v>0</v>
      </c>
      <c r="KN86" s="35"/>
      <c r="KO86" s="35"/>
      <c r="KP86" s="399">
        <f t="shared" ref="KP86:KP88" si="1842">SUM(IW86,IZ86,JC86,JF86,JI86,JL86,JR86,JV86,JZ86,KC86,KF86,KI86,KL86)*0.1</f>
        <v>53947.100000000006</v>
      </c>
      <c r="KQ86" s="424">
        <f t="shared" si="1381"/>
        <v>593418.1</v>
      </c>
      <c r="KR86" s="45" t="s">
        <v>381</v>
      </c>
    </row>
    <row r="87" spans="1:304">
      <c r="A87" s="914"/>
      <c r="B87" s="16"/>
      <c r="C87" s="16"/>
      <c r="D87" s="17" t="s">
        <v>56</v>
      </c>
      <c r="E87" s="391"/>
      <c r="F87" s="391" t="str">
        <f t="shared" si="73"/>
        <v/>
      </c>
      <c r="G87" s="392"/>
      <c r="H87" s="391"/>
      <c r="I87" s="391" t="str">
        <f t="shared" ref="I87:I94" si="1843">IF(ISERROR(J87/H87),"",(J87/H87))</f>
        <v/>
      </c>
      <c r="J87" s="392"/>
      <c r="K87" s="391"/>
      <c r="L87" s="391" t="str">
        <f t="shared" si="1834"/>
        <v/>
      </c>
      <c r="M87" s="392"/>
      <c r="N87" s="391"/>
      <c r="O87" s="391" t="str">
        <f t="shared" ref="O87:O141" si="1844">IF(ISERROR(P87/N87),"",(P87/N87))</f>
        <v/>
      </c>
      <c r="P87" s="392"/>
      <c r="Q87" s="391"/>
      <c r="R87" s="391" t="str">
        <f t="shared" ref="R87:R94" si="1845">IF(ISERROR(S87/Q87),"",(S87/Q87))</f>
        <v/>
      </c>
      <c r="S87" s="392"/>
      <c r="T87" s="391">
        <v>57</v>
      </c>
      <c r="U87" s="391">
        <f t="shared" ref="U87:U141" si="1846">IF(ISERROR(V87/T87),"",(V87/T87))</f>
        <v>350.87719298245617</v>
      </c>
      <c r="V87" s="392">
        <v>20000</v>
      </c>
      <c r="W87" s="683"/>
      <c r="X87" s="392"/>
      <c r="Y87" s="392"/>
      <c r="Z87" s="391"/>
      <c r="AA87" s="393" t="str">
        <f t="shared" ref="AA87:AA94" si="1847">IF(ISERROR(AB87/Z87),"",(AB87/Z87))</f>
        <v/>
      </c>
      <c r="AB87" s="392"/>
      <c r="AC87" s="391"/>
      <c r="AD87" s="391"/>
      <c r="AE87" s="391" t="str">
        <f t="shared" ref="AE87:AE141" si="1848">IF(ISERROR(AF87/AD87),"",(AF87/AD87))</f>
        <v/>
      </c>
      <c r="AF87" s="392"/>
      <c r="AG87" s="392">
        <f t="shared" si="1831"/>
        <v>20000</v>
      </c>
      <c r="AH87" s="426"/>
      <c r="AI87" s="391"/>
      <c r="AJ87" s="426"/>
      <c r="AK87" s="391"/>
      <c r="AL87" s="391"/>
      <c r="AM87" s="392"/>
      <c r="AN87" s="391"/>
      <c r="AO87" s="391"/>
      <c r="AP87" s="392"/>
      <c r="AQ87" s="391"/>
      <c r="AR87" s="391"/>
      <c r="AS87" s="392"/>
      <c r="AT87" s="391"/>
      <c r="AU87" s="391" t="str">
        <f t="shared" si="75"/>
        <v>0</v>
      </c>
      <c r="AV87" s="392"/>
      <c r="AW87" s="392">
        <f>SUM(AJ87+AS87)</f>
        <v>0</v>
      </c>
      <c r="AX87" s="392"/>
      <c r="AY87" s="35"/>
      <c r="AZ87" s="399">
        <f t="shared" si="1833"/>
        <v>2000</v>
      </c>
      <c r="BA87" s="206">
        <f>AG87+AW87+AX88+AY87+AZ87</f>
        <v>22000</v>
      </c>
      <c r="BB87" s="45"/>
      <c r="BC87" s="32"/>
      <c r="BD87" s="35" t="str">
        <f t="shared" ref="BD87:BD88" si="1849">IF(ISERROR(BE87/BC87),"",(BE87/BC87))</f>
        <v/>
      </c>
      <c r="BE87" s="35"/>
      <c r="BF87" s="32"/>
      <c r="BG87" s="35" t="str">
        <f t="shared" si="1836"/>
        <v/>
      </c>
      <c r="BH87" s="35"/>
      <c r="BI87" s="32"/>
      <c r="BJ87" s="35" t="str">
        <f t="shared" ref="BJ87:BJ88" si="1850">IF(ISERROR(BK87/BI87),"",(BK87/BI87))</f>
        <v/>
      </c>
      <c r="BK87" s="35"/>
      <c r="BL87" s="32"/>
      <c r="BM87" s="35" t="str">
        <f t="shared" ref="BM87:BM88" si="1851">IF(ISERROR(BN87/BL87),"",(BN87/BL87))</f>
        <v/>
      </c>
      <c r="BN87" s="35"/>
      <c r="BO87" s="32"/>
      <c r="BP87" s="35" t="str">
        <f t="shared" ref="BP87:BP88" si="1852">IF(ISERROR(BQ87/BO87),"",(BQ87/BO87))</f>
        <v/>
      </c>
      <c r="BQ87" s="35"/>
      <c r="BR87" s="32"/>
      <c r="BS87" s="35" t="str">
        <f t="shared" ref="BS87:BS88" si="1853">IF(ISERROR(BT87/BR87),"",(BT87/BR87))</f>
        <v/>
      </c>
      <c r="BT87" s="35"/>
      <c r="BU87" s="669"/>
      <c r="BV87" s="35"/>
      <c r="BW87" s="35"/>
      <c r="BX87" s="32">
        <v>124500</v>
      </c>
      <c r="BY87" s="35">
        <f t="shared" ref="BY87:BY88" si="1854">IF(ISERROR(BZ87/BX87),"",(BZ87/BX87))</f>
        <v>0.4</v>
      </c>
      <c r="BZ87" s="35">
        <v>49800</v>
      </c>
      <c r="CA87" s="32"/>
      <c r="CB87" s="32"/>
      <c r="CC87" s="35" t="str">
        <f t="shared" ref="CC87:CC88" si="1855">IF(ISERROR(CD87/CB87),"",(CD87/CB87))</f>
        <v/>
      </c>
      <c r="CD87" s="35"/>
      <c r="CE87" s="424">
        <f t="shared" si="1383"/>
        <v>49800</v>
      </c>
      <c r="CF87" s="32">
        <v>10000</v>
      </c>
      <c r="CG87" s="35">
        <v>30</v>
      </c>
      <c r="CH87" s="35">
        <v>30000</v>
      </c>
      <c r="CI87" s="32"/>
      <c r="CJ87" s="35" t="str">
        <f t="shared" ref="CJ87:CJ88" si="1856">IF(ISERROR(CK87/CI87),"",(CK87/CI87))</f>
        <v/>
      </c>
      <c r="CK87" s="35"/>
      <c r="CL87" s="32"/>
      <c r="CM87" s="35" t="str">
        <f t="shared" ref="CM87:CM88" si="1857">IF(ISERROR(CN87/CL87),"",(CN87/CL87))</f>
        <v/>
      </c>
      <c r="CN87" s="35"/>
      <c r="CO87" s="32">
        <v>7500</v>
      </c>
      <c r="CP87" s="35">
        <v>220</v>
      </c>
      <c r="CQ87" s="35">
        <v>1650000</v>
      </c>
      <c r="CR87" s="32"/>
      <c r="CS87" s="35" t="str">
        <f t="shared" ref="CS87:CS88" si="1858">IF(ISERROR(CT87/CR87),"",(CT87/CR87))</f>
        <v/>
      </c>
      <c r="CT87" s="35"/>
      <c r="CU87" s="424">
        <f t="shared" si="1394"/>
        <v>1680000</v>
      </c>
      <c r="CV87" s="35"/>
      <c r="CW87" s="35"/>
      <c r="CX87" s="399">
        <f t="shared" si="1838"/>
        <v>172980</v>
      </c>
      <c r="CY87" s="424">
        <f t="shared" si="1377"/>
        <v>1902780</v>
      </c>
      <c r="CZ87" s="822"/>
      <c r="DA87" s="32"/>
      <c r="DB87" s="35"/>
      <c r="DC87" s="35"/>
      <c r="DD87" s="32"/>
      <c r="DE87" s="35"/>
      <c r="DF87" s="35"/>
      <c r="DG87" s="32"/>
      <c r="DH87" s="35"/>
      <c r="DI87" s="35"/>
      <c r="DJ87" s="32"/>
      <c r="DK87" s="35"/>
      <c r="DL87" s="35"/>
      <c r="DM87" s="32"/>
      <c r="DN87" s="35"/>
      <c r="DO87" s="35"/>
      <c r="DP87" s="32"/>
      <c r="DQ87" s="35"/>
      <c r="DR87" s="35"/>
      <c r="DS87" s="669"/>
      <c r="DT87" s="35"/>
      <c r="DU87" s="35"/>
      <c r="DV87" s="32"/>
      <c r="DW87" s="35"/>
      <c r="DX87" s="35"/>
      <c r="DY87" s="32"/>
      <c r="DZ87" s="32"/>
      <c r="EA87" s="35"/>
      <c r="EB87" s="35"/>
      <c r="EC87" s="424">
        <f t="shared" si="1384"/>
        <v>0</v>
      </c>
      <c r="ED87" s="32"/>
      <c r="EE87" s="35"/>
      <c r="EF87" s="35"/>
      <c r="EG87" s="32"/>
      <c r="EH87" s="35"/>
      <c r="EI87" s="35"/>
      <c r="EJ87" s="32"/>
      <c r="EK87" s="35"/>
      <c r="EL87" s="35"/>
      <c r="EM87" s="32"/>
      <c r="EN87" s="35"/>
      <c r="EO87" s="35"/>
      <c r="EP87" s="32"/>
      <c r="EQ87" s="35"/>
      <c r="ER87" s="35"/>
      <c r="ES87" s="424">
        <f t="shared" si="1395"/>
        <v>0</v>
      </c>
      <c r="ET87" s="35"/>
      <c r="EU87" s="35"/>
      <c r="EV87" s="399">
        <f t="shared" si="1839"/>
        <v>0</v>
      </c>
      <c r="EW87" s="424">
        <f t="shared" si="1378"/>
        <v>0</v>
      </c>
      <c r="EX87" s="45"/>
      <c r="EY87" s="32"/>
      <c r="EZ87" s="35"/>
      <c r="FA87" s="35"/>
      <c r="FB87" s="32"/>
      <c r="FC87" s="35"/>
      <c r="FD87" s="35"/>
      <c r="FE87" s="32"/>
      <c r="FF87" s="35"/>
      <c r="FG87" s="35"/>
      <c r="FH87" s="32"/>
      <c r="FI87" s="35"/>
      <c r="FJ87" s="35"/>
      <c r="FK87" s="32"/>
      <c r="FL87" s="35"/>
      <c r="FM87" s="35"/>
      <c r="FN87" s="32"/>
      <c r="FO87" s="35"/>
      <c r="FP87" s="35"/>
      <c r="FQ87" s="669"/>
      <c r="FR87" s="35"/>
      <c r="FS87" s="35"/>
      <c r="FT87" s="32"/>
      <c r="FU87" s="35"/>
      <c r="FV87" s="35"/>
      <c r="FW87" s="32"/>
      <c r="FX87" s="35"/>
      <c r="FY87" s="35"/>
      <c r="FZ87" s="35"/>
      <c r="GA87" s="424">
        <f t="shared" si="1385"/>
        <v>0</v>
      </c>
      <c r="GB87" s="32"/>
      <c r="GC87" s="35"/>
      <c r="GD87" s="35"/>
      <c r="GE87" s="32"/>
      <c r="GF87" s="35"/>
      <c r="GG87" s="35"/>
      <c r="GH87" s="32"/>
      <c r="GI87" s="35"/>
      <c r="GJ87" s="35"/>
      <c r="GK87" s="32"/>
      <c r="GL87" s="35"/>
      <c r="GM87" s="35"/>
      <c r="GN87" s="32"/>
      <c r="GO87" s="35"/>
      <c r="GP87" s="35"/>
      <c r="GQ87" s="424">
        <f t="shared" si="1396"/>
        <v>0</v>
      </c>
      <c r="GR87" s="35"/>
      <c r="GS87" s="35"/>
      <c r="GT87" s="399">
        <f t="shared" si="1840"/>
        <v>0</v>
      </c>
      <c r="GU87" s="424">
        <f t="shared" si="1379"/>
        <v>0</v>
      </c>
      <c r="GV87" s="45"/>
      <c r="GW87" s="32"/>
      <c r="GX87" s="35"/>
      <c r="GY87" s="35"/>
      <c r="GZ87" s="32"/>
      <c r="HA87" s="35"/>
      <c r="HB87" s="35"/>
      <c r="HC87" s="32"/>
      <c r="HD87" s="35"/>
      <c r="HE87" s="35"/>
      <c r="HF87" s="32"/>
      <c r="HG87" s="35"/>
      <c r="HH87" s="35"/>
      <c r="HI87" s="32"/>
      <c r="HJ87" s="35"/>
      <c r="HK87" s="35"/>
      <c r="HL87" s="32"/>
      <c r="HM87" s="35"/>
      <c r="HN87" s="35"/>
      <c r="HO87" s="669"/>
      <c r="HP87" s="35"/>
      <c r="HQ87" s="35"/>
      <c r="HR87" s="32"/>
      <c r="HS87" s="35"/>
      <c r="HT87" s="35"/>
      <c r="HU87" s="32"/>
      <c r="HV87" s="32"/>
      <c r="HW87" s="35"/>
      <c r="HX87" s="35"/>
      <c r="HY87" s="424">
        <f t="shared" si="1386"/>
        <v>0</v>
      </c>
      <c r="HZ87" s="32"/>
      <c r="IA87" s="35"/>
      <c r="IB87" s="35"/>
      <c r="IC87" s="32"/>
      <c r="ID87" s="35"/>
      <c r="IE87" s="35"/>
      <c r="IF87" s="32"/>
      <c r="IG87" s="35"/>
      <c r="IH87" s="35"/>
      <c r="II87" s="32"/>
      <c r="IJ87" s="35"/>
      <c r="IK87" s="35"/>
      <c r="IL87" s="32"/>
      <c r="IM87" s="35"/>
      <c r="IN87" s="35"/>
      <c r="IO87" s="424">
        <f t="shared" si="1397"/>
        <v>0</v>
      </c>
      <c r="IP87" s="35"/>
      <c r="IQ87" s="35"/>
      <c r="IR87" s="399">
        <f t="shared" si="1841"/>
        <v>0</v>
      </c>
      <c r="IS87" s="424">
        <f t="shared" si="1380"/>
        <v>0</v>
      </c>
      <c r="IT87" s="45"/>
      <c r="IU87" s="32"/>
      <c r="IV87" s="35"/>
      <c r="IW87" s="35"/>
      <c r="IX87" s="32"/>
      <c r="IY87" s="35"/>
      <c r="IZ87" s="35"/>
      <c r="JA87" s="32"/>
      <c r="JB87" s="35"/>
      <c r="JC87" s="35"/>
      <c r="JD87" s="32"/>
      <c r="JE87" s="35"/>
      <c r="JF87" s="35"/>
      <c r="JG87" s="32"/>
      <c r="JH87" s="35"/>
      <c r="JI87" s="35"/>
      <c r="JJ87" s="32"/>
      <c r="JK87" s="35"/>
      <c r="JL87" s="35"/>
      <c r="JM87" s="669"/>
      <c r="JN87" s="35"/>
      <c r="JO87" s="35"/>
      <c r="JP87" s="32"/>
      <c r="JQ87" s="35"/>
      <c r="JR87" s="35"/>
      <c r="JS87" s="32"/>
      <c r="JT87" s="32"/>
      <c r="JU87" s="35"/>
      <c r="JV87" s="35"/>
      <c r="JW87" s="424">
        <f t="shared" si="1387"/>
        <v>0</v>
      </c>
      <c r="JX87" s="32"/>
      <c r="JY87" s="35"/>
      <c r="JZ87" s="35"/>
      <c r="KA87" s="32"/>
      <c r="KB87" s="35"/>
      <c r="KC87" s="35"/>
      <c r="KD87" s="32"/>
      <c r="KE87" s="35"/>
      <c r="KF87" s="35"/>
      <c r="KG87" s="32"/>
      <c r="KH87" s="35"/>
      <c r="KI87" s="35"/>
      <c r="KJ87" s="32"/>
      <c r="KK87" s="35"/>
      <c r="KL87" s="35"/>
      <c r="KM87" s="424">
        <f t="shared" si="1398"/>
        <v>0</v>
      </c>
      <c r="KN87" s="35"/>
      <c r="KO87" s="35"/>
      <c r="KP87" s="399">
        <f t="shared" si="1842"/>
        <v>0</v>
      </c>
      <c r="KQ87" s="424">
        <f t="shared" si="1381"/>
        <v>0</v>
      </c>
      <c r="KR87" s="45"/>
    </row>
    <row r="88" spans="1:304">
      <c r="A88" s="914"/>
      <c r="B88" s="16"/>
      <c r="C88" s="18"/>
      <c r="D88" s="19" t="s">
        <v>321</v>
      </c>
      <c r="E88" s="391"/>
      <c r="F88" s="391" t="str">
        <f t="shared" si="73"/>
        <v/>
      </c>
      <c r="G88" s="392"/>
      <c r="H88" s="391"/>
      <c r="I88" s="391" t="str">
        <f t="shared" si="1843"/>
        <v/>
      </c>
      <c r="J88" s="392"/>
      <c r="K88" s="391"/>
      <c r="L88" s="391" t="str">
        <f t="shared" si="1834"/>
        <v/>
      </c>
      <c r="M88" s="392"/>
      <c r="N88" s="391"/>
      <c r="O88" s="391" t="str">
        <f t="shared" si="1844"/>
        <v/>
      </c>
      <c r="P88" s="392"/>
      <c r="Q88" s="391">
        <v>122</v>
      </c>
      <c r="R88" s="391">
        <f t="shared" si="1845"/>
        <v>1100</v>
      </c>
      <c r="S88" s="392">
        <v>134200</v>
      </c>
      <c r="T88" s="391"/>
      <c r="U88" s="391" t="str">
        <f t="shared" si="1846"/>
        <v/>
      </c>
      <c r="V88" s="392"/>
      <c r="W88" s="683"/>
      <c r="X88" s="392"/>
      <c r="Y88" s="392"/>
      <c r="Z88" s="391">
        <v>62400</v>
      </c>
      <c r="AA88" s="393">
        <f t="shared" si="1847"/>
        <v>0.7</v>
      </c>
      <c r="AB88" s="392">
        <v>43680</v>
      </c>
      <c r="AC88" s="391">
        <v>200000</v>
      </c>
      <c r="AD88" s="391"/>
      <c r="AE88" s="391" t="str">
        <f t="shared" si="1848"/>
        <v/>
      </c>
      <c r="AF88" s="392"/>
      <c r="AG88" s="395">
        <f>SUM(G88,J88,M88,P88,S88,V88,AB88,AF88)</f>
        <v>177880</v>
      </c>
      <c r="AH88" s="391"/>
      <c r="AI88" s="391"/>
      <c r="AJ88" s="392"/>
      <c r="AN88" s="391"/>
      <c r="AO88" s="391"/>
      <c r="AP88" s="392"/>
      <c r="AQ88" s="391"/>
      <c r="AR88" s="391"/>
      <c r="AS88" s="392"/>
      <c r="AT88" s="391"/>
      <c r="AU88" s="391" t="str">
        <f t="shared" si="75"/>
        <v>0</v>
      </c>
      <c r="AV88" s="392"/>
      <c r="AW88" s="392">
        <f>SUM(AJ88,AM87,AP88,AS88,AV88)</f>
        <v>0</v>
      </c>
      <c r="AX88" s="392"/>
      <c r="AY88" s="35"/>
      <c r="AZ88" s="399">
        <f>SUM(G88,J88,M88,P88,S88,V88,AB88,AF88,AJ88,AM87,AP88,AV88,AS88,AX88)*0.1</f>
        <v>17788</v>
      </c>
      <c r="BA88" s="206">
        <f t="shared" ref="BA88:BA94" si="1859">AG88+AW88+AX88+AY88+AZ88</f>
        <v>195668</v>
      </c>
      <c r="BB88" s="45"/>
      <c r="BC88" s="32"/>
      <c r="BD88" s="35" t="str">
        <f t="shared" si="1849"/>
        <v/>
      </c>
      <c r="BE88" s="35"/>
      <c r="BF88" s="32"/>
      <c r="BG88" s="35" t="str">
        <f t="shared" si="1836"/>
        <v/>
      </c>
      <c r="BH88" s="35"/>
      <c r="BI88" s="32"/>
      <c r="BJ88" s="35" t="str">
        <f t="shared" si="1850"/>
        <v/>
      </c>
      <c r="BK88" s="35"/>
      <c r="BL88" s="32"/>
      <c r="BM88" s="35" t="str">
        <f t="shared" si="1851"/>
        <v/>
      </c>
      <c r="BN88" s="35"/>
      <c r="BO88" s="32"/>
      <c r="BP88" s="35" t="str">
        <f t="shared" si="1852"/>
        <v/>
      </c>
      <c r="BQ88" s="35"/>
      <c r="BR88" s="32"/>
      <c r="BS88" s="35" t="str">
        <f t="shared" si="1853"/>
        <v/>
      </c>
      <c r="BT88" s="35"/>
      <c r="BU88" s="669"/>
      <c r="BV88" s="35"/>
      <c r="BW88" s="35"/>
      <c r="BX88" s="32">
        <v>200000</v>
      </c>
      <c r="BY88" s="35">
        <f t="shared" si="1854"/>
        <v>0.5</v>
      </c>
      <c r="BZ88" s="35">
        <v>100000</v>
      </c>
      <c r="CA88" s="32"/>
      <c r="CB88" s="32"/>
      <c r="CC88" s="35" t="str">
        <f t="shared" si="1855"/>
        <v/>
      </c>
      <c r="CD88" s="35"/>
      <c r="CE88" s="424">
        <f t="shared" si="1383"/>
        <v>100000</v>
      </c>
      <c r="CF88" s="32"/>
      <c r="CG88" s="35" t="str">
        <f t="shared" ref="CG88" si="1860">IF(ISERROR(CH88/CF88),"",(CH88/CF88))</f>
        <v/>
      </c>
      <c r="CH88" s="35"/>
      <c r="CI88" s="32"/>
      <c r="CJ88" s="35" t="str">
        <f t="shared" si="1856"/>
        <v/>
      </c>
      <c r="CK88" s="35"/>
      <c r="CL88" s="32"/>
      <c r="CM88" s="35" t="str">
        <f t="shared" si="1857"/>
        <v/>
      </c>
      <c r="CN88" s="35"/>
      <c r="CO88" s="32">
        <v>800</v>
      </c>
      <c r="CP88" s="35">
        <f t="shared" ref="CP88" si="1861">IF(ISERROR(CQ88/CO88),"",(CQ88/CO88))</f>
        <v>220</v>
      </c>
      <c r="CQ88" s="35">
        <v>176000</v>
      </c>
      <c r="CR88" s="32"/>
      <c r="CS88" s="35" t="str">
        <f t="shared" si="1858"/>
        <v/>
      </c>
      <c r="CT88" s="35"/>
      <c r="CU88" s="424">
        <f t="shared" si="1394"/>
        <v>176000</v>
      </c>
      <c r="CV88" s="35"/>
      <c r="CW88" s="35"/>
      <c r="CX88" s="399">
        <f t="shared" si="1838"/>
        <v>27600</v>
      </c>
      <c r="CY88" s="424">
        <f t="shared" si="1377"/>
        <v>303600</v>
      </c>
      <c r="CZ88" s="822"/>
      <c r="DA88" s="32">
        <v>200</v>
      </c>
      <c r="DB88" s="35"/>
      <c r="DC88" s="35">
        <v>5000</v>
      </c>
      <c r="DD88" s="32"/>
      <c r="DE88" s="35"/>
      <c r="DF88" s="35"/>
      <c r="DG88" s="32"/>
      <c r="DH88" s="35"/>
      <c r="DI88" s="35"/>
      <c r="DJ88" s="32"/>
      <c r="DK88" s="35"/>
      <c r="DL88" s="35"/>
      <c r="DM88" s="32"/>
      <c r="DN88" s="35"/>
      <c r="DO88" s="35"/>
      <c r="DP88" s="32"/>
      <c r="DQ88" s="35"/>
      <c r="DR88" s="35"/>
      <c r="DS88" s="669"/>
      <c r="DT88" s="35"/>
      <c r="DU88" s="35"/>
      <c r="DV88" s="32"/>
      <c r="DW88" s="35"/>
      <c r="DX88" s="35"/>
      <c r="DY88" s="32"/>
      <c r="DZ88" s="32"/>
      <c r="EA88" s="35"/>
      <c r="EB88" s="35"/>
      <c r="EC88" s="424">
        <f t="shared" si="1384"/>
        <v>5000</v>
      </c>
      <c r="ED88" s="32"/>
      <c r="EE88" s="35"/>
      <c r="EF88" s="35"/>
      <c r="EG88" s="32"/>
      <c r="EH88" s="35"/>
      <c r="EI88" s="35"/>
      <c r="EJ88" s="32"/>
      <c r="EK88" s="35"/>
      <c r="EL88" s="35"/>
      <c r="EM88" s="32">
        <v>800</v>
      </c>
      <c r="EN88" s="35"/>
      <c r="EO88" s="35">
        <v>176000</v>
      </c>
      <c r="EP88" s="32"/>
      <c r="EQ88" s="35"/>
      <c r="ER88" s="35"/>
      <c r="ES88" s="424">
        <f t="shared" si="1395"/>
        <v>176000</v>
      </c>
      <c r="ET88" s="35"/>
      <c r="EU88" s="35"/>
      <c r="EV88" s="399">
        <f t="shared" si="1839"/>
        <v>18100</v>
      </c>
      <c r="EW88" s="424">
        <f t="shared" si="1378"/>
        <v>199100</v>
      </c>
      <c r="EX88" s="45"/>
      <c r="EY88" s="32"/>
      <c r="EZ88" s="35"/>
      <c r="FA88" s="35"/>
      <c r="FB88" s="32"/>
      <c r="FC88" s="35"/>
      <c r="FD88" s="35"/>
      <c r="FE88" s="32"/>
      <c r="FF88" s="35"/>
      <c r="FG88" s="35"/>
      <c r="FH88" s="32"/>
      <c r="FI88" s="35"/>
      <c r="FJ88" s="35"/>
      <c r="FK88" s="32"/>
      <c r="FL88" s="35"/>
      <c r="FM88" s="35"/>
      <c r="FN88" s="32">
        <v>200</v>
      </c>
      <c r="FO88" s="35"/>
      <c r="FP88" s="35">
        <v>152400</v>
      </c>
      <c r="FQ88" s="669"/>
      <c r="FR88" s="35"/>
      <c r="FS88" s="35"/>
      <c r="FT88" s="32"/>
      <c r="FU88" s="35"/>
      <c r="FV88" s="35"/>
      <c r="FW88" s="32"/>
      <c r="FX88" s="35"/>
      <c r="FY88" s="35"/>
      <c r="FZ88" s="35"/>
      <c r="GA88" s="424">
        <f t="shared" si="1385"/>
        <v>152400</v>
      </c>
      <c r="GB88" s="32"/>
      <c r="GC88" s="35"/>
      <c r="GD88" s="35"/>
      <c r="GE88" s="32"/>
      <c r="GF88" s="35"/>
      <c r="GG88" s="35"/>
      <c r="GH88" s="32"/>
      <c r="GI88" s="35"/>
      <c r="GJ88" s="35"/>
      <c r="GK88" s="32">
        <v>800</v>
      </c>
      <c r="GL88" s="35"/>
      <c r="GM88" s="35">
        <v>176000</v>
      </c>
      <c r="GN88" s="32"/>
      <c r="GO88" s="35"/>
      <c r="GP88" s="35"/>
      <c r="GQ88" s="424">
        <f t="shared" si="1396"/>
        <v>176000</v>
      </c>
      <c r="GR88" s="35"/>
      <c r="GS88" s="35"/>
      <c r="GT88" s="399">
        <f t="shared" si="1840"/>
        <v>32840</v>
      </c>
      <c r="GU88" s="424">
        <f t="shared" si="1379"/>
        <v>361240</v>
      </c>
      <c r="GV88" s="45"/>
      <c r="GW88" s="32"/>
      <c r="GX88" s="35"/>
      <c r="GY88" s="35"/>
      <c r="GZ88" s="32"/>
      <c r="HA88" s="35"/>
      <c r="HB88" s="35"/>
      <c r="HC88" s="32"/>
      <c r="HD88" s="35"/>
      <c r="HE88" s="35"/>
      <c r="HF88" s="32"/>
      <c r="HG88" s="35"/>
      <c r="HH88" s="35"/>
      <c r="HI88" s="32"/>
      <c r="HJ88" s="35"/>
      <c r="HK88" s="35"/>
      <c r="HL88" s="32">
        <v>200</v>
      </c>
      <c r="HM88" s="35"/>
      <c r="HN88" s="35">
        <v>152400</v>
      </c>
      <c r="HO88" s="669"/>
      <c r="HP88" s="35"/>
      <c r="HQ88" s="35"/>
      <c r="HR88" s="32"/>
      <c r="HS88" s="35"/>
      <c r="HT88" s="35"/>
      <c r="HU88" s="32"/>
      <c r="HV88" s="32"/>
      <c r="HW88" s="35"/>
      <c r="HX88" s="35"/>
      <c r="HY88" s="424">
        <f t="shared" si="1386"/>
        <v>152400</v>
      </c>
      <c r="HZ88" s="32"/>
      <c r="IA88" s="35"/>
      <c r="IB88" s="35"/>
      <c r="IC88" s="32"/>
      <c r="ID88" s="35"/>
      <c r="IE88" s="35"/>
      <c r="IF88" s="32"/>
      <c r="IG88" s="35"/>
      <c r="IH88" s="35"/>
      <c r="II88" s="32">
        <v>800</v>
      </c>
      <c r="IJ88" s="35"/>
      <c r="IK88" s="35">
        <v>176000</v>
      </c>
      <c r="IL88" s="32"/>
      <c r="IM88" s="35"/>
      <c r="IN88" s="35"/>
      <c r="IO88" s="424">
        <f t="shared" si="1397"/>
        <v>176000</v>
      </c>
      <c r="IP88" s="35"/>
      <c r="IQ88" s="35"/>
      <c r="IR88" s="399">
        <f t="shared" si="1841"/>
        <v>32840</v>
      </c>
      <c r="IS88" s="424">
        <f t="shared" si="1380"/>
        <v>361240</v>
      </c>
      <c r="IT88" s="45"/>
      <c r="IU88" s="32"/>
      <c r="IV88" s="35"/>
      <c r="IW88" s="35"/>
      <c r="IX88" s="32"/>
      <c r="IY88" s="35"/>
      <c r="IZ88" s="35"/>
      <c r="JA88" s="32"/>
      <c r="JB88" s="35"/>
      <c r="JC88" s="35"/>
      <c r="JD88" s="32"/>
      <c r="JE88" s="35"/>
      <c r="JF88" s="35"/>
      <c r="JG88" s="32"/>
      <c r="JH88" s="35"/>
      <c r="JI88" s="35"/>
      <c r="JJ88" s="32">
        <v>200</v>
      </c>
      <c r="JK88" s="35"/>
      <c r="JL88" s="35">
        <v>152400</v>
      </c>
      <c r="JM88" s="669"/>
      <c r="JN88" s="35"/>
      <c r="JO88" s="35"/>
      <c r="JP88" s="32"/>
      <c r="JQ88" s="35"/>
      <c r="JR88" s="35"/>
      <c r="JS88" s="32"/>
      <c r="JT88" s="32"/>
      <c r="JU88" s="35"/>
      <c r="JV88" s="35"/>
      <c r="JW88" s="424">
        <f t="shared" si="1387"/>
        <v>152400</v>
      </c>
      <c r="JX88" s="32"/>
      <c r="JY88" s="35"/>
      <c r="JZ88" s="35"/>
      <c r="KA88" s="32"/>
      <c r="KB88" s="35"/>
      <c r="KC88" s="35"/>
      <c r="KD88" s="32"/>
      <c r="KE88" s="35"/>
      <c r="KF88" s="35"/>
      <c r="KG88" s="32">
        <v>800</v>
      </c>
      <c r="KH88" s="35"/>
      <c r="KI88" s="35">
        <v>176000</v>
      </c>
      <c r="KJ88" s="32"/>
      <c r="KK88" s="35"/>
      <c r="KL88" s="35"/>
      <c r="KM88" s="424">
        <f t="shared" si="1398"/>
        <v>176000</v>
      </c>
      <c r="KN88" s="35"/>
      <c r="KO88" s="35"/>
      <c r="KP88" s="399">
        <f t="shared" si="1842"/>
        <v>32840</v>
      </c>
      <c r="KQ88" s="424">
        <f t="shared" si="1381"/>
        <v>361240</v>
      </c>
      <c r="KR88" s="45"/>
    </row>
    <row r="89" spans="1:304" ht="15">
      <c r="A89" s="914"/>
      <c r="B89" s="16"/>
      <c r="C89" s="20" t="s">
        <v>140</v>
      </c>
      <c r="D89" s="19"/>
      <c r="E89" s="33">
        <f>SUM(E85:E88)</f>
        <v>0</v>
      </c>
      <c r="F89" s="33" t="str">
        <f t="shared" si="73"/>
        <v/>
      </c>
      <c r="G89" s="36">
        <f t="shared" ref="G89:H89" si="1862">SUM(G85:G88)</f>
        <v>0</v>
      </c>
      <c r="H89" s="33">
        <f t="shared" si="1862"/>
        <v>6378</v>
      </c>
      <c r="I89" s="33">
        <f t="shared" si="1843"/>
        <v>17.267795547193476</v>
      </c>
      <c r="J89" s="36">
        <f t="shared" ref="J89:K89" si="1863">SUM(J85:J88)</f>
        <v>110134</v>
      </c>
      <c r="K89" s="33">
        <f t="shared" si="1863"/>
        <v>0</v>
      </c>
      <c r="L89" s="33" t="str">
        <f t="shared" si="1834"/>
        <v/>
      </c>
      <c r="M89" s="36">
        <f t="shared" ref="M89:N89" si="1864">SUM(M85:M88)</f>
        <v>0</v>
      </c>
      <c r="N89" s="33">
        <f t="shared" si="1864"/>
        <v>910</v>
      </c>
      <c r="O89" s="33">
        <f t="shared" si="1844"/>
        <v>31.318681318681318</v>
      </c>
      <c r="P89" s="36">
        <f t="shared" ref="P89:Q89" si="1865">SUM(P85:P88)</f>
        <v>28500</v>
      </c>
      <c r="Q89" s="33">
        <f t="shared" si="1865"/>
        <v>542</v>
      </c>
      <c r="R89" s="33">
        <f t="shared" si="1845"/>
        <v>1125.2767527675276</v>
      </c>
      <c r="S89" s="36">
        <f t="shared" ref="S89:T89" si="1866">SUM(S85:S88)</f>
        <v>609900</v>
      </c>
      <c r="T89" s="33">
        <f t="shared" si="1866"/>
        <v>444</v>
      </c>
      <c r="U89" s="33">
        <f t="shared" si="1846"/>
        <v>342.56981981981983</v>
      </c>
      <c r="V89" s="36">
        <f t="shared" ref="V89:Z89" si="1867">SUM(V85:V88)</f>
        <v>152101</v>
      </c>
      <c r="W89" s="670">
        <f t="shared" si="1867"/>
        <v>0</v>
      </c>
      <c r="X89" s="36">
        <f t="shared" si="1867"/>
        <v>0</v>
      </c>
      <c r="Y89" s="36">
        <f t="shared" si="1867"/>
        <v>0</v>
      </c>
      <c r="Z89" s="33">
        <f t="shared" si="1867"/>
        <v>2896670</v>
      </c>
      <c r="AA89" s="230">
        <f t="shared" si="1847"/>
        <v>0.38298114731743693</v>
      </c>
      <c r="AB89" s="36">
        <f t="shared" ref="AB89:AD89" si="1868">SUM(AB85:AB88)</f>
        <v>1109370</v>
      </c>
      <c r="AC89" s="33">
        <f t="shared" si="1868"/>
        <v>3083571</v>
      </c>
      <c r="AD89" s="33">
        <f t="shared" si="1868"/>
        <v>650</v>
      </c>
      <c r="AE89" s="33">
        <f t="shared" si="1848"/>
        <v>1238.4615384615386</v>
      </c>
      <c r="AF89" s="36">
        <f t="shared" ref="AF89" si="1869">SUM(AF85:AF88)</f>
        <v>805000</v>
      </c>
      <c r="AG89" s="41">
        <f>SUM(G89,J89,M89,P89,S89,V89,AB89,AF89)</f>
        <v>2815005</v>
      </c>
      <c r="AH89" s="33">
        <f t="shared" ref="AH89" si="1870">SUM(AH85:AH88)</f>
        <v>0</v>
      </c>
      <c r="AI89" s="33" t="str">
        <f t="shared" ref="AI89:AI110" si="1871">IF(ISERROR(AJ89/AH89),"",(AJ89/AH89))</f>
        <v/>
      </c>
      <c r="AJ89" s="36">
        <f t="shared" ref="AJ89" si="1872">SUM(AJ85:AJ88)</f>
        <v>0</v>
      </c>
      <c r="AK89" s="33">
        <f>SUM(AK85:AK87)</f>
        <v>0</v>
      </c>
      <c r="AL89" s="33" t="str">
        <f t="shared" ref="AL89:AL110" si="1873">IF(ISERROR(AM89/AK89),"",(AM89/AK89))</f>
        <v/>
      </c>
      <c r="AM89" s="36">
        <f>SUM(AM85:AM87)</f>
        <v>0</v>
      </c>
      <c r="AN89" s="33">
        <f t="shared" ref="AN89" si="1874">SUM(AN85:AN88)</f>
        <v>0</v>
      </c>
      <c r="AO89" s="33" t="str">
        <f t="shared" ref="AO89:AO110" si="1875">IF(ISERROR(AP89/AN89),"",(AP89/AN89))</f>
        <v/>
      </c>
      <c r="AP89" s="36">
        <f t="shared" ref="AP89:AQ89" si="1876">SUM(AP85:AP88)</f>
        <v>0</v>
      </c>
      <c r="AQ89" s="33">
        <f t="shared" si="1876"/>
        <v>0</v>
      </c>
      <c r="AR89" s="33" t="str">
        <f t="shared" ref="AR89" si="1877">IF(ISERROR(AS89/AQ89),"",(AS89/AQ89))</f>
        <v/>
      </c>
      <c r="AS89" s="36">
        <f t="shared" ref="AS89:AT89" si="1878">SUM(AS85:AS88)</f>
        <v>0</v>
      </c>
      <c r="AT89" s="33">
        <f t="shared" si="1878"/>
        <v>0</v>
      </c>
      <c r="AU89" s="33" t="str">
        <f t="shared" si="75"/>
        <v>0</v>
      </c>
      <c r="AV89" s="36">
        <f t="shared" ref="AV89" si="1879">SUM(AV85:AV88)</f>
        <v>0</v>
      </c>
      <c r="AW89" s="36">
        <f t="shared" ref="AW89:AW104" si="1880">SUM(AJ89,AM89,AP89,AS89,AV89)</f>
        <v>0</v>
      </c>
      <c r="AX89" s="36">
        <f t="shared" ref="AX89" si="1881">SUM(AX85:AX88)</f>
        <v>144000</v>
      </c>
      <c r="AY89" s="36">
        <f t="shared" ref="AY89" si="1882">SUM(AY85:AY88)</f>
        <v>5000</v>
      </c>
      <c r="AZ89" s="36">
        <f t="shared" ref="AZ89" si="1883">SUM(AZ85:AZ88)</f>
        <v>295900.5</v>
      </c>
      <c r="BA89" s="214">
        <f t="shared" si="1859"/>
        <v>3259905.5</v>
      </c>
      <c r="BB89" s="45"/>
      <c r="BC89" s="33">
        <f>SUM(BC85:BC88)</f>
        <v>0</v>
      </c>
      <c r="BD89" s="36" t="str">
        <f t="shared" ref="BD89:BD141" si="1884">IF(ISERROR(BE89/BC89),"",(BE89/BC89))</f>
        <v/>
      </c>
      <c r="BE89" s="36">
        <f t="shared" ref="BE89:BF89" si="1885">SUM(BE85:BE88)</f>
        <v>0</v>
      </c>
      <c r="BF89" s="33">
        <f t="shared" si="1885"/>
        <v>5210.8</v>
      </c>
      <c r="BG89" s="36">
        <f t="shared" ref="BG89:BG141" si="1886">IF(ISERROR(BH89/BF89),"",(BH89/BF89))</f>
        <v>24.620979504106852</v>
      </c>
      <c r="BH89" s="36">
        <f t="shared" ref="BH89:BI89" si="1887">SUM(BH85:BH88)</f>
        <v>128295</v>
      </c>
      <c r="BI89" s="33">
        <f t="shared" si="1887"/>
        <v>0</v>
      </c>
      <c r="BJ89" s="36" t="str">
        <f t="shared" ref="BJ89:BJ140" si="1888">IF(ISERROR(BK89/BI89),"",(BK89/BI89))</f>
        <v/>
      </c>
      <c r="BK89" s="36">
        <f t="shared" ref="BK89:BL89" si="1889">SUM(BK85:BK88)</f>
        <v>0</v>
      </c>
      <c r="BL89" s="33">
        <f t="shared" si="1889"/>
        <v>1000</v>
      </c>
      <c r="BM89" s="36">
        <f t="shared" ref="BM89:BM141" si="1890">IF(ISERROR(BN89/BL89),"",(BN89/BL89))</f>
        <v>30</v>
      </c>
      <c r="BN89" s="36">
        <f t="shared" ref="BN89:BO89" si="1891">SUM(BN85:BN88)</f>
        <v>30000</v>
      </c>
      <c r="BO89" s="33">
        <f t="shared" si="1891"/>
        <v>900</v>
      </c>
      <c r="BP89" s="36">
        <f t="shared" ref="BP89:BP141" si="1892">IF(ISERROR(BQ89/BO89),"",(BQ89/BO89))</f>
        <v>1222.2222222222222</v>
      </c>
      <c r="BQ89" s="36">
        <f t="shared" ref="BQ89:BR89" si="1893">SUM(BQ85:BQ88)</f>
        <v>1100000</v>
      </c>
      <c r="BR89" s="33">
        <f t="shared" si="1893"/>
        <v>660.1</v>
      </c>
      <c r="BS89" s="36">
        <f t="shared" ref="BS89:BS140" si="1894">IF(ISERROR(BT89/BR89),"",(BT89/BR89))</f>
        <v>527.42463263141951</v>
      </c>
      <c r="BT89" s="36">
        <f t="shared" ref="BT89:BX89" si="1895">SUM(BT85:BT88)</f>
        <v>348153</v>
      </c>
      <c r="BU89" s="670">
        <f t="shared" si="1895"/>
        <v>0</v>
      </c>
      <c r="BV89" s="36">
        <f t="shared" si="1895"/>
        <v>0</v>
      </c>
      <c r="BW89" s="36">
        <f t="shared" si="1895"/>
        <v>0</v>
      </c>
      <c r="BX89" s="33">
        <f t="shared" si="1895"/>
        <v>3118044</v>
      </c>
      <c r="BY89" s="36">
        <f t="shared" ref="BY89:BY140" si="1896">IF(ISERROR(BZ89/BX89),"",(BZ89/BX89))</f>
        <v>0.44393087461241726</v>
      </c>
      <c r="BZ89" s="36">
        <f t="shared" ref="BZ89:CB89" si="1897">SUM(BZ85:BZ88)</f>
        <v>1384196</v>
      </c>
      <c r="CA89" s="33">
        <f t="shared" si="1897"/>
        <v>2000000</v>
      </c>
      <c r="CB89" s="33">
        <f t="shared" si="1897"/>
        <v>0</v>
      </c>
      <c r="CC89" s="36" t="str">
        <f t="shared" ref="CC89:CC140" si="1898">IF(ISERROR(CD89/CB89),"",(CD89/CB89))</f>
        <v/>
      </c>
      <c r="CD89" s="36">
        <f t="shared" ref="CD89" si="1899">SUM(CD85:CD88)</f>
        <v>0</v>
      </c>
      <c r="CE89" s="424">
        <f t="shared" si="1383"/>
        <v>2990644</v>
      </c>
      <c r="CF89" s="33">
        <f t="shared" ref="CF89" si="1900">SUM(CF85:CF88)</f>
        <v>10000</v>
      </c>
      <c r="CG89" s="36">
        <f t="shared" ref="CG89:CG140" si="1901">IF(ISERROR(CH89/CF89),"",(CH89/CF89))</f>
        <v>3</v>
      </c>
      <c r="CH89" s="36">
        <f t="shared" ref="CH89:CI89" si="1902">SUM(CH85:CH88)</f>
        <v>30000</v>
      </c>
      <c r="CI89" s="33">
        <f t="shared" si="1902"/>
        <v>0</v>
      </c>
      <c r="CJ89" s="36" t="str">
        <f t="shared" ref="CJ89:CJ140" si="1903">IF(ISERROR(CK89/CI89),"",(CK89/CI89))</f>
        <v/>
      </c>
      <c r="CK89" s="36">
        <f t="shared" ref="CK89:CL89" si="1904">SUM(CK85:CK88)</f>
        <v>0</v>
      </c>
      <c r="CL89" s="33">
        <f t="shared" si="1904"/>
        <v>0</v>
      </c>
      <c r="CM89" s="36" t="str">
        <f t="shared" ref="CM89:CM140" si="1905">IF(ISERROR(CN89/CL89),"",(CN89/CL89))</f>
        <v/>
      </c>
      <c r="CN89" s="36">
        <f t="shared" ref="CN89:CO89" si="1906">SUM(CN85:CN88)</f>
        <v>0</v>
      </c>
      <c r="CO89" s="33">
        <f t="shared" si="1906"/>
        <v>8300</v>
      </c>
      <c r="CP89" s="36">
        <f t="shared" ref="CP89:CP140" si="1907">IF(ISERROR(CQ89/CO89),"",(CQ89/CO89))</f>
        <v>220</v>
      </c>
      <c r="CQ89" s="36">
        <f t="shared" ref="CQ89:CR89" si="1908">SUM(CQ85:CQ88)</f>
        <v>1826000</v>
      </c>
      <c r="CR89" s="33">
        <f t="shared" si="1908"/>
        <v>0</v>
      </c>
      <c r="CS89" s="36" t="str">
        <f t="shared" ref="CS89:CS141" si="1909">IF(ISERROR(CT89/CR89),"",(CT89/CR89))</f>
        <v/>
      </c>
      <c r="CT89" s="36">
        <f t="shared" ref="CT89" si="1910">SUM(CT85:CT88)</f>
        <v>0</v>
      </c>
      <c r="CU89" s="424">
        <f t="shared" si="1394"/>
        <v>1856000</v>
      </c>
      <c r="CV89" s="36">
        <f t="shared" ref="CV89:CX89" si="1911">SUM(CV85:CV88)</f>
        <v>100000</v>
      </c>
      <c r="CW89" s="36">
        <f t="shared" si="1911"/>
        <v>5000</v>
      </c>
      <c r="CX89" s="36">
        <f t="shared" si="1911"/>
        <v>484664.4</v>
      </c>
      <c r="CY89" s="424">
        <f t="shared" si="1377"/>
        <v>5436308.4000000004</v>
      </c>
      <c r="CZ89" s="822"/>
      <c r="DA89" s="33">
        <f>SUM(DA85:DA88)</f>
        <v>200</v>
      </c>
      <c r="DB89" s="36"/>
      <c r="DC89" s="36">
        <f t="shared" ref="DC89:DD89" si="1912">SUM(DC85:DC88)</f>
        <v>5000</v>
      </c>
      <c r="DD89" s="33">
        <f t="shared" si="1912"/>
        <v>6160.3</v>
      </c>
      <c r="DE89" s="36"/>
      <c r="DF89" s="36">
        <f t="shared" ref="DF89:DG89" si="1913">SUM(DF85:DF88)</f>
        <v>248135</v>
      </c>
      <c r="DG89" s="33">
        <f t="shared" si="1913"/>
        <v>0</v>
      </c>
      <c r="DH89" s="36"/>
      <c r="DI89" s="36">
        <f t="shared" ref="DI89:DJ89" si="1914">SUM(DI85:DI88)</f>
        <v>0</v>
      </c>
      <c r="DJ89" s="33">
        <f t="shared" si="1914"/>
        <v>1300</v>
      </c>
      <c r="DK89" s="36"/>
      <c r="DL89" s="36">
        <f t="shared" ref="DL89:DM89" si="1915">SUM(DL85:DL88)</f>
        <v>39000</v>
      </c>
      <c r="DM89" s="33">
        <f t="shared" si="1915"/>
        <v>800</v>
      </c>
      <c r="DN89" s="36"/>
      <c r="DO89" s="36">
        <f t="shared" ref="DO89:DP89" si="1916">SUM(DO85:DO88)</f>
        <v>880000</v>
      </c>
      <c r="DP89" s="33">
        <f t="shared" si="1916"/>
        <v>671</v>
      </c>
      <c r="DQ89" s="36"/>
      <c r="DR89" s="36">
        <f t="shared" ref="DR89:DV89" si="1917">SUM(DR85:DR88)</f>
        <v>301815</v>
      </c>
      <c r="DS89" s="670">
        <f t="shared" si="1917"/>
        <v>0</v>
      </c>
      <c r="DT89" s="36">
        <f t="shared" si="1917"/>
        <v>0</v>
      </c>
      <c r="DU89" s="36">
        <f t="shared" si="1917"/>
        <v>0</v>
      </c>
      <c r="DV89" s="33">
        <f t="shared" si="1917"/>
        <v>2614521</v>
      </c>
      <c r="DW89" s="36"/>
      <c r="DX89" s="36">
        <f t="shared" ref="DX89:DZ89" si="1918">SUM(DX85:DX88)</f>
        <v>1186805</v>
      </c>
      <c r="DY89" s="33">
        <f t="shared" si="1918"/>
        <v>2000000</v>
      </c>
      <c r="DZ89" s="33">
        <f t="shared" si="1918"/>
        <v>0</v>
      </c>
      <c r="EA89" s="36"/>
      <c r="EB89" s="36">
        <f t="shared" ref="EB89" si="1919">SUM(EB85:EB88)</f>
        <v>0</v>
      </c>
      <c r="EC89" s="424">
        <f t="shared" si="1384"/>
        <v>2660755</v>
      </c>
      <c r="ED89" s="33">
        <f t="shared" ref="ED89" si="1920">SUM(ED85:ED88)</f>
        <v>10000</v>
      </c>
      <c r="EE89" s="36"/>
      <c r="EF89" s="36">
        <f t="shared" ref="EF89:EG89" si="1921">SUM(EF85:EF88)</f>
        <v>300000</v>
      </c>
      <c r="EG89" s="33">
        <f t="shared" si="1921"/>
        <v>0</v>
      </c>
      <c r="EH89" s="36"/>
      <c r="EI89" s="36">
        <f t="shared" ref="EI89:EJ89" si="1922">SUM(EI85:EI88)</f>
        <v>0</v>
      </c>
      <c r="EJ89" s="33">
        <f t="shared" si="1922"/>
        <v>0</v>
      </c>
      <c r="EK89" s="36"/>
      <c r="EL89" s="36">
        <f t="shared" ref="EL89:EM89" si="1923">SUM(EL85:EL88)</f>
        <v>0</v>
      </c>
      <c r="EM89" s="33">
        <f t="shared" si="1923"/>
        <v>8300</v>
      </c>
      <c r="EN89" s="36"/>
      <c r="EO89" s="36">
        <f t="shared" ref="EO89:EP89" si="1924">SUM(EO85:EO88)</f>
        <v>1826000</v>
      </c>
      <c r="EP89" s="33">
        <f t="shared" si="1924"/>
        <v>0</v>
      </c>
      <c r="EQ89" s="36"/>
      <c r="ER89" s="36">
        <f t="shared" ref="ER89" si="1925">SUM(ER85:ER88)</f>
        <v>0</v>
      </c>
      <c r="ES89" s="424">
        <f t="shared" si="1395"/>
        <v>2126000</v>
      </c>
      <c r="ET89" s="36">
        <f t="shared" ref="ET89:EV89" si="1926">SUM(ET85:ET88)</f>
        <v>100000</v>
      </c>
      <c r="EU89" s="36">
        <f t="shared" si="1926"/>
        <v>5000</v>
      </c>
      <c r="EV89" s="36">
        <f t="shared" si="1926"/>
        <v>478675.5</v>
      </c>
      <c r="EW89" s="424">
        <f t="shared" si="1378"/>
        <v>5370430.5</v>
      </c>
      <c r="EX89" s="45"/>
      <c r="EY89" s="33">
        <f>SUM(EY85:EY88)</f>
        <v>0</v>
      </c>
      <c r="EZ89" s="36"/>
      <c r="FA89" s="36">
        <f t="shared" ref="FA89:FB89" si="1927">SUM(FA85:FA88)</f>
        <v>0</v>
      </c>
      <c r="FB89" s="33">
        <f t="shared" si="1927"/>
        <v>7192.4</v>
      </c>
      <c r="FC89" s="36"/>
      <c r="FD89" s="36">
        <f t="shared" ref="FD89:FE89" si="1928">SUM(FD85:FD88)</f>
        <v>226871</v>
      </c>
      <c r="FE89" s="33">
        <f t="shared" si="1928"/>
        <v>0</v>
      </c>
      <c r="FF89" s="36"/>
      <c r="FG89" s="36">
        <f t="shared" ref="FG89:FH89" si="1929">SUM(FG85:FG88)</f>
        <v>0</v>
      </c>
      <c r="FH89" s="33">
        <f t="shared" si="1929"/>
        <v>1500</v>
      </c>
      <c r="FI89" s="36"/>
      <c r="FJ89" s="36">
        <f t="shared" ref="FJ89:FK89" si="1930">SUM(FJ85:FJ88)</f>
        <v>45000</v>
      </c>
      <c r="FK89" s="33">
        <f t="shared" si="1930"/>
        <v>500</v>
      </c>
      <c r="FL89" s="36"/>
      <c r="FM89" s="36">
        <f t="shared" ref="FM89:FN89" si="1931">SUM(FM85:FM88)</f>
        <v>550000</v>
      </c>
      <c r="FN89" s="33">
        <f t="shared" si="1931"/>
        <v>1000</v>
      </c>
      <c r="FO89" s="36"/>
      <c r="FP89" s="36">
        <f t="shared" ref="FP89:FT89" si="1932">SUM(FP85:FP88)</f>
        <v>512163</v>
      </c>
      <c r="FQ89" s="670">
        <f t="shared" si="1932"/>
        <v>0</v>
      </c>
      <c r="FR89" s="36">
        <f t="shared" si="1932"/>
        <v>0</v>
      </c>
      <c r="FS89" s="36">
        <f t="shared" si="1932"/>
        <v>0</v>
      </c>
      <c r="FT89" s="33">
        <f t="shared" si="1932"/>
        <v>2000000</v>
      </c>
      <c r="FU89" s="36"/>
      <c r="FV89" s="36">
        <f t="shared" ref="FV89:FX89" si="1933">SUM(FV85:FV88)</f>
        <v>892142</v>
      </c>
      <c r="FW89" s="33">
        <f t="shared" si="1933"/>
        <v>2000000</v>
      </c>
      <c r="FX89" s="36">
        <f t="shared" si="1933"/>
        <v>0</v>
      </c>
      <c r="FY89" s="36"/>
      <c r="FZ89" s="36">
        <f t="shared" ref="FZ89" si="1934">SUM(FZ85:FZ88)</f>
        <v>0</v>
      </c>
      <c r="GA89" s="424">
        <f t="shared" si="1385"/>
        <v>2226176</v>
      </c>
      <c r="GB89" s="33">
        <f t="shared" ref="GB89" si="1935">SUM(GB85:GB88)</f>
        <v>10000</v>
      </c>
      <c r="GC89" s="36"/>
      <c r="GD89" s="36">
        <f t="shared" ref="GD89:GE89" si="1936">SUM(GD85:GD88)</f>
        <v>300000</v>
      </c>
      <c r="GE89" s="33">
        <f t="shared" si="1936"/>
        <v>0</v>
      </c>
      <c r="GF89" s="36"/>
      <c r="GG89" s="36">
        <f t="shared" ref="GG89:GH89" si="1937">SUM(GG85:GG88)</f>
        <v>0</v>
      </c>
      <c r="GH89" s="33">
        <f t="shared" si="1937"/>
        <v>0</v>
      </c>
      <c r="GI89" s="36"/>
      <c r="GJ89" s="36">
        <f t="shared" ref="GJ89:GK89" si="1938">SUM(GJ85:GJ88)</f>
        <v>0</v>
      </c>
      <c r="GK89" s="33">
        <f t="shared" si="1938"/>
        <v>8300</v>
      </c>
      <c r="GL89" s="36"/>
      <c r="GM89" s="36">
        <f t="shared" ref="GM89:GN89" si="1939">SUM(GM85:GM88)</f>
        <v>1826000</v>
      </c>
      <c r="GN89" s="33">
        <f t="shared" si="1939"/>
        <v>0</v>
      </c>
      <c r="GO89" s="36"/>
      <c r="GP89" s="36">
        <f t="shared" ref="GP89" si="1940">SUM(GP85:GP88)</f>
        <v>0</v>
      </c>
      <c r="GQ89" s="424">
        <f t="shared" si="1396"/>
        <v>2126000</v>
      </c>
      <c r="GR89" s="36">
        <f t="shared" ref="GR89:GT89" si="1941">SUM(GR85:GR88)</f>
        <v>100000</v>
      </c>
      <c r="GS89" s="36">
        <f t="shared" si="1941"/>
        <v>5000</v>
      </c>
      <c r="GT89" s="37">
        <f t="shared" si="1941"/>
        <v>435217.6</v>
      </c>
      <c r="GU89" s="424">
        <f t="shared" si="1379"/>
        <v>4892393.5999999996</v>
      </c>
      <c r="GV89" s="45"/>
      <c r="GW89" s="33">
        <f>SUM(GW85:GW88)</f>
        <v>0</v>
      </c>
      <c r="GX89" s="36"/>
      <c r="GY89" s="36">
        <f t="shared" ref="GY89:GZ89" si="1942">SUM(GY85:GY88)</f>
        <v>0</v>
      </c>
      <c r="GZ89" s="33">
        <f t="shared" si="1942"/>
        <v>5710.7</v>
      </c>
      <c r="HA89" s="36"/>
      <c r="HB89" s="36">
        <f t="shared" ref="HB89:HC89" si="1943">SUM(HB85:HB88)</f>
        <v>204782</v>
      </c>
      <c r="HC89" s="33">
        <f t="shared" si="1943"/>
        <v>0</v>
      </c>
      <c r="HD89" s="36"/>
      <c r="HE89" s="36">
        <f t="shared" ref="HE89:HF89" si="1944">SUM(HE85:HE88)</f>
        <v>0</v>
      </c>
      <c r="HF89" s="33">
        <f t="shared" si="1944"/>
        <v>1500</v>
      </c>
      <c r="HG89" s="36"/>
      <c r="HH89" s="36">
        <f t="shared" ref="HH89:HI89" si="1945">SUM(HH85:HH88)</f>
        <v>45000</v>
      </c>
      <c r="HI89" s="33">
        <f t="shared" si="1945"/>
        <v>500</v>
      </c>
      <c r="HJ89" s="36"/>
      <c r="HK89" s="36">
        <f t="shared" ref="HK89:HL89" si="1946">SUM(HK85:HK88)</f>
        <v>550000</v>
      </c>
      <c r="HL89" s="33">
        <f t="shared" si="1946"/>
        <v>1000</v>
      </c>
      <c r="HM89" s="36"/>
      <c r="HN89" s="36">
        <f t="shared" ref="HN89:HR89" si="1947">SUM(HN85:HN88)</f>
        <v>512163</v>
      </c>
      <c r="HO89" s="670">
        <f t="shared" si="1947"/>
        <v>0</v>
      </c>
      <c r="HP89" s="36">
        <f t="shared" si="1947"/>
        <v>0</v>
      </c>
      <c r="HQ89" s="36">
        <f t="shared" si="1947"/>
        <v>0</v>
      </c>
      <c r="HR89" s="33">
        <f t="shared" si="1947"/>
        <v>2000000</v>
      </c>
      <c r="HS89" s="36"/>
      <c r="HT89" s="36">
        <f t="shared" ref="HT89:HV89" si="1948">SUM(HT85:HT88)</f>
        <v>892142</v>
      </c>
      <c r="HU89" s="33">
        <f t="shared" si="1948"/>
        <v>2000000</v>
      </c>
      <c r="HV89" s="33">
        <f t="shared" si="1948"/>
        <v>0</v>
      </c>
      <c r="HW89" s="36"/>
      <c r="HX89" s="36">
        <f t="shared" ref="HX89" si="1949">SUM(HX85:HX88)</f>
        <v>0</v>
      </c>
      <c r="HY89" s="424">
        <f t="shared" si="1386"/>
        <v>2204087</v>
      </c>
      <c r="HZ89" s="33">
        <f t="shared" ref="HZ89" si="1950">SUM(HZ85:HZ88)</f>
        <v>10000</v>
      </c>
      <c r="IA89" s="36"/>
      <c r="IB89" s="36">
        <f t="shared" ref="IB89:IC89" si="1951">SUM(IB85:IB88)</f>
        <v>300000</v>
      </c>
      <c r="IC89" s="33">
        <f t="shared" si="1951"/>
        <v>0</v>
      </c>
      <c r="ID89" s="36"/>
      <c r="IE89" s="36">
        <f t="shared" ref="IE89:IF89" si="1952">SUM(IE85:IE88)</f>
        <v>0</v>
      </c>
      <c r="IF89" s="33">
        <f t="shared" si="1952"/>
        <v>0</v>
      </c>
      <c r="IG89" s="36"/>
      <c r="IH89" s="36">
        <f t="shared" ref="IH89:II89" si="1953">SUM(IH85:IH88)</f>
        <v>0</v>
      </c>
      <c r="II89" s="33">
        <f t="shared" si="1953"/>
        <v>8300</v>
      </c>
      <c r="IJ89" s="36"/>
      <c r="IK89" s="36">
        <f t="shared" ref="IK89:IL89" si="1954">SUM(IK85:IK88)</f>
        <v>1826000</v>
      </c>
      <c r="IL89" s="33">
        <f t="shared" si="1954"/>
        <v>0</v>
      </c>
      <c r="IM89" s="36"/>
      <c r="IN89" s="36">
        <f t="shared" ref="IN89" si="1955">SUM(IN85:IN88)</f>
        <v>0</v>
      </c>
      <c r="IO89" s="424">
        <f t="shared" si="1397"/>
        <v>2126000</v>
      </c>
      <c r="IP89" s="36">
        <f t="shared" ref="IP89:IR89" si="1956">SUM(IP85:IP88)</f>
        <v>100000</v>
      </c>
      <c r="IQ89" s="36">
        <f t="shared" si="1956"/>
        <v>5000</v>
      </c>
      <c r="IR89" s="37">
        <f t="shared" si="1956"/>
        <v>433008.7</v>
      </c>
      <c r="IS89" s="424">
        <f t="shared" si="1380"/>
        <v>4868095.7</v>
      </c>
      <c r="IT89" s="45"/>
      <c r="IU89" s="33">
        <f>SUM(IU85:IU88)</f>
        <v>0</v>
      </c>
      <c r="IV89" s="36"/>
      <c r="IW89" s="36">
        <f t="shared" ref="IW89:IX89" si="1957">SUM(IW85:IW88)</f>
        <v>0</v>
      </c>
      <c r="IX89" s="33">
        <f t="shared" si="1957"/>
        <v>6660.3</v>
      </c>
      <c r="IY89" s="36"/>
      <c r="IZ89" s="36">
        <f t="shared" ref="IZ89:JA89" si="1958">SUM(IZ85:IZ88)</f>
        <v>215066</v>
      </c>
      <c r="JA89" s="33">
        <f t="shared" si="1958"/>
        <v>0</v>
      </c>
      <c r="JB89" s="36"/>
      <c r="JC89" s="36">
        <f t="shared" ref="JC89:JD89" si="1959">SUM(JC85:JC88)</f>
        <v>0</v>
      </c>
      <c r="JD89" s="33">
        <f t="shared" si="1959"/>
        <v>1500</v>
      </c>
      <c r="JE89" s="36"/>
      <c r="JF89" s="36">
        <f t="shared" ref="JF89:JG89" si="1960">SUM(JF85:JF88)</f>
        <v>45000</v>
      </c>
      <c r="JG89" s="33">
        <f t="shared" si="1960"/>
        <v>500</v>
      </c>
      <c r="JH89" s="36"/>
      <c r="JI89" s="36">
        <f t="shared" ref="JI89:JJ89" si="1961">SUM(JI85:JI88)</f>
        <v>550000</v>
      </c>
      <c r="JJ89" s="33">
        <f t="shared" si="1961"/>
        <v>1000</v>
      </c>
      <c r="JK89" s="36"/>
      <c r="JL89" s="36">
        <f t="shared" ref="JL89:JP89" si="1962">SUM(JL85:JL88)</f>
        <v>512163</v>
      </c>
      <c r="JM89" s="670">
        <f t="shared" si="1962"/>
        <v>0</v>
      </c>
      <c r="JN89" s="36">
        <f t="shared" si="1962"/>
        <v>0</v>
      </c>
      <c r="JO89" s="36">
        <f t="shared" si="1962"/>
        <v>0</v>
      </c>
      <c r="JP89" s="33">
        <f t="shared" si="1962"/>
        <v>2000000</v>
      </c>
      <c r="JQ89" s="36"/>
      <c r="JR89" s="36">
        <f t="shared" ref="JR89:JT89" si="1963">SUM(JR85:JR88)</f>
        <v>892142</v>
      </c>
      <c r="JS89" s="33">
        <f t="shared" si="1963"/>
        <v>2000000</v>
      </c>
      <c r="JT89" s="33">
        <f t="shared" si="1963"/>
        <v>0</v>
      </c>
      <c r="JU89" s="36"/>
      <c r="JV89" s="36">
        <f t="shared" ref="JV89" si="1964">SUM(JV85:JV88)</f>
        <v>0</v>
      </c>
      <c r="JW89" s="424">
        <f t="shared" si="1387"/>
        <v>2214371</v>
      </c>
      <c r="JX89" s="33">
        <f t="shared" ref="JX89" si="1965">SUM(JX85:JX88)</f>
        <v>10000</v>
      </c>
      <c r="JY89" s="36"/>
      <c r="JZ89" s="36">
        <f t="shared" ref="JZ89:KA89" si="1966">SUM(JZ85:JZ88)</f>
        <v>300000</v>
      </c>
      <c r="KA89" s="33">
        <f t="shared" si="1966"/>
        <v>0</v>
      </c>
      <c r="KB89" s="36"/>
      <c r="KC89" s="36">
        <f t="shared" ref="KC89:KD89" si="1967">SUM(KC85:KC88)</f>
        <v>0</v>
      </c>
      <c r="KD89" s="33">
        <f t="shared" si="1967"/>
        <v>0</v>
      </c>
      <c r="KE89" s="36"/>
      <c r="KF89" s="36">
        <f t="shared" ref="KF89:KG89" si="1968">SUM(KF85:KF88)</f>
        <v>0</v>
      </c>
      <c r="KG89" s="33">
        <f t="shared" si="1968"/>
        <v>8300</v>
      </c>
      <c r="KH89" s="36"/>
      <c r="KI89" s="36">
        <f t="shared" ref="KI89:KJ89" si="1969">SUM(KI85:KI88)</f>
        <v>1826000</v>
      </c>
      <c r="KJ89" s="33">
        <f t="shared" si="1969"/>
        <v>0</v>
      </c>
      <c r="KK89" s="36"/>
      <c r="KL89" s="36">
        <f t="shared" ref="KL89" si="1970">SUM(KL85:KL88)</f>
        <v>0</v>
      </c>
      <c r="KM89" s="424">
        <f t="shared" si="1398"/>
        <v>2126000</v>
      </c>
      <c r="KN89" s="36">
        <f t="shared" ref="KN89:KP89" si="1971">SUM(KN85:KN88)</f>
        <v>100000</v>
      </c>
      <c r="KO89" s="36">
        <f t="shared" si="1971"/>
        <v>5000</v>
      </c>
      <c r="KP89" s="37">
        <f t="shared" si="1971"/>
        <v>434037.1</v>
      </c>
      <c r="KQ89" s="424">
        <f t="shared" si="1381"/>
        <v>4879408.0999999996</v>
      </c>
      <c r="KR89" s="45"/>
    </row>
    <row r="90" spans="1:304">
      <c r="A90" s="914"/>
      <c r="B90" s="16"/>
      <c r="C90" s="635" t="s">
        <v>16</v>
      </c>
      <c r="D90" s="17" t="s">
        <v>1</v>
      </c>
      <c r="E90" s="391"/>
      <c r="F90" s="391" t="str">
        <f t="shared" si="73"/>
        <v/>
      </c>
      <c r="G90" s="392"/>
      <c r="H90" s="391">
        <v>1000</v>
      </c>
      <c r="I90" s="391">
        <f t="shared" si="1843"/>
        <v>35</v>
      </c>
      <c r="J90" s="392">
        <v>35000</v>
      </c>
      <c r="K90" s="391">
        <v>341</v>
      </c>
      <c r="L90" s="391">
        <f t="shared" si="1834"/>
        <v>35.190615835777123</v>
      </c>
      <c r="M90" s="392">
        <v>12000</v>
      </c>
      <c r="N90" s="391"/>
      <c r="O90" s="391" t="str">
        <f t="shared" si="1844"/>
        <v/>
      </c>
      <c r="P90" s="392"/>
      <c r="Q90" s="391"/>
      <c r="R90" s="391" t="str">
        <f t="shared" si="1845"/>
        <v/>
      </c>
      <c r="S90" s="392"/>
      <c r="T90" s="391">
        <v>75</v>
      </c>
      <c r="U90" s="391">
        <f t="shared" si="1846"/>
        <v>300</v>
      </c>
      <c r="V90" s="392">
        <v>22500</v>
      </c>
      <c r="W90" s="683"/>
      <c r="X90" s="392"/>
      <c r="Y90" s="392"/>
      <c r="Z90" s="391">
        <v>100000</v>
      </c>
      <c r="AA90" s="393">
        <f t="shared" si="1847"/>
        <v>0.5</v>
      </c>
      <c r="AB90" s="392">
        <v>50000</v>
      </c>
      <c r="AC90" s="391">
        <v>180000</v>
      </c>
      <c r="AD90" s="391"/>
      <c r="AE90" s="391" t="str">
        <f t="shared" si="1848"/>
        <v/>
      </c>
      <c r="AF90" s="392"/>
      <c r="AG90" s="392">
        <f>SUM(G90,J90,M90,P90,S90,V90,AB90,AF90)</f>
        <v>119500</v>
      </c>
      <c r="AH90" s="391"/>
      <c r="AI90" s="391" t="str">
        <f t="shared" si="1871"/>
        <v/>
      </c>
      <c r="AJ90" s="392"/>
      <c r="AK90" s="391"/>
      <c r="AL90" s="391" t="str">
        <f t="shared" si="1873"/>
        <v/>
      </c>
      <c r="AM90" s="392"/>
      <c r="AN90" s="391"/>
      <c r="AO90" s="391" t="str">
        <f t="shared" si="1875"/>
        <v/>
      </c>
      <c r="AP90" s="392"/>
      <c r="AQ90" s="391"/>
      <c r="AR90" s="391"/>
      <c r="AS90" s="392"/>
      <c r="AT90" s="391"/>
      <c r="AU90" s="391" t="str">
        <f t="shared" si="75"/>
        <v>0</v>
      </c>
      <c r="AV90" s="392"/>
      <c r="AW90" s="394">
        <f t="shared" si="1880"/>
        <v>0</v>
      </c>
      <c r="AX90" s="392">
        <v>25000</v>
      </c>
      <c r="AY90" s="35">
        <v>5000</v>
      </c>
      <c r="AZ90" s="399">
        <f t="shared" ref="AZ90:AZ93" si="1972">SUM(G90,J90,M90,P90,S90,V90,AB90,AF90,AJ90,AM90,AP90,AV90,AS90,AX90)*0.1</f>
        <v>14450</v>
      </c>
      <c r="BA90" s="206">
        <f t="shared" si="1859"/>
        <v>163950</v>
      </c>
      <c r="BB90" s="45"/>
      <c r="BC90" s="32">
        <v>1000</v>
      </c>
      <c r="BD90" s="35">
        <v>35</v>
      </c>
      <c r="BE90" s="35">
        <v>35000</v>
      </c>
      <c r="BF90" s="32">
        <v>2000</v>
      </c>
      <c r="BG90" s="35">
        <v>35</v>
      </c>
      <c r="BH90" s="35">
        <v>70000</v>
      </c>
      <c r="BI90" s="32"/>
      <c r="BJ90" s="35" t="str">
        <f t="shared" si="1888"/>
        <v/>
      </c>
      <c r="BK90" s="35"/>
      <c r="BL90" s="32">
        <v>500</v>
      </c>
      <c r="BM90" s="35">
        <v>35</v>
      </c>
      <c r="BN90" s="35">
        <v>17500</v>
      </c>
      <c r="BO90" s="32">
        <v>200</v>
      </c>
      <c r="BP90" s="35">
        <v>1100</v>
      </c>
      <c r="BQ90" s="35">
        <v>220000</v>
      </c>
      <c r="BR90" s="32">
        <v>125</v>
      </c>
      <c r="BS90" s="35">
        <v>750</v>
      </c>
      <c r="BT90" s="35">
        <v>93750</v>
      </c>
      <c r="BU90" s="669"/>
      <c r="BV90" s="35"/>
      <c r="BW90" s="35"/>
      <c r="BX90" s="32"/>
      <c r="BY90" s="35" t="str">
        <f t="shared" si="1896"/>
        <v/>
      </c>
      <c r="BZ90" s="35"/>
      <c r="CA90" s="32">
        <v>750000</v>
      </c>
      <c r="CB90" s="32">
        <v>200</v>
      </c>
      <c r="CC90" s="35">
        <v>900</v>
      </c>
      <c r="CD90" s="35">
        <v>180000</v>
      </c>
      <c r="CE90" s="424">
        <f t="shared" si="1383"/>
        <v>616250</v>
      </c>
      <c r="CF90" s="32"/>
      <c r="CG90" s="35" t="str">
        <f t="shared" si="1901"/>
        <v/>
      </c>
      <c r="CH90" s="35"/>
      <c r="CI90" s="32"/>
      <c r="CJ90" s="35" t="str">
        <f t="shared" si="1903"/>
        <v/>
      </c>
      <c r="CK90" s="35"/>
      <c r="CL90" s="32"/>
      <c r="CM90" s="35" t="str">
        <f t="shared" si="1905"/>
        <v/>
      </c>
      <c r="CN90" s="35"/>
      <c r="CO90" s="32">
        <v>500</v>
      </c>
      <c r="CP90" s="35">
        <v>220</v>
      </c>
      <c r="CQ90" s="35">
        <v>110000</v>
      </c>
      <c r="CR90" s="32"/>
      <c r="CS90" s="35" t="str">
        <f t="shared" si="1909"/>
        <v/>
      </c>
      <c r="CT90" s="35"/>
      <c r="CU90" s="424">
        <f t="shared" si="1394"/>
        <v>110000</v>
      </c>
      <c r="CV90" s="35">
        <v>25000</v>
      </c>
      <c r="CW90" s="35">
        <v>5000</v>
      </c>
      <c r="CX90" s="399">
        <f>SUM(BE90,BH90,BK90,BN90,BQ90,BT90,BZ90,CD90,CH90,CK90,CN90,CQ90,CT90)*0.1</f>
        <v>72625</v>
      </c>
      <c r="CY90" s="424">
        <f t="shared" si="1377"/>
        <v>828875</v>
      </c>
      <c r="CZ90" s="822"/>
      <c r="DA90" s="32"/>
      <c r="DB90" s="35"/>
      <c r="DC90" s="35"/>
      <c r="DD90" s="32">
        <v>2000</v>
      </c>
      <c r="DE90" s="35"/>
      <c r="DF90" s="35">
        <v>60000</v>
      </c>
      <c r="DG90" s="32"/>
      <c r="DH90" s="35"/>
      <c r="DI90" s="35"/>
      <c r="DJ90" s="32">
        <v>400</v>
      </c>
      <c r="DK90" s="35"/>
      <c r="DL90" s="35">
        <v>14000</v>
      </c>
      <c r="DM90" s="32">
        <v>500</v>
      </c>
      <c r="DN90" s="35"/>
      <c r="DO90" s="35">
        <v>550000</v>
      </c>
      <c r="DP90" s="32">
        <v>250</v>
      </c>
      <c r="DQ90" s="35"/>
      <c r="DR90" s="35">
        <v>187500</v>
      </c>
      <c r="DS90" s="669"/>
      <c r="DT90" s="35"/>
      <c r="DU90" s="35"/>
      <c r="DV90" s="32">
        <v>750000</v>
      </c>
      <c r="DW90" s="35"/>
      <c r="DX90" s="35">
        <v>320000</v>
      </c>
      <c r="DY90" s="32">
        <v>1260000</v>
      </c>
      <c r="DZ90" s="32">
        <v>200</v>
      </c>
      <c r="EA90" s="35"/>
      <c r="EB90" s="35">
        <v>180000</v>
      </c>
      <c r="EC90" s="424">
        <f t="shared" si="1384"/>
        <v>1311500</v>
      </c>
      <c r="ED90" s="32"/>
      <c r="EE90" s="35"/>
      <c r="EF90" s="35"/>
      <c r="EG90" s="32"/>
      <c r="EH90" s="35"/>
      <c r="EI90" s="35"/>
      <c r="EJ90" s="32"/>
      <c r="EK90" s="35"/>
      <c r="EL90" s="35"/>
      <c r="EM90" s="32">
        <v>500</v>
      </c>
      <c r="EN90" s="35"/>
      <c r="EO90" s="35">
        <v>110000</v>
      </c>
      <c r="EP90" s="32"/>
      <c r="EQ90" s="35"/>
      <c r="ER90" s="35"/>
      <c r="ES90" s="424">
        <f t="shared" si="1395"/>
        <v>110000</v>
      </c>
      <c r="ET90" s="35">
        <v>50000</v>
      </c>
      <c r="EU90" s="399">
        <v>5000</v>
      </c>
      <c r="EV90" s="399">
        <f>SUM(DC90,DF90,DI90,DL90,DO90,DR90,DX90,EB90,EF90,EI90,EL90,EO90,ER90)*0.1</f>
        <v>142150</v>
      </c>
      <c r="EW90" s="424">
        <f t="shared" si="1378"/>
        <v>1618650</v>
      </c>
      <c r="EX90" s="45"/>
      <c r="EY90" s="32"/>
      <c r="EZ90" s="35"/>
      <c r="FA90" s="35"/>
      <c r="FB90" s="32">
        <v>2000</v>
      </c>
      <c r="FC90" s="35"/>
      <c r="FD90" s="35">
        <v>70000</v>
      </c>
      <c r="FE90" s="32"/>
      <c r="FF90" s="35"/>
      <c r="FG90" s="35"/>
      <c r="FH90" s="32">
        <v>300</v>
      </c>
      <c r="FI90" s="35"/>
      <c r="FJ90" s="35">
        <v>24500</v>
      </c>
      <c r="FK90" s="32">
        <v>500</v>
      </c>
      <c r="FL90" s="35"/>
      <c r="FM90" s="35">
        <v>550000</v>
      </c>
      <c r="FN90" s="32">
        <v>250</v>
      </c>
      <c r="FO90" s="35"/>
      <c r="FP90" s="35">
        <v>187500</v>
      </c>
      <c r="FQ90" s="669"/>
      <c r="FR90" s="35"/>
      <c r="FS90" s="35"/>
      <c r="FT90" s="32">
        <v>1260000</v>
      </c>
      <c r="FU90" s="35"/>
      <c r="FV90" s="35">
        <v>541800</v>
      </c>
      <c r="FW90" s="32">
        <v>1350000</v>
      </c>
      <c r="FX90" s="35">
        <v>250</v>
      </c>
      <c r="FY90" s="35"/>
      <c r="FZ90" s="35">
        <v>225000</v>
      </c>
      <c r="GA90" s="424">
        <f t="shared" si="1385"/>
        <v>1598800</v>
      </c>
      <c r="GB90" s="32">
        <v>5000</v>
      </c>
      <c r="GC90" s="35"/>
      <c r="GD90" s="35">
        <v>150000</v>
      </c>
      <c r="GE90" s="32"/>
      <c r="GF90" s="35"/>
      <c r="GG90" s="35"/>
      <c r="GH90" s="32"/>
      <c r="GI90" s="35"/>
      <c r="GJ90" s="35"/>
      <c r="GK90" s="32">
        <v>500</v>
      </c>
      <c r="GL90" s="35"/>
      <c r="GM90" s="35">
        <v>110000</v>
      </c>
      <c r="GN90" s="32"/>
      <c r="GO90" s="35"/>
      <c r="GP90" s="35"/>
      <c r="GQ90" s="424">
        <f t="shared" si="1396"/>
        <v>260000</v>
      </c>
      <c r="GR90" s="35">
        <v>50000</v>
      </c>
      <c r="GS90" s="399">
        <v>5000</v>
      </c>
      <c r="GT90" s="399">
        <f>SUM(FA90,FD90,FG90,FJ90,FM90,FP90,FV90,FZ90,GD90,GG90,GJ90,GM90,GP90)*0.1</f>
        <v>185880</v>
      </c>
      <c r="GU90" s="424">
        <f t="shared" si="1379"/>
        <v>2099680</v>
      </c>
      <c r="GV90" s="45"/>
      <c r="GW90" s="32"/>
      <c r="GX90" s="35"/>
      <c r="GY90" s="35"/>
      <c r="GZ90" s="32">
        <v>5000</v>
      </c>
      <c r="HA90" s="35"/>
      <c r="HB90" s="35">
        <v>175000</v>
      </c>
      <c r="HC90" s="32"/>
      <c r="HD90" s="35"/>
      <c r="HE90" s="35"/>
      <c r="HF90" s="32">
        <v>1000</v>
      </c>
      <c r="HG90" s="35"/>
      <c r="HH90" s="35">
        <v>20000</v>
      </c>
      <c r="HI90" s="32">
        <v>500</v>
      </c>
      <c r="HJ90" s="35"/>
      <c r="HK90" s="35">
        <v>550000</v>
      </c>
      <c r="HL90" s="32">
        <v>250</v>
      </c>
      <c r="HM90" s="35"/>
      <c r="HN90" s="35">
        <v>187500</v>
      </c>
      <c r="HO90" s="669"/>
      <c r="HP90" s="35"/>
      <c r="HQ90" s="35"/>
      <c r="HR90" s="32">
        <v>1350000</v>
      </c>
      <c r="HS90" s="35"/>
      <c r="HT90" s="35">
        <v>580500</v>
      </c>
      <c r="HU90" s="32">
        <v>1350000</v>
      </c>
      <c r="HV90" s="32">
        <v>250</v>
      </c>
      <c r="HW90" s="35"/>
      <c r="HX90" s="35">
        <v>225000</v>
      </c>
      <c r="HY90" s="424">
        <f t="shared" si="1386"/>
        <v>1738000</v>
      </c>
      <c r="HZ90" s="32">
        <v>5000</v>
      </c>
      <c r="IA90" s="35"/>
      <c r="IB90" s="35">
        <v>150000</v>
      </c>
      <c r="IC90" s="32"/>
      <c r="ID90" s="35"/>
      <c r="IE90" s="35"/>
      <c r="IF90" s="32"/>
      <c r="IG90" s="35"/>
      <c r="IH90" s="35"/>
      <c r="II90" s="32">
        <v>1000</v>
      </c>
      <c r="IJ90" s="35"/>
      <c r="IK90" s="35">
        <v>220000</v>
      </c>
      <c r="IL90" s="32"/>
      <c r="IM90" s="35"/>
      <c r="IN90" s="35"/>
      <c r="IO90" s="424">
        <f t="shared" si="1397"/>
        <v>370000</v>
      </c>
      <c r="IP90" s="35">
        <v>50000</v>
      </c>
      <c r="IQ90" s="399">
        <v>5000</v>
      </c>
      <c r="IR90" s="399">
        <f>SUM(GY90,HB90,HE90,HH90,HK90,HN90,HT90,HX90,IB90,IE90,IH90,IK90,IN90)*0.1</f>
        <v>210800</v>
      </c>
      <c r="IS90" s="424">
        <f t="shared" si="1380"/>
        <v>2373800</v>
      </c>
      <c r="IT90" s="45"/>
      <c r="IU90" s="32"/>
      <c r="IV90" s="35"/>
      <c r="IW90" s="35"/>
      <c r="IX90" s="32">
        <v>5000</v>
      </c>
      <c r="IY90" s="35"/>
      <c r="IZ90" s="35">
        <v>125000</v>
      </c>
      <c r="JA90" s="32"/>
      <c r="JB90" s="35"/>
      <c r="JC90" s="35"/>
      <c r="JD90" s="32">
        <v>500</v>
      </c>
      <c r="JE90" s="35"/>
      <c r="JF90" s="35">
        <v>20000</v>
      </c>
      <c r="JG90" s="32">
        <v>500</v>
      </c>
      <c r="JH90" s="35"/>
      <c r="JI90" s="35">
        <v>550000</v>
      </c>
      <c r="JJ90" s="32">
        <v>250</v>
      </c>
      <c r="JK90" s="35"/>
      <c r="JL90" s="35">
        <v>187500</v>
      </c>
      <c r="JM90" s="669"/>
      <c r="JN90" s="35"/>
      <c r="JO90" s="35"/>
      <c r="JP90" s="32">
        <v>1350000</v>
      </c>
      <c r="JQ90" s="35"/>
      <c r="JR90" s="35">
        <v>580500</v>
      </c>
      <c r="JS90" s="32">
        <v>1350000</v>
      </c>
      <c r="JT90" s="32">
        <v>250</v>
      </c>
      <c r="JU90" s="35"/>
      <c r="JV90" s="35">
        <v>225000</v>
      </c>
      <c r="JW90" s="424">
        <f t="shared" si="1387"/>
        <v>1688000</v>
      </c>
      <c r="JX90" s="32">
        <v>2000</v>
      </c>
      <c r="JY90" s="35"/>
      <c r="JZ90" s="35">
        <v>60000</v>
      </c>
      <c r="KA90" s="32"/>
      <c r="KB90" s="35"/>
      <c r="KC90" s="35"/>
      <c r="KD90" s="32"/>
      <c r="KE90" s="35"/>
      <c r="KF90" s="35"/>
      <c r="KG90" s="32">
        <v>1000</v>
      </c>
      <c r="KH90" s="35"/>
      <c r="KI90" s="35">
        <v>220000</v>
      </c>
      <c r="KJ90" s="32"/>
      <c r="KK90" s="35"/>
      <c r="KL90" s="35"/>
      <c r="KM90" s="424">
        <f t="shared" si="1398"/>
        <v>280000</v>
      </c>
      <c r="KN90" s="35">
        <v>50000</v>
      </c>
      <c r="KO90" s="399">
        <v>5000</v>
      </c>
      <c r="KP90" s="399">
        <f>SUM(IW90,IZ90,JC90,JF90,JI90,JL90,JR90,JV90,JZ90,KC90,KF90,KI90,KL90)*0.1</f>
        <v>196800</v>
      </c>
      <c r="KQ90" s="424">
        <f t="shared" si="1381"/>
        <v>2219800</v>
      </c>
      <c r="KR90" s="45"/>
    </row>
    <row r="91" spans="1:304">
      <c r="A91" s="914"/>
      <c r="B91" s="16"/>
      <c r="C91" s="16"/>
      <c r="D91" s="17" t="s">
        <v>55</v>
      </c>
      <c r="E91" s="391"/>
      <c r="F91" s="391" t="str">
        <f t="shared" si="73"/>
        <v/>
      </c>
      <c r="G91" s="392"/>
      <c r="H91" s="391"/>
      <c r="I91" s="391" t="str">
        <f t="shared" si="1843"/>
        <v/>
      </c>
      <c r="J91" s="392"/>
      <c r="K91" s="391"/>
      <c r="L91" s="391" t="str">
        <f t="shared" si="1834"/>
        <v/>
      </c>
      <c r="M91" s="392"/>
      <c r="N91" s="391"/>
      <c r="O91" s="391" t="str">
        <f t="shared" si="1844"/>
        <v/>
      </c>
      <c r="P91" s="392"/>
      <c r="Q91" s="391"/>
      <c r="R91" s="391" t="str">
        <f t="shared" si="1845"/>
        <v/>
      </c>
      <c r="S91" s="392"/>
      <c r="T91" s="391"/>
      <c r="U91" s="391" t="str">
        <f t="shared" si="1846"/>
        <v/>
      </c>
      <c r="V91" s="392"/>
      <c r="W91" s="683"/>
      <c r="X91" s="392"/>
      <c r="Y91" s="392"/>
      <c r="Z91" s="391"/>
      <c r="AA91" s="393" t="str">
        <f t="shared" si="1847"/>
        <v/>
      </c>
      <c r="AB91" s="392"/>
      <c r="AC91" s="391"/>
      <c r="AD91" s="391"/>
      <c r="AE91" s="391" t="str">
        <f t="shared" si="1848"/>
        <v/>
      </c>
      <c r="AF91" s="392"/>
      <c r="AG91" s="392">
        <f>SUM(G91,J91,M91,P91,S91,V91,AB91,AF91)</f>
        <v>0</v>
      </c>
      <c r="AH91" s="391"/>
      <c r="AI91" s="391" t="str">
        <f t="shared" si="1871"/>
        <v/>
      </c>
      <c r="AJ91" s="392"/>
      <c r="AK91" s="391"/>
      <c r="AL91" s="391" t="str">
        <f t="shared" si="1873"/>
        <v/>
      </c>
      <c r="AM91" s="392"/>
      <c r="AN91" s="391"/>
      <c r="AO91" s="391" t="str">
        <f t="shared" si="1875"/>
        <v/>
      </c>
      <c r="AP91" s="392"/>
      <c r="AQ91" s="391"/>
      <c r="AR91" s="391" t="str">
        <f t="shared" ref="AR91:AR110" si="1973">IF(ISERROR(AS91/AQ91),"",(AS91/AQ91))</f>
        <v/>
      </c>
      <c r="AS91" s="392"/>
      <c r="AT91" s="391"/>
      <c r="AU91" s="391" t="str">
        <f t="shared" si="75"/>
        <v>0</v>
      </c>
      <c r="AV91" s="392"/>
      <c r="AW91" s="392">
        <f t="shared" si="1880"/>
        <v>0</v>
      </c>
      <c r="AX91" s="392"/>
      <c r="AY91" s="35"/>
      <c r="AZ91" s="399">
        <f t="shared" si="1972"/>
        <v>0</v>
      </c>
      <c r="BA91" s="206">
        <f t="shared" si="1859"/>
        <v>0</v>
      </c>
      <c r="BB91" s="45"/>
      <c r="BC91" s="32"/>
      <c r="BD91" s="35" t="str">
        <f t="shared" ref="BD91:BD93" si="1974">IF(ISERROR(BE91/BC91),"",(BE91/BC91))</f>
        <v/>
      </c>
      <c r="BE91" s="35"/>
      <c r="BF91" s="32"/>
      <c r="BG91" s="35" t="str">
        <f t="shared" ref="BG91:BG93" si="1975">IF(ISERROR(BH91/BF91),"",(BH91/BF91))</f>
        <v/>
      </c>
      <c r="BH91" s="35"/>
      <c r="BI91" s="32"/>
      <c r="BJ91" s="35" t="str">
        <f t="shared" si="1888"/>
        <v/>
      </c>
      <c r="BK91" s="35"/>
      <c r="BL91" s="32"/>
      <c r="BM91" s="35" t="str">
        <f t="shared" ref="BM91:BM93" si="1976">IF(ISERROR(BN91/BL91),"",(BN91/BL91))</f>
        <v/>
      </c>
      <c r="BN91" s="35"/>
      <c r="BO91" s="32"/>
      <c r="BP91" s="35" t="str">
        <f t="shared" ref="BP91:BP93" si="1977">IF(ISERROR(BQ91/BO91),"",(BQ91/BO91))</f>
        <v/>
      </c>
      <c r="BQ91" s="35"/>
      <c r="BR91" s="32"/>
      <c r="BS91" s="35" t="str">
        <f t="shared" ref="BS91:BS93" si="1978">IF(ISERROR(BT91/BR91),"",(BT91/BR91))</f>
        <v/>
      </c>
      <c r="BT91" s="35"/>
      <c r="BU91" s="669"/>
      <c r="BV91" s="35"/>
      <c r="BW91" s="35"/>
      <c r="BX91" s="32"/>
      <c r="BY91" s="35" t="str">
        <f t="shared" si="1896"/>
        <v/>
      </c>
      <c r="BZ91" s="35"/>
      <c r="CA91" s="32"/>
      <c r="CB91" s="32"/>
      <c r="CC91" s="35" t="str">
        <f t="shared" ref="CC91:CC93" si="1979">IF(ISERROR(CD91/CB91),"",(CD91/CB91))</f>
        <v/>
      </c>
      <c r="CD91" s="35"/>
      <c r="CE91" s="424">
        <f t="shared" si="1383"/>
        <v>0</v>
      </c>
      <c r="CF91" s="32"/>
      <c r="CG91" s="35" t="str">
        <f t="shared" si="1901"/>
        <v/>
      </c>
      <c r="CH91" s="35"/>
      <c r="CI91" s="32"/>
      <c r="CJ91" s="35" t="str">
        <f t="shared" si="1903"/>
        <v/>
      </c>
      <c r="CK91" s="35"/>
      <c r="CL91" s="32"/>
      <c r="CM91" s="35" t="str">
        <f t="shared" si="1905"/>
        <v/>
      </c>
      <c r="CN91" s="35"/>
      <c r="CO91" s="32"/>
      <c r="CP91" s="35" t="str">
        <f t="shared" ref="CP91:CP93" si="1980">IF(ISERROR(CQ91/CO91),"",(CQ91/CO91))</f>
        <v/>
      </c>
      <c r="CQ91" s="35"/>
      <c r="CR91" s="32"/>
      <c r="CS91" s="35" t="str">
        <f t="shared" si="1909"/>
        <v/>
      </c>
      <c r="CT91" s="35"/>
      <c r="CU91" s="424">
        <f t="shared" si="1394"/>
        <v>0</v>
      </c>
      <c r="CV91" s="35"/>
      <c r="CW91" s="35"/>
      <c r="CX91" s="399">
        <f t="shared" ref="CX91:CX93" si="1981">SUM(BE91,BH91,BK91,BN91,BQ91,BT91,BZ91,CD91,CH91,CK91,CN91,CQ91,CT91)*0.1</f>
        <v>0</v>
      </c>
      <c r="CY91" s="424">
        <f t="shared" si="1377"/>
        <v>0</v>
      </c>
      <c r="CZ91" s="822"/>
      <c r="DA91" s="32"/>
      <c r="DB91" s="35"/>
      <c r="DC91" s="35"/>
      <c r="DD91" s="32"/>
      <c r="DE91" s="35"/>
      <c r="DF91" s="35"/>
      <c r="DG91" s="32"/>
      <c r="DH91" s="35"/>
      <c r="DI91" s="35"/>
      <c r="DJ91" s="32"/>
      <c r="DK91" s="35"/>
      <c r="DL91" s="35"/>
      <c r="DM91" s="32"/>
      <c r="DN91" s="35"/>
      <c r="DO91" s="35"/>
      <c r="DP91" s="32"/>
      <c r="DQ91" s="35"/>
      <c r="DR91" s="35"/>
      <c r="DS91" s="669"/>
      <c r="DT91" s="35"/>
      <c r="DU91" s="35"/>
      <c r="DV91" s="32"/>
      <c r="DW91" s="35"/>
      <c r="DX91" s="35"/>
      <c r="DY91" s="32"/>
      <c r="DZ91" s="32"/>
      <c r="EA91" s="35"/>
      <c r="EB91" s="35"/>
      <c r="EC91" s="424">
        <f t="shared" si="1384"/>
        <v>0</v>
      </c>
      <c r="ED91" s="32"/>
      <c r="EE91" s="35"/>
      <c r="EF91" s="35"/>
      <c r="EG91" s="32"/>
      <c r="EH91" s="35"/>
      <c r="EI91" s="35"/>
      <c r="EJ91" s="32"/>
      <c r="EK91" s="35"/>
      <c r="EL91" s="35"/>
      <c r="EM91" s="32"/>
      <c r="EN91" s="35"/>
      <c r="EO91" s="35"/>
      <c r="EP91" s="32"/>
      <c r="EQ91" s="35"/>
      <c r="ER91" s="35"/>
      <c r="ES91" s="424">
        <f t="shared" si="1395"/>
        <v>0</v>
      </c>
      <c r="ET91" s="35"/>
      <c r="EU91" s="35"/>
      <c r="EV91" s="399">
        <f t="shared" ref="EV91:EV93" si="1982">SUM(DC91,DF91,DI91,DL91,DO91,DR91,DX91,EB91,EF91,EI91,EL91,EO91,ER91)*0.1</f>
        <v>0</v>
      </c>
      <c r="EW91" s="424">
        <f t="shared" si="1378"/>
        <v>0</v>
      </c>
      <c r="EX91" s="45"/>
      <c r="EY91" s="32"/>
      <c r="EZ91" s="35"/>
      <c r="FA91" s="35"/>
      <c r="FB91" s="32"/>
      <c r="FC91" s="35"/>
      <c r="FD91" s="35"/>
      <c r="FE91" s="32"/>
      <c r="FF91" s="35"/>
      <c r="FG91" s="35"/>
      <c r="FH91" s="32"/>
      <c r="FI91" s="35"/>
      <c r="FJ91" s="35"/>
      <c r="FK91" s="32"/>
      <c r="FL91" s="35"/>
      <c r="FM91" s="35"/>
      <c r="FN91" s="32"/>
      <c r="FO91" s="35"/>
      <c r="FP91" s="35"/>
      <c r="FQ91" s="669"/>
      <c r="FR91" s="35"/>
      <c r="FS91" s="35"/>
      <c r="FT91" s="32"/>
      <c r="FU91" s="35"/>
      <c r="FV91" s="35"/>
      <c r="FW91" s="32"/>
      <c r="FX91" s="35"/>
      <c r="FY91" s="35"/>
      <c r="FZ91" s="35"/>
      <c r="GA91" s="424">
        <f t="shared" si="1385"/>
        <v>0</v>
      </c>
      <c r="GB91" s="32"/>
      <c r="GC91" s="35"/>
      <c r="GD91" s="35"/>
      <c r="GE91" s="32"/>
      <c r="GF91" s="35"/>
      <c r="GG91" s="35"/>
      <c r="GH91" s="32"/>
      <c r="GI91" s="35"/>
      <c r="GJ91" s="35"/>
      <c r="GK91" s="32"/>
      <c r="GL91" s="35"/>
      <c r="GM91" s="35"/>
      <c r="GN91" s="32"/>
      <c r="GO91" s="35"/>
      <c r="GP91" s="35"/>
      <c r="GQ91" s="424">
        <f t="shared" si="1396"/>
        <v>0</v>
      </c>
      <c r="GR91" s="35"/>
      <c r="GS91" s="35"/>
      <c r="GT91" s="399">
        <f t="shared" ref="GT91:GT93" si="1983">SUM(FA91,FD91,FG91,FJ91,FM91,FP91,FV91,FZ91,GD91,GG91,GJ91,GM91,GP91)*0.1</f>
        <v>0</v>
      </c>
      <c r="GU91" s="424">
        <f t="shared" si="1379"/>
        <v>0</v>
      </c>
      <c r="GV91" s="45"/>
      <c r="GW91" s="32"/>
      <c r="GX91" s="35"/>
      <c r="GY91" s="35"/>
      <c r="GZ91" s="32"/>
      <c r="HA91" s="35"/>
      <c r="HB91" s="35"/>
      <c r="HC91" s="32"/>
      <c r="HD91" s="35"/>
      <c r="HE91" s="35"/>
      <c r="HF91" s="32"/>
      <c r="HG91" s="35"/>
      <c r="HH91" s="35"/>
      <c r="HI91" s="32"/>
      <c r="HJ91" s="35"/>
      <c r="HK91" s="35"/>
      <c r="HL91" s="32"/>
      <c r="HM91" s="35"/>
      <c r="HN91" s="35"/>
      <c r="HO91" s="669"/>
      <c r="HP91" s="35"/>
      <c r="HQ91" s="35"/>
      <c r="HR91" s="32"/>
      <c r="HS91" s="35"/>
      <c r="HT91" s="35"/>
      <c r="HU91" s="32"/>
      <c r="HV91" s="32"/>
      <c r="HW91" s="35"/>
      <c r="HX91" s="35"/>
      <c r="HY91" s="424">
        <f t="shared" si="1386"/>
        <v>0</v>
      </c>
      <c r="HZ91" s="32"/>
      <c r="IA91" s="35"/>
      <c r="IB91" s="35"/>
      <c r="IC91" s="32"/>
      <c r="ID91" s="35"/>
      <c r="IE91" s="35"/>
      <c r="IF91" s="32"/>
      <c r="IG91" s="35"/>
      <c r="IH91" s="35"/>
      <c r="II91" s="32"/>
      <c r="IJ91" s="35"/>
      <c r="IK91" s="35"/>
      <c r="IL91" s="32"/>
      <c r="IM91" s="35"/>
      <c r="IN91" s="35"/>
      <c r="IO91" s="424">
        <f t="shared" si="1397"/>
        <v>0</v>
      </c>
      <c r="IP91" s="35"/>
      <c r="IQ91" s="35"/>
      <c r="IR91" s="399">
        <f t="shared" ref="IR91:IR93" si="1984">SUM(GY91,HB91,HE91,HH91,HK91,HN91,HT91,HX91,IB91,IE91,IH91,IK91,IN91)*0.1</f>
        <v>0</v>
      </c>
      <c r="IS91" s="424">
        <f t="shared" si="1380"/>
        <v>0</v>
      </c>
      <c r="IT91" s="45"/>
      <c r="IU91" s="32"/>
      <c r="IV91" s="35"/>
      <c r="IW91" s="35"/>
      <c r="IX91" s="32"/>
      <c r="IY91" s="35"/>
      <c r="IZ91" s="35"/>
      <c r="JA91" s="32"/>
      <c r="JB91" s="35"/>
      <c r="JC91" s="35"/>
      <c r="JD91" s="32"/>
      <c r="JE91" s="35"/>
      <c r="JF91" s="35"/>
      <c r="JG91" s="32"/>
      <c r="JH91" s="35"/>
      <c r="JI91" s="35"/>
      <c r="JJ91" s="32"/>
      <c r="JK91" s="35"/>
      <c r="JL91" s="35"/>
      <c r="JM91" s="669"/>
      <c r="JN91" s="35"/>
      <c r="JO91" s="35"/>
      <c r="JP91" s="32"/>
      <c r="JQ91" s="35"/>
      <c r="JR91" s="35"/>
      <c r="JS91" s="32"/>
      <c r="JT91" s="32"/>
      <c r="JU91" s="35"/>
      <c r="JV91" s="35"/>
      <c r="JW91" s="424">
        <f t="shared" si="1387"/>
        <v>0</v>
      </c>
      <c r="JX91" s="32"/>
      <c r="JY91" s="35"/>
      <c r="JZ91" s="35"/>
      <c r="KA91" s="32"/>
      <c r="KB91" s="35"/>
      <c r="KC91" s="35"/>
      <c r="KD91" s="32"/>
      <c r="KE91" s="35"/>
      <c r="KF91" s="35"/>
      <c r="KG91" s="32"/>
      <c r="KH91" s="35"/>
      <c r="KI91" s="35"/>
      <c r="KJ91" s="32"/>
      <c r="KK91" s="35"/>
      <c r="KL91" s="35"/>
      <c r="KM91" s="424">
        <f t="shared" si="1398"/>
        <v>0</v>
      </c>
      <c r="KN91" s="35"/>
      <c r="KO91" s="35"/>
      <c r="KP91" s="399">
        <f t="shared" ref="KP91:KP93" si="1985">SUM(IW91,IZ91,JC91,JF91,JI91,JL91,JR91,JV91,JZ91,KC91,KF91,KI91,KL91)*0.1</f>
        <v>0</v>
      </c>
      <c r="KQ91" s="424">
        <f t="shared" si="1381"/>
        <v>0</v>
      </c>
      <c r="KR91" s="45"/>
    </row>
    <row r="92" spans="1:304">
      <c r="A92" s="914"/>
      <c r="B92" s="16"/>
      <c r="C92" s="16"/>
      <c r="D92" s="17" t="s">
        <v>56</v>
      </c>
      <c r="E92" s="391"/>
      <c r="F92" s="391" t="str">
        <f t="shared" ref="F92:F141" si="1986">IF(ISERROR(G92/E92),"",(G92/E92))</f>
        <v/>
      </c>
      <c r="G92" s="392"/>
      <c r="H92" s="391"/>
      <c r="I92" s="391" t="str">
        <f t="shared" si="1843"/>
        <v/>
      </c>
      <c r="J92" s="392"/>
      <c r="K92" s="391"/>
      <c r="L92" s="391" t="str">
        <f t="shared" si="1834"/>
        <v/>
      </c>
      <c r="M92" s="392"/>
      <c r="N92" s="391"/>
      <c r="O92" s="391" t="str">
        <f t="shared" si="1844"/>
        <v/>
      </c>
      <c r="P92" s="392"/>
      <c r="Q92" s="391"/>
      <c r="R92" s="391" t="str">
        <f t="shared" si="1845"/>
        <v/>
      </c>
      <c r="S92" s="392"/>
      <c r="T92" s="391"/>
      <c r="U92" s="391" t="str">
        <f t="shared" si="1846"/>
        <v/>
      </c>
      <c r="V92" s="392"/>
      <c r="W92" s="683"/>
      <c r="X92" s="392"/>
      <c r="Y92" s="392"/>
      <c r="Z92" s="391"/>
      <c r="AA92" s="393" t="str">
        <f t="shared" si="1847"/>
        <v/>
      </c>
      <c r="AB92" s="392"/>
      <c r="AC92" s="391"/>
      <c r="AD92" s="391"/>
      <c r="AE92" s="391" t="str">
        <f t="shared" si="1848"/>
        <v/>
      </c>
      <c r="AF92" s="392"/>
      <c r="AG92" s="392">
        <f t="shared" ref="AG92" si="1987">SUM(G92,J92,M92,P92,S92,V92,AB92,AF92)</f>
        <v>0</v>
      </c>
      <c r="AH92" s="391"/>
      <c r="AI92" s="391" t="str">
        <f t="shared" si="1871"/>
        <v/>
      </c>
      <c r="AJ92" s="392"/>
      <c r="AK92" s="391"/>
      <c r="AL92" s="391" t="str">
        <f t="shared" si="1873"/>
        <v/>
      </c>
      <c r="AM92" s="392"/>
      <c r="AN92" s="391"/>
      <c r="AO92" s="391" t="str">
        <f t="shared" si="1875"/>
        <v/>
      </c>
      <c r="AP92" s="392"/>
      <c r="AQ92" s="391"/>
      <c r="AR92" s="391" t="str">
        <f t="shared" si="1973"/>
        <v/>
      </c>
      <c r="AS92" s="392"/>
      <c r="AT92" s="391"/>
      <c r="AU92" s="391" t="str">
        <f t="shared" ref="AU92:AU141" si="1988">IF(ISERROR(AV92/AT92),"0",(AV92/AT92))</f>
        <v>0</v>
      </c>
      <c r="AV92" s="392"/>
      <c r="AW92" s="392">
        <f t="shared" si="1880"/>
        <v>0</v>
      </c>
      <c r="AX92" s="392"/>
      <c r="AY92" s="35"/>
      <c r="AZ92" s="399">
        <f t="shared" si="1972"/>
        <v>0</v>
      </c>
      <c r="BA92" s="206">
        <f t="shared" si="1859"/>
        <v>0</v>
      </c>
      <c r="BB92" s="45"/>
      <c r="BC92" s="32"/>
      <c r="BD92" s="35" t="str">
        <f t="shared" si="1974"/>
        <v/>
      </c>
      <c r="BE92" s="35"/>
      <c r="BF92" s="32"/>
      <c r="BG92" s="35" t="str">
        <f t="shared" si="1975"/>
        <v/>
      </c>
      <c r="BH92" s="35"/>
      <c r="BI92" s="32"/>
      <c r="BJ92" s="35" t="str">
        <f t="shared" si="1888"/>
        <v/>
      </c>
      <c r="BK92" s="35"/>
      <c r="BL92" s="32"/>
      <c r="BM92" s="35" t="str">
        <f t="shared" si="1976"/>
        <v/>
      </c>
      <c r="BN92" s="35"/>
      <c r="BO92" s="32"/>
      <c r="BP92" s="35" t="str">
        <f t="shared" si="1977"/>
        <v/>
      </c>
      <c r="BQ92" s="35"/>
      <c r="BR92" s="32"/>
      <c r="BS92" s="35" t="str">
        <f t="shared" si="1978"/>
        <v/>
      </c>
      <c r="BT92" s="35"/>
      <c r="BU92" s="669"/>
      <c r="BV92" s="35"/>
      <c r="BW92" s="35"/>
      <c r="BX92" s="32"/>
      <c r="BY92" s="35" t="str">
        <f t="shared" si="1896"/>
        <v/>
      </c>
      <c r="BZ92" s="35"/>
      <c r="CA92" s="32"/>
      <c r="CB92" s="32"/>
      <c r="CC92" s="35" t="str">
        <f t="shared" si="1979"/>
        <v/>
      </c>
      <c r="CD92" s="35"/>
      <c r="CE92" s="424">
        <f t="shared" si="1383"/>
        <v>0</v>
      </c>
      <c r="CF92" s="32"/>
      <c r="CG92" s="35" t="str">
        <f t="shared" si="1901"/>
        <v/>
      </c>
      <c r="CH92" s="35"/>
      <c r="CI92" s="32"/>
      <c r="CJ92" s="35" t="str">
        <f t="shared" si="1903"/>
        <v/>
      </c>
      <c r="CK92" s="35"/>
      <c r="CL92" s="32"/>
      <c r="CM92" s="35" t="str">
        <f t="shared" si="1905"/>
        <v/>
      </c>
      <c r="CN92" s="35"/>
      <c r="CO92" s="32"/>
      <c r="CP92" s="35" t="str">
        <f t="shared" si="1980"/>
        <v/>
      </c>
      <c r="CQ92" s="35"/>
      <c r="CR92" s="32"/>
      <c r="CS92" s="35" t="str">
        <f t="shared" si="1909"/>
        <v/>
      </c>
      <c r="CT92" s="35"/>
      <c r="CU92" s="424">
        <f t="shared" si="1394"/>
        <v>0</v>
      </c>
      <c r="CV92" s="35"/>
      <c r="CW92" s="35"/>
      <c r="CX92" s="399">
        <f t="shared" si="1981"/>
        <v>0</v>
      </c>
      <c r="CY92" s="424">
        <f t="shared" si="1377"/>
        <v>0</v>
      </c>
      <c r="CZ92" s="822"/>
      <c r="DA92" s="32"/>
      <c r="DB92" s="35"/>
      <c r="DC92" s="35"/>
      <c r="DD92" s="32"/>
      <c r="DE92" s="35"/>
      <c r="DF92" s="35"/>
      <c r="DG92" s="32"/>
      <c r="DH92" s="35"/>
      <c r="DI92" s="35"/>
      <c r="DJ92" s="32"/>
      <c r="DK92" s="35"/>
      <c r="DL92" s="35"/>
      <c r="DM92" s="32"/>
      <c r="DN92" s="35"/>
      <c r="DO92" s="35"/>
      <c r="DP92" s="32"/>
      <c r="DQ92" s="35"/>
      <c r="DR92" s="35"/>
      <c r="DS92" s="669"/>
      <c r="DT92" s="35"/>
      <c r="DU92" s="35"/>
      <c r="DV92" s="32"/>
      <c r="DW92" s="35"/>
      <c r="DX92" s="35"/>
      <c r="DY92" s="32"/>
      <c r="DZ92" s="32"/>
      <c r="EA92" s="35"/>
      <c r="EB92" s="35"/>
      <c r="EC92" s="424">
        <f t="shared" si="1384"/>
        <v>0</v>
      </c>
      <c r="ED92" s="32"/>
      <c r="EE92" s="35"/>
      <c r="EF92" s="35"/>
      <c r="EG92" s="32"/>
      <c r="EH92" s="35"/>
      <c r="EI92" s="35"/>
      <c r="EJ92" s="32"/>
      <c r="EK92" s="35"/>
      <c r="EL92" s="35"/>
      <c r="EM92" s="32"/>
      <c r="EN92" s="35"/>
      <c r="EO92" s="35"/>
      <c r="EP92" s="32"/>
      <c r="EQ92" s="35"/>
      <c r="ER92" s="35"/>
      <c r="ES92" s="424">
        <f t="shared" si="1395"/>
        <v>0</v>
      </c>
      <c r="ET92" s="35"/>
      <c r="EU92" s="35"/>
      <c r="EV92" s="399">
        <f t="shared" si="1982"/>
        <v>0</v>
      </c>
      <c r="EW92" s="424">
        <f t="shared" si="1378"/>
        <v>0</v>
      </c>
      <c r="EX92" s="45"/>
      <c r="EY92" s="32"/>
      <c r="EZ92" s="35"/>
      <c r="FA92" s="35"/>
      <c r="FB92" s="32"/>
      <c r="FC92" s="35"/>
      <c r="FD92" s="35"/>
      <c r="FE92" s="32"/>
      <c r="FF92" s="35"/>
      <c r="FG92" s="35"/>
      <c r="FH92" s="32"/>
      <c r="FI92" s="35"/>
      <c r="FJ92" s="35"/>
      <c r="FK92" s="32"/>
      <c r="FL92" s="35"/>
      <c r="FM92" s="35"/>
      <c r="FN92" s="32"/>
      <c r="FO92" s="35"/>
      <c r="FP92" s="35"/>
      <c r="FQ92" s="669"/>
      <c r="FR92" s="35"/>
      <c r="FS92" s="35"/>
      <c r="FT92" s="32"/>
      <c r="FU92" s="35"/>
      <c r="FV92" s="35"/>
      <c r="FW92" s="32"/>
      <c r="FX92" s="35"/>
      <c r="FY92" s="35"/>
      <c r="FZ92" s="35"/>
      <c r="GA92" s="424">
        <f t="shared" si="1385"/>
        <v>0</v>
      </c>
      <c r="GB92" s="32"/>
      <c r="GC92" s="35"/>
      <c r="GD92" s="35"/>
      <c r="GE92" s="32"/>
      <c r="GF92" s="35"/>
      <c r="GG92" s="35"/>
      <c r="GH92" s="32"/>
      <c r="GI92" s="35"/>
      <c r="GJ92" s="35"/>
      <c r="GK92" s="32"/>
      <c r="GL92" s="35"/>
      <c r="GM92" s="35"/>
      <c r="GN92" s="32"/>
      <c r="GO92" s="35"/>
      <c r="GP92" s="35"/>
      <c r="GQ92" s="424">
        <f t="shared" si="1396"/>
        <v>0</v>
      </c>
      <c r="GR92" s="35"/>
      <c r="GS92" s="35"/>
      <c r="GT92" s="399">
        <f t="shared" si="1983"/>
        <v>0</v>
      </c>
      <c r="GU92" s="424">
        <f t="shared" si="1379"/>
        <v>0</v>
      </c>
      <c r="GV92" s="45"/>
      <c r="GW92" s="32"/>
      <c r="GX92" s="35"/>
      <c r="GY92" s="35"/>
      <c r="GZ92" s="32"/>
      <c r="HA92" s="35"/>
      <c r="HB92" s="35"/>
      <c r="HC92" s="32"/>
      <c r="HD92" s="35"/>
      <c r="HE92" s="35"/>
      <c r="HF92" s="32"/>
      <c r="HG92" s="35"/>
      <c r="HH92" s="35"/>
      <c r="HI92" s="32"/>
      <c r="HJ92" s="35"/>
      <c r="HK92" s="35"/>
      <c r="HL92" s="32"/>
      <c r="HM92" s="35"/>
      <c r="HN92" s="35"/>
      <c r="HO92" s="669"/>
      <c r="HP92" s="35"/>
      <c r="HQ92" s="35"/>
      <c r="HR92" s="32"/>
      <c r="HS92" s="35"/>
      <c r="HT92" s="35"/>
      <c r="HU92" s="32"/>
      <c r="HV92" s="32"/>
      <c r="HW92" s="35"/>
      <c r="HX92" s="35"/>
      <c r="HY92" s="424">
        <f t="shared" si="1386"/>
        <v>0</v>
      </c>
      <c r="HZ92" s="32"/>
      <c r="IA92" s="35"/>
      <c r="IB92" s="35"/>
      <c r="IC92" s="32"/>
      <c r="ID92" s="35"/>
      <c r="IE92" s="35"/>
      <c r="IF92" s="32"/>
      <c r="IG92" s="35"/>
      <c r="IH92" s="35"/>
      <c r="II92" s="32"/>
      <c r="IJ92" s="35"/>
      <c r="IK92" s="35"/>
      <c r="IL92" s="32"/>
      <c r="IM92" s="35"/>
      <c r="IN92" s="35"/>
      <c r="IO92" s="424">
        <f t="shared" si="1397"/>
        <v>0</v>
      </c>
      <c r="IP92" s="35"/>
      <c r="IQ92" s="35"/>
      <c r="IR92" s="399">
        <f t="shared" si="1984"/>
        <v>0</v>
      </c>
      <c r="IS92" s="424">
        <f t="shared" si="1380"/>
        <v>0</v>
      </c>
      <c r="IT92" s="45"/>
      <c r="IU92" s="32"/>
      <c r="IV92" s="35"/>
      <c r="IW92" s="35"/>
      <c r="IX92" s="32"/>
      <c r="IY92" s="35"/>
      <c r="IZ92" s="35"/>
      <c r="JA92" s="32"/>
      <c r="JB92" s="35"/>
      <c r="JC92" s="35"/>
      <c r="JD92" s="32"/>
      <c r="JE92" s="35"/>
      <c r="JF92" s="35"/>
      <c r="JG92" s="32"/>
      <c r="JH92" s="35"/>
      <c r="JI92" s="35"/>
      <c r="JJ92" s="32"/>
      <c r="JK92" s="35"/>
      <c r="JL92" s="35"/>
      <c r="JM92" s="669"/>
      <c r="JN92" s="35"/>
      <c r="JO92" s="35"/>
      <c r="JP92" s="32"/>
      <c r="JQ92" s="35"/>
      <c r="JR92" s="35"/>
      <c r="JS92" s="32"/>
      <c r="JT92" s="32"/>
      <c r="JU92" s="35"/>
      <c r="JV92" s="35"/>
      <c r="JW92" s="424">
        <f t="shared" si="1387"/>
        <v>0</v>
      </c>
      <c r="JX92" s="32"/>
      <c r="JY92" s="35"/>
      <c r="JZ92" s="35"/>
      <c r="KA92" s="32"/>
      <c r="KB92" s="35"/>
      <c r="KC92" s="35"/>
      <c r="KD92" s="32"/>
      <c r="KE92" s="35"/>
      <c r="KF92" s="35"/>
      <c r="KG92" s="32"/>
      <c r="KH92" s="35"/>
      <c r="KI92" s="35"/>
      <c r="KJ92" s="32"/>
      <c r="KK92" s="35"/>
      <c r="KL92" s="35"/>
      <c r="KM92" s="424">
        <f t="shared" si="1398"/>
        <v>0</v>
      </c>
      <c r="KN92" s="35"/>
      <c r="KO92" s="35"/>
      <c r="KP92" s="399">
        <f t="shared" si="1985"/>
        <v>0</v>
      </c>
      <c r="KQ92" s="424">
        <f t="shared" si="1381"/>
        <v>0</v>
      </c>
      <c r="KR92" s="45"/>
    </row>
    <row r="93" spans="1:304">
      <c r="A93" s="914"/>
      <c r="B93" s="16"/>
      <c r="C93" s="18"/>
      <c r="D93" s="19" t="s">
        <v>57</v>
      </c>
      <c r="E93" s="391"/>
      <c r="F93" s="391" t="str">
        <f t="shared" si="1986"/>
        <v/>
      </c>
      <c r="G93" s="392"/>
      <c r="H93" s="391"/>
      <c r="I93" s="391" t="str">
        <f t="shared" si="1843"/>
        <v/>
      </c>
      <c r="J93" s="392"/>
      <c r="K93" s="391"/>
      <c r="L93" s="391" t="str">
        <f t="shared" si="1834"/>
        <v/>
      </c>
      <c r="M93" s="392"/>
      <c r="N93" s="391"/>
      <c r="O93" s="391" t="str">
        <f t="shared" si="1844"/>
        <v/>
      </c>
      <c r="P93" s="392"/>
      <c r="Q93" s="391"/>
      <c r="R93" s="391" t="str">
        <f t="shared" si="1845"/>
        <v/>
      </c>
      <c r="S93" s="392"/>
      <c r="T93" s="391"/>
      <c r="U93" s="391" t="str">
        <f t="shared" si="1846"/>
        <v/>
      </c>
      <c r="V93" s="392"/>
      <c r="W93" s="683"/>
      <c r="X93" s="392"/>
      <c r="Y93" s="392"/>
      <c r="Z93" s="391"/>
      <c r="AA93" s="393" t="str">
        <f t="shared" si="1847"/>
        <v/>
      </c>
      <c r="AB93" s="392"/>
      <c r="AC93" s="391"/>
      <c r="AD93" s="391"/>
      <c r="AE93" s="391" t="str">
        <f t="shared" si="1848"/>
        <v/>
      </c>
      <c r="AF93" s="392"/>
      <c r="AG93" s="395">
        <f>SUM(G93,J93,M93,P93,S93,V93,AB93,AF93)</f>
        <v>0</v>
      </c>
      <c r="AH93" s="391"/>
      <c r="AI93" s="391" t="str">
        <f t="shared" si="1871"/>
        <v/>
      </c>
      <c r="AJ93" s="392"/>
      <c r="AK93" s="391"/>
      <c r="AL93" s="391" t="str">
        <f t="shared" si="1873"/>
        <v/>
      </c>
      <c r="AM93" s="392"/>
      <c r="AN93" s="391"/>
      <c r="AO93" s="391" t="str">
        <f t="shared" si="1875"/>
        <v/>
      </c>
      <c r="AP93" s="392"/>
      <c r="AQ93" s="391"/>
      <c r="AR93" s="391" t="str">
        <f t="shared" si="1973"/>
        <v/>
      </c>
      <c r="AS93" s="392"/>
      <c r="AT93" s="391"/>
      <c r="AU93" s="391" t="str">
        <f t="shared" si="1988"/>
        <v>0</v>
      </c>
      <c r="AV93" s="392"/>
      <c r="AW93" s="392">
        <f t="shared" si="1880"/>
        <v>0</v>
      </c>
      <c r="AX93" s="392"/>
      <c r="AY93" s="35"/>
      <c r="AZ93" s="399">
        <f t="shared" si="1972"/>
        <v>0</v>
      </c>
      <c r="BA93" s="206">
        <f t="shared" si="1859"/>
        <v>0</v>
      </c>
      <c r="BB93" s="45"/>
      <c r="BC93" s="32"/>
      <c r="BD93" s="35" t="str">
        <f t="shared" si="1974"/>
        <v/>
      </c>
      <c r="BE93" s="35"/>
      <c r="BF93" s="32"/>
      <c r="BG93" s="35" t="str">
        <f t="shared" si="1975"/>
        <v/>
      </c>
      <c r="BH93" s="35"/>
      <c r="BI93" s="32"/>
      <c r="BJ93" s="35" t="str">
        <f t="shared" si="1888"/>
        <v/>
      </c>
      <c r="BK93" s="35"/>
      <c r="BL93" s="32"/>
      <c r="BM93" s="35" t="str">
        <f t="shared" si="1976"/>
        <v/>
      </c>
      <c r="BN93" s="35"/>
      <c r="BO93" s="32"/>
      <c r="BP93" s="35" t="str">
        <f t="shared" si="1977"/>
        <v/>
      </c>
      <c r="BQ93" s="35"/>
      <c r="BR93" s="32"/>
      <c r="BS93" s="35" t="str">
        <f t="shared" si="1978"/>
        <v/>
      </c>
      <c r="BT93" s="35"/>
      <c r="BU93" s="669"/>
      <c r="BV93" s="35"/>
      <c r="BW93" s="35"/>
      <c r="BX93" s="32"/>
      <c r="BY93" s="35" t="str">
        <f t="shared" si="1896"/>
        <v/>
      </c>
      <c r="BZ93" s="35"/>
      <c r="CA93" s="32"/>
      <c r="CB93" s="32"/>
      <c r="CC93" s="35" t="str">
        <f t="shared" si="1979"/>
        <v/>
      </c>
      <c r="CD93" s="35"/>
      <c r="CE93" s="424">
        <f t="shared" si="1383"/>
        <v>0</v>
      </c>
      <c r="CF93" s="32"/>
      <c r="CG93" s="35" t="str">
        <f t="shared" si="1901"/>
        <v/>
      </c>
      <c r="CH93" s="35"/>
      <c r="CI93" s="32"/>
      <c r="CJ93" s="35" t="str">
        <f t="shared" si="1903"/>
        <v/>
      </c>
      <c r="CK93" s="35"/>
      <c r="CL93" s="32"/>
      <c r="CM93" s="35" t="str">
        <f t="shared" si="1905"/>
        <v/>
      </c>
      <c r="CN93" s="35"/>
      <c r="CO93" s="32"/>
      <c r="CP93" s="35" t="str">
        <f t="shared" si="1980"/>
        <v/>
      </c>
      <c r="CQ93" s="35"/>
      <c r="CR93" s="32"/>
      <c r="CS93" s="35" t="str">
        <f t="shared" si="1909"/>
        <v/>
      </c>
      <c r="CT93" s="35"/>
      <c r="CU93" s="424">
        <f t="shared" si="1394"/>
        <v>0</v>
      </c>
      <c r="CV93" s="35"/>
      <c r="CW93" s="35"/>
      <c r="CX93" s="399">
        <f t="shared" si="1981"/>
        <v>0</v>
      </c>
      <c r="CY93" s="424">
        <f t="shared" si="1377"/>
        <v>0</v>
      </c>
      <c r="CZ93" s="822"/>
      <c r="DA93" s="32"/>
      <c r="DB93" s="35"/>
      <c r="DC93" s="35"/>
      <c r="DD93" s="32"/>
      <c r="DE93" s="35"/>
      <c r="DF93" s="35"/>
      <c r="DG93" s="32"/>
      <c r="DH93" s="35"/>
      <c r="DI93" s="35"/>
      <c r="DJ93" s="32"/>
      <c r="DK93" s="35"/>
      <c r="DL93" s="35"/>
      <c r="DM93" s="32"/>
      <c r="DN93" s="35"/>
      <c r="DO93" s="35"/>
      <c r="DP93" s="32"/>
      <c r="DQ93" s="35"/>
      <c r="DR93" s="35"/>
      <c r="DS93" s="669"/>
      <c r="DT93" s="35"/>
      <c r="DU93" s="35"/>
      <c r="DV93" s="32"/>
      <c r="DW93" s="35"/>
      <c r="DX93" s="35"/>
      <c r="DY93" s="32"/>
      <c r="DZ93" s="32"/>
      <c r="EA93" s="35"/>
      <c r="EB93" s="35"/>
      <c r="EC93" s="424">
        <f t="shared" si="1384"/>
        <v>0</v>
      </c>
      <c r="ED93" s="32"/>
      <c r="EE93" s="35"/>
      <c r="EF93" s="35"/>
      <c r="EG93" s="32"/>
      <c r="EH93" s="35"/>
      <c r="EI93" s="35"/>
      <c r="EJ93" s="32"/>
      <c r="EK93" s="35"/>
      <c r="EL93" s="35"/>
      <c r="EM93" s="32"/>
      <c r="EN93" s="35"/>
      <c r="EO93" s="35"/>
      <c r="EP93" s="32"/>
      <c r="EQ93" s="35"/>
      <c r="ER93" s="35"/>
      <c r="ES93" s="424">
        <f t="shared" si="1395"/>
        <v>0</v>
      </c>
      <c r="ET93" s="35"/>
      <c r="EU93" s="35"/>
      <c r="EV93" s="399">
        <f t="shared" si="1982"/>
        <v>0</v>
      </c>
      <c r="EW93" s="424">
        <f t="shared" si="1378"/>
        <v>0</v>
      </c>
      <c r="EX93" s="45"/>
      <c r="EY93" s="32"/>
      <c r="EZ93" s="35"/>
      <c r="FA93" s="35"/>
      <c r="FB93" s="32"/>
      <c r="FC93" s="35"/>
      <c r="FD93" s="35"/>
      <c r="FE93" s="32"/>
      <c r="FF93" s="35"/>
      <c r="FG93" s="35"/>
      <c r="FH93" s="32"/>
      <c r="FI93" s="35"/>
      <c r="FJ93" s="35"/>
      <c r="FK93" s="32"/>
      <c r="FL93" s="35"/>
      <c r="FM93" s="35"/>
      <c r="FN93" s="32"/>
      <c r="FO93" s="35"/>
      <c r="FP93" s="35"/>
      <c r="FQ93" s="669"/>
      <c r="FR93" s="35"/>
      <c r="FS93" s="35"/>
      <c r="FT93" s="32"/>
      <c r="FU93" s="35"/>
      <c r="FV93" s="35"/>
      <c r="FW93" s="32"/>
      <c r="FX93" s="35"/>
      <c r="FY93" s="35"/>
      <c r="FZ93" s="35"/>
      <c r="GA93" s="424">
        <f t="shared" si="1385"/>
        <v>0</v>
      </c>
      <c r="GB93" s="32"/>
      <c r="GC93" s="35"/>
      <c r="GD93" s="35"/>
      <c r="GE93" s="32"/>
      <c r="GF93" s="35"/>
      <c r="GG93" s="35"/>
      <c r="GH93" s="32"/>
      <c r="GI93" s="35"/>
      <c r="GJ93" s="35"/>
      <c r="GK93" s="32"/>
      <c r="GL93" s="35"/>
      <c r="GM93" s="35"/>
      <c r="GN93" s="32"/>
      <c r="GO93" s="35"/>
      <c r="GP93" s="35"/>
      <c r="GQ93" s="424">
        <f t="shared" si="1396"/>
        <v>0</v>
      </c>
      <c r="GR93" s="35"/>
      <c r="GS93" s="35"/>
      <c r="GT93" s="399">
        <f t="shared" si="1983"/>
        <v>0</v>
      </c>
      <c r="GU93" s="424">
        <f t="shared" si="1379"/>
        <v>0</v>
      </c>
      <c r="GV93" s="45"/>
      <c r="GW93" s="32"/>
      <c r="GX93" s="35"/>
      <c r="GY93" s="35"/>
      <c r="GZ93" s="32"/>
      <c r="HA93" s="35"/>
      <c r="HB93" s="35"/>
      <c r="HC93" s="32"/>
      <c r="HD93" s="35"/>
      <c r="HE93" s="35"/>
      <c r="HF93" s="32"/>
      <c r="HG93" s="35"/>
      <c r="HH93" s="35"/>
      <c r="HI93" s="32"/>
      <c r="HJ93" s="35"/>
      <c r="HK93" s="35"/>
      <c r="HL93" s="32"/>
      <c r="HM93" s="35"/>
      <c r="HN93" s="35"/>
      <c r="HO93" s="669"/>
      <c r="HP93" s="35"/>
      <c r="HQ93" s="35"/>
      <c r="HR93" s="32"/>
      <c r="HS93" s="35"/>
      <c r="HT93" s="35"/>
      <c r="HU93" s="32"/>
      <c r="HV93" s="32"/>
      <c r="HW93" s="35"/>
      <c r="HX93" s="35"/>
      <c r="HY93" s="424">
        <f t="shared" si="1386"/>
        <v>0</v>
      </c>
      <c r="HZ93" s="32"/>
      <c r="IA93" s="35"/>
      <c r="IB93" s="35"/>
      <c r="IC93" s="32"/>
      <c r="ID93" s="35"/>
      <c r="IE93" s="35"/>
      <c r="IF93" s="32"/>
      <c r="IG93" s="35"/>
      <c r="IH93" s="35"/>
      <c r="II93" s="32"/>
      <c r="IJ93" s="35"/>
      <c r="IK93" s="35"/>
      <c r="IL93" s="32"/>
      <c r="IM93" s="35"/>
      <c r="IN93" s="35"/>
      <c r="IO93" s="424">
        <f t="shared" si="1397"/>
        <v>0</v>
      </c>
      <c r="IP93" s="35"/>
      <c r="IQ93" s="35"/>
      <c r="IR93" s="399">
        <f t="shared" si="1984"/>
        <v>0</v>
      </c>
      <c r="IS93" s="424">
        <f t="shared" si="1380"/>
        <v>0</v>
      </c>
      <c r="IT93" s="45"/>
      <c r="IU93" s="32"/>
      <c r="IV93" s="35"/>
      <c r="IW93" s="35"/>
      <c r="IX93" s="32"/>
      <c r="IY93" s="35"/>
      <c r="IZ93" s="35"/>
      <c r="JA93" s="32"/>
      <c r="JB93" s="35"/>
      <c r="JC93" s="35"/>
      <c r="JD93" s="32"/>
      <c r="JE93" s="35"/>
      <c r="JF93" s="35"/>
      <c r="JG93" s="32"/>
      <c r="JH93" s="35"/>
      <c r="JI93" s="35"/>
      <c r="JJ93" s="32"/>
      <c r="JK93" s="35"/>
      <c r="JL93" s="35"/>
      <c r="JM93" s="669"/>
      <c r="JN93" s="35"/>
      <c r="JO93" s="35"/>
      <c r="JP93" s="32"/>
      <c r="JQ93" s="35"/>
      <c r="JR93" s="35"/>
      <c r="JS93" s="32"/>
      <c r="JT93" s="32"/>
      <c r="JU93" s="35"/>
      <c r="JV93" s="35"/>
      <c r="JW93" s="424">
        <f t="shared" si="1387"/>
        <v>0</v>
      </c>
      <c r="JX93" s="32"/>
      <c r="JY93" s="35"/>
      <c r="JZ93" s="35"/>
      <c r="KA93" s="32"/>
      <c r="KB93" s="35"/>
      <c r="KC93" s="35"/>
      <c r="KD93" s="32"/>
      <c r="KE93" s="35"/>
      <c r="KF93" s="35"/>
      <c r="KG93" s="32"/>
      <c r="KH93" s="35"/>
      <c r="KI93" s="35"/>
      <c r="KJ93" s="32"/>
      <c r="KK93" s="35"/>
      <c r="KL93" s="35"/>
      <c r="KM93" s="424">
        <f t="shared" si="1398"/>
        <v>0</v>
      </c>
      <c r="KN93" s="35"/>
      <c r="KO93" s="35"/>
      <c r="KP93" s="399">
        <f t="shared" si="1985"/>
        <v>0</v>
      </c>
      <c r="KQ93" s="424">
        <f t="shared" si="1381"/>
        <v>0</v>
      </c>
      <c r="KR93" s="45"/>
    </row>
    <row r="94" spans="1:304" ht="15">
      <c r="A94" s="914"/>
      <c r="B94" s="16"/>
      <c r="C94" s="20" t="s">
        <v>140</v>
      </c>
      <c r="D94" s="19"/>
      <c r="E94" s="33">
        <f>SUM(E90:E93)</f>
        <v>0</v>
      </c>
      <c r="F94" s="33" t="str">
        <f t="shared" si="1986"/>
        <v/>
      </c>
      <c r="G94" s="36">
        <f t="shared" ref="G94:H94" si="1989">SUM(G90:G93)</f>
        <v>0</v>
      </c>
      <c r="H94" s="33">
        <f t="shared" si="1989"/>
        <v>1000</v>
      </c>
      <c r="I94" s="33">
        <f t="shared" si="1843"/>
        <v>35</v>
      </c>
      <c r="J94" s="36">
        <f t="shared" ref="J94:K94" si="1990">SUM(J90:J93)</f>
        <v>35000</v>
      </c>
      <c r="K94" s="33">
        <f t="shared" si="1990"/>
        <v>341</v>
      </c>
      <c r="L94" s="33">
        <f t="shared" si="1834"/>
        <v>35.190615835777123</v>
      </c>
      <c r="M94" s="36">
        <f t="shared" ref="M94:N94" si="1991">SUM(M90:M93)</f>
        <v>12000</v>
      </c>
      <c r="N94" s="33">
        <f t="shared" si="1991"/>
        <v>0</v>
      </c>
      <c r="O94" s="33" t="str">
        <f t="shared" si="1844"/>
        <v/>
      </c>
      <c r="P94" s="36">
        <f t="shared" ref="P94:Q94" si="1992">SUM(P90:P93)</f>
        <v>0</v>
      </c>
      <c r="Q94" s="33">
        <f t="shared" si="1992"/>
        <v>0</v>
      </c>
      <c r="R94" s="33" t="str">
        <f t="shared" si="1845"/>
        <v/>
      </c>
      <c r="S94" s="36">
        <f t="shared" ref="S94:T94" si="1993">SUM(S90:S93)</f>
        <v>0</v>
      </c>
      <c r="T94" s="33">
        <f t="shared" si="1993"/>
        <v>75</v>
      </c>
      <c r="U94" s="33">
        <f t="shared" si="1846"/>
        <v>300</v>
      </c>
      <c r="V94" s="36">
        <f t="shared" ref="V94:Z94" si="1994">SUM(V90:V93)</f>
        <v>22500</v>
      </c>
      <c r="W94" s="670">
        <f t="shared" si="1994"/>
        <v>0</v>
      </c>
      <c r="X94" s="36">
        <f t="shared" si="1994"/>
        <v>0</v>
      </c>
      <c r="Y94" s="36">
        <f t="shared" si="1994"/>
        <v>0</v>
      </c>
      <c r="Z94" s="33">
        <f t="shared" si="1994"/>
        <v>100000</v>
      </c>
      <c r="AA94" s="230">
        <f t="shared" si="1847"/>
        <v>0.5</v>
      </c>
      <c r="AB94" s="36">
        <f t="shared" ref="AB94:AD94" si="1995">SUM(AB90:AB93)</f>
        <v>50000</v>
      </c>
      <c r="AC94" s="33">
        <f t="shared" si="1995"/>
        <v>180000</v>
      </c>
      <c r="AD94" s="33">
        <f t="shared" si="1995"/>
        <v>0</v>
      </c>
      <c r="AE94" s="33" t="str">
        <f t="shared" si="1848"/>
        <v/>
      </c>
      <c r="AF94" s="36">
        <f t="shared" ref="AF94" si="1996">SUM(AF90:AF93)</f>
        <v>0</v>
      </c>
      <c r="AG94" s="41">
        <f>SUM(G94,J94,M94,P94,S94,V94,AB94,AF94)</f>
        <v>119500</v>
      </c>
      <c r="AH94" s="33">
        <f t="shared" ref="AH94" si="1997">SUM(AH90:AH93)</f>
        <v>0</v>
      </c>
      <c r="AI94" s="33" t="str">
        <f t="shared" si="1871"/>
        <v/>
      </c>
      <c r="AJ94" s="36">
        <f t="shared" ref="AJ94:AK94" si="1998">SUM(AJ90:AJ93)</f>
        <v>0</v>
      </c>
      <c r="AK94" s="33">
        <f t="shared" si="1998"/>
        <v>0</v>
      </c>
      <c r="AL94" s="33" t="str">
        <f t="shared" si="1873"/>
        <v/>
      </c>
      <c r="AM94" s="36">
        <f t="shared" ref="AM94:AN94" si="1999">SUM(AM90:AM93)</f>
        <v>0</v>
      </c>
      <c r="AN94" s="33">
        <f t="shared" si="1999"/>
        <v>0</v>
      </c>
      <c r="AO94" s="33" t="str">
        <f t="shared" si="1875"/>
        <v/>
      </c>
      <c r="AP94" s="36">
        <f t="shared" ref="AP94:AQ94" si="2000">SUM(AP90:AP93)</f>
        <v>0</v>
      </c>
      <c r="AQ94" s="33">
        <f t="shared" si="2000"/>
        <v>0</v>
      </c>
      <c r="AR94" s="33" t="str">
        <f t="shared" si="1973"/>
        <v/>
      </c>
      <c r="AS94" s="36">
        <f t="shared" ref="AS94:AT94" si="2001">SUM(AS90:AS93)</f>
        <v>0</v>
      </c>
      <c r="AT94" s="33">
        <f t="shared" si="2001"/>
        <v>0</v>
      </c>
      <c r="AU94" s="33" t="str">
        <f t="shared" si="1988"/>
        <v>0</v>
      </c>
      <c r="AV94" s="36">
        <f t="shared" ref="AV94" si="2002">SUM(AV90:AV93)</f>
        <v>0</v>
      </c>
      <c r="AW94" s="36">
        <f t="shared" si="1880"/>
        <v>0</v>
      </c>
      <c r="AX94" s="36">
        <f t="shared" ref="AX94:AZ94" si="2003">SUM(AX90:AX93)</f>
        <v>25000</v>
      </c>
      <c r="AY94" s="36">
        <f t="shared" si="2003"/>
        <v>5000</v>
      </c>
      <c r="AZ94" s="36">
        <f t="shared" si="2003"/>
        <v>14450</v>
      </c>
      <c r="BA94" s="214">
        <f t="shared" si="1859"/>
        <v>163950</v>
      </c>
      <c r="BB94" s="45"/>
      <c r="BC94" s="33">
        <f>SUM(BC90:BC93)</f>
        <v>1000</v>
      </c>
      <c r="BD94" s="36">
        <f t="shared" si="1884"/>
        <v>35</v>
      </c>
      <c r="BE94" s="36">
        <f t="shared" ref="BE94:BF94" si="2004">SUM(BE90:BE93)</f>
        <v>35000</v>
      </c>
      <c r="BF94" s="33">
        <f t="shared" si="2004"/>
        <v>2000</v>
      </c>
      <c r="BG94" s="36">
        <f t="shared" si="1886"/>
        <v>35</v>
      </c>
      <c r="BH94" s="36">
        <f t="shared" ref="BH94:BI94" si="2005">SUM(BH90:BH93)</f>
        <v>70000</v>
      </c>
      <c r="BI94" s="33">
        <f t="shared" si="2005"/>
        <v>0</v>
      </c>
      <c r="BJ94" s="36" t="str">
        <f t="shared" si="1888"/>
        <v/>
      </c>
      <c r="BK94" s="36">
        <f t="shared" ref="BK94:BL94" si="2006">SUM(BK90:BK93)</f>
        <v>0</v>
      </c>
      <c r="BL94" s="33">
        <f t="shared" si="2006"/>
        <v>500</v>
      </c>
      <c r="BM94" s="36">
        <f t="shared" si="1890"/>
        <v>35</v>
      </c>
      <c r="BN94" s="36">
        <f t="shared" ref="BN94:BO94" si="2007">SUM(BN90:BN93)</f>
        <v>17500</v>
      </c>
      <c r="BO94" s="33">
        <f t="shared" si="2007"/>
        <v>200</v>
      </c>
      <c r="BP94" s="36">
        <f t="shared" si="1892"/>
        <v>1100</v>
      </c>
      <c r="BQ94" s="36">
        <f t="shared" ref="BQ94:BR94" si="2008">SUM(BQ90:BQ93)</f>
        <v>220000</v>
      </c>
      <c r="BR94" s="33">
        <f t="shared" si="2008"/>
        <v>125</v>
      </c>
      <c r="BS94" s="36">
        <f t="shared" si="1894"/>
        <v>750</v>
      </c>
      <c r="BT94" s="36">
        <f t="shared" ref="BT94:BX94" si="2009">SUM(BT90:BT93)</f>
        <v>93750</v>
      </c>
      <c r="BU94" s="670">
        <f t="shared" si="2009"/>
        <v>0</v>
      </c>
      <c r="BV94" s="36">
        <f t="shared" si="2009"/>
        <v>0</v>
      </c>
      <c r="BW94" s="36">
        <f t="shared" si="2009"/>
        <v>0</v>
      </c>
      <c r="BX94" s="33">
        <f t="shared" si="2009"/>
        <v>0</v>
      </c>
      <c r="BY94" s="36" t="str">
        <f t="shared" si="1896"/>
        <v/>
      </c>
      <c r="BZ94" s="36">
        <f t="shared" ref="BZ94:CB94" si="2010">SUM(BZ90:BZ93)</f>
        <v>0</v>
      </c>
      <c r="CA94" s="33">
        <f t="shared" si="2010"/>
        <v>750000</v>
      </c>
      <c r="CB94" s="33">
        <f t="shared" si="2010"/>
        <v>200</v>
      </c>
      <c r="CC94" s="36">
        <f t="shared" si="1898"/>
        <v>900</v>
      </c>
      <c r="CD94" s="36">
        <f t="shared" ref="CD94" si="2011">SUM(CD90:CD93)</f>
        <v>180000</v>
      </c>
      <c r="CE94" s="424">
        <f t="shared" si="1383"/>
        <v>616250</v>
      </c>
      <c r="CF94" s="33">
        <f t="shared" ref="CF94" si="2012">SUM(CF90:CF93)</f>
        <v>0</v>
      </c>
      <c r="CG94" s="36" t="str">
        <f t="shared" si="1901"/>
        <v/>
      </c>
      <c r="CH94" s="36">
        <f t="shared" ref="CH94:CI94" si="2013">SUM(CH90:CH93)</f>
        <v>0</v>
      </c>
      <c r="CI94" s="33">
        <f t="shared" si="2013"/>
        <v>0</v>
      </c>
      <c r="CJ94" s="36" t="str">
        <f t="shared" si="1903"/>
        <v/>
      </c>
      <c r="CK94" s="36">
        <f t="shared" ref="CK94:CL94" si="2014">SUM(CK90:CK93)</f>
        <v>0</v>
      </c>
      <c r="CL94" s="33">
        <f t="shared" si="2014"/>
        <v>0</v>
      </c>
      <c r="CM94" s="36" t="str">
        <f t="shared" si="1905"/>
        <v/>
      </c>
      <c r="CN94" s="36">
        <f t="shared" ref="CN94:CO94" si="2015">SUM(CN90:CN93)</f>
        <v>0</v>
      </c>
      <c r="CO94" s="33">
        <f t="shared" si="2015"/>
        <v>500</v>
      </c>
      <c r="CP94" s="36">
        <f t="shared" si="1907"/>
        <v>220</v>
      </c>
      <c r="CQ94" s="36">
        <f t="shared" ref="CQ94:CR94" si="2016">SUM(CQ90:CQ93)</f>
        <v>110000</v>
      </c>
      <c r="CR94" s="33">
        <f t="shared" si="2016"/>
        <v>0</v>
      </c>
      <c r="CS94" s="36" t="str">
        <f t="shared" si="1909"/>
        <v/>
      </c>
      <c r="CT94" s="36">
        <f t="shared" ref="CT94" si="2017">SUM(CT90:CT93)</f>
        <v>0</v>
      </c>
      <c r="CU94" s="424">
        <f t="shared" si="1394"/>
        <v>110000</v>
      </c>
      <c r="CV94" s="36">
        <f t="shared" ref="CV94:CX94" si="2018">SUM(CV90:CV93)</f>
        <v>25000</v>
      </c>
      <c r="CW94" s="36">
        <f t="shared" si="2018"/>
        <v>5000</v>
      </c>
      <c r="CX94" s="36">
        <f t="shared" si="2018"/>
        <v>72625</v>
      </c>
      <c r="CY94" s="424">
        <f t="shared" si="1377"/>
        <v>828875</v>
      </c>
      <c r="CZ94" s="822"/>
      <c r="DA94" s="33">
        <f>SUM(DA90:DA93)</f>
        <v>0</v>
      </c>
      <c r="DB94" s="36"/>
      <c r="DC94" s="36">
        <f t="shared" ref="DC94:DD94" si="2019">SUM(DC90:DC93)</f>
        <v>0</v>
      </c>
      <c r="DD94" s="33">
        <f t="shared" si="2019"/>
        <v>2000</v>
      </c>
      <c r="DE94" s="36"/>
      <c r="DF94" s="36">
        <f t="shared" ref="DF94:DG94" si="2020">SUM(DF90:DF93)</f>
        <v>60000</v>
      </c>
      <c r="DG94" s="33">
        <f t="shared" si="2020"/>
        <v>0</v>
      </c>
      <c r="DH94" s="36"/>
      <c r="DI94" s="36">
        <f t="shared" ref="DI94:DJ94" si="2021">SUM(DI90:DI93)</f>
        <v>0</v>
      </c>
      <c r="DJ94" s="33">
        <f t="shared" si="2021"/>
        <v>400</v>
      </c>
      <c r="DK94" s="36"/>
      <c r="DL94" s="36">
        <f t="shared" ref="DL94:DM94" si="2022">SUM(DL90:DL93)</f>
        <v>14000</v>
      </c>
      <c r="DM94" s="33">
        <f t="shared" si="2022"/>
        <v>500</v>
      </c>
      <c r="DN94" s="36"/>
      <c r="DO94" s="36">
        <f t="shared" ref="DO94:DP94" si="2023">SUM(DO90:DO93)</f>
        <v>550000</v>
      </c>
      <c r="DP94" s="33">
        <f t="shared" si="2023"/>
        <v>250</v>
      </c>
      <c r="DQ94" s="36"/>
      <c r="DR94" s="36">
        <f t="shared" ref="DR94:DV94" si="2024">SUM(DR90:DR93)</f>
        <v>187500</v>
      </c>
      <c r="DS94" s="670">
        <f t="shared" si="2024"/>
        <v>0</v>
      </c>
      <c r="DT94" s="36">
        <f t="shared" si="2024"/>
        <v>0</v>
      </c>
      <c r="DU94" s="36">
        <f t="shared" si="2024"/>
        <v>0</v>
      </c>
      <c r="DV94" s="33">
        <f t="shared" si="2024"/>
        <v>750000</v>
      </c>
      <c r="DW94" s="36"/>
      <c r="DX94" s="36">
        <f t="shared" ref="DX94:DZ94" si="2025">SUM(DX90:DX93)</f>
        <v>320000</v>
      </c>
      <c r="DY94" s="33">
        <f t="shared" si="2025"/>
        <v>1260000</v>
      </c>
      <c r="DZ94" s="33">
        <f t="shared" si="2025"/>
        <v>200</v>
      </c>
      <c r="EA94" s="36"/>
      <c r="EB94" s="36">
        <f t="shared" ref="EB94" si="2026">SUM(EB90:EB93)</f>
        <v>180000</v>
      </c>
      <c r="EC94" s="424">
        <f t="shared" si="1384"/>
        <v>1311500</v>
      </c>
      <c r="ED94" s="33">
        <f t="shared" ref="ED94" si="2027">SUM(ED90:ED93)</f>
        <v>0</v>
      </c>
      <c r="EE94" s="36"/>
      <c r="EF94" s="36">
        <f t="shared" ref="EF94:EG94" si="2028">SUM(EF90:EF93)</f>
        <v>0</v>
      </c>
      <c r="EG94" s="33">
        <f t="shared" si="2028"/>
        <v>0</v>
      </c>
      <c r="EH94" s="36"/>
      <c r="EI94" s="36">
        <f t="shared" ref="EI94:EJ94" si="2029">SUM(EI90:EI93)</f>
        <v>0</v>
      </c>
      <c r="EJ94" s="33">
        <f t="shared" si="2029"/>
        <v>0</v>
      </c>
      <c r="EK94" s="36"/>
      <c r="EL94" s="36">
        <f t="shared" ref="EL94:EM94" si="2030">SUM(EL90:EL93)</f>
        <v>0</v>
      </c>
      <c r="EM94" s="33">
        <f t="shared" si="2030"/>
        <v>500</v>
      </c>
      <c r="EN94" s="36"/>
      <c r="EO94" s="36">
        <f t="shared" ref="EO94:EP94" si="2031">SUM(EO90:EO93)</f>
        <v>110000</v>
      </c>
      <c r="EP94" s="33">
        <f t="shared" si="2031"/>
        <v>0</v>
      </c>
      <c r="EQ94" s="36"/>
      <c r="ER94" s="36">
        <f t="shared" ref="ER94" si="2032">SUM(ER90:ER93)</f>
        <v>0</v>
      </c>
      <c r="ES94" s="424">
        <f t="shared" si="1395"/>
        <v>110000</v>
      </c>
      <c r="ET94" s="36">
        <f t="shared" ref="ET94:EV94" si="2033">SUM(ET90:ET93)</f>
        <v>50000</v>
      </c>
      <c r="EU94" s="36">
        <f t="shared" si="2033"/>
        <v>5000</v>
      </c>
      <c r="EV94" s="36">
        <f t="shared" si="2033"/>
        <v>142150</v>
      </c>
      <c r="EW94" s="424">
        <f t="shared" si="1378"/>
        <v>1618650</v>
      </c>
      <c r="EX94" s="45"/>
      <c r="EY94" s="33">
        <f>SUM(EY90:EY93)</f>
        <v>0</v>
      </c>
      <c r="EZ94" s="36"/>
      <c r="FA94" s="36">
        <f t="shared" ref="FA94:FB94" si="2034">SUM(FA90:FA93)</f>
        <v>0</v>
      </c>
      <c r="FB94" s="33">
        <f t="shared" si="2034"/>
        <v>2000</v>
      </c>
      <c r="FC94" s="36"/>
      <c r="FD94" s="36">
        <f t="shared" ref="FD94:FE94" si="2035">SUM(FD90:FD93)</f>
        <v>70000</v>
      </c>
      <c r="FE94" s="33">
        <f t="shared" si="2035"/>
        <v>0</v>
      </c>
      <c r="FF94" s="36"/>
      <c r="FG94" s="36">
        <f t="shared" ref="FG94:FH94" si="2036">SUM(FG90:FG93)</f>
        <v>0</v>
      </c>
      <c r="FH94" s="33">
        <f t="shared" si="2036"/>
        <v>300</v>
      </c>
      <c r="FI94" s="36"/>
      <c r="FJ94" s="36">
        <f t="shared" ref="FJ94:FK94" si="2037">SUM(FJ90:FJ93)</f>
        <v>24500</v>
      </c>
      <c r="FK94" s="33">
        <f t="shared" si="2037"/>
        <v>500</v>
      </c>
      <c r="FL94" s="36"/>
      <c r="FM94" s="36">
        <f t="shared" ref="FM94:FN94" si="2038">SUM(FM90:FM93)</f>
        <v>550000</v>
      </c>
      <c r="FN94" s="33">
        <f t="shared" si="2038"/>
        <v>250</v>
      </c>
      <c r="FO94" s="36"/>
      <c r="FP94" s="36">
        <f t="shared" ref="FP94:FT94" si="2039">SUM(FP90:FP93)</f>
        <v>187500</v>
      </c>
      <c r="FQ94" s="670">
        <f t="shared" si="2039"/>
        <v>0</v>
      </c>
      <c r="FR94" s="36">
        <f t="shared" si="2039"/>
        <v>0</v>
      </c>
      <c r="FS94" s="36">
        <f t="shared" si="2039"/>
        <v>0</v>
      </c>
      <c r="FT94" s="33">
        <f t="shared" si="2039"/>
        <v>1260000</v>
      </c>
      <c r="FU94" s="36"/>
      <c r="FV94" s="36">
        <f t="shared" ref="FV94:FX94" si="2040">SUM(FV90:FV93)</f>
        <v>541800</v>
      </c>
      <c r="FW94" s="33">
        <f t="shared" si="2040"/>
        <v>1350000</v>
      </c>
      <c r="FX94" s="36">
        <f t="shared" si="2040"/>
        <v>250</v>
      </c>
      <c r="FY94" s="36"/>
      <c r="FZ94" s="36">
        <f t="shared" ref="FZ94" si="2041">SUM(FZ90:FZ93)</f>
        <v>225000</v>
      </c>
      <c r="GA94" s="424">
        <f t="shared" si="1385"/>
        <v>1598800</v>
      </c>
      <c r="GB94" s="33">
        <f t="shared" ref="GB94" si="2042">SUM(GB90:GB93)</f>
        <v>5000</v>
      </c>
      <c r="GC94" s="36"/>
      <c r="GD94" s="36">
        <f t="shared" ref="GD94:GE94" si="2043">SUM(GD90:GD93)</f>
        <v>150000</v>
      </c>
      <c r="GE94" s="33">
        <f t="shared" si="2043"/>
        <v>0</v>
      </c>
      <c r="GF94" s="36"/>
      <c r="GG94" s="36">
        <f t="shared" ref="GG94:GH94" si="2044">SUM(GG90:GG93)</f>
        <v>0</v>
      </c>
      <c r="GH94" s="33">
        <f t="shared" si="2044"/>
        <v>0</v>
      </c>
      <c r="GI94" s="36"/>
      <c r="GJ94" s="36">
        <f t="shared" ref="GJ94:GK94" si="2045">SUM(GJ90:GJ93)</f>
        <v>0</v>
      </c>
      <c r="GK94" s="33">
        <f t="shared" si="2045"/>
        <v>500</v>
      </c>
      <c r="GL94" s="36"/>
      <c r="GM94" s="36">
        <f t="shared" ref="GM94:GN94" si="2046">SUM(GM90:GM93)</f>
        <v>110000</v>
      </c>
      <c r="GN94" s="33">
        <f t="shared" si="2046"/>
        <v>0</v>
      </c>
      <c r="GO94" s="36"/>
      <c r="GP94" s="36">
        <f t="shared" ref="GP94" si="2047">SUM(GP90:GP93)</f>
        <v>0</v>
      </c>
      <c r="GQ94" s="424">
        <f t="shared" si="1396"/>
        <v>260000</v>
      </c>
      <c r="GR94" s="36">
        <f t="shared" ref="GR94:GT94" si="2048">SUM(GR90:GR93)</f>
        <v>50000</v>
      </c>
      <c r="GS94" s="36">
        <f t="shared" si="2048"/>
        <v>5000</v>
      </c>
      <c r="GT94" s="37">
        <f t="shared" si="2048"/>
        <v>185880</v>
      </c>
      <c r="GU94" s="424">
        <f t="shared" si="1379"/>
        <v>2099680</v>
      </c>
      <c r="GV94" s="45"/>
      <c r="GW94" s="33">
        <f>SUM(GW90:GW93)</f>
        <v>0</v>
      </c>
      <c r="GX94" s="36"/>
      <c r="GY94" s="36">
        <f t="shared" ref="GY94:GZ94" si="2049">SUM(GY90:GY93)</f>
        <v>0</v>
      </c>
      <c r="GZ94" s="33">
        <f t="shared" si="2049"/>
        <v>5000</v>
      </c>
      <c r="HA94" s="36"/>
      <c r="HB94" s="36">
        <f t="shared" ref="HB94:HC94" si="2050">SUM(HB90:HB93)</f>
        <v>175000</v>
      </c>
      <c r="HC94" s="33">
        <f t="shared" si="2050"/>
        <v>0</v>
      </c>
      <c r="HD94" s="36"/>
      <c r="HE94" s="36">
        <f t="shared" ref="HE94:HF94" si="2051">SUM(HE90:HE93)</f>
        <v>0</v>
      </c>
      <c r="HF94" s="33">
        <f t="shared" si="2051"/>
        <v>1000</v>
      </c>
      <c r="HG94" s="36"/>
      <c r="HH94" s="36">
        <f t="shared" ref="HH94:HI94" si="2052">SUM(HH90:HH93)</f>
        <v>20000</v>
      </c>
      <c r="HI94" s="33">
        <f t="shared" si="2052"/>
        <v>500</v>
      </c>
      <c r="HJ94" s="36"/>
      <c r="HK94" s="36">
        <f t="shared" ref="HK94:HL94" si="2053">SUM(HK90:HK93)</f>
        <v>550000</v>
      </c>
      <c r="HL94" s="33">
        <f t="shared" si="2053"/>
        <v>250</v>
      </c>
      <c r="HM94" s="36"/>
      <c r="HN94" s="36">
        <f t="shared" ref="HN94:HR94" si="2054">SUM(HN90:HN93)</f>
        <v>187500</v>
      </c>
      <c r="HO94" s="670">
        <f t="shared" si="2054"/>
        <v>0</v>
      </c>
      <c r="HP94" s="36">
        <f t="shared" si="2054"/>
        <v>0</v>
      </c>
      <c r="HQ94" s="36">
        <f t="shared" si="2054"/>
        <v>0</v>
      </c>
      <c r="HR94" s="33">
        <f t="shared" si="2054"/>
        <v>1350000</v>
      </c>
      <c r="HS94" s="36"/>
      <c r="HT94" s="36">
        <f t="shared" ref="HT94:HV94" si="2055">SUM(HT90:HT93)</f>
        <v>580500</v>
      </c>
      <c r="HU94" s="33">
        <f t="shared" si="2055"/>
        <v>1350000</v>
      </c>
      <c r="HV94" s="33">
        <f t="shared" si="2055"/>
        <v>250</v>
      </c>
      <c r="HW94" s="36"/>
      <c r="HX94" s="36">
        <f t="shared" ref="HX94" si="2056">SUM(HX90:HX93)</f>
        <v>225000</v>
      </c>
      <c r="HY94" s="424">
        <f t="shared" si="1386"/>
        <v>1738000</v>
      </c>
      <c r="HZ94" s="33">
        <f t="shared" ref="HZ94" si="2057">SUM(HZ90:HZ93)</f>
        <v>5000</v>
      </c>
      <c r="IA94" s="36"/>
      <c r="IB94" s="36">
        <f t="shared" ref="IB94:IC94" si="2058">SUM(IB90:IB93)</f>
        <v>150000</v>
      </c>
      <c r="IC94" s="33">
        <f t="shared" si="2058"/>
        <v>0</v>
      </c>
      <c r="ID94" s="36"/>
      <c r="IE94" s="36">
        <f t="shared" ref="IE94:IF94" si="2059">SUM(IE90:IE93)</f>
        <v>0</v>
      </c>
      <c r="IF94" s="33">
        <f t="shared" si="2059"/>
        <v>0</v>
      </c>
      <c r="IG94" s="36"/>
      <c r="IH94" s="36">
        <f t="shared" ref="IH94:II94" si="2060">SUM(IH90:IH93)</f>
        <v>0</v>
      </c>
      <c r="II94" s="33">
        <f t="shared" si="2060"/>
        <v>1000</v>
      </c>
      <c r="IJ94" s="36"/>
      <c r="IK94" s="36">
        <f t="shared" ref="IK94:IL94" si="2061">SUM(IK90:IK93)</f>
        <v>220000</v>
      </c>
      <c r="IL94" s="33">
        <f t="shared" si="2061"/>
        <v>0</v>
      </c>
      <c r="IM94" s="36"/>
      <c r="IN94" s="36">
        <f t="shared" ref="IN94" si="2062">SUM(IN90:IN93)</f>
        <v>0</v>
      </c>
      <c r="IO94" s="424">
        <f t="shared" si="1397"/>
        <v>370000</v>
      </c>
      <c r="IP94" s="36">
        <f t="shared" ref="IP94:IR94" si="2063">SUM(IP90:IP93)</f>
        <v>50000</v>
      </c>
      <c r="IQ94" s="36">
        <f t="shared" si="2063"/>
        <v>5000</v>
      </c>
      <c r="IR94" s="37">
        <f t="shared" si="2063"/>
        <v>210800</v>
      </c>
      <c r="IS94" s="424">
        <f t="shared" si="1380"/>
        <v>2373800</v>
      </c>
      <c r="IT94" s="45"/>
      <c r="IU94" s="33">
        <f>SUM(IU90:IU93)</f>
        <v>0</v>
      </c>
      <c r="IV94" s="36"/>
      <c r="IW94" s="36">
        <f t="shared" ref="IW94:IX94" si="2064">SUM(IW90:IW93)</f>
        <v>0</v>
      </c>
      <c r="IX94" s="33">
        <f t="shared" si="2064"/>
        <v>5000</v>
      </c>
      <c r="IY94" s="36"/>
      <c r="IZ94" s="36">
        <f t="shared" ref="IZ94:JA94" si="2065">SUM(IZ90:IZ93)</f>
        <v>125000</v>
      </c>
      <c r="JA94" s="33">
        <f t="shared" si="2065"/>
        <v>0</v>
      </c>
      <c r="JB94" s="36"/>
      <c r="JC94" s="36">
        <f t="shared" ref="JC94:JD94" si="2066">SUM(JC90:JC93)</f>
        <v>0</v>
      </c>
      <c r="JD94" s="33">
        <f t="shared" si="2066"/>
        <v>500</v>
      </c>
      <c r="JE94" s="36"/>
      <c r="JF94" s="36">
        <f t="shared" ref="JF94:JG94" si="2067">SUM(JF90:JF93)</f>
        <v>20000</v>
      </c>
      <c r="JG94" s="33">
        <f t="shared" si="2067"/>
        <v>500</v>
      </c>
      <c r="JH94" s="36"/>
      <c r="JI94" s="36">
        <f t="shared" ref="JI94:JJ94" si="2068">SUM(JI90:JI93)</f>
        <v>550000</v>
      </c>
      <c r="JJ94" s="33">
        <f t="shared" si="2068"/>
        <v>250</v>
      </c>
      <c r="JK94" s="36"/>
      <c r="JL94" s="36">
        <f t="shared" ref="JL94:JP94" si="2069">SUM(JL90:JL93)</f>
        <v>187500</v>
      </c>
      <c r="JM94" s="670">
        <f t="shared" si="2069"/>
        <v>0</v>
      </c>
      <c r="JN94" s="36">
        <f t="shared" si="2069"/>
        <v>0</v>
      </c>
      <c r="JO94" s="36">
        <f t="shared" si="2069"/>
        <v>0</v>
      </c>
      <c r="JP94" s="33">
        <f t="shared" si="2069"/>
        <v>1350000</v>
      </c>
      <c r="JQ94" s="36"/>
      <c r="JR94" s="36">
        <f t="shared" ref="JR94:JT94" si="2070">SUM(JR90:JR93)</f>
        <v>580500</v>
      </c>
      <c r="JS94" s="33">
        <f t="shared" si="2070"/>
        <v>1350000</v>
      </c>
      <c r="JT94" s="33">
        <f t="shared" si="2070"/>
        <v>250</v>
      </c>
      <c r="JU94" s="36"/>
      <c r="JV94" s="36">
        <f t="shared" ref="JV94" si="2071">SUM(JV90:JV93)</f>
        <v>225000</v>
      </c>
      <c r="JW94" s="424">
        <f t="shared" si="1387"/>
        <v>1688000</v>
      </c>
      <c r="JX94" s="33">
        <f t="shared" ref="JX94" si="2072">SUM(JX90:JX93)</f>
        <v>2000</v>
      </c>
      <c r="JY94" s="36"/>
      <c r="JZ94" s="36">
        <f t="shared" ref="JZ94:KA94" si="2073">SUM(JZ90:JZ93)</f>
        <v>60000</v>
      </c>
      <c r="KA94" s="33">
        <f t="shared" si="2073"/>
        <v>0</v>
      </c>
      <c r="KB94" s="36"/>
      <c r="KC94" s="36">
        <f t="shared" ref="KC94:KD94" si="2074">SUM(KC90:KC93)</f>
        <v>0</v>
      </c>
      <c r="KD94" s="33">
        <f t="shared" si="2074"/>
        <v>0</v>
      </c>
      <c r="KE94" s="36"/>
      <c r="KF94" s="36">
        <f t="shared" ref="KF94:KG94" si="2075">SUM(KF90:KF93)</f>
        <v>0</v>
      </c>
      <c r="KG94" s="33">
        <f t="shared" si="2075"/>
        <v>1000</v>
      </c>
      <c r="KH94" s="36"/>
      <c r="KI94" s="36">
        <f t="shared" ref="KI94:KJ94" si="2076">SUM(KI90:KI93)</f>
        <v>220000</v>
      </c>
      <c r="KJ94" s="33">
        <f t="shared" si="2076"/>
        <v>0</v>
      </c>
      <c r="KK94" s="36"/>
      <c r="KL94" s="36">
        <f t="shared" ref="KL94" si="2077">SUM(KL90:KL93)</f>
        <v>0</v>
      </c>
      <c r="KM94" s="424">
        <f t="shared" si="1398"/>
        <v>280000</v>
      </c>
      <c r="KN94" s="36">
        <f t="shared" ref="KN94:KP94" si="2078">SUM(KN90:KN93)</f>
        <v>50000</v>
      </c>
      <c r="KO94" s="36">
        <f t="shared" si="2078"/>
        <v>5000</v>
      </c>
      <c r="KP94" s="37">
        <f t="shared" si="2078"/>
        <v>196800</v>
      </c>
      <c r="KQ94" s="424">
        <f t="shared" si="1381"/>
        <v>2219800</v>
      </c>
      <c r="KR94" s="45"/>
    </row>
    <row r="95" spans="1:304">
      <c r="A95" s="914"/>
      <c r="B95" s="16"/>
      <c r="C95" s="635" t="s">
        <v>17</v>
      </c>
      <c r="D95" s="17" t="s">
        <v>1</v>
      </c>
      <c r="E95" s="391"/>
      <c r="F95" s="391" t="str">
        <f t="shared" si="1986"/>
        <v/>
      </c>
      <c r="G95" s="392"/>
      <c r="H95" s="391"/>
      <c r="I95" s="391" t="str">
        <f>IF(ISERROR(J96/H95),"",(J96/H95))</f>
        <v/>
      </c>
      <c r="K95" s="391"/>
      <c r="L95" s="391" t="str">
        <f t="shared" si="1834"/>
        <v/>
      </c>
      <c r="M95" s="392"/>
      <c r="N95" s="391">
        <v>300</v>
      </c>
      <c r="O95" s="391">
        <f t="shared" si="1844"/>
        <v>20</v>
      </c>
      <c r="P95" s="392">
        <v>6000</v>
      </c>
      <c r="T95" s="391">
        <v>425</v>
      </c>
      <c r="U95" s="391">
        <f t="shared" si="1846"/>
        <v>450</v>
      </c>
      <c r="V95" s="392">
        <v>191250</v>
      </c>
      <c r="W95" s="683"/>
      <c r="X95" s="392"/>
      <c r="Y95" s="392"/>
      <c r="Z95" s="391"/>
      <c r="AA95" s="393"/>
      <c r="AB95" s="392"/>
      <c r="AC95" s="391"/>
      <c r="AD95" s="391"/>
      <c r="AE95" s="391" t="str">
        <f t="shared" si="1848"/>
        <v/>
      </c>
      <c r="AF95" s="392"/>
      <c r="AG95" s="392">
        <f>SUM(G95,J95,M95,P95,S95,V95,AB95,AF95)</f>
        <v>197250</v>
      </c>
      <c r="AH95" s="391"/>
      <c r="AI95" s="391" t="str">
        <f t="shared" si="1871"/>
        <v/>
      </c>
      <c r="AJ95" s="392"/>
      <c r="AK95" s="391"/>
      <c r="AL95" s="391" t="str">
        <f t="shared" si="1873"/>
        <v/>
      </c>
      <c r="AM95" s="392"/>
      <c r="AN95" s="391"/>
      <c r="AO95" s="391" t="str">
        <f t="shared" si="1875"/>
        <v/>
      </c>
      <c r="AP95" s="392"/>
      <c r="AQ95" s="391"/>
      <c r="AR95" s="391" t="str">
        <f t="shared" si="1973"/>
        <v/>
      </c>
      <c r="AS95" s="392"/>
      <c r="AT95" s="391"/>
      <c r="AU95" s="391" t="str">
        <f t="shared" si="1988"/>
        <v>0</v>
      </c>
      <c r="AV95" s="392"/>
      <c r="AW95" s="394">
        <f t="shared" si="1880"/>
        <v>0</v>
      </c>
      <c r="AY95" s="35">
        <v>5000</v>
      </c>
      <c r="AZ95" s="399">
        <f>SUM(G95,J95,M95,P95,S95,V95,AB95,AF95,AJ95,AM95,AP95,AV95,AS95,AX95)*0.1</f>
        <v>19725</v>
      </c>
      <c r="BA95" s="206">
        <f>AG95+AW95+AX95+AY95+AZ95</f>
        <v>221975</v>
      </c>
      <c r="BB95" s="45"/>
      <c r="BC95" s="32"/>
      <c r="BD95" s="35" t="str">
        <f t="shared" si="1884"/>
        <v/>
      </c>
      <c r="BE95" s="35"/>
      <c r="BF95" s="32"/>
      <c r="BG95" s="35" t="str">
        <f t="shared" si="1886"/>
        <v/>
      </c>
      <c r="BH95" s="35"/>
      <c r="BI95" s="32"/>
      <c r="BJ95" s="35" t="str">
        <f t="shared" si="1888"/>
        <v/>
      </c>
      <c r="BK95" s="35"/>
      <c r="BL95" s="32">
        <v>1550</v>
      </c>
      <c r="BM95" s="35">
        <f t="shared" si="1890"/>
        <v>25</v>
      </c>
      <c r="BN95" s="35">
        <v>38750</v>
      </c>
      <c r="BO95" s="32"/>
      <c r="BP95" s="35" t="str">
        <f t="shared" si="1892"/>
        <v/>
      </c>
      <c r="BQ95" s="35"/>
      <c r="BR95" s="32">
        <v>200</v>
      </c>
      <c r="BS95" s="35">
        <f t="shared" si="1894"/>
        <v>500</v>
      </c>
      <c r="BT95" s="35">
        <v>100000</v>
      </c>
      <c r="BU95" s="669"/>
      <c r="BV95" s="35"/>
      <c r="BW95" s="35"/>
      <c r="BY95" s="35">
        <f>IF(ISERROR(BZ96/BX96),"",(BZ96/BX96))</f>
        <v>0.5</v>
      </c>
      <c r="CB95" s="32"/>
      <c r="CC95" s="35" t="str">
        <f t="shared" si="1898"/>
        <v/>
      </c>
      <c r="CD95" s="35"/>
      <c r="CE95" s="424">
        <f t="shared" si="1383"/>
        <v>138750</v>
      </c>
      <c r="CF95" s="32"/>
      <c r="CG95" s="35" t="str">
        <f t="shared" si="1901"/>
        <v/>
      </c>
      <c r="CH95" s="35"/>
      <c r="CI95" s="32"/>
      <c r="CJ95" s="35" t="str">
        <f t="shared" si="1903"/>
        <v/>
      </c>
      <c r="CK95" s="35"/>
      <c r="CL95" s="32"/>
      <c r="CM95" s="35" t="str">
        <f t="shared" si="1905"/>
        <v/>
      </c>
      <c r="CN95" s="35"/>
      <c r="CO95" s="32"/>
      <c r="CP95" s="35" t="str">
        <f t="shared" si="1907"/>
        <v/>
      </c>
      <c r="CQ95" s="35"/>
      <c r="CR95" s="32"/>
      <c r="CS95" s="35" t="str">
        <f t="shared" si="1909"/>
        <v/>
      </c>
      <c r="CT95" s="35"/>
      <c r="CU95" s="424">
        <f t="shared" si="1394"/>
        <v>0</v>
      </c>
      <c r="CV95" s="35"/>
      <c r="CW95" s="35">
        <v>5000</v>
      </c>
      <c r="CX95" s="399">
        <f>(CE95+CW95)*0.1</f>
        <v>14375</v>
      </c>
      <c r="CY95" s="424">
        <f t="shared" si="1377"/>
        <v>158125</v>
      </c>
      <c r="CZ95" s="822"/>
      <c r="DA95" s="32"/>
      <c r="DB95" s="35"/>
      <c r="DC95" s="35"/>
      <c r="DD95" s="32">
        <v>4000</v>
      </c>
      <c r="DE95" s="35"/>
      <c r="DF95" s="35">
        <v>160000</v>
      </c>
      <c r="DG95" s="32"/>
      <c r="DH95" s="35"/>
      <c r="DI95" s="35"/>
      <c r="DJ95" s="32">
        <v>1000</v>
      </c>
      <c r="DK95" s="35"/>
      <c r="DL95" s="35">
        <v>35000</v>
      </c>
      <c r="DM95" s="32">
        <v>300</v>
      </c>
      <c r="DN95" s="35"/>
      <c r="DO95" s="35">
        <v>250000</v>
      </c>
      <c r="DP95" s="32">
        <v>750</v>
      </c>
      <c r="DQ95" s="35"/>
      <c r="DR95" s="35">
        <v>375000</v>
      </c>
      <c r="DS95" s="669"/>
      <c r="DT95" s="35"/>
      <c r="DU95" s="35"/>
      <c r="DV95" s="32">
        <v>3000000</v>
      </c>
      <c r="DW95" s="35"/>
      <c r="DX95" s="35">
        <v>1500000</v>
      </c>
      <c r="DY95" s="32">
        <v>3000000</v>
      </c>
      <c r="DZ95" s="32"/>
      <c r="EA95" s="35"/>
      <c r="EB95" s="35"/>
      <c r="EC95" s="424">
        <f t="shared" si="1384"/>
        <v>2320000</v>
      </c>
      <c r="ED95" s="32"/>
      <c r="EE95" s="35"/>
      <c r="EF95" s="35"/>
      <c r="EG95" s="32"/>
      <c r="EH95" s="35"/>
      <c r="EI95" s="35"/>
      <c r="EJ95" s="32"/>
      <c r="EK95" s="35"/>
      <c r="EL95" s="35"/>
      <c r="EM95" s="32"/>
      <c r="EN95" s="35"/>
      <c r="EO95" s="35"/>
      <c r="EP95" s="32"/>
      <c r="EQ95" s="35"/>
      <c r="ER95" s="35"/>
      <c r="ES95" s="424">
        <f t="shared" si="1395"/>
        <v>0</v>
      </c>
      <c r="ET95" s="35">
        <v>10000</v>
      </c>
      <c r="EU95" s="399">
        <v>15000</v>
      </c>
      <c r="EV95" s="399">
        <f>SUM(DC95,DF95,DI95,DL95,DO95,DR95,DX95,EB95,EF95,EI95,EL95,EO95,ER95)*0.1</f>
        <v>232000</v>
      </c>
      <c r="EW95" s="424">
        <f t="shared" si="1378"/>
        <v>2577000</v>
      </c>
      <c r="EX95" s="45"/>
      <c r="EY95" s="32"/>
      <c r="EZ95" s="35"/>
      <c r="FA95" s="35"/>
      <c r="FB95" s="32">
        <v>9400</v>
      </c>
      <c r="FC95" s="35"/>
      <c r="FD95" s="35">
        <v>160000</v>
      </c>
      <c r="FE95" s="32"/>
      <c r="FF95" s="35"/>
      <c r="FG95" s="35"/>
      <c r="FH95" s="32">
        <v>2700</v>
      </c>
      <c r="FI95" s="35"/>
      <c r="FJ95" s="35">
        <v>94500</v>
      </c>
      <c r="FK95" s="32">
        <v>300</v>
      </c>
      <c r="FL95" s="35"/>
      <c r="FM95" s="35">
        <v>250000</v>
      </c>
      <c r="FN95" s="32">
        <v>100</v>
      </c>
      <c r="FO95" s="35"/>
      <c r="FP95" s="35">
        <v>50000</v>
      </c>
      <c r="FQ95" s="669"/>
      <c r="FR95" s="35"/>
      <c r="FS95" s="35"/>
      <c r="FT95" s="32">
        <v>3000000</v>
      </c>
      <c r="FU95" s="35"/>
      <c r="FV95" s="35">
        <v>1500000</v>
      </c>
      <c r="FW95" s="32">
        <v>3000000</v>
      </c>
      <c r="FX95" s="35"/>
      <c r="FY95" s="35"/>
      <c r="FZ95" s="35"/>
      <c r="GA95" s="424">
        <f t="shared" si="1385"/>
        <v>2054500</v>
      </c>
      <c r="GB95" s="32"/>
      <c r="GC95" s="35"/>
      <c r="GD95" s="35"/>
      <c r="GE95" s="32"/>
      <c r="GF95" s="35"/>
      <c r="GG95" s="35"/>
      <c r="GH95" s="32"/>
      <c r="GI95" s="35"/>
      <c r="GJ95" s="35"/>
      <c r="GK95" s="32"/>
      <c r="GL95" s="35"/>
      <c r="GM95" s="35"/>
      <c r="GN95" s="32"/>
      <c r="GO95" s="35"/>
      <c r="GP95" s="35"/>
      <c r="GQ95" s="424">
        <f t="shared" si="1396"/>
        <v>0</v>
      </c>
      <c r="GR95" s="35">
        <v>10000</v>
      </c>
      <c r="GS95" s="399">
        <v>15000</v>
      </c>
      <c r="GT95" s="399">
        <f>SUM(FA95,FD95,FG95,FJ95,FM95,FP95,FV95,FZ95,GD95,GG95,GJ95,GM95,GP95)*0.1</f>
        <v>205450</v>
      </c>
      <c r="GU95" s="424">
        <f t="shared" si="1379"/>
        <v>2284950</v>
      </c>
      <c r="GV95" s="45"/>
      <c r="GW95" s="32"/>
      <c r="GX95" s="35"/>
      <c r="GY95" s="35"/>
      <c r="GZ95" s="32">
        <v>9000</v>
      </c>
      <c r="HA95" s="35"/>
      <c r="HB95" s="35">
        <v>390000</v>
      </c>
      <c r="HC95" s="32"/>
      <c r="HD95" s="35"/>
      <c r="HE95" s="35"/>
      <c r="HF95" s="32">
        <v>2700</v>
      </c>
      <c r="HG95" s="35"/>
      <c r="HH95" s="35">
        <v>94500</v>
      </c>
      <c r="HI95" s="32">
        <v>2000</v>
      </c>
      <c r="HJ95" s="35"/>
      <c r="HK95" s="35">
        <v>2200000</v>
      </c>
      <c r="HL95" s="32">
        <v>100</v>
      </c>
      <c r="HM95" s="35"/>
      <c r="HN95" s="35"/>
      <c r="HO95" s="669"/>
      <c r="HP95" s="35"/>
      <c r="HQ95" s="35"/>
      <c r="HR95" s="32">
        <v>3000000</v>
      </c>
      <c r="HS95" s="35"/>
      <c r="HT95" s="35">
        <v>1500000</v>
      </c>
      <c r="HU95" s="32">
        <v>3000000</v>
      </c>
      <c r="HV95" s="32"/>
      <c r="HW95" s="35"/>
      <c r="HX95" s="35"/>
      <c r="HY95" s="424">
        <f t="shared" si="1386"/>
        <v>4184500</v>
      </c>
      <c r="HZ95" s="32"/>
      <c r="IA95" s="35"/>
      <c r="IB95" s="35"/>
      <c r="IC95" s="32"/>
      <c r="ID95" s="35"/>
      <c r="IE95" s="35"/>
      <c r="IF95" s="32"/>
      <c r="IG95" s="35"/>
      <c r="IH95" s="35"/>
      <c r="II95" s="32"/>
      <c r="IJ95" s="35"/>
      <c r="IK95" s="35"/>
      <c r="IL95" s="32"/>
      <c r="IM95" s="35"/>
      <c r="IN95" s="35"/>
      <c r="IO95" s="424">
        <f t="shared" si="1397"/>
        <v>0</v>
      </c>
      <c r="IP95" s="35">
        <v>100000</v>
      </c>
      <c r="IQ95" s="399">
        <v>5000</v>
      </c>
      <c r="IR95" s="399">
        <f>SUM(GY95,HB95,HE95,HH95,HK95,HN95,HT95,HX95,IB95,IE95,IH95,IK95,IN95)*0.1</f>
        <v>418450</v>
      </c>
      <c r="IS95" s="424">
        <f t="shared" si="1380"/>
        <v>4707950</v>
      </c>
      <c r="IT95" s="45"/>
      <c r="IU95" s="32"/>
      <c r="IV95" s="35"/>
      <c r="IW95" s="35"/>
      <c r="IX95" s="32">
        <v>9000</v>
      </c>
      <c r="IY95" s="35"/>
      <c r="IZ95" s="35">
        <v>390000</v>
      </c>
      <c r="JA95" s="32"/>
      <c r="JB95" s="35"/>
      <c r="JC95" s="35"/>
      <c r="JD95" s="32">
        <v>2700</v>
      </c>
      <c r="JE95" s="35"/>
      <c r="JF95" s="35">
        <v>94500</v>
      </c>
      <c r="JG95" s="32">
        <v>2000</v>
      </c>
      <c r="JH95" s="35"/>
      <c r="JI95" s="35">
        <v>2200000</v>
      </c>
      <c r="JJ95" s="32">
        <v>100</v>
      </c>
      <c r="JK95" s="35"/>
      <c r="JL95" s="35"/>
      <c r="JM95" s="669"/>
      <c r="JN95" s="35"/>
      <c r="JO95" s="35"/>
      <c r="JP95" s="32">
        <v>3000000</v>
      </c>
      <c r="JQ95" s="35"/>
      <c r="JR95" s="35">
        <v>1500000</v>
      </c>
      <c r="JS95" s="32">
        <v>3000000</v>
      </c>
      <c r="JT95" s="32"/>
      <c r="JU95" s="35"/>
      <c r="JV95" s="35"/>
      <c r="JW95" s="424">
        <f t="shared" si="1387"/>
        <v>4184500</v>
      </c>
      <c r="JX95" s="32"/>
      <c r="JY95" s="35"/>
      <c r="JZ95" s="35"/>
      <c r="KA95" s="32"/>
      <c r="KB95" s="35"/>
      <c r="KC95" s="35"/>
      <c r="KD95" s="32"/>
      <c r="KE95" s="35"/>
      <c r="KF95" s="35"/>
      <c r="KG95" s="32"/>
      <c r="KH95" s="35"/>
      <c r="KI95" s="35"/>
      <c r="KJ95" s="32"/>
      <c r="KK95" s="35"/>
      <c r="KL95" s="35"/>
      <c r="KM95" s="424">
        <f t="shared" si="1398"/>
        <v>0</v>
      </c>
      <c r="KN95" s="35">
        <v>100000</v>
      </c>
      <c r="KO95" s="399">
        <v>5000</v>
      </c>
      <c r="KP95" s="399">
        <f>SUM(IW95,IZ95,JC95,JF95,JI95,JL95,JR95,JV95,JZ95,KC95,KF95,KI95,KL95)*0.1</f>
        <v>418450</v>
      </c>
      <c r="KQ95" s="424">
        <f t="shared" si="1381"/>
        <v>4707950</v>
      </c>
      <c r="KR95" s="45"/>
    </row>
    <row r="96" spans="1:304">
      <c r="A96" s="914"/>
      <c r="B96" s="16"/>
      <c r="C96" s="16"/>
      <c r="D96" s="17" t="s">
        <v>55</v>
      </c>
      <c r="E96" s="391"/>
      <c r="F96" s="391" t="str">
        <f t="shared" si="1986"/>
        <v/>
      </c>
      <c r="G96" s="392"/>
      <c r="H96" s="391">
        <v>4000</v>
      </c>
      <c r="I96" s="391" t="str">
        <f>IF(ISERROR(#REF!/H96),"",(#REF!/H96))</f>
        <v/>
      </c>
      <c r="J96" s="392">
        <v>160000</v>
      </c>
      <c r="K96" s="391"/>
      <c r="L96" s="391" t="str">
        <f t="shared" si="1834"/>
        <v/>
      </c>
      <c r="M96" s="392"/>
      <c r="N96" s="391"/>
      <c r="O96" s="391" t="str">
        <f t="shared" si="1844"/>
        <v/>
      </c>
      <c r="P96" s="392"/>
      <c r="Q96" s="391">
        <v>300</v>
      </c>
      <c r="R96" s="391">
        <f>IF(ISERROR(S96/Q96),"",(S96/Q96))</f>
        <v>833.33333333333337</v>
      </c>
      <c r="S96" s="392">
        <v>250000</v>
      </c>
      <c r="T96" s="391"/>
      <c r="U96" s="391" t="str">
        <f t="shared" si="1846"/>
        <v/>
      </c>
      <c r="V96" s="392"/>
      <c r="W96" s="683"/>
      <c r="X96" s="392"/>
      <c r="Y96" s="392"/>
      <c r="Z96" s="391">
        <v>3000000</v>
      </c>
      <c r="AA96" s="393">
        <f t="shared" ref="AA96:AA141" si="2079">IF(ISERROR(AB96/Z96),"",(AB96/Z96))</f>
        <v>0.4</v>
      </c>
      <c r="AB96" s="392">
        <v>1200000</v>
      </c>
      <c r="AC96" s="391">
        <v>3000000</v>
      </c>
      <c r="AD96" s="391"/>
      <c r="AE96" s="391" t="str">
        <f t="shared" si="1848"/>
        <v/>
      </c>
      <c r="AF96" s="392"/>
      <c r="AG96" s="392">
        <f>SUM(G96,J96,M96,P96,S96,V96,AB96,AF96)</f>
        <v>1610000</v>
      </c>
      <c r="AH96" s="391"/>
      <c r="AI96" s="391" t="str">
        <f t="shared" si="1871"/>
        <v/>
      </c>
      <c r="AJ96" s="392"/>
      <c r="AK96" s="391"/>
      <c r="AL96" s="391" t="str">
        <f t="shared" si="1873"/>
        <v/>
      </c>
      <c r="AM96" s="392"/>
      <c r="AN96" s="391"/>
      <c r="AO96" s="391" t="str">
        <f t="shared" si="1875"/>
        <v/>
      </c>
      <c r="AP96" s="392"/>
      <c r="AQ96" s="391"/>
      <c r="AR96" s="391" t="str">
        <f t="shared" si="1973"/>
        <v/>
      </c>
      <c r="AS96" s="392"/>
      <c r="AT96" s="391"/>
      <c r="AU96" s="391" t="str">
        <f t="shared" si="1988"/>
        <v>0</v>
      </c>
      <c r="AV96" s="392"/>
      <c r="AW96" s="392">
        <f t="shared" si="1880"/>
        <v>0</v>
      </c>
      <c r="AX96" s="392">
        <v>100000</v>
      </c>
      <c r="AY96" s="35">
        <v>10000</v>
      </c>
      <c r="AZ96" s="399">
        <f>SUM(G96,J96,M96,P96,S96,V96,AB96,AF96,AJ96,AM96,AP96,AV96,AS96,AX96)*0.1</f>
        <v>171000</v>
      </c>
      <c r="BA96" s="206">
        <f>AG96+AW96+AX96+AY96+AZ96</f>
        <v>1891000</v>
      </c>
      <c r="BB96" s="45"/>
      <c r="BC96" s="32"/>
      <c r="BD96" s="35" t="str">
        <f t="shared" si="1884"/>
        <v/>
      </c>
      <c r="BE96" s="35"/>
      <c r="BF96" s="32">
        <v>4000</v>
      </c>
      <c r="BG96" s="35">
        <f t="shared" si="1886"/>
        <v>40</v>
      </c>
      <c r="BH96" s="35">
        <v>160000</v>
      </c>
      <c r="BI96" s="32"/>
      <c r="BJ96" s="35" t="str">
        <f t="shared" si="1888"/>
        <v/>
      </c>
      <c r="BK96" s="35"/>
      <c r="BL96" s="32"/>
      <c r="BM96" s="35" t="str">
        <f t="shared" si="1890"/>
        <v/>
      </c>
      <c r="BN96" s="35"/>
      <c r="BO96" s="32">
        <v>300</v>
      </c>
      <c r="BP96" s="35">
        <f t="shared" si="1892"/>
        <v>833.33333333333337</v>
      </c>
      <c r="BQ96" s="35">
        <v>250000</v>
      </c>
      <c r="BR96" s="32"/>
      <c r="BS96" s="35" t="str">
        <f t="shared" si="1894"/>
        <v/>
      </c>
      <c r="BT96" s="35"/>
      <c r="BU96" s="669"/>
      <c r="BV96" s="35"/>
      <c r="BW96" s="35"/>
      <c r="BX96" s="32">
        <v>3000000</v>
      </c>
      <c r="BY96" s="35" t="str">
        <f>IF(ISERROR(#REF!/#REF!),"",(#REF!/#REF!))</f>
        <v/>
      </c>
      <c r="BZ96" s="35">
        <v>1500000</v>
      </c>
      <c r="CA96" s="32">
        <v>3000000</v>
      </c>
      <c r="CB96" s="32"/>
      <c r="CC96" s="35" t="str">
        <f t="shared" si="1898"/>
        <v/>
      </c>
      <c r="CD96" s="35"/>
      <c r="CE96" s="424">
        <f t="shared" si="1383"/>
        <v>1910000</v>
      </c>
      <c r="CF96" s="32"/>
      <c r="CG96" s="35" t="str">
        <f t="shared" si="1901"/>
        <v/>
      </c>
      <c r="CH96" s="35"/>
      <c r="CI96" s="32"/>
      <c r="CJ96" s="35" t="str">
        <f t="shared" si="1903"/>
        <v/>
      </c>
      <c r="CK96" s="35"/>
      <c r="CL96" s="32"/>
      <c r="CM96" s="35" t="str">
        <f t="shared" si="1905"/>
        <v/>
      </c>
      <c r="CN96" s="35"/>
      <c r="CO96" s="32"/>
      <c r="CP96" s="35" t="str">
        <f t="shared" si="1907"/>
        <v/>
      </c>
      <c r="CQ96" s="35"/>
      <c r="CR96" s="32"/>
      <c r="CS96" s="35" t="str">
        <f t="shared" si="1909"/>
        <v/>
      </c>
      <c r="CT96" s="35"/>
      <c r="CU96" s="424">
        <f t="shared" si="1394"/>
        <v>0</v>
      </c>
      <c r="CV96" s="35">
        <v>10000</v>
      </c>
      <c r="CW96" s="35">
        <v>10000</v>
      </c>
      <c r="CX96" s="399">
        <f>(CE96+CV96+CW96)*0.1</f>
        <v>193000</v>
      </c>
      <c r="CY96" s="424">
        <f t="shared" si="1377"/>
        <v>2123000</v>
      </c>
      <c r="CZ96" s="822"/>
      <c r="DA96" s="32"/>
      <c r="DB96" s="35"/>
      <c r="DC96" s="35"/>
      <c r="DD96" s="32"/>
      <c r="DE96" s="35"/>
      <c r="DF96" s="35"/>
      <c r="DG96" s="32"/>
      <c r="DH96" s="35"/>
      <c r="DI96" s="35"/>
      <c r="DJ96" s="32"/>
      <c r="DK96" s="35"/>
      <c r="DL96" s="35"/>
      <c r="DM96" s="32"/>
      <c r="DN96" s="35"/>
      <c r="DO96" s="35"/>
      <c r="DP96" s="32"/>
      <c r="DQ96" s="35"/>
      <c r="DR96" s="35"/>
      <c r="DS96" s="669"/>
      <c r="DT96" s="35"/>
      <c r="DU96" s="35"/>
      <c r="DV96" s="32"/>
      <c r="DW96" s="35"/>
      <c r="DX96" s="35"/>
      <c r="DY96" s="32"/>
      <c r="DZ96" s="32"/>
      <c r="EA96" s="35"/>
      <c r="EB96" s="35"/>
      <c r="EC96" s="424">
        <f t="shared" si="1384"/>
        <v>0</v>
      </c>
      <c r="ED96" s="32"/>
      <c r="EE96" s="35"/>
      <c r="EF96" s="35"/>
      <c r="EG96" s="32"/>
      <c r="EH96" s="35"/>
      <c r="EI96" s="35"/>
      <c r="EJ96" s="32"/>
      <c r="EK96" s="35"/>
      <c r="EL96" s="35"/>
      <c r="EM96" s="32"/>
      <c r="EN96" s="35"/>
      <c r="EO96" s="35"/>
      <c r="EP96" s="32"/>
      <c r="EQ96" s="35"/>
      <c r="ER96" s="35"/>
      <c r="ES96" s="424">
        <f t="shared" si="1395"/>
        <v>0</v>
      </c>
      <c r="ET96" s="35"/>
      <c r="EU96" s="35"/>
      <c r="EV96" s="399">
        <f t="shared" ref="EV96:EV98" si="2080">SUM(DC96,DF96,DI96,DL96,DO96,DR96,DX96,EB96,EF96,EI96,EL96,EO96,ER96)*0.1</f>
        <v>0</v>
      </c>
      <c r="EW96" s="424">
        <f t="shared" si="1378"/>
        <v>0</v>
      </c>
      <c r="EX96" s="45"/>
      <c r="EY96" s="32"/>
      <c r="EZ96" s="35"/>
      <c r="FA96" s="35"/>
      <c r="FB96" s="32"/>
      <c r="FC96" s="35"/>
      <c r="FD96" s="35"/>
      <c r="FE96" s="32"/>
      <c r="FF96" s="35"/>
      <c r="FG96" s="35"/>
      <c r="FH96" s="32"/>
      <c r="FI96" s="35"/>
      <c r="FJ96" s="35"/>
      <c r="FK96" s="32"/>
      <c r="FL96" s="35"/>
      <c r="FM96" s="35"/>
      <c r="FN96" s="32"/>
      <c r="FO96" s="35"/>
      <c r="FP96" s="35"/>
      <c r="FQ96" s="669"/>
      <c r="FR96" s="35"/>
      <c r="FS96" s="35"/>
      <c r="FT96" s="32"/>
      <c r="FU96" s="35"/>
      <c r="FV96" s="35"/>
      <c r="FW96" s="32"/>
      <c r="FX96" s="35"/>
      <c r="FY96" s="35"/>
      <c r="FZ96" s="35"/>
      <c r="GA96" s="424">
        <f t="shared" si="1385"/>
        <v>0</v>
      </c>
      <c r="GB96" s="32"/>
      <c r="GC96" s="35"/>
      <c r="GD96" s="35"/>
      <c r="GE96" s="32"/>
      <c r="GF96" s="35"/>
      <c r="GG96" s="35"/>
      <c r="GH96" s="32"/>
      <c r="GI96" s="35"/>
      <c r="GJ96" s="35"/>
      <c r="GK96" s="32"/>
      <c r="GL96" s="35"/>
      <c r="GM96" s="35"/>
      <c r="GN96" s="32"/>
      <c r="GO96" s="35"/>
      <c r="GP96" s="35"/>
      <c r="GQ96" s="424">
        <f t="shared" si="1396"/>
        <v>0</v>
      </c>
      <c r="GR96" s="35"/>
      <c r="GS96" s="35"/>
      <c r="GT96" s="399">
        <f t="shared" ref="GT96:GT98" si="2081">SUM(FA96,FD96,FG96,FJ96,FM96,FP96,FV96,FZ96,GD96,GG96,GJ96,GM96,GP96)*0.1</f>
        <v>0</v>
      </c>
      <c r="GU96" s="424">
        <f t="shared" si="1379"/>
        <v>0</v>
      </c>
      <c r="GV96" s="45"/>
      <c r="GW96" s="32"/>
      <c r="GX96" s="35"/>
      <c r="GY96" s="35"/>
      <c r="GZ96" s="32"/>
      <c r="HA96" s="35"/>
      <c r="HB96" s="35"/>
      <c r="HC96" s="32"/>
      <c r="HD96" s="35"/>
      <c r="HE96" s="35"/>
      <c r="HF96" s="32"/>
      <c r="HG96" s="35"/>
      <c r="HH96" s="35"/>
      <c r="HI96" s="32"/>
      <c r="HJ96" s="35"/>
      <c r="HK96" s="35"/>
      <c r="HL96" s="32"/>
      <c r="HM96" s="35"/>
      <c r="HN96" s="35"/>
      <c r="HO96" s="669"/>
      <c r="HP96" s="35"/>
      <c r="HQ96" s="35"/>
      <c r="HR96" s="32"/>
      <c r="HS96" s="35"/>
      <c r="HT96" s="35"/>
      <c r="HU96" s="32"/>
      <c r="HV96" s="32"/>
      <c r="HW96" s="35"/>
      <c r="HX96" s="35"/>
      <c r="HY96" s="424">
        <f t="shared" si="1386"/>
        <v>0</v>
      </c>
      <c r="HZ96" s="32"/>
      <c r="IA96" s="35"/>
      <c r="IB96" s="35"/>
      <c r="IC96" s="32"/>
      <c r="ID96" s="35"/>
      <c r="IE96" s="35"/>
      <c r="IF96" s="32"/>
      <c r="IG96" s="35"/>
      <c r="IH96" s="35"/>
      <c r="II96" s="32"/>
      <c r="IJ96" s="35"/>
      <c r="IK96" s="35"/>
      <c r="IL96" s="32"/>
      <c r="IM96" s="35"/>
      <c r="IN96" s="35"/>
      <c r="IO96" s="424">
        <f t="shared" si="1397"/>
        <v>0</v>
      </c>
      <c r="IP96" s="35"/>
      <c r="IQ96" s="35"/>
      <c r="IR96" s="399">
        <f t="shared" ref="IR96:IR98" si="2082">SUM(GY96,HB96,HE96,HH96,HK96,HN96,HT96,HX96,IB96,IE96,IH96,IK96,IN96)*0.1</f>
        <v>0</v>
      </c>
      <c r="IS96" s="424">
        <f t="shared" si="1380"/>
        <v>0</v>
      </c>
      <c r="IT96" s="45"/>
      <c r="IU96" s="32"/>
      <c r="IV96" s="35"/>
      <c r="IW96" s="35"/>
      <c r="IX96" s="32"/>
      <c r="IY96" s="35"/>
      <c r="IZ96" s="35"/>
      <c r="JA96" s="32"/>
      <c r="JB96" s="35"/>
      <c r="JC96" s="35"/>
      <c r="JD96" s="32"/>
      <c r="JE96" s="35"/>
      <c r="JF96" s="35"/>
      <c r="JG96" s="32"/>
      <c r="JH96" s="35"/>
      <c r="JI96" s="35"/>
      <c r="JJ96" s="32"/>
      <c r="JK96" s="35"/>
      <c r="JL96" s="35"/>
      <c r="JM96" s="669"/>
      <c r="JN96" s="35"/>
      <c r="JO96" s="35"/>
      <c r="JP96" s="32"/>
      <c r="JQ96" s="35"/>
      <c r="JR96" s="35"/>
      <c r="JS96" s="32"/>
      <c r="JT96" s="32"/>
      <c r="JU96" s="35"/>
      <c r="JV96" s="35"/>
      <c r="JW96" s="424">
        <f t="shared" si="1387"/>
        <v>0</v>
      </c>
      <c r="JX96" s="32"/>
      <c r="JY96" s="35"/>
      <c r="JZ96" s="35"/>
      <c r="KA96" s="32"/>
      <c r="KB96" s="35"/>
      <c r="KC96" s="35"/>
      <c r="KD96" s="32"/>
      <c r="KE96" s="35"/>
      <c r="KF96" s="35"/>
      <c r="KG96" s="32"/>
      <c r="KH96" s="35"/>
      <c r="KI96" s="35"/>
      <c r="KJ96" s="32"/>
      <c r="KK96" s="35"/>
      <c r="KL96" s="35"/>
      <c r="KM96" s="424">
        <f t="shared" si="1398"/>
        <v>0</v>
      </c>
      <c r="KN96" s="35"/>
      <c r="KO96" s="35"/>
      <c r="KP96" s="399">
        <f t="shared" ref="KP96:KP98" si="2083">SUM(IW96,IZ96,JC96,JF96,JI96,JL96,JR96,JV96,JZ96,KC96,KF96,KI96,KL96)*0.1</f>
        <v>0</v>
      </c>
      <c r="KQ96" s="424">
        <f t="shared" si="1381"/>
        <v>0</v>
      </c>
      <c r="KR96" s="45"/>
    </row>
    <row r="97" spans="1:304">
      <c r="A97" s="914"/>
      <c r="B97" s="16"/>
      <c r="C97" s="16"/>
      <c r="D97" s="17" t="s">
        <v>56</v>
      </c>
      <c r="E97" s="391"/>
      <c r="F97" s="391" t="str">
        <f t="shared" si="1986"/>
        <v/>
      </c>
      <c r="G97" s="392"/>
      <c r="H97" s="391"/>
      <c r="I97" s="391" t="str">
        <f t="shared" ref="I97:I141" si="2084">IF(ISERROR(J97/H97),"",(J97/H97))</f>
        <v/>
      </c>
      <c r="J97" s="392"/>
      <c r="K97" s="391"/>
      <c r="L97" s="391" t="str">
        <f t="shared" si="1834"/>
        <v/>
      </c>
      <c r="M97" s="392"/>
      <c r="N97" s="391"/>
      <c r="O97" s="391" t="str">
        <f t="shared" si="1844"/>
        <v/>
      </c>
      <c r="P97" s="392"/>
      <c r="Q97" s="391"/>
      <c r="R97" s="391" t="str">
        <f t="shared" ref="R97:R141" si="2085">IF(ISERROR(S97/Q97),"",(S97/Q97))</f>
        <v/>
      </c>
      <c r="S97" s="392"/>
      <c r="T97" s="391"/>
      <c r="U97" s="391" t="str">
        <f t="shared" si="1846"/>
        <v/>
      </c>
      <c r="V97" s="392"/>
      <c r="W97" s="683"/>
      <c r="X97" s="392"/>
      <c r="Y97" s="392"/>
      <c r="Z97" s="391"/>
      <c r="AA97" s="393" t="str">
        <f t="shared" si="2079"/>
        <v/>
      </c>
      <c r="AB97" s="392"/>
      <c r="AC97" s="391"/>
      <c r="AD97" s="391"/>
      <c r="AE97" s="391" t="str">
        <f t="shared" si="1848"/>
        <v/>
      </c>
      <c r="AF97" s="392"/>
      <c r="AG97" s="392">
        <f t="shared" ref="AG97" si="2086">SUM(G97,J97,M97,P97,S97,V97,AB97,AF97)</f>
        <v>0</v>
      </c>
      <c r="AH97" s="391"/>
      <c r="AI97" s="391" t="str">
        <f t="shared" si="1871"/>
        <v/>
      </c>
      <c r="AJ97" s="392"/>
      <c r="AK97" s="391"/>
      <c r="AL97" s="391" t="str">
        <f t="shared" si="1873"/>
        <v/>
      </c>
      <c r="AM97" s="392"/>
      <c r="AN97" s="391"/>
      <c r="AO97" s="391" t="str">
        <f t="shared" si="1875"/>
        <v/>
      </c>
      <c r="AP97" s="392"/>
      <c r="AQ97" s="391"/>
      <c r="AR97" s="391" t="str">
        <f t="shared" si="1973"/>
        <v/>
      </c>
      <c r="AS97" s="392"/>
      <c r="AT97" s="391"/>
      <c r="AU97" s="391" t="str">
        <f t="shared" si="1988"/>
        <v>0</v>
      </c>
      <c r="AV97" s="392"/>
      <c r="AW97" s="392">
        <f t="shared" si="1880"/>
        <v>0</v>
      </c>
      <c r="AX97" s="392"/>
      <c r="AY97" s="35"/>
      <c r="AZ97" s="399">
        <f t="shared" ref="AZ97:AZ98" si="2087">SUM(G97,J97,M97,P97,S97,V97,AB97,AF97,AJ97,AM97,AP97,AV97,AS97,AX97)*0.1</f>
        <v>0</v>
      </c>
      <c r="BA97" s="206">
        <f t="shared" ref="BA97:BA105" si="2088">AG97+AW97+AX97+AY97+AZ97</f>
        <v>0</v>
      </c>
      <c r="BB97" s="45"/>
      <c r="BC97" s="32"/>
      <c r="BD97" s="35" t="str">
        <f t="shared" si="1884"/>
        <v/>
      </c>
      <c r="BE97" s="35"/>
      <c r="BF97" s="32"/>
      <c r="BG97" s="35" t="str">
        <f t="shared" si="1886"/>
        <v/>
      </c>
      <c r="BH97" s="35"/>
      <c r="BI97" s="32"/>
      <c r="BJ97" s="35" t="str">
        <f t="shared" si="1888"/>
        <v/>
      </c>
      <c r="BK97" s="35"/>
      <c r="BL97" s="32"/>
      <c r="BM97" s="35" t="str">
        <f t="shared" si="1890"/>
        <v/>
      </c>
      <c r="BN97" s="35"/>
      <c r="BO97" s="32"/>
      <c r="BP97" s="35" t="str">
        <f t="shared" si="1892"/>
        <v/>
      </c>
      <c r="BQ97" s="35"/>
      <c r="BR97" s="32"/>
      <c r="BS97" s="35" t="str">
        <f t="shared" si="1894"/>
        <v/>
      </c>
      <c r="BT97" s="35"/>
      <c r="BU97" s="669"/>
      <c r="BV97" s="35"/>
      <c r="BW97" s="35"/>
      <c r="BX97" s="32"/>
      <c r="BY97" s="35" t="str">
        <f t="shared" ref="BY97:BY98" si="2089">IF(ISERROR(BZ97/BX97),"",(BZ97/BX97))</f>
        <v/>
      </c>
      <c r="BZ97" s="35"/>
      <c r="CA97" s="32"/>
      <c r="CB97" s="32"/>
      <c r="CC97" s="35" t="str">
        <f t="shared" si="1898"/>
        <v/>
      </c>
      <c r="CD97" s="35"/>
      <c r="CE97" s="424">
        <f t="shared" si="1383"/>
        <v>0</v>
      </c>
      <c r="CF97" s="32"/>
      <c r="CG97" s="35" t="str">
        <f t="shared" si="1901"/>
        <v/>
      </c>
      <c r="CH97" s="35"/>
      <c r="CI97" s="32"/>
      <c r="CJ97" s="35" t="str">
        <f t="shared" si="1903"/>
        <v/>
      </c>
      <c r="CK97" s="35"/>
      <c r="CL97" s="32"/>
      <c r="CM97" s="35" t="str">
        <f t="shared" si="1905"/>
        <v/>
      </c>
      <c r="CN97" s="35"/>
      <c r="CO97" s="32"/>
      <c r="CP97" s="35" t="str">
        <f t="shared" si="1907"/>
        <v/>
      </c>
      <c r="CQ97" s="35"/>
      <c r="CR97" s="32"/>
      <c r="CS97" s="35" t="str">
        <f t="shared" si="1909"/>
        <v/>
      </c>
      <c r="CT97" s="35"/>
      <c r="CU97" s="424">
        <f t="shared" si="1394"/>
        <v>0</v>
      </c>
      <c r="CV97" s="35"/>
      <c r="CW97" s="35"/>
      <c r="CX97" s="399">
        <f t="shared" ref="CX97:CX98" si="2090">SUM(BE97,BH97,BK97,BN97,BQ97,BT97,BZ97,CD97,CH97,CK97,CN97,CQ97,CT97)*0.1</f>
        <v>0</v>
      </c>
      <c r="CY97" s="424">
        <f t="shared" si="1377"/>
        <v>0</v>
      </c>
      <c r="CZ97" s="822"/>
      <c r="DA97" s="32"/>
      <c r="DB97" s="35"/>
      <c r="DC97" s="35"/>
      <c r="DD97" s="32"/>
      <c r="DE97" s="35"/>
      <c r="DF97" s="35"/>
      <c r="DG97" s="32"/>
      <c r="DH97" s="35"/>
      <c r="DI97" s="35"/>
      <c r="DJ97" s="32"/>
      <c r="DK97" s="35"/>
      <c r="DL97" s="35"/>
      <c r="DM97" s="32"/>
      <c r="DN97" s="35"/>
      <c r="DO97" s="35"/>
      <c r="DP97" s="32"/>
      <c r="DQ97" s="35"/>
      <c r="DR97" s="35"/>
      <c r="DS97" s="669"/>
      <c r="DT97" s="35"/>
      <c r="DU97" s="35"/>
      <c r="DV97" s="32"/>
      <c r="DW97" s="35"/>
      <c r="DX97" s="35"/>
      <c r="DY97" s="32"/>
      <c r="DZ97" s="32"/>
      <c r="EA97" s="35"/>
      <c r="EB97" s="35"/>
      <c r="EC97" s="424">
        <f t="shared" si="1384"/>
        <v>0</v>
      </c>
      <c r="ED97" s="32"/>
      <c r="EE97" s="35"/>
      <c r="EF97" s="35"/>
      <c r="EG97" s="32"/>
      <c r="EH97" s="35"/>
      <c r="EI97" s="35"/>
      <c r="EJ97" s="32"/>
      <c r="EK97" s="35"/>
      <c r="EL97" s="35"/>
      <c r="EM97" s="32"/>
      <c r="EN97" s="35"/>
      <c r="EO97" s="35"/>
      <c r="EP97" s="32"/>
      <c r="EQ97" s="35"/>
      <c r="ER97" s="35"/>
      <c r="ES97" s="424">
        <f t="shared" si="1395"/>
        <v>0</v>
      </c>
      <c r="ET97" s="35"/>
      <c r="EU97" s="35"/>
      <c r="EV97" s="399">
        <f t="shared" si="2080"/>
        <v>0</v>
      </c>
      <c r="EW97" s="424">
        <f t="shared" si="1378"/>
        <v>0</v>
      </c>
      <c r="EX97" s="45"/>
      <c r="EY97" s="32"/>
      <c r="EZ97" s="35"/>
      <c r="FA97" s="35"/>
      <c r="FB97" s="32"/>
      <c r="FC97" s="35"/>
      <c r="FD97" s="35"/>
      <c r="FE97" s="32"/>
      <c r="FF97" s="35"/>
      <c r="FG97" s="35"/>
      <c r="FH97" s="32"/>
      <c r="FI97" s="35"/>
      <c r="FJ97" s="35"/>
      <c r="FK97" s="32"/>
      <c r="FL97" s="35"/>
      <c r="FM97" s="35"/>
      <c r="FN97" s="32"/>
      <c r="FO97" s="35"/>
      <c r="FP97" s="35"/>
      <c r="FQ97" s="669"/>
      <c r="FR97" s="35"/>
      <c r="FS97" s="35"/>
      <c r="FT97" s="32"/>
      <c r="FU97" s="35"/>
      <c r="FV97" s="35"/>
      <c r="FW97" s="32"/>
      <c r="FX97" s="35"/>
      <c r="FY97" s="35"/>
      <c r="FZ97" s="35"/>
      <c r="GA97" s="424">
        <f t="shared" si="1385"/>
        <v>0</v>
      </c>
      <c r="GB97" s="32"/>
      <c r="GC97" s="35"/>
      <c r="GD97" s="35"/>
      <c r="GE97" s="32"/>
      <c r="GF97" s="35"/>
      <c r="GG97" s="35"/>
      <c r="GH97" s="32"/>
      <c r="GI97" s="35"/>
      <c r="GJ97" s="35"/>
      <c r="GK97" s="32"/>
      <c r="GL97" s="35"/>
      <c r="GM97" s="35"/>
      <c r="GN97" s="32"/>
      <c r="GO97" s="35"/>
      <c r="GP97" s="35"/>
      <c r="GQ97" s="424">
        <f t="shared" si="1396"/>
        <v>0</v>
      </c>
      <c r="GR97" s="35"/>
      <c r="GS97" s="35"/>
      <c r="GT97" s="399">
        <f t="shared" si="2081"/>
        <v>0</v>
      </c>
      <c r="GU97" s="424">
        <f t="shared" si="1379"/>
        <v>0</v>
      </c>
      <c r="GV97" s="45"/>
      <c r="GW97" s="32"/>
      <c r="GX97" s="35"/>
      <c r="GY97" s="35"/>
      <c r="GZ97" s="32"/>
      <c r="HA97" s="35"/>
      <c r="HB97" s="35"/>
      <c r="HC97" s="32"/>
      <c r="HD97" s="35"/>
      <c r="HE97" s="35"/>
      <c r="HF97" s="32"/>
      <c r="HG97" s="35"/>
      <c r="HH97" s="35"/>
      <c r="HI97" s="32"/>
      <c r="HJ97" s="35"/>
      <c r="HK97" s="35"/>
      <c r="HL97" s="32"/>
      <c r="HM97" s="35"/>
      <c r="HN97" s="35"/>
      <c r="HO97" s="669"/>
      <c r="HP97" s="35"/>
      <c r="HQ97" s="35"/>
      <c r="HR97" s="32"/>
      <c r="HS97" s="35"/>
      <c r="HT97" s="35"/>
      <c r="HU97" s="32"/>
      <c r="HV97" s="32"/>
      <c r="HW97" s="35"/>
      <c r="HX97" s="35"/>
      <c r="HY97" s="424">
        <f t="shared" si="1386"/>
        <v>0</v>
      </c>
      <c r="HZ97" s="32"/>
      <c r="IA97" s="35"/>
      <c r="IB97" s="35"/>
      <c r="IC97" s="32"/>
      <c r="ID97" s="35"/>
      <c r="IE97" s="35"/>
      <c r="IF97" s="32"/>
      <c r="IG97" s="35"/>
      <c r="IH97" s="35"/>
      <c r="II97" s="32"/>
      <c r="IJ97" s="35"/>
      <c r="IK97" s="35"/>
      <c r="IL97" s="32"/>
      <c r="IM97" s="35"/>
      <c r="IN97" s="35"/>
      <c r="IO97" s="424">
        <f t="shared" si="1397"/>
        <v>0</v>
      </c>
      <c r="IP97" s="35"/>
      <c r="IQ97" s="35"/>
      <c r="IR97" s="399">
        <f t="shared" si="2082"/>
        <v>0</v>
      </c>
      <c r="IS97" s="424">
        <f t="shared" si="1380"/>
        <v>0</v>
      </c>
      <c r="IT97" s="45"/>
      <c r="IU97" s="32"/>
      <c r="IV97" s="35"/>
      <c r="IW97" s="35"/>
      <c r="IX97" s="32"/>
      <c r="IY97" s="35"/>
      <c r="IZ97" s="35"/>
      <c r="JA97" s="32"/>
      <c r="JB97" s="35"/>
      <c r="JC97" s="35"/>
      <c r="JD97" s="32"/>
      <c r="JE97" s="35"/>
      <c r="JF97" s="35"/>
      <c r="JG97" s="32"/>
      <c r="JH97" s="35"/>
      <c r="JI97" s="35"/>
      <c r="JJ97" s="32"/>
      <c r="JK97" s="35"/>
      <c r="JL97" s="35"/>
      <c r="JM97" s="669"/>
      <c r="JN97" s="35"/>
      <c r="JO97" s="35"/>
      <c r="JP97" s="32"/>
      <c r="JQ97" s="35"/>
      <c r="JR97" s="35"/>
      <c r="JS97" s="32"/>
      <c r="JT97" s="32"/>
      <c r="JU97" s="35"/>
      <c r="JV97" s="35"/>
      <c r="JW97" s="424">
        <f t="shared" si="1387"/>
        <v>0</v>
      </c>
      <c r="JX97" s="32"/>
      <c r="JY97" s="35"/>
      <c r="JZ97" s="35"/>
      <c r="KA97" s="32"/>
      <c r="KB97" s="35"/>
      <c r="KC97" s="35"/>
      <c r="KD97" s="32"/>
      <c r="KE97" s="35"/>
      <c r="KF97" s="35"/>
      <c r="KG97" s="32"/>
      <c r="KH97" s="35"/>
      <c r="KI97" s="35"/>
      <c r="KJ97" s="32"/>
      <c r="KK97" s="35"/>
      <c r="KL97" s="35"/>
      <c r="KM97" s="424">
        <f t="shared" si="1398"/>
        <v>0</v>
      </c>
      <c r="KN97" s="35"/>
      <c r="KO97" s="35"/>
      <c r="KP97" s="399">
        <f t="shared" si="2083"/>
        <v>0</v>
      </c>
      <c r="KQ97" s="424">
        <f t="shared" si="1381"/>
        <v>0</v>
      </c>
      <c r="KR97" s="45"/>
    </row>
    <row r="98" spans="1:304">
      <c r="A98" s="914"/>
      <c r="B98" s="16"/>
      <c r="C98" s="18"/>
      <c r="D98" s="19" t="s">
        <v>57</v>
      </c>
      <c r="E98" s="391"/>
      <c r="F98" s="391" t="str">
        <f t="shared" si="1986"/>
        <v/>
      </c>
      <c r="G98" s="392"/>
      <c r="H98" s="391"/>
      <c r="I98" s="391" t="str">
        <f t="shared" si="2084"/>
        <v/>
      </c>
      <c r="J98" s="392"/>
      <c r="K98" s="391"/>
      <c r="L98" s="391" t="str">
        <f t="shared" si="1834"/>
        <v/>
      </c>
      <c r="M98" s="392"/>
      <c r="N98" s="391"/>
      <c r="O98" s="391" t="str">
        <f t="shared" si="1844"/>
        <v/>
      </c>
      <c r="P98" s="392"/>
      <c r="Q98" s="391"/>
      <c r="R98" s="391" t="str">
        <f t="shared" si="2085"/>
        <v/>
      </c>
      <c r="S98" s="392"/>
      <c r="T98" s="391"/>
      <c r="U98" s="391" t="str">
        <f t="shared" si="1846"/>
        <v/>
      </c>
      <c r="V98" s="392"/>
      <c r="W98" s="683"/>
      <c r="X98" s="392"/>
      <c r="Y98" s="392"/>
      <c r="Z98" s="391"/>
      <c r="AA98" s="393" t="str">
        <f t="shared" si="2079"/>
        <v/>
      </c>
      <c r="AB98" s="392"/>
      <c r="AC98" s="391"/>
      <c r="AD98" s="391"/>
      <c r="AE98" s="391" t="str">
        <f t="shared" si="1848"/>
        <v/>
      </c>
      <c r="AF98" s="392"/>
      <c r="AG98" s="395">
        <f>SUM(G98,J98,M98,P98,S98,V98,AB98,AF98)</f>
        <v>0</v>
      </c>
      <c r="AH98" s="391"/>
      <c r="AI98" s="391" t="str">
        <f t="shared" si="1871"/>
        <v/>
      </c>
      <c r="AJ98" s="392"/>
      <c r="AK98" s="391"/>
      <c r="AL98" s="391" t="str">
        <f t="shared" si="1873"/>
        <v/>
      </c>
      <c r="AM98" s="392"/>
      <c r="AN98" s="391"/>
      <c r="AO98" s="391" t="str">
        <f t="shared" si="1875"/>
        <v/>
      </c>
      <c r="AP98" s="392"/>
      <c r="AQ98" s="391"/>
      <c r="AR98" s="391" t="str">
        <f t="shared" si="1973"/>
        <v/>
      </c>
      <c r="AS98" s="392"/>
      <c r="AT98" s="391"/>
      <c r="AU98" s="391" t="str">
        <f t="shared" si="1988"/>
        <v>0</v>
      </c>
      <c r="AV98" s="392"/>
      <c r="AW98" s="392">
        <f t="shared" si="1880"/>
        <v>0</v>
      </c>
      <c r="AX98" s="392"/>
      <c r="AY98" s="35"/>
      <c r="AZ98" s="399">
        <f t="shared" si="2087"/>
        <v>0</v>
      </c>
      <c r="BA98" s="206">
        <f t="shared" si="2088"/>
        <v>0</v>
      </c>
      <c r="BB98" s="45"/>
      <c r="BC98" s="32"/>
      <c r="BD98" s="35" t="str">
        <f t="shared" si="1884"/>
        <v/>
      </c>
      <c r="BE98" s="35"/>
      <c r="BF98" s="32"/>
      <c r="BG98" s="35" t="str">
        <f t="shared" si="1886"/>
        <v/>
      </c>
      <c r="BH98" s="35"/>
      <c r="BI98" s="32"/>
      <c r="BJ98" s="35" t="str">
        <f t="shared" si="1888"/>
        <v/>
      </c>
      <c r="BK98" s="35"/>
      <c r="BL98" s="32"/>
      <c r="BM98" s="35" t="str">
        <f t="shared" si="1890"/>
        <v/>
      </c>
      <c r="BN98" s="35"/>
      <c r="BO98" s="32"/>
      <c r="BP98" s="35" t="str">
        <f t="shared" si="1892"/>
        <v/>
      </c>
      <c r="BQ98" s="35"/>
      <c r="BR98" s="32"/>
      <c r="BS98" s="35" t="str">
        <f t="shared" si="1894"/>
        <v/>
      </c>
      <c r="BT98" s="35"/>
      <c r="BU98" s="669"/>
      <c r="BV98" s="35"/>
      <c r="BW98" s="35"/>
      <c r="BX98" s="32"/>
      <c r="BY98" s="35" t="str">
        <f t="shared" si="2089"/>
        <v/>
      </c>
      <c r="BZ98" s="35"/>
      <c r="CA98" s="32"/>
      <c r="CB98" s="32"/>
      <c r="CC98" s="35" t="str">
        <f t="shared" si="1898"/>
        <v/>
      </c>
      <c r="CD98" s="35"/>
      <c r="CE98" s="424">
        <f t="shared" si="1383"/>
        <v>0</v>
      </c>
      <c r="CF98" s="32"/>
      <c r="CG98" s="35" t="str">
        <f t="shared" si="1901"/>
        <v/>
      </c>
      <c r="CH98" s="35"/>
      <c r="CI98" s="32"/>
      <c r="CJ98" s="35" t="str">
        <f t="shared" si="1903"/>
        <v/>
      </c>
      <c r="CK98" s="35"/>
      <c r="CL98" s="32"/>
      <c r="CM98" s="35" t="str">
        <f t="shared" si="1905"/>
        <v/>
      </c>
      <c r="CN98" s="35"/>
      <c r="CO98" s="32"/>
      <c r="CP98" s="35" t="str">
        <f t="shared" si="1907"/>
        <v/>
      </c>
      <c r="CQ98" s="35"/>
      <c r="CR98" s="32"/>
      <c r="CS98" s="35" t="str">
        <f t="shared" si="1909"/>
        <v/>
      </c>
      <c r="CT98" s="35"/>
      <c r="CU98" s="424">
        <f t="shared" si="1394"/>
        <v>0</v>
      </c>
      <c r="CV98" s="35"/>
      <c r="CW98" s="35"/>
      <c r="CX98" s="399">
        <f t="shared" si="2090"/>
        <v>0</v>
      </c>
      <c r="CY98" s="424">
        <f t="shared" si="1377"/>
        <v>0</v>
      </c>
      <c r="CZ98" s="822"/>
      <c r="DA98" s="32"/>
      <c r="DB98" s="35"/>
      <c r="DC98" s="35"/>
      <c r="DD98" s="32"/>
      <c r="DE98" s="35"/>
      <c r="DF98" s="35"/>
      <c r="DG98" s="32"/>
      <c r="DH98" s="35"/>
      <c r="DI98" s="35"/>
      <c r="DJ98" s="32"/>
      <c r="DK98" s="35"/>
      <c r="DL98" s="35"/>
      <c r="DM98" s="32"/>
      <c r="DN98" s="35"/>
      <c r="DO98" s="35"/>
      <c r="DP98" s="32"/>
      <c r="DQ98" s="35"/>
      <c r="DR98" s="35"/>
      <c r="DS98" s="669"/>
      <c r="DT98" s="35"/>
      <c r="DU98" s="35"/>
      <c r="DV98" s="32"/>
      <c r="DW98" s="35"/>
      <c r="DX98" s="35"/>
      <c r="DY98" s="32"/>
      <c r="DZ98" s="32"/>
      <c r="EA98" s="35"/>
      <c r="EB98" s="35"/>
      <c r="EC98" s="424">
        <f t="shared" si="1384"/>
        <v>0</v>
      </c>
      <c r="ED98" s="32"/>
      <c r="EE98" s="35"/>
      <c r="EF98" s="35"/>
      <c r="EG98" s="32"/>
      <c r="EH98" s="35"/>
      <c r="EI98" s="35"/>
      <c r="EJ98" s="32"/>
      <c r="EK98" s="35"/>
      <c r="EL98" s="35"/>
      <c r="EM98" s="32"/>
      <c r="EN98" s="35"/>
      <c r="EO98" s="35"/>
      <c r="EP98" s="32"/>
      <c r="EQ98" s="35"/>
      <c r="ER98" s="35"/>
      <c r="ES98" s="424">
        <f t="shared" si="1395"/>
        <v>0</v>
      </c>
      <c r="ET98" s="35"/>
      <c r="EU98" s="35"/>
      <c r="EV98" s="399">
        <f t="shared" si="2080"/>
        <v>0</v>
      </c>
      <c r="EW98" s="424">
        <f t="shared" si="1378"/>
        <v>0</v>
      </c>
      <c r="EX98" s="45"/>
      <c r="EY98" s="32"/>
      <c r="EZ98" s="35"/>
      <c r="FA98" s="35"/>
      <c r="FB98" s="32"/>
      <c r="FC98" s="35"/>
      <c r="FD98" s="35"/>
      <c r="FE98" s="32"/>
      <c r="FF98" s="35"/>
      <c r="FG98" s="35"/>
      <c r="FH98" s="32"/>
      <c r="FI98" s="35"/>
      <c r="FJ98" s="35"/>
      <c r="FK98" s="32"/>
      <c r="FL98" s="35"/>
      <c r="FM98" s="35"/>
      <c r="FN98" s="32"/>
      <c r="FO98" s="35"/>
      <c r="FP98" s="35"/>
      <c r="FQ98" s="669"/>
      <c r="FR98" s="35"/>
      <c r="FS98" s="35"/>
      <c r="FT98" s="32"/>
      <c r="FU98" s="35"/>
      <c r="FV98" s="35"/>
      <c r="FW98" s="32"/>
      <c r="FX98" s="35"/>
      <c r="FY98" s="35"/>
      <c r="FZ98" s="35"/>
      <c r="GA98" s="424">
        <f t="shared" si="1385"/>
        <v>0</v>
      </c>
      <c r="GB98" s="32"/>
      <c r="GC98" s="35"/>
      <c r="GD98" s="35"/>
      <c r="GE98" s="32"/>
      <c r="GF98" s="35"/>
      <c r="GG98" s="35"/>
      <c r="GH98" s="32"/>
      <c r="GI98" s="35"/>
      <c r="GJ98" s="35"/>
      <c r="GK98" s="32"/>
      <c r="GL98" s="35"/>
      <c r="GM98" s="35"/>
      <c r="GN98" s="32"/>
      <c r="GO98" s="35"/>
      <c r="GP98" s="35"/>
      <c r="GQ98" s="424">
        <f t="shared" si="1396"/>
        <v>0</v>
      </c>
      <c r="GR98" s="35"/>
      <c r="GS98" s="35"/>
      <c r="GT98" s="399">
        <f t="shared" si="2081"/>
        <v>0</v>
      </c>
      <c r="GU98" s="424">
        <f t="shared" si="1379"/>
        <v>0</v>
      </c>
      <c r="GV98" s="45"/>
      <c r="GW98" s="32"/>
      <c r="GX98" s="35"/>
      <c r="GY98" s="35"/>
      <c r="GZ98" s="32"/>
      <c r="HA98" s="35"/>
      <c r="HB98" s="35"/>
      <c r="HC98" s="32"/>
      <c r="HD98" s="35"/>
      <c r="HE98" s="35"/>
      <c r="HF98" s="32"/>
      <c r="HG98" s="35"/>
      <c r="HH98" s="35"/>
      <c r="HI98" s="32"/>
      <c r="HJ98" s="35"/>
      <c r="HK98" s="35"/>
      <c r="HL98" s="32"/>
      <c r="HM98" s="35"/>
      <c r="HN98" s="35"/>
      <c r="HO98" s="669"/>
      <c r="HP98" s="35"/>
      <c r="HQ98" s="35"/>
      <c r="HR98" s="32"/>
      <c r="HS98" s="35"/>
      <c r="HT98" s="35"/>
      <c r="HU98" s="32"/>
      <c r="HV98" s="32"/>
      <c r="HW98" s="35"/>
      <c r="HX98" s="35"/>
      <c r="HY98" s="424">
        <f t="shared" si="1386"/>
        <v>0</v>
      </c>
      <c r="HZ98" s="32"/>
      <c r="IA98" s="35"/>
      <c r="IB98" s="35"/>
      <c r="IC98" s="32"/>
      <c r="ID98" s="35"/>
      <c r="IE98" s="35"/>
      <c r="IF98" s="32"/>
      <c r="IG98" s="35"/>
      <c r="IH98" s="35"/>
      <c r="II98" s="32"/>
      <c r="IJ98" s="35"/>
      <c r="IK98" s="35"/>
      <c r="IL98" s="32"/>
      <c r="IM98" s="35"/>
      <c r="IN98" s="35"/>
      <c r="IO98" s="424">
        <f t="shared" si="1397"/>
        <v>0</v>
      </c>
      <c r="IP98" s="35"/>
      <c r="IQ98" s="35"/>
      <c r="IR98" s="399">
        <f t="shared" si="2082"/>
        <v>0</v>
      </c>
      <c r="IS98" s="424">
        <f t="shared" si="1380"/>
        <v>0</v>
      </c>
      <c r="IT98" s="45"/>
      <c r="IU98" s="32"/>
      <c r="IV98" s="35"/>
      <c r="IW98" s="35"/>
      <c r="IX98" s="32"/>
      <c r="IY98" s="35"/>
      <c r="IZ98" s="35"/>
      <c r="JA98" s="32"/>
      <c r="JB98" s="35"/>
      <c r="JC98" s="35"/>
      <c r="JD98" s="32"/>
      <c r="JE98" s="35"/>
      <c r="JF98" s="35"/>
      <c r="JG98" s="32"/>
      <c r="JH98" s="35"/>
      <c r="JI98" s="35"/>
      <c r="JJ98" s="32"/>
      <c r="JK98" s="35"/>
      <c r="JL98" s="35"/>
      <c r="JM98" s="669"/>
      <c r="JN98" s="35"/>
      <c r="JO98" s="35"/>
      <c r="JP98" s="32"/>
      <c r="JQ98" s="35"/>
      <c r="JR98" s="35"/>
      <c r="JS98" s="32"/>
      <c r="JT98" s="32"/>
      <c r="JU98" s="35"/>
      <c r="JV98" s="35"/>
      <c r="JW98" s="424">
        <f t="shared" si="1387"/>
        <v>0</v>
      </c>
      <c r="JX98" s="32"/>
      <c r="JY98" s="35"/>
      <c r="JZ98" s="35"/>
      <c r="KA98" s="32"/>
      <c r="KB98" s="35"/>
      <c r="KC98" s="35"/>
      <c r="KD98" s="32"/>
      <c r="KE98" s="35"/>
      <c r="KF98" s="35"/>
      <c r="KG98" s="32"/>
      <c r="KH98" s="35"/>
      <c r="KI98" s="35"/>
      <c r="KJ98" s="32"/>
      <c r="KK98" s="35"/>
      <c r="KL98" s="35"/>
      <c r="KM98" s="424">
        <f t="shared" si="1398"/>
        <v>0</v>
      </c>
      <c r="KN98" s="35"/>
      <c r="KO98" s="35"/>
      <c r="KP98" s="399">
        <f t="shared" si="2083"/>
        <v>0</v>
      </c>
      <c r="KQ98" s="424">
        <f t="shared" si="1381"/>
        <v>0</v>
      </c>
      <c r="KR98" s="45"/>
    </row>
    <row r="99" spans="1:304" ht="15">
      <c r="A99" s="914"/>
      <c r="B99" s="16"/>
      <c r="C99" s="20" t="s">
        <v>140</v>
      </c>
      <c r="D99" s="19"/>
      <c r="E99" s="33">
        <f>SUM(E95:E98)</f>
        <v>0</v>
      </c>
      <c r="F99" s="33" t="str">
        <f t="shared" si="1986"/>
        <v/>
      </c>
      <c r="G99" s="36">
        <f t="shared" ref="G99:H99" si="2091">SUM(G95:G98)</f>
        <v>0</v>
      </c>
      <c r="H99" s="33">
        <f t="shared" si="2091"/>
        <v>4000</v>
      </c>
      <c r="I99" s="33">
        <f t="shared" si="2084"/>
        <v>40</v>
      </c>
      <c r="J99" s="36">
        <f>SUM(J96:J98)</f>
        <v>160000</v>
      </c>
      <c r="K99" s="33">
        <f t="shared" ref="K99" si="2092">SUM(K95:K98)</f>
        <v>0</v>
      </c>
      <c r="L99" s="33" t="str">
        <f t="shared" si="1834"/>
        <v/>
      </c>
      <c r="M99" s="36">
        <f t="shared" ref="M99:N99" si="2093">SUM(M95:M98)</f>
        <v>0</v>
      </c>
      <c r="N99" s="33">
        <f t="shared" si="2093"/>
        <v>300</v>
      </c>
      <c r="O99" s="33">
        <f t="shared" si="1844"/>
        <v>20</v>
      </c>
      <c r="P99" s="36">
        <f t="shared" ref="P99" si="2094">SUM(P95:P98)</f>
        <v>6000</v>
      </c>
      <c r="Q99" s="33">
        <f>SUM(Q96:Q98)</f>
        <v>300</v>
      </c>
      <c r="R99" s="33">
        <f t="shared" si="2085"/>
        <v>833.33333333333337</v>
      </c>
      <c r="S99" s="36">
        <f>SUM(S96:S98)</f>
        <v>250000</v>
      </c>
      <c r="T99" s="33">
        <f t="shared" ref="T99" si="2095">SUM(T95:T98)</f>
        <v>425</v>
      </c>
      <c r="U99" s="33">
        <f t="shared" si="1846"/>
        <v>450</v>
      </c>
      <c r="V99" s="36">
        <f t="shared" ref="V99:Z99" si="2096">SUM(V95:V98)</f>
        <v>191250</v>
      </c>
      <c r="W99" s="670">
        <f t="shared" si="2096"/>
        <v>0</v>
      </c>
      <c r="X99" s="36">
        <f t="shared" si="2096"/>
        <v>0</v>
      </c>
      <c r="Y99" s="36">
        <f t="shared" si="2096"/>
        <v>0</v>
      </c>
      <c r="Z99" s="33">
        <f t="shared" si="2096"/>
        <v>3000000</v>
      </c>
      <c r="AA99" s="230">
        <f t="shared" si="2079"/>
        <v>0.4</v>
      </c>
      <c r="AB99" s="36">
        <f t="shared" ref="AB99:AD99" si="2097">SUM(AB95:AB98)</f>
        <v>1200000</v>
      </c>
      <c r="AC99" s="33">
        <f t="shared" si="2097"/>
        <v>3000000</v>
      </c>
      <c r="AD99" s="33">
        <f t="shared" si="2097"/>
        <v>0</v>
      </c>
      <c r="AE99" s="33" t="str">
        <f t="shared" si="1848"/>
        <v/>
      </c>
      <c r="AF99" s="36">
        <f t="shared" ref="AF99" si="2098">SUM(AF95:AF98)</f>
        <v>0</v>
      </c>
      <c r="AG99" s="41">
        <f>SUM(G99,J99,M99,P99,S99,V99,AB99,AF99)</f>
        <v>1807250</v>
      </c>
      <c r="AH99" s="33">
        <f t="shared" ref="AH99" si="2099">SUM(AH95:AH98)</f>
        <v>0</v>
      </c>
      <c r="AI99" s="33" t="str">
        <f t="shared" si="1871"/>
        <v/>
      </c>
      <c r="AJ99" s="36">
        <f t="shared" ref="AJ99:AK99" si="2100">SUM(AJ95:AJ98)</f>
        <v>0</v>
      </c>
      <c r="AK99" s="33">
        <f t="shared" si="2100"/>
        <v>0</v>
      </c>
      <c r="AL99" s="33" t="str">
        <f t="shared" si="1873"/>
        <v/>
      </c>
      <c r="AM99" s="36">
        <f t="shared" ref="AM99:AN99" si="2101">SUM(AM95:AM98)</f>
        <v>0</v>
      </c>
      <c r="AN99" s="33">
        <f t="shared" si="2101"/>
        <v>0</v>
      </c>
      <c r="AO99" s="33" t="str">
        <f t="shared" si="1875"/>
        <v/>
      </c>
      <c r="AP99" s="36">
        <f t="shared" ref="AP99:AQ99" si="2102">SUM(AP95:AP98)</f>
        <v>0</v>
      </c>
      <c r="AQ99" s="33">
        <f t="shared" si="2102"/>
        <v>0</v>
      </c>
      <c r="AR99" s="33" t="str">
        <f t="shared" si="1973"/>
        <v/>
      </c>
      <c r="AS99" s="36">
        <f t="shared" ref="AS99:AT99" si="2103">SUM(AS95:AS98)</f>
        <v>0</v>
      </c>
      <c r="AT99" s="33">
        <f t="shared" si="2103"/>
        <v>0</v>
      </c>
      <c r="AU99" s="33" t="str">
        <f t="shared" si="1988"/>
        <v>0</v>
      </c>
      <c r="AV99" s="36">
        <f t="shared" ref="AV99" si="2104">SUM(AV95:AV98)</f>
        <v>0</v>
      </c>
      <c r="AW99" s="36">
        <f t="shared" si="1880"/>
        <v>0</v>
      </c>
      <c r="AX99" s="36">
        <f>SUM(AX96:AX98)</f>
        <v>100000</v>
      </c>
      <c r="AY99" s="36">
        <f t="shared" ref="AY99:AZ99" si="2105">SUM(AY95:AY98)</f>
        <v>15000</v>
      </c>
      <c r="AZ99" s="36">
        <f t="shared" si="2105"/>
        <v>190725</v>
      </c>
      <c r="BA99" s="214">
        <f t="shared" si="2088"/>
        <v>2112975</v>
      </c>
      <c r="BB99" s="45"/>
      <c r="BC99" s="33">
        <f>SUM(BC95:BC98)</f>
        <v>0</v>
      </c>
      <c r="BD99" s="36" t="str">
        <f t="shared" si="1884"/>
        <v/>
      </c>
      <c r="BE99" s="36">
        <f t="shared" ref="BE99:BF99" si="2106">SUM(BE95:BE98)</f>
        <v>0</v>
      </c>
      <c r="BF99" s="33">
        <f t="shared" si="2106"/>
        <v>4000</v>
      </c>
      <c r="BG99" s="36">
        <f t="shared" si="1886"/>
        <v>40</v>
      </c>
      <c r="BH99" s="36">
        <f t="shared" ref="BH99:BI99" si="2107">SUM(BH95:BH98)</f>
        <v>160000</v>
      </c>
      <c r="BI99" s="33">
        <f t="shared" si="2107"/>
        <v>0</v>
      </c>
      <c r="BJ99" s="36" t="str">
        <f t="shared" si="1888"/>
        <v/>
      </c>
      <c r="BK99" s="36">
        <f t="shared" ref="BK99:BL99" si="2108">SUM(BK95:BK98)</f>
        <v>0</v>
      </c>
      <c r="BL99" s="33">
        <f t="shared" si="2108"/>
        <v>1550</v>
      </c>
      <c r="BM99" s="36">
        <f t="shared" si="1890"/>
        <v>25</v>
      </c>
      <c r="BN99" s="36">
        <f t="shared" ref="BN99:BO99" si="2109">SUM(BN95:BN98)</f>
        <v>38750</v>
      </c>
      <c r="BO99" s="33">
        <f t="shared" si="2109"/>
        <v>300</v>
      </c>
      <c r="BP99" s="36">
        <f t="shared" si="1892"/>
        <v>833.33333333333337</v>
      </c>
      <c r="BQ99" s="36">
        <f t="shared" ref="BQ99:BR99" si="2110">SUM(BQ95:BQ98)</f>
        <v>250000</v>
      </c>
      <c r="BR99" s="33">
        <f t="shared" si="2110"/>
        <v>200</v>
      </c>
      <c r="BS99" s="36">
        <f t="shared" si="1894"/>
        <v>500</v>
      </c>
      <c r="BT99" s="36">
        <f t="shared" ref="BT99:BX99" si="2111">SUM(BT95:BT98)</f>
        <v>100000</v>
      </c>
      <c r="BU99" s="670">
        <f t="shared" si="2111"/>
        <v>0</v>
      </c>
      <c r="BV99" s="36">
        <f t="shared" si="2111"/>
        <v>0</v>
      </c>
      <c r="BW99" s="36">
        <f t="shared" si="2111"/>
        <v>0</v>
      </c>
      <c r="BX99" s="33">
        <f t="shared" si="2111"/>
        <v>3000000</v>
      </c>
      <c r="BY99" s="36">
        <f t="shared" si="1896"/>
        <v>0.5</v>
      </c>
      <c r="BZ99" s="36">
        <f t="shared" ref="BZ99:CB99" si="2112">SUM(BZ95:BZ98)</f>
        <v>1500000</v>
      </c>
      <c r="CA99" s="33">
        <f t="shared" si="2112"/>
        <v>3000000</v>
      </c>
      <c r="CB99" s="33">
        <f t="shared" si="2112"/>
        <v>0</v>
      </c>
      <c r="CC99" s="36" t="str">
        <f t="shared" si="1898"/>
        <v/>
      </c>
      <c r="CD99" s="36">
        <f t="shared" ref="CD99" si="2113">SUM(CD95:CD98)</f>
        <v>0</v>
      </c>
      <c r="CE99" s="424">
        <f t="shared" si="1383"/>
        <v>2048750</v>
      </c>
      <c r="CF99" s="33">
        <f t="shared" ref="CF99" si="2114">SUM(CF95:CF98)</f>
        <v>0</v>
      </c>
      <c r="CG99" s="36" t="str">
        <f t="shared" si="1901"/>
        <v/>
      </c>
      <c r="CH99" s="36">
        <f t="shared" ref="CH99:CI99" si="2115">SUM(CH95:CH98)</f>
        <v>0</v>
      </c>
      <c r="CI99" s="33">
        <f t="shared" si="2115"/>
        <v>0</v>
      </c>
      <c r="CJ99" s="36" t="str">
        <f t="shared" si="1903"/>
        <v/>
      </c>
      <c r="CK99" s="36">
        <f t="shared" ref="CK99:CL99" si="2116">SUM(CK95:CK98)</f>
        <v>0</v>
      </c>
      <c r="CL99" s="33">
        <f t="shared" si="2116"/>
        <v>0</v>
      </c>
      <c r="CM99" s="36" t="str">
        <f t="shared" si="1905"/>
        <v/>
      </c>
      <c r="CN99" s="36">
        <f t="shared" ref="CN99:CO99" si="2117">SUM(CN95:CN98)</f>
        <v>0</v>
      </c>
      <c r="CO99" s="33">
        <f t="shared" si="2117"/>
        <v>0</v>
      </c>
      <c r="CP99" s="36" t="str">
        <f t="shared" si="1907"/>
        <v/>
      </c>
      <c r="CQ99" s="36">
        <f t="shared" ref="CQ99:CR99" si="2118">SUM(CQ95:CQ98)</f>
        <v>0</v>
      </c>
      <c r="CR99" s="33">
        <f t="shared" si="2118"/>
        <v>0</v>
      </c>
      <c r="CS99" s="36" t="str">
        <f t="shared" si="1909"/>
        <v/>
      </c>
      <c r="CT99" s="36">
        <f t="shared" ref="CT99" si="2119">SUM(CT95:CT98)</f>
        <v>0</v>
      </c>
      <c r="CU99" s="424">
        <f t="shared" si="1394"/>
        <v>0</v>
      </c>
      <c r="CV99" s="36">
        <f t="shared" ref="CV99:CX99" si="2120">SUM(CV95:CV98)</f>
        <v>10000</v>
      </c>
      <c r="CW99" s="36">
        <f t="shared" si="2120"/>
        <v>15000</v>
      </c>
      <c r="CX99" s="36">
        <f t="shared" si="2120"/>
        <v>207375</v>
      </c>
      <c r="CY99" s="424">
        <f t="shared" si="1377"/>
        <v>2281125</v>
      </c>
      <c r="CZ99" s="822"/>
      <c r="DA99" s="33">
        <f>SUM(DA95:DA98)</f>
        <v>0</v>
      </c>
      <c r="DB99" s="36"/>
      <c r="DC99" s="36">
        <f t="shared" ref="DC99:DD99" si="2121">SUM(DC95:DC98)</f>
        <v>0</v>
      </c>
      <c r="DD99" s="33">
        <f t="shared" si="2121"/>
        <v>4000</v>
      </c>
      <c r="DE99" s="36"/>
      <c r="DF99" s="36">
        <f t="shared" ref="DF99:DG99" si="2122">SUM(DF95:DF98)</f>
        <v>160000</v>
      </c>
      <c r="DG99" s="33">
        <f t="shared" si="2122"/>
        <v>0</v>
      </c>
      <c r="DH99" s="36"/>
      <c r="DI99" s="36">
        <f t="shared" ref="DI99:DJ99" si="2123">SUM(DI95:DI98)</f>
        <v>0</v>
      </c>
      <c r="DJ99" s="33">
        <f t="shared" si="2123"/>
        <v>1000</v>
      </c>
      <c r="DK99" s="36"/>
      <c r="DL99" s="36">
        <f t="shared" ref="DL99:DM99" si="2124">SUM(DL95:DL98)</f>
        <v>35000</v>
      </c>
      <c r="DM99" s="33">
        <f t="shared" si="2124"/>
        <v>300</v>
      </c>
      <c r="DN99" s="36"/>
      <c r="DO99" s="36">
        <f t="shared" ref="DO99:DP99" si="2125">SUM(DO95:DO98)</f>
        <v>250000</v>
      </c>
      <c r="DP99" s="33">
        <f t="shared" si="2125"/>
        <v>750</v>
      </c>
      <c r="DQ99" s="36"/>
      <c r="DR99" s="36">
        <f t="shared" ref="DR99:DV99" si="2126">SUM(DR95:DR98)</f>
        <v>375000</v>
      </c>
      <c r="DS99" s="670">
        <f t="shared" si="2126"/>
        <v>0</v>
      </c>
      <c r="DT99" s="36">
        <f t="shared" si="2126"/>
        <v>0</v>
      </c>
      <c r="DU99" s="36">
        <f t="shared" si="2126"/>
        <v>0</v>
      </c>
      <c r="DV99" s="33">
        <f t="shared" si="2126"/>
        <v>3000000</v>
      </c>
      <c r="DW99" s="36"/>
      <c r="DX99" s="36">
        <f t="shared" ref="DX99:DZ99" si="2127">SUM(DX95:DX98)</f>
        <v>1500000</v>
      </c>
      <c r="DY99" s="33">
        <f t="shared" si="2127"/>
        <v>3000000</v>
      </c>
      <c r="DZ99" s="33">
        <f t="shared" si="2127"/>
        <v>0</v>
      </c>
      <c r="EA99" s="36"/>
      <c r="EB99" s="36">
        <f t="shared" ref="EB99" si="2128">SUM(EB95:EB98)</f>
        <v>0</v>
      </c>
      <c r="EC99" s="424">
        <f t="shared" si="1384"/>
        <v>2320000</v>
      </c>
      <c r="ED99" s="33">
        <f t="shared" ref="ED99" si="2129">SUM(ED95:ED98)</f>
        <v>0</v>
      </c>
      <c r="EE99" s="36"/>
      <c r="EF99" s="36">
        <f t="shared" ref="EF99:EG99" si="2130">SUM(EF95:EF98)</f>
        <v>0</v>
      </c>
      <c r="EG99" s="33">
        <f t="shared" si="2130"/>
        <v>0</v>
      </c>
      <c r="EH99" s="36"/>
      <c r="EI99" s="36">
        <f t="shared" ref="EI99:EJ99" si="2131">SUM(EI95:EI98)</f>
        <v>0</v>
      </c>
      <c r="EJ99" s="33">
        <f t="shared" si="2131"/>
        <v>0</v>
      </c>
      <c r="EK99" s="36"/>
      <c r="EL99" s="36">
        <f t="shared" ref="EL99:EM99" si="2132">SUM(EL95:EL98)</f>
        <v>0</v>
      </c>
      <c r="EM99" s="33">
        <f t="shared" si="2132"/>
        <v>0</v>
      </c>
      <c r="EN99" s="36"/>
      <c r="EO99" s="36">
        <f t="shared" ref="EO99:EP99" si="2133">SUM(EO95:EO98)</f>
        <v>0</v>
      </c>
      <c r="EP99" s="33">
        <f t="shared" si="2133"/>
        <v>0</v>
      </c>
      <c r="EQ99" s="36"/>
      <c r="ER99" s="36">
        <f t="shared" ref="ER99" si="2134">SUM(ER95:ER98)</f>
        <v>0</v>
      </c>
      <c r="ES99" s="424">
        <f t="shared" si="1395"/>
        <v>0</v>
      </c>
      <c r="ET99" s="36">
        <f t="shared" ref="ET99:EV99" si="2135">SUM(ET95:ET98)</f>
        <v>10000</v>
      </c>
      <c r="EU99" s="36">
        <f t="shared" si="2135"/>
        <v>15000</v>
      </c>
      <c r="EV99" s="36">
        <f t="shared" si="2135"/>
        <v>232000</v>
      </c>
      <c r="EW99" s="424">
        <f t="shared" si="1378"/>
        <v>2577000</v>
      </c>
      <c r="EX99" s="45"/>
      <c r="EY99" s="33">
        <f>SUM(EY95:EY98)</f>
        <v>0</v>
      </c>
      <c r="EZ99" s="36"/>
      <c r="FA99" s="36">
        <f t="shared" ref="FA99:FB99" si="2136">SUM(FA95:FA98)</f>
        <v>0</v>
      </c>
      <c r="FB99" s="33">
        <f t="shared" si="2136"/>
        <v>9400</v>
      </c>
      <c r="FC99" s="36"/>
      <c r="FD99" s="36">
        <f t="shared" ref="FD99:FE99" si="2137">SUM(FD95:FD98)</f>
        <v>160000</v>
      </c>
      <c r="FE99" s="33">
        <f t="shared" si="2137"/>
        <v>0</v>
      </c>
      <c r="FF99" s="36"/>
      <c r="FG99" s="36">
        <f t="shared" ref="FG99:FH99" si="2138">SUM(FG95:FG98)</f>
        <v>0</v>
      </c>
      <c r="FH99" s="33">
        <f t="shared" si="2138"/>
        <v>2700</v>
      </c>
      <c r="FI99" s="36"/>
      <c r="FJ99" s="36">
        <f t="shared" ref="FJ99:FK99" si="2139">SUM(FJ95:FJ98)</f>
        <v>94500</v>
      </c>
      <c r="FK99" s="33">
        <f t="shared" si="2139"/>
        <v>300</v>
      </c>
      <c r="FL99" s="36"/>
      <c r="FM99" s="36">
        <f t="shared" ref="FM99:FN99" si="2140">SUM(FM95:FM98)</f>
        <v>250000</v>
      </c>
      <c r="FN99" s="33">
        <f t="shared" si="2140"/>
        <v>100</v>
      </c>
      <c r="FO99" s="36"/>
      <c r="FP99" s="36">
        <f t="shared" ref="FP99:FT99" si="2141">SUM(FP95:FP98)</f>
        <v>50000</v>
      </c>
      <c r="FQ99" s="670">
        <f t="shared" si="2141"/>
        <v>0</v>
      </c>
      <c r="FR99" s="36">
        <f t="shared" si="2141"/>
        <v>0</v>
      </c>
      <c r="FS99" s="36">
        <f t="shared" si="2141"/>
        <v>0</v>
      </c>
      <c r="FT99" s="33">
        <f t="shared" si="2141"/>
        <v>3000000</v>
      </c>
      <c r="FU99" s="36"/>
      <c r="FV99" s="36">
        <f t="shared" ref="FV99:FX99" si="2142">SUM(FV95:FV98)</f>
        <v>1500000</v>
      </c>
      <c r="FW99" s="33">
        <f t="shared" si="2142"/>
        <v>3000000</v>
      </c>
      <c r="FX99" s="36">
        <f t="shared" si="2142"/>
        <v>0</v>
      </c>
      <c r="FY99" s="36"/>
      <c r="FZ99" s="36">
        <f t="shared" ref="FZ99" si="2143">SUM(FZ95:FZ98)</f>
        <v>0</v>
      </c>
      <c r="GA99" s="424">
        <f t="shared" si="1385"/>
        <v>2054500</v>
      </c>
      <c r="GB99" s="33">
        <f t="shared" ref="GB99" si="2144">SUM(GB95:GB98)</f>
        <v>0</v>
      </c>
      <c r="GC99" s="36"/>
      <c r="GD99" s="36">
        <f t="shared" ref="GD99:GE99" si="2145">SUM(GD95:GD98)</f>
        <v>0</v>
      </c>
      <c r="GE99" s="33">
        <f t="shared" si="2145"/>
        <v>0</v>
      </c>
      <c r="GF99" s="36"/>
      <c r="GG99" s="36">
        <f t="shared" ref="GG99:GH99" si="2146">SUM(GG95:GG98)</f>
        <v>0</v>
      </c>
      <c r="GH99" s="33">
        <f t="shared" si="2146"/>
        <v>0</v>
      </c>
      <c r="GI99" s="36"/>
      <c r="GJ99" s="36">
        <f t="shared" ref="GJ99:GK99" si="2147">SUM(GJ95:GJ98)</f>
        <v>0</v>
      </c>
      <c r="GK99" s="33">
        <f t="shared" si="2147"/>
        <v>0</v>
      </c>
      <c r="GL99" s="36"/>
      <c r="GM99" s="36">
        <f t="shared" ref="GM99:GN99" si="2148">SUM(GM95:GM98)</f>
        <v>0</v>
      </c>
      <c r="GN99" s="33">
        <f t="shared" si="2148"/>
        <v>0</v>
      </c>
      <c r="GO99" s="36"/>
      <c r="GP99" s="36">
        <f t="shared" ref="GP99" si="2149">SUM(GP95:GP98)</f>
        <v>0</v>
      </c>
      <c r="GQ99" s="424">
        <f t="shared" si="1396"/>
        <v>0</v>
      </c>
      <c r="GR99" s="36">
        <f t="shared" ref="GR99:GT99" si="2150">SUM(GR95:GR98)</f>
        <v>10000</v>
      </c>
      <c r="GS99" s="36">
        <f t="shared" si="2150"/>
        <v>15000</v>
      </c>
      <c r="GT99" s="37">
        <f t="shared" si="2150"/>
        <v>205450</v>
      </c>
      <c r="GU99" s="424">
        <f t="shared" si="1379"/>
        <v>2284950</v>
      </c>
      <c r="GV99" s="45"/>
      <c r="GW99" s="33">
        <f>SUM(GW95:GW98)</f>
        <v>0</v>
      </c>
      <c r="GX99" s="36"/>
      <c r="GY99" s="36">
        <f t="shared" ref="GY99:GZ99" si="2151">SUM(GY95:GY98)</f>
        <v>0</v>
      </c>
      <c r="GZ99" s="33">
        <f t="shared" si="2151"/>
        <v>9000</v>
      </c>
      <c r="HA99" s="36"/>
      <c r="HB99" s="36">
        <f t="shared" ref="HB99:HC99" si="2152">SUM(HB95:HB98)</f>
        <v>390000</v>
      </c>
      <c r="HC99" s="33">
        <f t="shared" si="2152"/>
        <v>0</v>
      </c>
      <c r="HD99" s="36"/>
      <c r="HE99" s="36">
        <f t="shared" ref="HE99:HF99" si="2153">SUM(HE95:HE98)</f>
        <v>0</v>
      </c>
      <c r="HF99" s="33">
        <f t="shared" si="2153"/>
        <v>2700</v>
      </c>
      <c r="HG99" s="36"/>
      <c r="HH99" s="36">
        <f t="shared" ref="HH99:HI99" si="2154">SUM(HH95:HH98)</f>
        <v>94500</v>
      </c>
      <c r="HI99" s="33">
        <f t="shared" si="2154"/>
        <v>2000</v>
      </c>
      <c r="HJ99" s="36"/>
      <c r="HK99" s="36">
        <f t="shared" ref="HK99:HL99" si="2155">SUM(HK95:HK98)</f>
        <v>2200000</v>
      </c>
      <c r="HL99" s="33">
        <f t="shared" si="2155"/>
        <v>100</v>
      </c>
      <c r="HM99" s="36"/>
      <c r="HN99" s="36">
        <f t="shared" ref="HN99:HR99" si="2156">SUM(HN95:HN98)</f>
        <v>0</v>
      </c>
      <c r="HO99" s="670">
        <f t="shared" si="2156"/>
        <v>0</v>
      </c>
      <c r="HP99" s="36">
        <f t="shared" si="2156"/>
        <v>0</v>
      </c>
      <c r="HQ99" s="36">
        <f t="shared" si="2156"/>
        <v>0</v>
      </c>
      <c r="HR99" s="33">
        <f t="shared" si="2156"/>
        <v>3000000</v>
      </c>
      <c r="HS99" s="36"/>
      <c r="HT99" s="36">
        <f t="shared" ref="HT99:HV99" si="2157">SUM(HT95:HT98)</f>
        <v>1500000</v>
      </c>
      <c r="HU99" s="33">
        <f t="shared" si="2157"/>
        <v>3000000</v>
      </c>
      <c r="HV99" s="33">
        <f t="shared" si="2157"/>
        <v>0</v>
      </c>
      <c r="HW99" s="36"/>
      <c r="HX99" s="36">
        <f t="shared" ref="HX99" si="2158">SUM(HX95:HX98)</f>
        <v>0</v>
      </c>
      <c r="HY99" s="424">
        <f t="shared" si="1386"/>
        <v>4184500</v>
      </c>
      <c r="HZ99" s="33">
        <f t="shared" ref="HZ99" si="2159">SUM(HZ95:HZ98)</f>
        <v>0</v>
      </c>
      <c r="IA99" s="36"/>
      <c r="IB99" s="36">
        <f t="shared" ref="IB99:IC99" si="2160">SUM(IB95:IB98)</f>
        <v>0</v>
      </c>
      <c r="IC99" s="33">
        <f t="shared" si="2160"/>
        <v>0</v>
      </c>
      <c r="ID99" s="36"/>
      <c r="IE99" s="36">
        <f t="shared" ref="IE99:IF99" si="2161">SUM(IE95:IE98)</f>
        <v>0</v>
      </c>
      <c r="IF99" s="33">
        <f t="shared" si="2161"/>
        <v>0</v>
      </c>
      <c r="IG99" s="36"/>
      <c r="IH99" s="36">
        <f t="shared" ref="IH99:II99" si="2162">SUM(IH95:IH98)</f>
        <v>0</v>
      </c>
      <c r="II99" s="33">
        <f t="shared" si="2162"/>
        <v>0</v>
      </c>
      <c r="IJ99" s="36"/>
      <c r="IK99" s="36">
        <f t="shared" ref="IK99:IL99" si="2163">SUM(IK95:IK98)</f>
        <v>0</v>
      </c>
      <c r="IL99" s="33">
        <f t="shared" si="2163"/>
        <v>0</v>
      </c>
      <c r="IM99" s="36"/>
      <c r="IN99" s="36">
        <f t="shared" ref="IN99" si="2164">SUM(IN95:IN98)</f>
        <v>0</v>
      </c>
      <c r="IO99" s="424">
        <f t="shared" si="1397"/>
        <v>0</v>
      </c>
      <c r="IP99" s="36">
        <f t="shared" ref="IP99:IR99" si="2165">SUM(IP95:IP98)</f>
        <v>100000</v>
      </c>
      <c r="IQ99" s="36">
        <f t="shared" si="2165"/>
        <v>5000</v>
      </c>
      <c r="IR99" s="37">
        <f t="shared" si="2165"/>
        <v>418450</v>
      </c>
      <c r="IS99" s="424">
        <f t="shared" si="1380"/>
        <v>4707950</v>
      </c>
      <c r="IT99" s="45"/>
      <c r="IU99" s="33">
        <f>SUM(IU95:IU98)</f>
        <v>0</v>
      </c>
      <c r="IV99" s="36"/>
      <c r="IW99" s="36">
        <f t="shared" ref="IW99:IX99" si="2166">SUM(IW95:IW98)</f>
        <v>0</v>
      </c>
      <c r="IX99" s="33">
        <f t="shared" si="2166"/>
        <v>9000</v>
      </c>
      <c r="IY99" s="36"/>
      <c r="IZ99" s="36">
        <f t="shared" ref="IZ99:JA99" si="2167">SUM(IZ95:IZ98)</f>
        <v>390000</v>
      </c>
      <c r="JA99" s="33">
        <f t="shared" si="2167"/>
        <v>0</v>
      </c>
      <c r="JB99" s="36"/>
      <c r="JC99" s="36">
        <f t="shared" ref="JC99:JD99" si="2168">SUM(JC95:JC98)</f>
        <v>0</v>
      </c>
      <c r="JD99" s="33">
        <f t="shared" si="2168"/>
        <v>2700</v>
      </c>
      <c r="JE99" s="36"/>
      <c r="JF99" s="36">
        <f t="shared" ref="JF99:JG99" si="2169">SUM(JF95:JF98)</f>
        <v>94500</v>
      </c>
      <c r="JG99" s="33">
        <f t="shared" si="2169"/>
        <v>2000</v>
      </c>
      <c r="JH99" s="36"/>
      <c r="JI99" s="36">
        <f t="shared" ref="JI99:JJ99" si="2170">SUM(JI95:JI98)</f>
        <v>2200000</v>
      </c>
      <c r="JJ99" s="33">
        <f t="shared" si="2170"/>
        <v>100</v>
      </c>
      <c r="JK99" s="36"/>
      <c r="JL99" s="36">
        <f t="shared" ref="JL99:JP99" si="2171">SUM(JL95:JL98)</f>
        <v>0</v>
      </c>
      <c r="JM99" s="670">
        <f t="shared" si="2171"/>
        <v>0</v>
      </c>
      <c r="JN99" s="36">
        <f t="shared" si="2171"/>
        <v>0</v>
      </c>
      <c r="JO99" s="36">
        <f t="shared" si="2171"/>
        <v>0</v>
      </c>
      <c r="JP99" s="33">
        <f t="shared" si="2171"/>
        <v>3000000</v>
      </c>
      <c r="JQ99" s="36"/>
      <c r="JR99" s="36">
        <f t="shared" ref="JR99:JT99" si="2172">SUM(JR95:JR98)</f>
        <v>1500000</v>
      </c>
      <c r="JS99" s="33">
        <f t="shared" si="2172"/>
        <v>3000000</v>
      </c>
      <c r="JT99" s="33">
        <f t="shared" si="2172"/>
        <v>0</v>
      </c>
      <c r="JU99" s="36"/>
      <c r="JV99" s="36">
        <f t="shared" ref="JV99" si="2173">SUM(JV95:JV98)</f>
        <v>0</v>
      </c>
      <c r="JW99" s="424">
        <f t="shared" si="1387"/>
        <v>4184500</v>
      </c>
      <c r="JX99" s="33">
        <f t="shared" ref="JX99" si="2174">SUM(JX95:JX98)</f>
        <v>0</v>
      </c>
      <c r="JY99" s="36"/>
      <c r="JZ99" s="36">
        <f t="shared" ref="JZ99:KA99" si="2175">SUM(JZ95:JZ98)</f>
        <v>0</v>
      </c>
      <c r="KA99" s="33">
        <f t="shared" si="2175"/>
        <v>0</v>
      </c>
      <c r="KB99" s="36"/>
      <c r="KC99" s="36">
        <f t="shared" ref="KC99:KD99" si="2176">SUM(KC95:KC98)</f>
        <v>0</v>
      </c>
      <c r="KD99" s="33">
        <f t="shared" si="2176"/>
        <v>0</v>
      </c>
      <c r="KE99" s="36"/>
      <c r="KF99" s="36">
        <f t="shared" ref="KF99:KG99" si="2177">SUM(KF95:KF98)</f>
        <v>0</v>
      </c>
      <c r="KG99" s="33">
        <f t="shared" si="2177"/>
        <v>0</v>
      </c>
      <c r="KH99" s="36"/>
      <c r="KI99" s="36">
        <f t="shared" ref="KI99:KJ99" si="2178">SUM(KI95:KI98)</f>
        <v>0</v>
      </c>
      <c r="KJ99" s="33">
        <f t="shared" si="2178"/>
        <v>0</v>
      </c>
      <c r="KK99" s="36"/>
      <c r="KL99" s="36">
        <f t="shared" ref="KL99" si="2179">SUM(KL95:KL98)</f>
        <v>0</v>
      </c>
      <c r="KM99" s="424">
        <f t="shared" si="1398"/>
        <v>0</v>
      </c>
      <c r="KN99" s="36">
        <f t="shared" ref="KN99:KP99" si="2180">SUM(KN95:KN98)</f>
        <v>100000</v>
      </c>
      <c r="KO99" s="36">
        <f t="shared" si="2180"/>
        <v>5000</v>
      </c>
      <c r="KP99" s="37">
        <f t="shared" si="2180"/>
        <v>418450</v>
      </c>
      <c r="KQ99" s="424">
        <f t="shared" si="1381"/>
        <v>4707950</v>
      </c>
      <c r="KR99" s="45"/>
    </row>
    <row r="100" spans="1:304">
      <c r="A100" s="914"/>
      <c r="B100" s="16"/>
      <c r="C100" s="635" t="s">
        <v>18</v>
      </c>
      <c r="D100" s="17" t="s">
        <v>1</v>
      </c>
      <c r="E100" s="396"/>
      <c r="F100" s="396" t="str">
        <f t="shared" si="1986"/>
        <v/>
      </c>
      <c r="G100" s="396"/>
      <c r="H100" s="396"/>
      <c r="I100" s="396" t="str">
        <f t="shared" si="2084"/>
        <v/>
      </c>
      <c r="J100" s="396"/>
      <c r="K100" s="391"/>
      <c r="L100" s="391" t="str">
        <f t="shared" si="1834"/>
        <v/>
      </c>
      <c r="M100" s="392"/>
      <c r="N100" s="391"/>
      <c r="O100" s="391" t="str">
        <f t="shared" si="1844"/>
        <v/>
      </c>
      <c r="P100" s="392"/>
      <c r="Q100" s="396"/>
      <c r="R100" s="396" t="str">
        <f t="shared" si="2085"/>
        <v/>
      </c>
      <c r="S100" s="396"/>
      <c r="T100" s="396"/>
      <c r="U100" s="396" t="str">
        <f t="shared" si="1846"/>
        <v/>
      </c>
      <c r="V100" s="396"/>
      <c r="W100" s="709"/>
      <c r="X100" s="396"/>
      <c r="Y100" s="396"/>
      <c r="Z100" s="396"/>
      <c r="AA100" s="397" t="str">
        <f t="shared" si="2079"/>
        <v/>
      </c>
      <c r="AB100" s="396"/>
      <c r="AC100" s="396"/>
      <c r="AD100" s="391"/>
      <c r="AE100" s="391" t="str">
        <f t="shared" si="1848"/>
        <v/>
      </c>
      <c r="AF100" s="392"/>
      <c r="AG100" s="396">
        <f t="shared" ref="AG100:AG103" si="2181">SUM(G100,J100,M100,P100,S100,V100,AB100,AF100)</f>
        <v>0</v>
      </c>
      <c r="AH100" s="391"/>
      <c r="AI100" s="391" t="str">
        <f t="shared" si="1871"/>
        <v/>
      </c>
      <c r="AJ100" s="392"/>
      <c r="AK100" s="391"/>
      <c r="AL100" s="391" t="str">
        <f t="shared" si="1873"/>
        <v/>
      </c>
      <c r="AM100" s="392"/>
      <c r="AN100" s="391"/>
      <c r="AO100" s="391" t="str">
        <f t="shared" si="1875"/>
        <v/>
      </c>
      <c r="AP100" s="392"/>
      <c r="AQ100" s="391"/>
      <c r="AR100" s="391" t="str">
        <f t="shared" si="1973"/>
        <v/>
      </c>
      <c r="AS100" s="392"/>
      <c r="AT100" s="391"/>
      <c r="AU100" s="391" t="str">
        <f t="shared" si="1988"/>
        <v>0</v>
      </c>
      <c r="AV100" s="392"/>
      <c r="AW100" s="394">
        <f t="shared" si="1880"/>
        <v>0</v>
      </c>
      <c r="AX100" s="396"/>
      <c r="AY100" s="396">
        <v>5000</v>
      </c>
      <c r="AZ100" s="399">
        <f t="shared" ref="AZ100:AZ103" si="2182">SUM(G100,J100,M100,P100,S100,V100,AB100,AF100,AJ100,AM100,AP100,AV100,AS100,AX100)*0.1</f>
        <v>0</v>
      </c>
      <c r="BA100" s="206">
        <f t="shared" si="2088"/>
        <v>5000</v>
      </c>
      <c r="BB100" s="45"/>
      <c r="BC100" s="391"/>
      <c r="BD100" s="392" t="str">
        <f t="shared" si="1884"/>
        <v/>
      </c>
      <c r="BE100" s="392"/>
      <c r="BF100" s="391">
        <v>6621</v>
      </c>
      <c r="BG100" s="392">
        <v>31</v>
      </c>
      <c r="BH100" s="392">
        <v>202690</v>
      </c>
      <c r="BI100" s="391"/>
      <c r="BJ100" s="392" t="str">
        <f t="shared" si="1888"/>
        <v/>
      </c>
      <c r="BK100" s="392"/>
      <c r="BL100" s="391"/>
      <c r="BM100" s="392" t="str">
        <f t="shared" si="1890"/>
        <v/>
      </c>
      <c r="BN100" s="392"/>
      <c r="BO100" s="391">
        <v>560</v>
      </c>
      <c r="BP100" s="392">
        <v>75</v>
      </c>
      <c r="BQ100" s="392">
        <v>42000</v>
      </c>
      <c r="BR100" s="391"/>
      <c r="BS100" s="392" t="str">
        <f t="shared" si="1894"/>
        <v/>
      </c>
      <c r="BT100" s="392"/>
      <c r="BU100" s="683"/>
      <c r="BV100" s="392"/>
      <c r="BW100" s="392"/>
      <c r="BX100" s="391">
        <v>1300000</v>
      </c>
      <c r="BY100" s="392">
        <v>0.28999999999999998</v>
      </c>
      <c r="BZ100" s="392">
        <v>373750</v>
      </c>
      <c r="CA100" s="391">
        <v>495000</v>
      </c>
      <c r="CB100" s="391">
        <v>225</v>
      </c>
      <c r="CC100" s="392">
        <v>1265</v>
      </c>
      <c r="CD100" s="392">
        <v>284625</v>
      </c>
      <c r="CE100" s="424">
        <f t="shared" si="1383"/>
        <v>903065</v>
      </c>
      <c r="CF100" s="391"/>
      <c r="CG100" s="392" t="str">
        <f t="shared" si="1901"/>
        <v/>
      </c>
      <c r="CH100" s="392"/>
      <c r="CI100" s="391"/>
      <c r="CJ100" s="392" t="str">
        <f t="shared" si="1903"/>
        <v/>
      </c>
      <c r="CK100" s="392"/>
      <c r="CL100" s="391"/>
      <c r="CM100" s="392" t="str">
        <f t="shared" si="1905"/>
        <v/>
      </c>
      <c r="CN100" s="392"/>
      <c r="CO100" s="391"/>
      <c r="CP100" s="392" t="str">
        <f t="shared" si="1907"/>
        <v/>
      </c>
      <c r="CQ100" s="392"/>
      <c r="CR100" s="391"/>
      <c r="CS100" s="392" t="str">
        <f t="shared" si="1909"/>
        <v/>
      </c>
      <c r="CT100" s="392"/>
      <c r="CU100" s="424">
        <f t="shared" si="1394"/>
        <v>0</v>
      </c>
      <c r="CV100" s="392"/>
      <c r="CW100" s="392">
        <v>5000</v>
      </c>
      <c r="CX100" s="399">
        <f>SUM(BE100,BH100,BK100,BN100,BQ100,BT100,BZ100,CD100,CH100,CK100,CN100,CQ100,CT100)*0.1</f>
        <v>90306.5</v>
      </c>
      <c r="CY100" s="424">
        <f t="shared" si="1377"/>
        <v>998371.5</v>
      </c>
      <c r="CZ100" s="822"/>
      <c r="DA100" s="391">
        <v>8</v>
      </c>
      <c r="DB100" s="392"/>
      <c r="DC100" s="392"/>
      <c r="DD100" s="391">
        <v>1508</v>
      </c>
      <c r="DE100" s="392">
        <v>40</v>
      </c>
      <c r="DF100" s="392">
        <v>60336</v>
      </c>
      <c r="DG100" s="391"/>
      <c r="DH100" s="392"/>
      <c r="DI100" s="392"/>
      <c r="DJ100" s="391"/>
      <c r="DK100" s="392"/>
      <c r="DL100" s="392"/>
      <c r="DM100" s="391">
        <v>270</v>
      </c>
      <c r="DN100" s="392">
        <v>75</v>
      </c>
      <c r="DO100" s="392">
        <v>18750</v>
      </c>
      <c r="DP100" s="391"/>
      <c r="DQ100" s="392"/>
      <c r="DR100" s="392"/>
      <c r="DS100" s="683"/>
      <c r="DT100" s="392"/>
      <c r="DU100" s="392"/>
      <c r="DV100" s="391">
        <v>495000</v>
      </c>
      <c r="DW100" s="392">
        <v>0.3</v>
      </c>
      <c r="DX100" s="392">
        <v>148500</v>
      </c>
      <c r="DY100" s="391">
        <v>330000</v>
      </c>
      <c r="DZ100" s="391">
        <v>150</v>
      </c>
      <c r="EA100" s="392">
        <v>1100</v>
      </c>
      <c r="EB100" s="392">
        <v>165000</v>
      </c>
      <c r="EC100" s="424">
        <f t="shared" si="1384"/>
        <v>392586</v>
      </c>
      <c r="ED100" s="391"/>
      <c r="EE100" s="392"/>
      <c r="EF100" s="392"/>
      <c r="EG100" s="391"/>
      <c r="EH100" s="392"/>
      <c r="EI100" s="392"/>
      <c r="EJ100" s="391"/>
      <c r="EK100" s="392"/>
      <c r="EL100" s="392"/>
      <c r="EM100" s="391"/>
      <c r="EN100" s="392"/>
      <c r="EO100" s="392"/>
      <c r="EP100" s="391"/>
      <c r="EQ100" s="392"/>
      <c r="ER100" s="392"/>
      <c r="ES100" s="424">
        <f t="shared" si="1395"/>
        <v>0</v>
      </c>
      <c r="ET100" s="392"/>
      <c r="EU100" s="399">
        <v>5000</v>
      </c>
      <c r="EV100" s="399">
        <f>SUM(DC100,DF100,DI100,DL100,DO100,DR100,DX100,EB100,EF100,EI100,EL100,EO100,ER100)*0.1</f>
        <v>39258.6</v>
      </c>
      <c r="EW100" s="424">
        <f t="shared" si="1378"/>
        <v>436844.6</v>
      </c>
      <c r="EX100" s="45"/>
      <c r="EY100" s="391"/>
      <c r="EZ100" s="392"/>
      <c r="FA100" s="392"/>
      <c r="FB100" s="391">
        <v>576</v>
      </c>
      <c r="FC100" s="392">
        <v>40</v>
      </c>
      <c r="FD100" s="392">
        <v>23040</v>
      </c>
      <c r="FE100" s="391"/>
      <c r="FF100" s="392"/>
      <c r="FG100" s="392"/>
      <c r="FH100" s="391">
        <v>3209</v>
      </c>
      <c r="FI100" s="392">
        <v>25</v>
      </c>
      <c r="FJ100" s="392">
        <v>80225</v>
      </c>
      <c r="FK100" s="391">
        <v>150</v>
      </c>
      <c r="FL100" s="392">
        <v>75</v>
      </c>
      <c r="FM100" s="392">
        <v>11250</v>
      </c>
      <c r="FN100" s="391"/>
      <c r="FO100" s="392"/>
      <c r="FP100" s="392"/>
      <c r="FQ100" s="683"/>
      <c r="FR100" s="392"/>
      <c r="FS100" s="392"/>
      <c r="FT100" s="391">
        <v>330000</v>
      </c>
      <c r="FU100" s="392">
        <v>0.3</v>
      </c>
      <c r="FV100" s="392">
        <v>99000</v>
      </c>
      <c r="FW100" s="391">
        <v>115039</v>
      </c>
      <c r="FX100" s="392">
        <v>50</v>
      </c>
      <c r="FY100" s="392">
        <v>1100</v>
      </c>
      <c r="FZ100" s="392">
        <v>55000</v>
      </c>
      <c r="GA100" s="424">
        <f t="shared" si="1385"/>
        <v>268515</v>
      </c>
      <c r="GB100" s="391"/>
      <c r="GC100" s="392"/>
      <c r="GD100" s="392"/>
      <c r="GE100" s="391"/>
      <c r="GF100" s="392"/>
      <c r="GG100" s="392"/>
      <c r="GH100" s="391"/>
      <c r="GI100" s="392"/>
      <c r="GJ100" s="392"/>
      <c r="GK100" s="391"/>
      <c r="GL100" s="392"/>
      <c r="GM100" s="392"/>
      <c r="GN100" s="391"/>
      <c r="GO100" s="392"/>
      <c r="GP100" s="392"/>
      <c r="GQ100" s="424">
        <f t="shared" si="1396"/>
        <v>0</v>
      </c>
      <c r="GR100" s="392"/>
      <c r="GS100" s="399">
        <v>5000</v>
      </c>
      <c r="GT100" s="399">
        <f>SUM(FA100,FD100,FG100,FJ100,FM100,FP100,FV100,FZ100,GD100,GG100,GJ100,GM100,GP100)*0.1</f>
        <v>26851.5</v>
      </c>
      <c r="GU100" s="424">
        <f t="shared" si="1379"/>
        <v>300366.5</v>
      </c>
      <c r="GV100" s="45"/>
      <c r="GW100" s="391"/>
      <c r="GX100" s="392"/>
      <c r="GY100" s="392"/>
      <c r="GZ100" s="391">
        <v>37</v>
      </c>
      <c r="HA100" s="392">
        <v>40</v>
      </c>
      <c r="HB100" s="392">
        <v>1480</v>
      </c>
      <c r="HC100" s="391"/>
      <c r="HD100" s="392"/>
      <c r="HE100" s="392"/>
      <c r="HF100" s="391">
        <v>560</v>
      </c>
      <c r="HG100" s="392">
        <v>25</v>
      </c>
      <c r="HH100" s="392">
        <v>14000</v>
      </c>
      <c r="HI100" s="391"/>
      <c r="HJ100" s="392"/>
      <c r="HK100" s="392"/>
      <c r="HL100" s="391"/>
      <c r="HM100" s="392"/>
      <c r="HN100" s="392"/>
      <c r="HO100" s="683"/>
      <c r="HP100" s="392"/>
      <c r="HQ100" s="392"/>
      <c r="HR100" s="391">
        <v>115039</v>
      </c>
      <c r="HS100" s="392">
        <v>0.3</v>
      </c>
      <c r="HT100" s="392">
        <v>34512</v>
      </c>
      <c r="HU100" s="391">
        <v>49992</v>
      </c>
      <c r="HV100" s="391"/>
      <c r="HW100" s="392"/>
      <c r="HX100" s="392"/>
      <c r="HY100" s="424">
        <f t="shared" si="1386"/>
        <v>49992</v>
      </c>
      <c r="HZ100" s="391"/>
      <c r="IA100" s="392"/>
      <c r="IB100" s="392"/>
      <c r="IC100" s="391"/>
      <c r="ID100" s="392"/>
      <c r="IE100" s="392"/>
      <c r="IF100" s="391"/>
      <c r="IG100" s="392"/>
      <c r="IH100" s="392"/>
      <c r="II100" s="391"/>
      <c r="IJ100" s="392"/>
      <c r="IK100" s="392"/>
      <c r="IL100" s="391"/>
      <c r="IM100" s="392"/>
      <c r="IN100" s="392"/>
      <c r="IO100" s="424">
        <f t="shared" si="1397"/>
        <v>0</v>
      </c>
      <c r="IP100" s="392"/>
      <c r="IQ100" s="399">
        <v>5000</v>
      </c>
      <c r="IR100" s="399">
        <f>SUM(GY100,HB100,HE100,HH100,HK100,HN100,HT100,HX100,IB100,IE100,IH100,IK100,IN100)*0.1</f>
        <v>4999.2000000000007</v>
      </c>
      <c r="IS100" s="424">
        <f t="shared" si="1380"/>
        <v>59991.199999999997</v>
      </c>
      <c r="IT100" s="45"/>
      <c r="IU100" s="391"/>
      <c r="IV100" s="392"/>
      <c r="IW100" s="392"/>
      <c r="IX100" s="391">
        <v>3</v>
      </c>
      <c r="IY100" s="392">
        <v>40</v>
      </c>
      <c r="IZ100" s="392">
        <v>120</v>
      </c>
      <c r="JA100" s="391"/>
      <c r="JB100" s="392"/>
      <c r="JC100" s="392"/>
      <c r="JD100" s="391">
        <v>790</v>
      </c>
      <c r="JE100" s="392">
        <v>25</v>
      </c>
      <c r="JF100" s="392">
        <v>19750</v>
      </c>
      <c r="JG100" s="391"/>
      <c r="JH100" s="392"/>
      <c r="JI100" s="392"/>
      <c r="JJ100" s="391">
        <v>54</v>
      </c>
      <c r="JK100" s="392">
        <v>400</v>
      </c>
      <c r="JL100" s="392">
        <v>21600</v>
      </c>
      <c r="JM100" s="683"/>
      <c r="JN100" s="392"/>
      <c r="JO100" s="392"/>
      <c r="JP100" s="391"/>
      <c r="JQ100" s="392"/>
      <c r="JR100" s="392"/>
      <c r="JS100" s="391">
        <v>5039</v>
      </c>
      <c r="JT100" s="391"/>
      <c r="JU100" s="392"/>
      <c r="JV100" s="392"/>
      <c r="JW100" s="424">
        <f t="shared" si="1387"/>
        <v>41470</v>
      </c>
      <c r="JX100" s="391"/>
      <c r="JY100" s="392"/>
      <c r="JZ100" s="392"/>
      <c r="KA100" s="391"/>
      <c r="KB100" s="392"/>
      <c r="KC100" s="392"/>
      <c r="KD100" s="391"/>
      <c r="KE100" s="392"/>
      <c r="KF100" s="392"/>
      <c r="KG100" s="391"/>
      <c r="KH100" s="392"/>
      <c r="KI100" s="392"/>
      <c r="KJ100" s="391"/>
      <c r="KK100" s="392"/>
      <c r="KL100" s="392"/>
      <c r="KM100" s="424">
        <f t="shared" si="1398"/>
        <v>0</v>
      </c>
      <c r="KN100" s="392"/>
      <c r="KO100" s="399">
        <v>5000</v>
      </c>
      <c r="KP100" s="399">
        <f>SUM(IW100,IZ100,JC100,JF100,JI100,JL100,JR100,JV100,JZ100,KC100,KF100,KI100,KL100)*0.1</f>
        <v>4147</v>
      </c>
      <c r="KQ100" s="424">
        <f t="shared" si="1381"/>
        <v>50617</v>
      </c>
      <c r="KR100" s="45"/>
    </row>
    <row r="101" spans="1:304">
      <c r="A101" s="914"/>
      <c r="B101" s="16"/>
      <c r="C101" s="16"/>
      <c r="D101" s="17" t="s">
        <v>55</v>
      </c>
      <c r="E101" s="391"/>
      <c r="F101" s="391" t="str">
        <f t="shared" si="1986"/>
        <v/>
      </c>
      <c r="G101" s="392"/>
      <c r="H101" s="391"/>
      <c r="I101" s="391" t="str">
        <f t="shared" si="2084"/>
        <v/>
      </c>
      <c r="J101" s="392"/>
      <c r="K101" s="391"/>
      <c r="L101" s="391" t="str">
        <f t="shared" si="1834"/>
        <v/>
      </c>
      <c r="M101" s="392"/>
      <c r="N101" s="391"/>
      <c r="O101" s="391" t="str">
        <f t="shared" si="1844"/>
        <v/>
      </c>
      <c r="P101" s="392"/>
      <c r="Q101" s="391">
        <v>102</v>
      </c>
      <c r="R101" s="391">
        <f t="shared" si="2085"/>
        <v>210.8235294117647</v>
      </c>
      <c r="S101" s="392">
        <v>21504</v>
      </c>
      <c r="T101" s="391"/>
      <c r="U101" s="391" t="str">
        <f t="shared" si="1846"/>
        <v/>
      </c>
      <c r="V101" s="392"/>
      <c r="W101" s="683"/>
      <c r="X101" s="392"/>
      <c r="Y101" s="392"/>
      <c r="Z101" s="391">
        <v>209100</v>
      </c>
      <c r="AA101" s="393">
        <f t="shared" si="2079"/>
        <v>0.25289813486370155</v>
      </c>
      <c r="AB101" s="392">
        <v>52881</v>
      </c>
      <c r="AC101" s="391">
        <v>1686420</v>
      </c>
      <c r="AD101" s="391"/>
      <c r="AE101" s="391" t="str">
        <f t="shared" si="1848"/>
        <v/>
      </c>
      <c r="AF101" s="392"/>
      <c r="AG101" s="392">
        <f t="shared" si="2181"/>
        <v>74385</v>
      </c>
      <c r="AH101" s="391"/>
      <c r="AI101" s="391" t="str">
        <f t="shared" si="1871"/>
        <v/>
      </c>
      <c r="AJ101" s="392"/>
      <c r="AK101" s="391"/>
      <c r="AL101" s="391" t="str">
        <f t="shared" si="1873"/>
        <v/>
      </c>
      <c r="AM101" s="392"/>
      <c r="AN101" s="391"/>
      <c r="AO101" s="391" t="str">
        <f t="shared" si="1875"/>
        <v/>
      </c>
      <c r="AP101" s="392"/>
      <c r="AQ101" s="391"/>
      <c r="AR101" s="391" t="str">
        <f t="shared" si="1973"/>
        <v/>
      </c>
      <c r="AS101" s="392"/>
      <c r="AT101" s="391"/>
      <c r="AU101" s="391" t="str">
        <f t="shared" si="1988"/>
        <v>0</v>
      </c>
      <c r="AV101" s="392"/>
      <c r="AW101" s="392">
        <f t="shared" si="1880"/>
        <v>0</v>
      </c>
      <c r="AX101" s="392"/>
      <c r="AY101" s="392"/>
      <c r="AZ101" s="399">
        <f t="shared" si="2182"/>
        <v>7438.5</v>
      </c>
      <c r="BA101" s="206">
        <f t="shared" si="2088"/>
        <v>81823.5</v>
      </c>
      <c r="BB101" s="45"/>
      <c r="BC101" s="391"/>
      <c r="BD101" s="392" t="str">
        <f t="shared" si="1884"/>
        <v/>
      </c>
      <c r="BE101" s="392"/>
      <c r="BF101" s="391"/>
      <c r="BG101" s="392" t="str">
        <f t="shared" ref="BG101:BG103" si="2183">IF(ISERROR(BH101/BF101),"",(BH101/BF101))</f>
        <v/>
      </c>
      <c r="BH101" s="392"/>
      <c r="BI101" s="391"/>
      <c r="BJ101" s="392" t="str">
        <f t="shared" si="1888"/>
        <v/>
      </c>
      <c r="BK101" s="392"/>
      <c r="BL101" s="391">
        <v>280</v>
      </c>
      <c r="BM101" s="392">
        <v>5</v>
      </c>
      <c r="BN101" s="392">
        <v>1402</v>
      </c>
      <c r="BO101" s="391"/>
      <c r="BP101" s="392" t="str">
        <f t="shared" ref="BP101:BP103" si="2184">IF(ISERROR(BQ101/BO101),"",(BQ101/BO101))</f>
        <v/>
      </c>
      <c r="BQ101" s="392"/>
      <c r="BR101" s="391"/>
      <c r="BS101" s="392" t="str">
        <f t="shared" si="1894"/>
        <v/>
      </c>
      <c r="BT101" s="392"/>
      <c r="BU101" s="683"/>
      <c r="BV101" s="392"/>
      <c r="BW101" s="392"/>
      <c r="BX101" s="391">
        <v>2406024</v>
      </c>
      <c r="BY101" s="392">
        <f t="shared" ref="BY101:BY103" si="2185">IF(ISERROR(BZ101/BX101),"",(BZ101/BX101))</f>
        <v>0.29000001662493807</v>
      </c>
      <c r="BZ101" s="392">
        <v>697747</v>
      </c>
      <c r="CA101" s="391">
        <v>476510</v>
      </c>
      <c r="CB101" s="391"/>
      <c r="CC101" s="392" t="str">
        <f t="shared" ref="CC101:CC103" si="2186">IF(ISERROR(CD101/CB101),"",(CD101/CB101))</f>
        <v/>
      </c>
      <c r="CD101" s="392"/>
      <c r="CE101" s="424">
        <f t="shared" si="1383"/>
        <v>699149</v>
      </c>
      <c r="CF101" s="391"/>
      <c r="CG101" s="392" t="str">
        <f t="shared" si="1901"/>
        <v/>
      </c>
      <c r="CH101" s="392"/>
      <c r="CI101" s="391"/>
      <c r="CJ101" s="392" t="str">
        <f t="shared" si="1903"/>
        <v/>
      </c>
      <c r="CK101" s="392"/>
      <c r="CL101" s="391"/>
      <c r="CM101" s="392" t="str">
        <f t="shared" si="1905"/>
        <v/>
      </c>
      <c r="CN101" s="392"/>
      <c r="CO101" s="391"/>
      <c r="CP101" s="392" t="str">
        <f t="shared" si="1907"/>
        <v/>
      </c>
      <c r="CQ101" s="392"/>
      <c r="CR101" s="391"/>
      <c r="CS101" s="392" t="str">
        <f t="shared" si="1909"/>
        <v/>
      </c>
      <c r="CT101" s="392"/>
      <c r="CU101" s="424">
        <f t="shared" si="1394"/>
        <v>0</v>
      </c>
      <c r="CV101" s="392"/>
      <c r="CW101" s="392"/>
      <c r="CX101" s="399">
        <f t="shared" ref="CX101:CX103" si="2187">SUM(BE101,BH101,BK101,BN101,BQ101,BT101,BZ101,CD101,CH101,CK101,CN101,CQ101,CT101)*0.1</f>
        <v>69914.900000000009</v>
      </c>
      <c r="CY101" s="424">
        <f t="shared" si="1377"/>
        <v>769063.9</v>
      </c>
      <c r="CZ101" s="822"/>
      <c r="DA101" s="391"/>
      <c r="DB101" s="392"/>
      <c r="DC101" s="392"/>
      <c r="DD101" s="391"/>
      <c r="DE101" s="392"/>
      <c r="DF101" s="392"/>
      <c r="DG101" s="391"/>
      <c r="DH101" s="392"/>
      <c r="DI101" s="392"/>
      <c r="DJ101" s="391">
        <v>967</v>
      </c>
      <c r="DK101" s="392">
        <v>23</v>
      </c>
      <c r="DL101" s="392">
        <v>21497</v>
      </c>
      <c r="DM101" s="391"/>
      <c r="DN101" s="392"/>
      <c r="DO101" s="392"/>
      <c r="DP101" s="391"/>
      <c r="DQ101" s="392"/>
      <c r="DR101" s="392"/>
      <c r="DS101" s="683"/>
      <c r="DT101" s="392"/>
      <c r="DU101" s="392"/>
      <c r="DV101" s="391">
        <v>476510</v>
      </c>
      <c r="DW101" s="392"/>
      <c r="DX101" s="392">
        <v>125332</v>
      </c>
      <c r="DY101" s="391">
        <v>1000000</v>
      </c>
      <c r="DZ101" s="391"/>
      <c r="EA101" s="392"/>
      <c r="EB101" s="392"/>
      <c r="EC101" s="424">
        <f t="shared" si="1384"/>
        <v>146829</v>
      </c>
      <c r="ED101" s="391"/>
      <c r="EE101" s="392"/>
      <c r="EF101" s="392"/>
      <c r="EG101" s="391"/>
      <c r="EH101" s="392"/>
      <c r="EI101" s="392"/>
      <c r="EJ101" s="391"/>
      <c r="EK101" s="392"/>
      <c r="EL101" s="392"/>
      <c r="EM101" s="391"/>
      <c r="EN101" s="392"/>
      <c r="EO101" s="392"/>
      <c r="EP101" s="391"/>
      <c r="EQ101" s="392"/>
      <c r="ER101" s="392"/>
      <c r="ES101" s="424">
        <f t="shared" si="1395"/>
        <v>0</v>
      </c>
      <c r="ET101" s="392"/>
      <c r="EU101" s="392"/>
      <c r="EV101" s="399">
        <f t="shared" ref="EV101:EV103" si="2188">SUM(DC101,DF101,DI101,DL101,DO101,DR101,DX101,EB101,EF101,EI101,EL101,EO101,ER101)*0.1</f>
        <v>14682.900000000001</v>
      </c>
      <c r="EW101" s="424">
        <f t="shared" si="1378"/>
        <v>161511.9</v>
      </c>
      <c r="EX101" s="45"/>
      <c r="EY101" s="391"/>
      <c r="EZ101" s="392"/>
      <c r="FA101" s="392"/>
      <c r="FB101" s="391"/>
      <c r="FC101" s="392"/>
      <c r="FD101" s="392"/>
      <c r="FE101" s="391"/>
      <c r="FF101" s="392"/>
      <c r="FG101" s="392"/>
      <c r="FH101" s="391">
        <v>1262</v>
      </c>
      <c r="FI101" s="392">
        <v>19</v>
      </c>
      <c r="FJ101" s="392">
        <v>24517</v>
      </c>
      <c r="FK101" s="391"/>
      <c r="FL101" s="392"/>
      <c r="FM101" s="392"/>
      <c r="FN101" s="391"/>
      <c r="FO101" s="392"/>
      <c r="FP101" s="392"/>
      <c r="FQ101" s="683"/>
      <c r="FR101" s="392"/>
      <c r="FS101" s="392"/>
      <c r="FT101" s="391">
        <v>1000000</v>
      </c>
      <c r="FU101" s="392"/>
      <c r="FV101" s="392">
        <v>300000</v>
      </c>
      <c r="FW101" s="391">
        <v>1000000</v>
      </c>
      <c r="FX101" s="392"/>
      <c r="FY101" s="392"/>
      <c r="FZ101" s="392"/>
      <c r="GA101" s="424">
        <f t="shared" si="1385"/>
        <v>324517</v>
      </c>
      <c r="GB101" s="391"/>
      <c r="GC101" s="392"/>
      <c r="GD101" s="392"/>
      <c r="GE101" s="391"/>
      <c r="GF101" s="392"/>
      <c r="GG101" s="392"/>
      <c r="GH101" s="391"/>
      <c r="GI101" s="392"/>
      <c r="GJ101" s="392"/>
      <c r="GK101" s="391"/>
      <c r="GL101" s="392"/>
      <c r="GM101" s="392"/>
      <c r="GN101" s="391"/>
      <c r="GO101" s="392"/>
      <c r="GP101" s="392"/>
      <c r="GQ101" s="424">
        <f t="shared" si="1396"/>
        <v>0</v>
      </c>
      <c r="GR101" s="392"/>
      <c r="GS101" s="392"/>
      <c r="GT101" s="399">
        <f t="shared" ref="GT101:GT103" si="2189">SUM(FA101,FD101,FG101,FJ101,FM101,FP101,FV101,FZ101,GD101,GG101,GJ101,GM101,GP101)*0.1</f>
        <v>32451.7</v>
      </c>
      <c r="GU101" s="424">
        <f t="shared" si="1379"/>
        <v>356968.7</v>
      </c>
      <c r="GV101" s="45"/>
      <c r="GW101" s="391"/>
      <c r="GX101" s="392"/>
      <c r="GY101" s="392"/>
      <c r="GZ101" s="391"/>
      <c r="HA101" s="392"/>
      <c r="HB101" s="392"/>
      <c r="HC101" s="391"/>
      <c r="HD101" s="392"/>
      <c r="HE101" s="392"/>
      <c r="HF101" s="391">
        <v>280</v>
      </c>
      <c r="HG101" s="392">
        <v>19</v>
      </c>
      <c r="HH101" s="392">
        <v>5446</v>
      </c>
      <c r="HI101" s="391"/>
      <c r="HJ101" s="392"/>
      <c r="HK101" s="392"/>
      <c r="HL101" s="391">
        <v>77</v>
      </c>
      <c r="HM101" s="392">
        <v>744</v>
      </c>
      <c r="HN101" s="392">
        <v>57281</v>
      </c>
      <c r="HO101" s="683"/>
      <c r="HP101" s="392"/>
      <c r="HQ101" s="392"/>
      <c r="HR101" s="391">
        <v>1000000</v>
      </c>
      <c r="HS101" s="392"/>
      <c r="HT101" s="392">
        <v>300000</v>
      </c>
      <c r="HU101" s="391">
        <v>362727</v>
      </c>
      <c r="HV101" s="391"/>
      <c r="HW101" s="392"/>
      <c r="HX101" s="392"/>
      <c r="HY101" s="424">
        <f t="shared" si="1386"/>
        <v>362727</v>
      </c>
      <c r="HZ101" s="391"/>
      <c r="IA101" s="392"/>
      <c r="IB101" s="392"/>
      <c r="IC101" s="391"/>
      <c r="ID101" s="392"/>
      <c r="IE101" s="392"/>
      <c r="IF101" s="391"/>
      <c r="IG101" s="392"/>
      <c r="IH101" s="392"/>
      <c r="II101" s="391"/>
      <c r="IJ101" s="392"/>
      <c r="IK101" s="392"/>
      <c r="IL101" s="391"/>
      <c r="IM101" s="392"/>
      <c r="IN101" s="392"/>
      <c r="IO101" s="424">
        <f t="shared" si="1397"/>
        <v>0</v>
      </c>
      <c r="IP101" s="392"/>
      <c r="IQ101" s="392"/>
      <c r="IR101" s="399">
        <f t="shared" ref="IR101:IR103" si="2190">SUM(GY101,HB101,HE101,HH101,HK101,HN101,HT101,HX101,IB101,IE101,IH101,IK101,IN101)*0.1</f>
        <v>36272.700000000004</v>
      </c>
      <c r="IS101" s="424">
        <f t="shared" si="1380"/>
        <v>398999.7</v>
      </c>
      <c r="IT101" s="45"/>
      <c r="IU101" s="391"/>
      <c r="IV101" s="392"/>
      <c r="IW101" s="392"/>
      <c r="IX101" s="391"/>
      <c r="IY101" s="392"/>
      <c r="IZ101" s="392"/>
      <c r="JA101" s="391"/>
      <c r="JB101" s="392"/>
      <c r="JC101" s="392"/>
      <c r="JD101" s="391">
        <v>967</v>
      </c>
      <c r="JE101" s="392">
        <v>23</v>
      </c>
      <c r="JF101" s="392">
        <v>22200</v>
      </c>
      <c r="JG101" s="391"/>
      <c r="JH101" s="392"/>
      <c r="JI101" s="392"/>
      <c r="JJ101" s="391">
        <v>325</v>
      </c>
      <c r="JK101" s="392">
        <v>744</v>
      </c>
      <c r="JL101" s="392">
        <v>241771</v>
      </c>
      <c r="JM101" s="683"/>
      <c r="JN101" s="392"/>
      <c r="JO101" s="392"/>
      <c r="JP101" s="391">
        <v>1000000</v>
      </c>
      <c r="JQ101" s="392"/>
      <c r="JR101" s="392">
        <v>300000</v>
      </c>
      <c r="JS101" s="391">
        <v>1800000</v>
      </c>
      <c r="JT101" s="391"/>
      <c r="JU101" s="392"/>
      <c r="JV101" s="392"/>
      <c r="JW101" s="424">
        <f t="shared" si="1387"/>
        <v>563971</v>
      </c>
      <c r="JX101" s="391"/>
      <c r="JY101" s="392"/>
      <c r="JZ101" s="392"/>
      <c r="KA101" s="391"/>
      <c r="KB101" s="392"/>
      <c r="KC101" s="392"/>
      <c r="KD101" s="391"/>
      <c r="KE101" s="392"/>
      <c r="KF101" s="392"/>
      <c r="KG101" s="391"/>
      <c r="KH101" s="392"/>
      <c r="KI101" s="392"/>
      <c r="KJ101" s="391"/>
      <c r="KK101" s="392"/>
      <c r="KL101" s="392"/>
      <c r="KM101" s="424">
        <f t="shared" si="1398"/>
        <v>0</v>
      </c>
      <c r="KN101" s="392"/>
      <c r="KO101" s="392"/>
      <c r="KP101" s="399">
        <f t="shared" ref="KP101:KP103" si="2191">SUM(IW101,IZ101,JC101,JF101,JI101,JL101,JR101,JV101,JZ101,KC101,KF101,KI101,KL101)*0.1</f>
        <v>56397.100000000006</v>
      </c>
      <c r="KQ101" s="424">
        <f t="shared" si="1381"/>
        <v>620368.1</v>
      </c>
      <c r="KR101" s="45"/>
    </row>
    <row r="102" spans="1:304">
      <c r="A102" s="914"/>
      <c r="B102" s="16"/>
      <c r="C102" s="16"/>
      <c r="D102" s="17" t="s">
        <v>56</v>
      </c>
      <c r="E102" s="391">
        <v>1000</v>
      </c>
      <c r="F102" s="391">
        <f t="shared" si="1986"/>
        <v>3</v>
      </c>
      <c r="G102" s="392">
        <v>3000</v>
      </c>
      <c r="H102" s="391">
        <v>8041</v>
      </c>
      <c r="I102" s="391">
        <f t="shared" si="2084"/>
        <v>31.001119263773163</v>
      </c>
      <c r="J102" s="392">
        <v>249280</v>
      </c>
      <c r="K102" s="391"/>
      <c r="L102" s="391" t="str">
        <f t="shared" si="1834"/>
        <v/>
      </c>
      <c r="M102" s="392"/>
      <c r="N102" s="391"/>
      <c r="O102" s="391" t="str">
        <f t="shared" si="1844"/>
        <v/>
      </c>
      <c r="P102" s="392"/>
      <c r="Q102" s="391">
        <v>1085</v>
      </c>
      <c r="R102" s="391">
        <f t="shared" si="2085"/>
        <v>633.87096774193549</v>
      </c>
      <c r="S102" s="392">
        <v>687750</v>
      </c>
      <c r="T102" s="391"/>
      <c r="U102" s="391" t="str">
        <f t="shared" si="1846"/>
        <v/>
      </c>
      <c r="V102" s="392"/>
      <c r="W102" s="683"/>
      <c r="X102" s="392"/>
      <c r="Y102" s="392"/>
      <c r="Z102" s="391">
        <v>910208</v>
      </c>
      <c r="AA102" s="393">
        <f t="shared" si="2079"/>
        <v>0.49059006293067081</v>
      </c>
      <c r="AB102" s="392">
        <v>446539</v>
      </c>
      <c r="AC102" s="391">
        <v>1236400</v>
      </c>
      <c r="AD102" s="391"/>
      <c r="AE102" s="391" t="str">
        <f t="shared" si="1848"/>
        <v/>
      </c>
      <c r="AF102" s="392"/>
      <c r="AG102" s="392">
        <f t="shared" si="2181"/>
        <v>1386569</v>
      </c>
      <c r="AH102" s="391"/>
      <c r="AI102" s="391" t="str">
        <f t="shared" si="1871"/>
        <v/>
      </c>
      <c r="AJ102" s="392"/>
      <c r="AK102" s="391"/>
      <c r="AL102" s="391" t="str">
        <f t="shared" si="1873"/>
        <v/>
      </c>
      <c r="AM102" s="392"/>
      <c r="AN102" s="391"/>
      <c r="AO102" s="391" t="str">
        <f t="shared" si="1875"/>
        <v/>
      </c>
      <c r="AP102" s="392"/>
      <c r="AQ102" s="391"/>
      <c r="AR102" s="391" t="str">
        <f t="shared" si="1973"/>
        <v/>
      </c>
      <c r="AS102" s="392"/>
      <c r="AT102" s="391"/>
      <c r="AU102" s="391" t="str">
        <f t="shared" si="1988"/>
        <v>0</v>
      </c>
      <c r="AV102" s="392"/>
      <c r="AW102" s="392">
        <f t="shared" si="1880"/>
        <v>0</v>
      </c>
      <c r="AX102" s="392">
        <v>7500</v>
      </c>
      <c r="AY102" s="392">
        <v>20940</v>
      </c>
      <c r="AZ102" s="399">
        <f t="shared" si="2182"/>
        <v>139406.9</v>
      </c>
      <c r="BA102" s="206">
        <f t="shared" si="2088"/>
        <v>1554415.9</v>
      </c>
      <c r="BB102" s="45"/>
      <c r="BC102" s="391"/>
      <c r="BD102" s="392" t="str">
        <f t="shared" si="1884"/>
        <v/>
      </c>
      <c r="BE102" s="392"/>
      <c r="BF102" s="391"/>
      <c r="BG102" s="392" t="str">
        <f t="shared" si="2183"/>
        <v/>
      </c>
      <c r="BH102" s="392"/>
      <c r="BI102" s="391"/>
      <c r="BJ102" s="392" t="str">
        <f t="shared" si="1888"/>
        <v/>
      </c>
      <c r="BK102" s="392"/>
      <c r="BL102" s="391"/>
      <c r="BM102" s="392" t="str">
        <f t="shared" si="1890"/>
        <v/>
      </c>
      <c r="BN102" s="392"/>
      <c r="BO102" s="391"/>
      <c r="BP102" s="392" t="str">
        <f t="shared" si="2184"/>
        <v/>
      </c>
      <c r="BQ102" s="392"/>
      <c r="BR102" s="391"/>
      <c r="BS102" s="392" t="str">
        <f t="shared" si="1894"/>
        <v/>
      </c>
      <c r="BT102" s="392"/>
      <c r="BU102" s="683"/>
      <c r="BV102" s="392"/>
      <c r="BW102" s="392"/>
      <c r="BX102" s="391"/>
      <c r="BY102" s="392" t="str">
        <f t="shared" si="2185"/>
        <v/>
      </c>
      <c r="BZ102" s="392"/>
      <c r="CA102" s="391"/>
      <c r="CB102" s="391"/>
      <c r="CC102" s="392" t="str">
        <f t="shared" si="2186"/>
        <v/>
      </c>
      <c r="CD102" s="392"/>
      <c r="CE102" s="424">
        <f t="shared" si="1383"/>
        <v>0</v>
      </c>
      <c r="CF102" s="391"/>
      <c r="CG102" s="392" t="str">
        <f t="shared" si="1901"/>
        <v/>
      </c>
      <c r="CH102" s="392"/>
      <c r="CI102" s="391"/>
      <c r="CJ102" s="392" t="str">
        <f t="shared" si="1903"/>
        <v/>
      </c>
      <c r="CK102" s="392"/>
      <c r="CL102" s="391"/>
      <c r="CM102" s="392" t="str">
        <f t="shared" si="1905"/>
        <v/>
      </c>
      <c r="CN102" s="392"/>
      <c r="CO102" s="391"/>
      <c r="CP102" s="392" t="str">
        <f t="shared" si="1907"/>
        <v/>
      </c>
      <c r="CQ102" s="392"/>
      <c r="CR102" s="391"/>
      <c r="CS102" s="392" t="str">
        <f t="shared" si="1909"/>
        <v/>
      </c>
      <c r="CT102" s="392"/>
      <c r="CU102" s="424">
        <f t="shared" si="1394"/>
        <v>0</v>
      </c>
      <c r="CV102" s="392"/>
      <c r="CW102" s="392"/>
      <c r="CX102" s="399">
        <f t="shared" si="2187"/>
        <v>0</v>
      </c>
      <c r="CY102" s="424">
        <f t="shared" si="1377"/>
        <v>0</v>
      </c>
      <c r="CZ102" s="822"/>
      <c r="DA102" s="391"/>
      <c r="DB102" s="392"/>
      <c r="DC102" s="392"/>
      <c r="DD102" s="391"/>
      <c r="DE102" s="392"/>
      <c r="DF102" s="392"/>
      <c r="DG102" s="391"/>
      <c r="DH102" s="392"/>
      <c r="DI102" s="392"/>
      <c r="DJ102" s="391"/>
      <c r="DK102" s="392"/>
      <c r="DL102" s="392"/>
      <c r="DM102" s="391"/>
      <c r="DN102" s="392"/>
      <c r="DO102" s="392"/>
      <c r="DP102" s="391"/>
      <c r="DQ102" s="392"/>
      <c r="DR102" s="392"/>
      <c r="DS102" s="683"/>
      <c r="DT102" s="392"/>
      <c r="DU102" s="392"/>
      <c r="DV102" s="391"/>
      <c r="DW102" s="392"/>
      <c r="DX102" s="392"/>
      <c r="DY102" s="391"/>
      <c r="DZ102" s="391"/>
      <c r="EA102" s="392"/>
      <c r="EB102" s="392"/>
      <c r="EC102" s="424">
        <f t="shared" si="1384"/>
        <v>0</v>
      </c>
      <c r="ED102" s="391"/>
      <c r="EE102" s="392"/>
      <c r="EF102" s="392"/>
      <c r="EG102" s="391"/>
      <c r="EH102" s="392"/>
      <c r="EI102" s="392"/>
      <c r="EJ102" s="391"/>
      <c r="EK102" s="392"/>
      <c r="EL102" s="392"/>
      <c r="EM102" s="391"/>
      <c r="EN102" s="392"/>
      <c r="EO102" s="392"/>
      <c r="EP102" s="391"/>
      <c r="EQ102" s="392"/>
      <c r="ER102" s="392"/>
      <c r="ES102" s="424">
        <f t="shared" si="1395"/>
        <v>0</v>
      </c>
      <c r="ET102" s="392"/>
      <c r="EU102" s="392"/>
      <c r="EV102" s="399">
        <f t="shared" si="2188"/>
        <v>0</v>
      </c>
      <c r="EW102" s="424">
        <f t="shared" si="1378"/>
        <v>0</v>
      </c>
      <c r="EX102" s="45"/>
      <c r="EY102" s="391"/>
      <c r="EZ102" s="392"/>
      <c r="FA102" s="392"/>
      <c r="FB102" s="391"/>
      <c r="FC102" s="392"/>
      <c r="FD102" s="392"/>
      <c r="FE102" s="391"/>
      <c r="FF102" s="392"/>
      <c r="FG102" s="392"/>
      <c r="FH102" s="391"/>
      <c r="FI102" s="392"/>
      <c r="FJ102" s="392"/>
      <c r="FK102" s="391"/>
      <c r="FL102" s="392"/>
      <c r="FM102" s="392"/>
      <c r="FN102" s="391"/>
      <c r="FO102" s="392"/>
      <c r="FP102" s="392"/>
      <c r="FQ102" s="683"/>
      <c r="FR102" s="392"/>
      <c r="FS102" s="392"/>
      <c r="FT102" s="391"/>
      <c r="FU102" s="392"/>
      <c r="FV102" s="392"/>
      <c r="FW102" s="391"/>
      <c r="FX102" s="392"/>
      <c r="FY102" s="392"/>
      <c r="FZ102" s="392"/>
      <c r="GA102" s="424">
        <f t="shared" si="1385"/>
        <v>0</v>
      </c>
      <c r="GB102" s="391"/>
      <c r="GC102" s="392"/>
      <c r="GD102" s="392"/>
      <c r="GE102" s="391"/>
      <c r="GF102" s="392"/>
      <c r="GG102" s="392"/>
      <c r="GH102" s="391"/>
      <c r="GI102" s="392"/>
      <c r="GJ102" s="392"/>
      <c r="GK102" s="391"/>
      <c r="GL102" s="392"/>
      <c r="GM102" s="392"/>
      <c r="GN102" s="391"/>
      <c r="GO102" s="392"/>
      <c r="GP102" s="392"/>
      <c r="GQ102" s="424">
        <f t="shared" si="1396"/>
        <v>0</v>
      </c>
      <c r="GR102" s="392"/>
      <c r="GS102" s="392"/>
      <c r="GT102" s="399">
        <f t="shared" si="2189"/>
        <v>0</v>
      </c>
      <c r="GU102" s="424">
        <f t="shared" si="1379"/>
        <v>0</v>
      </c>
      <c r="GV102" s="45"/>
      <c r="GW102" s="391"/>
      <c r="GX102" s="392"/>
      <c r="GY102" s="392"/>
      <c r="GZ102" s="391"/>
      <c r="HA102" s="392"/>
      <c r="HB102" s="392"/>
      <c r="HC102" s="391"/>
      <c r="HD102" s="392"/>
      <c r="HE102" s="392"/>
      <c r="HF102" s="391"/>
      <c r="HG102" s="392"/>
      <c r="HH102" s="392"/>
      <c r="HI102" s="391"/>
      <c r="HJ102" s="392"/>
      <c r="HK102" s="392"/>
      <c r="HL102" s="391"/>
      <c r="HM102" s="392"/>
      <c r="HN102" s="392"/>
      <c r="HO102" s="683"/>
      <c r="HP102" s="392"/>
      <c r="HQ102" s="392"/>
      <c r="HR102" s="391"/>
      <c r="HS102" s="392"/>
      <c r="HT102" s="392"/>
      <c r="HU102" s="391"/>
      <c r="HV102" s="391"/>
      <c r="HW102" s="392"/>
      <c r="HX102" s="392"/>
      <c r="HY102" s="424">
        <f t="shared" si="1386"/>
        <v>0</v>
      </c>
      <c r="HZ102" s="391"/>
      <c r="IA102" s="392"/>
      <c r="IB102" s="392"/>
      <c r="IC102" s="391"/>
      <c r="ID102" s="392"/>
      <c r="IE102" s="392"/>
      <c r="IF102" s="391"/>
      <c r="IG102" s="392"/>
      <c r="IH102" s="392"/>
      <c r="II102" s="391"/>
      <c r="IJ102" s="392"/>
      <c r="IK102" s="392"/>
      <c r="IL102" s="391"/>
      <c r="IM102" s="392"/>
      <c r="IN102" s="392"/>
      <c r="IO102" s="424">
        <f t="shared" si="1397"/>
        <v>0</v>
      </c>
      <c r="IP102" s="392"/>
      <c r="IQ102" s="392"/>
      <c r="IR102" s="399">
        <f t="shared" si="2190"/>
        <v>0</v>
      </c>
      <c r="IS102" s="424">
        <f t="shared" si="1380"/>
        <v>0</v>
      </c>
      <c r="IT102" s="45"/>
      <c r="IU102" s="391"/>
      <c r="IV102" s="392"/>
      <c r="IW102" s="392"/>
      <c r="IX102" s="391"/>
      <c r="IY102" s="392"/>
      <c r="IZ102" s="392"/>
      <c r="JA102" s="391"/>
      <c r="JB102" s="392"/>
      <c r="JC102" s="392"/>
      <c r="JD102" s="391"/>
      <c r="JE102" s="392"/>
      <c r="JF102" s="392"/>
      <c r="JG102" s="391"/>
      <c r="JH102" s="392"/>
      <c r="JI102" s="392"/>
      <c r="JJ102" s="391"/>
      <c r="JK102" s="392"/>
      <c r="JL102" s="392"/>
      <c r="JM102" s="683"/>
      <c r="JN102" s="392"/>
      <c r="JO102" s="392"/>
      <c r="JP102" s="391"/>
      <c r="JQ102" s="392"/>
      <c r="JR102" s="392"/>
      <c r="JS102" s="391"/>
      <c r="JT102" s="391"/>
      <c r="JU102" s="392"/>
      <c r="JV102" s="392"/>
      <c r="JW102" s="424">
        <f t="shared" si="1387"/>
        <v>0</v>
      </c>
      <c r="JX102" s="391"/>
      <c r="JY102" s="392"/>
      <c r="JZ102" s="392"/>
      <c r="KA102" s="391"/>
      <c r="KB102" s="392"/>
      <c r="KC102" s="392"/>
      <c r="KD102" s="391"/>
      <c r="KE102" s="392"/>
      <c r="KF102" s="392"/>
      <c r="KG102" s="391"/>
      <c r="KH102" s="392"/>
      <c r="KI102" s="392"/>
      <c r="KJ102" s="391"/>
      <c r="KK102" s="392"/>
      <c r="KL102" s="392"/>
      <c r="KM102" s="424">
        <f t="shared" si="1398"/>
        <v>0</v>
      </c>
      <c r="KN102" s="392"/>
      <c r="KO102" s="392"/>
      <c r="KP102" s="399">
        <f t="shared" si="2191"/>
        <v>0</v>
      </c>
      <c r="KQ102" s="424">
        <f t="shared" si="1381"/>
        <v>0</v>
      </c>
      <c r="KR102" s="45"/>
    </row>
    <row r="103" spans="1:304">
      <c r="A103" s="914"/>
      <c r="B103" s="16"/>
      <c r="C103" s="18"/>
      <c r="D103" s="19" t="s">
        <v>57</v>
      </c>
      <c r="E103" s="396"/>
      <c r="F103" s="396" t="str">
        <f t="shared" si="1986"/>
        <v/>
      </c>
      <c r="G103" s="396"/>
      <c r="H103" s="396"/>
      <c r="I103" s="396" t="str">
        <f t="shared" si="2084"/>
        <v/>
      </c>
      <c r="J103" s="396"/>
      <c r="K103" s="391"/>
      <c r="L103" s="391" t="str">
        <f t="shared" si="1834"/>
        <v/>
      </c>
      <c r="M103" s="392"/>
      <c r="N103" s="391"/>
      <c r="O103" s="391" t="str">
        <f t="shared" si="1844"/>
        <v/>
      </c>
      <c r="P103" s="392"/>
      <c r="Q103" s="396"/>
      <c r="R103" s="396" t="str">
        <f t="shared" si="2085"/>
        <v/>
      </c>
      <c r="S103" s="396"/>
      <c r="T103" s="396"/>
      <c r="U103" s="396" t="str">
        <f t="shared" si="1846"/>
        <v/>
      </c>
      <c r="V103" s="396"/>
      <c r="W103" s="709"/>
      <c r="X103" s="396"/>
      <c r="Y103" s="396"/>
      <c r="Z103" s="396"/>
      <c r="AA103" s="397" t="str">
        <f t="shared" si="2079"/>
        <v/>
      </c>
      <c r="AB103" s="396"/>
      <c r="AC103" s="396"/>
      <c r="AD103" s="396"/>
      <c r="AE103" s="396" t="str">
        <f t="shared" si="1848"/>
        <v/>
      </c>
      <c r="AF103" s="396"/>
      <c r="AG103" s="396">
        <f t="shared" si="2181"/>
        <v>0</v>
      </c>
      <c r="AH103" s="391"/>
      <c r="AI103" s="391" t="str">
        <f t="shared" si="1871"/>
        <v/>
      </c>
      <c r="AJ103" s="392"/>
      <c r="AK103" s="391"/>
      <c r="AL103" s="391" t="str">
        <f t="shared" si="1873"/>
        <v/>
      </c>
      <c r="AM103" s="392"/>
      <c r="AN103" s="391"/>
      <c r="AO103" s="391" t="str">
        <f t="shared" si="1875"/>
        <v/>
      </c>
      <c r="AP103" s="392"/>
      <c r="AQ103" s="391"/>
      <c r="AR103" s="391" t="str">
        <f t="shared" si="1973"/>
        <v/>
      </c>
      <c r="AS103" s="392"/>
      <c r="AT103" s="391"/>
      <c r="AU103" s="391" t="str">
        <f t="shared" si="1988"/>
        <v>0</v>
      </c>
      <c r="AV103" s="392"/>
      <c r="AW103" s="392">
        <f t="shared" si="1880"/>
        <v>0</v>
      </c>
      <c r="AX103" s="396"/>
      <c r="AY103" s="396"/>
      <c r="AZ103" s="399">
        <f t="shared" si="2182"/>
        <v>0</v>
      </c>
      <c r="BA103" s="206">
        <f t="shared" si="2088"/>
        <v>0</v>
      </c>
      <c r="BB103" s="45"/>
      <c r="BC103" s="391"/>
      <c r="BD103" s="392" t="str">
        <f t="shared" si="1884"/>
        <v/>
      </c>
      <c r="BE103" s="392"/>
      <c r="BF103" s="391"/>
      <c r="BG103" s="392" t="str">
        <f t="shared" si="2183"/>
        <v/>
      </c>
      <c r="BH103" s="392"/>
      <c r="BI103" s="391"/>
      <c r="BJ103" s="392" t="str">
        <f t="shared" si="1888"/>
        <v/>
      </c>
      <c r="BK103" s="392"/>
      <c r="BL103" s="391"/>
      <c r="BM103" s="392" t="str">
        <f t="shared" si="1890"/>
        <v/>
      </c>
      <c r="BN103" s="392"/>
      <c r="BO103" s="391"/>
      <c r="BP103" s="392" t="str">
        <f t="shared" si="2184"/>
        <v/>
      </c>
      <c r="BQ103" s="392"/>
      <c r="BR103" s="391"/>
      <c r="BS103" s="392" t="str">
        <f t="shared" si="1894"/>
        <v/>
      </c>
      <c r="BT103" s="392"/>
      <c r="BU103" s="683"/>
      <c r="BV103" s="392"/>
      <c r="BW103" s="392"/>
      <c r="BX103" s="391"/>
      <c r="BY103" s="392" t="str">
        <f t="shared" si="2185"/>
        <v/>
      </c>
      <c r="BZ103" s="392"/>
      <c r="CA103" s="391"/>
      <c r="CB103" s="391"/>
      <c r="CC103" s="392" t="str">
        <f t="shared" si="2186"/>
        <v/>
      </c>
      <c r="CD103" s="392"/>
      <c r="CE103" s="424">
        <f t="shared" si="1383"/>
        <v>0</v>
      </c>
      <c r="CF103" s="391"/>
      <c r="CG103" s="392" t="str">
        <f t="shared" si="1901"/>
        <v/>
      </c>
      <c r="CH103" s="392"/>
      <c r="CI103" s="391"/>
      <c r="CJ103" s="392" t="str">
        <f t="shared" si="1903"/>
        <v/>
      </c>
      <c r="CK103" s="392"/>
      <c r="CL103" s="391"/>
      <c r="CM103" s="392" t="str">
        <f t="shared" si="1905"/>
        <v/>
      </c>
      <c r="CN103" s="392"/>
      <c r="CO103" s="391"/>
      <c r="CP103" s="392" t="str">
        <f t="shared" si="1907"/>
        <v/>
      </c>
      <c r="CQ103" s="392"/>
      <c r="CR103" s="391"/>
      <c r="CS103" s="392" t="str">
        <f t="shared" si="1909"/>
        <v/>
      </c>
      <c r="CT103" s="392"/>
      <c r="CU103" s="424">
        <f t="shared" si="1394"/>
        <v>0</v>
      </c>
      <c r="CV103" s="392"/>
      <c r="CW103" s="392"/>
      <c r="CX103" s="399">
        <f t="shared" si="2187"/>
        <v>0</v>
      </c>
      <c r="CY103" s="424">
        <f t="shared" si="1377"/>
        <v>0</v>
      </c>
      <c r="CZ103" s="822"/>
      <c r="DA103" s="391"/>
      <c r="DB103" s="392"/>
      <c r="DC103" s="392"/>
      <c r="DD103" s="391"/>
      <c r="DE103" s="392"/>
      <c r="DF103" s="392"/>
      <c r="DG103" s="391"/>
      <c r="DH103" s="392"/>
      <c r="DI103" s="392"/>
      <c r="DJ103" s="391"/>
      <c r="DK103" s="392"/>
      <c r="DL103" s="392"/>
      <c r="DM103" s="391"/>
      <c r="DN103" s="392"/>
      <c r="DO103" s="392"/>
      <c r="DP103" s="391"/>
      <c r="DQ103" s="392"/>
      <c r="DR103" s="392"/>
      <c r="DS103" s="683"/>
      <c r="DT103" s="392"/>
      <c r="DU103" s="392"/>
      <c r="DV103" s="391"/>
      <c r="DW103" s="392"/>
      <c r="DX103" s="392"/>
      <c r="DY103" s="391"/>
      <c r="DZ103" s="391"/>
      <c r="EA103" s="392"/>
      <c r="EB103" s="392"/>
      <c r="EC103" s="424">
        <f t="shared" si="1384"/>
        <v>0</v>
      </c>
      <c r="ED103" s="391"/>
      <c r="EE103" s="392"/>
      <c r="EF103" s="392"/>
      <c r="EG103" s="391"/>
      <c r="EH103" s="392"/>
      <c r="EI103" s="392"/>
      <c r="EJ103" s="391"/>
      <c r="EK103" s="392"/>
      <c r="EL103" s="392"/>
      <c r="EM103" s="391"/>
      <c r="EN103" s="392"/>
      <c r="EO103" s="392"/>
      <c r="EP103" s="391"/>
      <c r="EQ103" s="392"/>
      <c r="ER103" s="392"/>
      <c r="ES103" s="424">
        <f t="shared" si="1395"/>
        <v>0</v>
      </c>
      <c r="ET103" s="392"/>
      <c r="EU103" s="392"/>
      <c r="EV103" s="399">
        <f t="shared" si="2188"/>
        <v>0</v>
      </c>
      <c r="EW103" s="424">
        <f t="shared" si="1378"/>
        <v>0</v>
      </c>
      <c r="EX103" s="45"/>
      <c r="EY103" s="391"/>
      <c r="EZ103" s="392"/>
      <c r="FA103" s="392"/>
      <c r="FB103" s="391"/>
      <c r="FC103" s="392"/>
      <c r="FD103" s="392"/>
      <c r="FE103" s="391"/>
      <c r="FF103" s="392"/>
      <c r="FG103" s="392"/>
      <c r="FH103" s="391"/>
      <c r="FI103" s="392"/>
      <c r="FJ103" s="392"/>
      <c r="FK103" s="391"/>
      <c r="FL103" s="392"/>
      <c r="FM103" s="392"/>
      <c r="FN103" s="391"/>
      <c r="FO103" s="392"/>
      <c r="FP103" s="392"/>
      <c r="FQ103" s="683"/>
      <c r="FR103" s="392"/>
      <c r="FS103" s="392"/>
      <c r="FT103" s="391"/>
      <c r="FU103" s="392"/>
      <c r="FV103" s="392"/>
      <c r="FW103" s="391"/>
      <c r="FX103" s="392"/>
      <c r="FY103" s="392"/>
      <c r="FZ103" s="392"/>
      <c r="GA103" s="424">
        <f t="shared" si="1385"/>
        <v>0</v>
      </c>
      <c r="GB103" s="391"/>
      <c r="GC103" s="392"/>
      <c r="GD103" s="392"/>
      <c r="GE103" s="391"/>
      <c r="GF103" s="392"/>
      <c r="GG103" s="392"/>
      <c r="GH103" s="391"/>
      <c r="GI103" s="392"/>
      <c r="GJ103" s="392"/>
      <c r="GK103" s="391"/>
      <c r="GL103" s="392"/>
      <c r="GM103" s="392"/>
      <c r="GN103" s="391"/>
      <c r="GO103" s="392"/>
      <c r="GP103" s="392"/>
      <c r="GQ103" s="424">
        <f t="shared" si="1396"/>
        <v>0</v>
      </c>
      <c r="GR103" s="392"/>
      <c r="GS103" s="392"/>
      <c r="GT103" s="399">
        <f t="shared" si="2189"/>
        <v>0</v>
      </c>
      <c r="GU103" s="424">
        <f t="shared" si="1379"/>
        <v>0</v>
      </c>
      <c r="GV103" s="45"/>
      <c r="GW103" s="391"/>
      <c r="GX103" s="392"/>
      <c r="GY103" s="392"/>
      <c r="GZ103" s="391"/>
      <c r="HA103" s="392"/>
      <c r="HB103" s="392"/>
      <c r="HC103" s="391"/>
      <c r="HD103" s="392"/>
      <c r="HE103" s="392"/>
      <c r="HF103" s="391"/>
      <c r="HG103" s="392"/>
      <c r="HH103" s="392"/>
      <c r="HI103" s="391"/>
      <c r="HJ103" s="392"/>
      <c r="HK103" s="392"/>
      <c r="HL103" s="391"/>
      <c r="HM103" s="392"/>
      <c r="HN103" s="392"/>
      <c r="HO103" s="683"/>
      <c r="HP103" s="392"/>
      <c r="HQ103" s="392"/>
      <c r="HR103" s="391"/>
      <c r="HS103" s="392"/>
      <c r="HT103" s="392"/>
      <c r="HU103" s="391"/>
      <c r="HV103" s="391"/>
      <c r="HW103" s="392"/>
      <c r="HX103" s="392"/>
      <c r="HY103" s="424">
        <f t="shared" si="1386"/>
        <v>0</v>
      </c>
      <c r="HZ103" s="391"/>
      <c r="IA103" s="392"/>
      <c r="IB103" s="392"/>
      <c r="IC103" s="391"/>
      <c r="ID103" s="392"/>
      <c r="IE103" s="392"/>
      <c r="IF103" s="391"/>
      <c r="IG103" s="392"/>
      <c r="IH103" s="392"/>
      <c r="II103" s="391"/>
      <c r="IJ103" s="392"/>
      <c r="IK103" s="392"/>
      <c r="IL103" s="391"/>
      <c r="IM103" s="392"/>
      <c r="IN103" s="392"/>
      <c r="IO103" s="424">
        <f t="shared" si="1397"/>
        <v>0</v>
      </c>
      <c r="IP103" s="392"/>
      <c r="IQ103" s="392"/>
      <c r="IR103" s="399">
        <f t="shared" si="2190"/>
        <v>0</v>
      </c>
      <c r="IS103" s="424">
        <f t="shared" si="1380"/>
        <v>0</v>
      </c>
      <c r="IT103" s="45"/>
      <c r="IU103" s="391"/>
      <c r="IV103" s="392"/>
      <c r="IW103" s="392"/>
      <c r="IX103" s="391"/>
      <c r="IY103" s="392"/>
      <c r="IZ103" s="392"/>
      <c r="JA103" s="391"/>
      <c r="JB103" s="392"/>
      <c r="JC103" s="392"/>
      <c r="JD103" s="391"/>
      <c r="JE103" s="392"/>
      <c r="JF103" s="392"/>
      <c r="JG103" s="391"/>
      <c r="JH103" s="392"/>
      <c r="JI103" s="392"/>
      <c r="JJ103" s="391"/>
      <c r="JK103" s="392"/>
      <c r="JL103" s="392"/>
      <c r="JM103" s="683"/>
      <c r="JN103" s="392"/>
      <c r="JO103" s="392"/>
      <c r="JP103" s="391"/>
      <c r="JQ103" s="392"/>
      <c r="JR103" s="392"/>
      <c r="JS103" s="391"/>
      <c r="JT103" s="391"/>
      <c r="JU103" s="392"/>
      <c r="JV103" s="392"/>
      <c r="JW103" s="424">
        <f t="shared" si="1387"/>
        <v>0</v>
      </c>
      <c r="JX103" s="391"/>
      <c r="JY103" s="392"/>
      <c r="JZ103" s="392"/>
      <c r="KA103" s="391"/>
      <c r="KB103" s="392"/>
      <c r="KC103" s="392"/>
      <c r="KD103" s="391"/>
      <c r="KE103" s="392"/>
      <c r="KF103" s="392"/>
      <c r="KG103" s="391"/>
      <c r="KH103" s="392"/>
      <c r="KI103" s="392"/>
      <c r="KJ103" s="391"/>
      <c r="KK103" s="392"/>
      <c r="KL103" s="392"/>
      <c r="KM103" s="424">
        <f t="shared" si="1398"/>
        <v>0</v>
      </c>
      <c r="KN103" s="392"/>
      <c r="KO103" s="392"/>
      <c r="KP103" s="399">
        <f t="shared" si="2191"/>
        <v>0</v>
      </c>
      <c r="KQ103" s="424">
        <f t="shared" si="1381"/>
        <v>0</v>
      </c>
      <c r="KR103" s="45"/>
    </row>
    <row r="104" spans="1:304" ht="15">
      <c r="A104" s="914"/>
      <c r="B104" s="16"/>
      <c r="C104" s="20" t="s">
        <v>140</v>
      </c>
      <c r="D104" s="19"/>
      <c r="E104" s="33">
        <f>SUM(E100:E103)</f>
        <v>1000</v>
      </c>
      <c r="F104" s="33">
        <f t="shared" si="1986"/>
        <v>3</v>
      </c>
      <c r="G104" s="36">
        <f t="shared" ref="G104:H104" si="2192">SUM(G100:G103)</f>
        <v>3000</v>
      </c>
      <c r="H104" s="33">
        <f t="shared" si="2192"/>
        <v>8041</v>
      </c>
      <c r="I104" s="33">
        <f t="shared" si="2084"/>
        <v>31.001119263773163</v>
      </c>
      <c r="J104" s="36">
        <f t="shared" ref="J104:K104" si="2193">SUM(J100:J103)</f>
        <v>249280</v>
      </c>
      <c r="K104" s="33">
        <f t="shared" si="2193"/>
        <v>0</v>
      </c>
      <c r="L104" s="33" t="str">
        <f t="shared" si="1834"/>
        <v/>
      </c>
      <c r="M104" s="36">
        <f t="shared" ref="M104:N104" si="2194">SUM(M100:M103)</f>
        <v>0</v>
      </c>
      <c r="N104" s="33">
        <f t="shared" si="2194"/>
        <v>0</v>
      </c>
      <c r="O104" s="33" t="str">
        <f t="shared" si="1844"/>
        <v/>
      </c>
      <c r="P104" s="36">
        <f t="shared" ref="P104:Q104" si="2195">SUM(P100:P103)</f>
        <v>0</v>
      </c>
      <c r="Q104" s="33">
        <f t="shared" si="2195"/>
        <v>1187</v>
      </c>
      <c r="R104" s="33">
        <f t="shared" si="2085"/>
        <v>597.51811288963779</v>
      </c>
      <c r="S104" s="36">
        <f t="shared" ref="S104:T104" si="2196">SUM(S100:S103)</f>
        <v>709254</v>
      </c>
      <c r="T104" s="33">
        <f t="shared" si="2196"/>
        <v>0</v>
      </c>
      <c r="U104" s="33" t="str">
        <f t="shared" si="1846"/>
        <v/>
      </c>
      <c r="V104" s="36">
        <f t="shared" ref="V104:Z104" si="2197">SUM(V100:V103)</f>
        <v>0</v>
      </c>
      <c r="W104" s="670">
        <f t="shared" si="2197"/>
        <v>0</v>
      </c>
      <c r="X104" s="36">
        <f t="shared" si="2197"/>
        <v>0</v>
      </c>
      <c r="Y104" s="36">
        <f t="shared" si="2197"/>
        <v>0</v>
      </c>
      <c r="Z104" s="33">
        <f t="shared" si="2197"/>
        <v>1119308</v>
      </c>
      <c r="AA104" s="230">
        <f t="shared" si="2079"/>
        <v>0.44618639373612984</v>
      </c>
      <c r="AB104" s="36">
        <f t="shared" ref="AB104:AD104" si="2198">SUM(AB100:AB103)</f>
        <v>499420</v>
      </c>
      <c r="AC104" s="33">
        <f t="shared" si="2198"/>
        <v>2922820</v>
      </c>
      <c r="AD104" s="33">
        <f t="shared" si="2198"/>
        <v>0</v>
      </c>
      <c r="AE104" s="33" t="str">
        <f t="shared" si="1848"/>
        <v/>
      </c>
      <c r="AF104" s="36">
        <f t="shared" ref="AF104" si="2199">SUM(AF100:AF103)</f>
        <v>0</v>
      </c>
      <c r="AG104" s="41">
        <f>SUM(G104,J104,M104,P104,S104,V104,AB104,AF104)</f>
        <v>1460954</v>
      </c>
      <c r="AH104" s="33">
        <f t="shared" ref="AH104" si="2200">SUM(AH100:AH103)</f>
        <v>0</v>
      </c>
      <c r="AI104" s="33" t="str">
        <f t="shared" si="1871"/>
        <v/>
      </c>
      <c r="AJ104" s="36">
        <f t="shared" ref="AJ104:AK104" si="2201">SUM(AJ100:AJ103)</f>
        <v>0</v>
      </c>
      <c r="AK104" s="33">
        <f t="shared" si="2201"/>
        <v>0</v>
      </c>
      <c r="AL104" s="33" t="str">
        <f t="shared" si="1873"/>
        <v/>
      </c>
      <c r="AM104" s="36">
        <f t="shared" ref="AM104:AN104" si="2202">SUM(AM100:AM103)</f>
        <v>0</v>
      </c>
      <c r="AN104" s="33">
        <f t="shared" si="2202"/>
        <v>0</v>
      </c>
      <c r="AO104" s="33" t="str">
        <f t="shared" si="1875"/>
        <v/>
      </c>
      <c r="AP104" s="36">
        <f t="shared" ref="AP104:AQ104" si="2203">SUM(AP100:AP103)</f>
        <v>0</v>
      </c>
      <c r="AQ104" s="33">
        <f t="shared" si="2203"/>
        <v>0</v>
      </c>
      <c r="AR104" s="33" t="str">
        <f t="shared" si="1973"/>
        <v/>
      </c>
      <c r="AS104" s="36">
        <f t="shared" ref="AS104:AT104" si="2204">SUM(AS100:AS103)</f>
        <v>0</v>
      </c>
      <c r="AT104" s="33">
        <f t="shared" si="2204"/>
        <v>0</v>
      </c>
      <c r="AU104" s="33" t="str">
        <f t="shared" si="1988"/>
        <v>0</v>
      </c>
      <c r="AV104" s="36">
        <f t="shared" ref="AV104" si="2205">SUM(AV100:AV103)</f>
        <v>0</v>
      </c>
      <c r="AW104" s="36">
        <f t="shared" si="1880"/>
        <v>0</v>
      </c>
      <c r="AX104" s="36">
        <f t="shared" ref="AX104:AZ104" si="2206">SUM(AX100:AX103)</f>
        <v>7500</v>
      </c>
      <c r="AY104" s="36">
        <f t="shared" si="2206"/>
        <v>25940</v>
      </c>
      <c r="AZ104" s="36">
        <f t="shared" si="2206"/>
        <v>146845.4</v>
      </c>
      <c r="BA104" s="214">
        <f t="shared" si="2088"/>
        <v>1641239.4</v>
      </c>
      <c r="BB104" s="45"/>
      <c r="BC104" s="33">
        <f>SUM(BC100:BC103)</f>
        <v>0</v>
      </c>
      <c r="BD104" s="36" t="str">
        <f t="shared" si="1884"/>
        <v/>
      </c>
      <c r="BE104" s="36">
        <f t="shared" ref="BE104:BF104" si="2207">SUM(BE100:BE103)</f>
        <v>0</v>
      </c>
      <c r="BF104" s="33">
        <f t="shared" si="2207"/>
        <v>6621</v>
      </c>
      <c r="BG104" s="36">
        <f t="shared" si="1886"/>
        <v>30.613200422896842</v>
      </c>
      <c r="BH104" s="36">
        <f t="shared" ref="BH104:BI104" si="2208">SUM(BH100:BH103)</f>
        <v>202690</v>
      </c>
      <c r="BI104" s="33">
        <f t="shared" si="2208"/>
        <v>0</v>
      </c>
      <c r="BJ104" s="36" t="str">
        <f t="shared" si="1888"/>
        <v/>
      </c>
      <c r="BK104" s="36">
        <f t="shared" ref="BK104:BL104" si="2209">SUM(BK100:BK103)</f>
        <v>0</v>
      </c>
      <c r="BL104" s="33">
        <f t="shared" si="2209"/>
        <v>280</v>
      </c>
      <c r="BM104" s="36">
        <f t="shared" si="1890"/>
        <v>5.0071428571428571</v>
      </c>
      <c r="BN104" s="36">
        <f t="shared" ref="BN104:BO104" si="2210">SUM(BN100:BN103)</f>
        <v>1402</v>
      </c>
      <c r="BO104" s="33">
        <f t="shared" si="2210"/>
        <v>560</v>
      </c>
      <c r="BP104" s="36">
        <f t="shared" si="1892"/>
        <v>75</v>
      </c>
      <c r="BQ104" s="36">
        <f t="shared" ref="BQ104:BR104" si="2211">SUM(BQ100:BQ103)</f>
        <v>42000</v>
      </c>
      <c r="BR104" s="33">
        <f t="shared" si="2211"/>
        <v>0</v>
      </c>
      <c r="BS104" s="36" t="str">
        <f t="shared" si="1894"/>
        <v/>
      </c>
      <c r="BT104" s="36">
        <f t="shared" ref="BT104:BX104" si="2212">SUM(BT100:BT103)</f>
        <v>0</v>
      </c>
      <c r="BU104" s="670">
        <f t="shared" ref="BU104:BW104" si="2213">SUM(BU100:BU103)</f>
        <v>0</v>
      </c>
      <c r="BV104" s="36">
        <f t="shared" si="2213"/>
        <v>0</v>
      </c>
      <c r="BW104" s="36">
        <f t="shared" si="2213"/>
        <v>0</v>
      </c>
      <c r="BX104" s="33">
        <f t="shared" si="2212"/>
        <v>3706024</v>
      </c>
      <c r="BY104" s="36">
        <f t="shared" si="1896"/>
        <v>0.28912306018525513</v>
      </c>
      <c r="BZ104" s="36">
        <f t="shared" ref="BZ104:CB104" si="2214">SUM(BZ100:BZ103)</f>
        <v>1071497</v>
      </c>
      <c r="CA104" s="33">
        <f t="shared" si="2214"/>
        <v>971510</v>
      </c>
      <c r="CB104" s="33">
        <f t="shared" si="2214"/>
        <v>225</v>
      </c>
      <c r="CC104" s="36">
        <f t="shared" si="1898"/>
        <v>1265</v>
      </c>
      <c r="CD104" s="36">
        <f t="shared" ref="CD104" si="2215">SUM(CD100:CD103)</f>
        <v>284625</v>
      </c>
      <c r="CE104" s="424">
        <f t="shared" si="1383"/>
        <v>1602214</v>
      </c>
      <c r="CF104" s="33">
        <f t="shared" ref="CF104" si="2216">SUM(CF100:CF103)</f>
        <v>0</v>
      </c>
      <c r="CG104" s="36" t="str">
        <f t="shared" si="1901"/>
        <v/>
      </c>
      <c r="CH104" s="36">
        <f t="shared" ref="CH104:CI104" si="2217">SUM(CH100:CH103)</f>
        <v>0</v>
      </c>
      <c r="CI104" s="33">
        <f t="shared" si="2217"/>
        <v>0</v>
      </c>
      <c r="CJ104" s="36" t="str">
        <f t="shared" si="1903"/>
        <v/>
      </c>
      <c r="CK104" s="36">
        <f t="shared" ref="CK104:CL104" si="2218">SUM(CK100:CK103)</f>
        <v>0</v>
      </c>
      <c r="CL104" s="33">
        <f t="shared" si="2218"/>
        <v>0</v>
      </c>
      <c r="CM104" s="36" t="str">
        <f t="shared" si="1905"/>
        <v/>
      </c>
      <c r="CN104" s="36">
        <f t="shared" ref="CN104:CO104" si="2219">SUM(CN100:CN103)</f>
        <v>0</v>
      </c>
      <c r="CO104" s="33">
        <f t="shared" si="2219"/>
        <v>0</v>
      </c>
      <c r="CP104" s="36" t="str">
        <f t="shared" si="1907"/>
        <v/>
      </c>
      <c r="CQ104" s="36">
        <f t="shared" ref="CQ104:CR104" si="2220">SUM(CQ100:CQ103)</f>
        <v>0</v>
      </c>
      <c r="CR104" s="33">
        <f t="shared" si="2220"/>
        <v>0</v>
      </c>
      <c r="CS104" s="36" t="str">
        <f t="shared" si="1909"/>
        <v/>
      </c>
      <c r="CT104" s="36">
        <f t="shared" ref="CT104" si="2221">SUM(CT100:CT103)</f>
        <v>0</v>
      </c>
      <c r="CU104" s="424">
        <f t="shared" si="1394"/>
        <v>0</v>
      </c>
      <c r="CV104" s="36">
        <f t="shared" ref="CV104:CX104" si="2222">SUM(CV100:CV103)</f>
        <v>0</v>
      </c>
      <c r="CW104" s="36">
        <f t="shared" si="2222"/>
        <v>5000</v>
      </c>
      <c r="CX104" s="36">
        <f t="shared" si="2222"/>
        <v>160221.40000000002</v>
      </c>
      <c r="CY104" s="424">
        <f t="shared" si="1377"/>
        <v>1767435.4</v>
      </c>
      <c r="CZ104" s="822"/>
      <c r="DA104" s="33">
        <f>SUM(DA100:DA103)</f>
        <v>8</v>
      </c>
      <c r="DB104" s="36"/>
      <c r="DC104" s="36">
        <f t="shared" ref="DC104:DD104" si="2223">SUM(DC100:DC103)</f>
        <v>0</v>
      </c>
      <c r="DD104" s="33">
        <f t="shared" si="2223"/>
        <v>1508</v>
      </c>
      <c r="DE104" s="36"/>
      <c r="DF104" s="36">
        <f t="shared" ref="DF104:DG104" si="2224">SUM(DF100:DF103)</f>
        <v>60336</v>
      </c>
      <c r="DG104" s="33">
        <f t="shared" si="2224"/>
        <v>0</v>
      </c>
      <c r="DH104" s="36"/>
      <c r="DI104" s="36">
        <f t="shared" ref="DI104:DJ104" si="2225">SUM(DI100:DI103)</f>
        <v>0</v>
      </c>
      <c r="DJ104" s="33">
        <f t="shared" si="2225"/>
        <v>967</v>
      </c>
      <c r="DK104" s="36"/>
      <c r="DL104" s="36">
        <f t="shared" ref="DL104:DM104" si="2226">SUM(DL100:DL103)</f>
        <v>21497</v>
      </c>
      <c r="DM104" s="33">
        <f t="shared" si="2226"/>
        <v>270</v>
      </c>
      <c r="DN104" s="36"/>
      <c r="DO104" s="36">
        <f t="shared" ref="DO104:DP104" si="2227">SUM(DO100:DO103)</f>
        <v>18750</v>
      </c>
      <c r="DP104" s="33">
        <f t="shared" si="2227"/>
        <v>0</v>
      </c>
      <c r="DQ104" s="36"/>
      <c r="DR104" s="36">
        <f t="shared" ref="DR104:DV104" si="2228">SUM(DR100:DR103)</f>
        <v>0</v>
      </c>
      <c r="DS104" s="670">
        <f t="shared" ref="DS104:DU104" si="2229">SUM(DS100:DS103)</f>
        <v>0</v>
      </c>
      <c r="DT104" s="36">
        <f t="shared" si="2229"/>
        <v>0</v>
      </c>
      <c r="DU104" s="36">
        <f t="shared" si="2229"/>
        <v>0</v>
      </c>
      <c r="DV104" s="33">
        <f t="shared" si="2228"/>
        <v>971510</v>
      </c>
      <c r="DW104" s="36"/>
      <c r="DX104" s="36">
        <f t="shared" ref="DX104:DZ104" si="2230">SUM(DX100:DX103)</f>
        <v>273832</v>
      </c>
      <c r="DY104" s="33">
        <f t="shared" si="2230"/>
        <v>1330000</v>
      </c>
      <c r="DZ104" s="33">
        <f t="shared" si="2230"/>
        <v>150</v>
      </c>
      <c r="EA104" s="36"/>
      <c r="EB104" s="36">
        <f t="shared" ref="EB104" si="2231">SUM(EB100:EB103)</f>
        <v>165000</v>
      </c>
      <c r="EC104" s="424">
        <f t="shared" si="1384"/>
        <v>539415</v>
      </c>
      <c r="ED104" s="33">
        <f t="shared" ref="ED104" si="2232">SUM(ED100:ED103)</f>
        <v>0</v>
      </c>
      <c r="EE104" s="36"/>
      <c r="EF104" s="36">
        <f t="shared" ref="EF104:EG104" si="2233">SUM(EF100:EF103)</f>
        <v>0</v>
      </c>
      <c r="EG104" s="33">
        <f t="shared" si="2233"/>
        <v>0</v>
      </c>
      <c r="EH104" s="36"/>
      <c r="EI104" s="36">
        <f t="shared" ref="EI104:EJ104" si="2234">SUM(EI100:EI103)</f>
        <v>0</v>
      </c>
      <c r="EJ104" s="33">
        <f t="shared" si="2234"/>
        <v>0</v>
      </c>
      <c r="EK104" s="36"/>
      <c r="EL104" s="36">
        <f t="shared" ref="EL104:EM104" si="2235">SUM(EL100:EL103)</f>
        <v>0</v>
      </c>
      <c r="EM104" s="33">
        <f t="shared" si="2235"/>
        <v>0</v>
      </c>
      <c r="EN104" s="36"/>
      <c r="EO104" s="36">
        <f t="shared" ref="EO104:EP104" si="2236">SUM(EO100:EO103)</f>
        <v>0</v>
      </c>
      <c r="EP104" s="33">
        <f t="shared" si="2236"/>
        <v>0</v>
      </c>
      <c r="EQ104" s="36"/>
      <c r="ER104" s="36">
        <f t="shared" ref="ER104" si="2237">SUM(ER100:ER103)</f>
        <v>0</v>
      </c>
      <c r="ES104" s="424">
        <f t="shared" si="1395"/>
        <v>0</v>
      </c>
      <c r="ET104" s="36">
        <f t="shared" ref="ET104:EV104" si="2238">SUM(ET100:ET103)</f>
        <v>0</v>
      </c>
      <c r="EU104" s="36">
        <f t="shared" si="2238"/>
        <v>5000</v>
      </c>
      <c r="EV104" s="36">
        <f t="shared" si="2238"/>
        <v>53941.5</v>
      </c>
      <c r="EW104" s="424">
        <f t="shared" si="1378"/>
        <v>598356.5</v>
      </c>
      <c r="EX104" s="45"/>
      <c r="EY104" s="33">
        <f>SUM(EY100:EY103)</f>
        <v>0</v>
      </c>
      <c r="EZ104" s="36"/>
      <c r="FA104" s="36">
        <f t="shared" ref="FA104:FB104" si="2239">SUM(FA100:FA103)</f>
        <v>0</v>
      </c>
      <c r="FB104" s="33">
        <f t="shared" si="2239"/>
        <v>576</v>
      </c>
      <c r="FC104" s="36"/>
      <c r="FD104" s="36">
        <f t="shared" ref="FD104:FE104" si="2240">SUM(FD100:FD103)</f>
        <v>23040</v>
      </c>
      <c r="FE104" s="33">
        <f t="shared" si="2240"/>
        <v>0</v>
      </c>
      <c r="FF104" s="36"/>
      <c r="FG104" s="36">
        <f t="shared" ref="FG104:FH104" si="2241">SUM(FG100:FG103)</f>
        <v>0</v>
      </c>
      <c r="FH104" s="33">
        <f t="shared" si="2241"/>
        <v>4471</v>
      </c>
      <c r="FI104" s="36"/>
      <c r="FJ104" s="36">
        <f t="shared" ref="FJ104:FK104" si="2242">SUM(FJ100:FJ103)</f>
        <v>104742</v>
      </c>
      <c r="FK104" s="33">
        <f t="shared" si="2242"/>
        <v>150</v>
      </c>
      <c r="FL104" s="36"/>
      <c r="FM104" s="36">
        <f t="shared" ref="FM104:FN104" si="2243">SUM(FM100:FM103)</f>
        <v>11250</v>
      </c>
      <c r="FN104" s="33">
        <f t="shared" si="2243"/>
        <v>0</v>
      </c>
      <c r="FO104" s="36"/>
      <c r="FP104" s="36">
        <f t="shared" ref="FP104:FT104" si="2244">SUM(FP100:FP103)</f>
        <v>0</v>
      </c>
      <c r="FQ104" s="670">
        <f t="shared" ref="FQ104:FS104" si="2245">SUM(FQ100:FQ103)</f>
        <v>0</v>
      </c>
      <c r="FR104" s="36">
        <f t="shared" si="2245"/>
        <v>0</v>
      </c>
      <c r="FS104" s="36">
        <f t="shared" si="2245"/>
        <v>0</v>
      </c>
      <c r="FT104" s="33">
        <f t="shared" si="2244"/>
        <v>1330000</v>
      </c>
      <c r="FU104" s="36"/>
      <c r="FV104" s="36">
        <f t="shared" ref="FV104:FX104" si="2246">SUM(FV100:FV103)</f>
        <v>399000</v>
      </c>
      <c r="FW104" s="33">
        <f t="shared" si="2246"/>
        <v>1115039</v>
      </c>
      <c r="FX104" s="36">
        <f t="shared" si="2246"/>
        <v>50</v>
      </c>
      <c r="FY104" s="36"/>
      <c r="FZ104" s="36">
        <f t="shared" ref="FZ104" si="2247">SUM(FZ100:FZ103)</f>
        <v>55000</v>
      </c>
      <c r="GA104" s="424">
        <f t="shared" si="1385"/>
        <v>593032</v>
      </c>
      <c r="GB104" s="33">
        <f t="shared" ref="GB104" si="2248">SUM(GB100:GB103)</f>
        <v>0</v>
      </c>
      <c r="GC104" s="36"/>
      <c r="GD104" s="36">
        <f t="shared" ref="GD104:GE104" si="2249">SUM(GD100:GD103)</f>
        <v>0</v>
      </c>
      <c r="GE104" s="33">
        <f t="shared" si="2249"/>
        <v>0</v>
      </c>
      <c r="GF104" s="36"/>
      <c r="GG104" s="36">
        <f t="shared" ref="GG104:GH104" si="2250">SUM(GG100:GG103)</f>
        <v>0</v>
      </c>
      <c r="GH104" s="33">
        <f t="shared" si="2250"/>
        <v>0</v>
      </c>
      <c r="GI104" s="36"/>
      <c r="GJ104" s="36">
        <f t="shared" ref="GJ104:GK104" si="2251">SUM(GJ100:GJ103)</f>
        <v>0</v>
      </c>
      <c r="GK104" s="33">
        <f t="shared" si="2251"/>
        <v>0</v>
      </c>
      <c r="GL104" s="36"/>
      <c r="GM104" s="36">
        <f t="shared" ref="GM104:GN104" si="2252">SUM(GM100:GM103)</f>
        <v>0</v>
      </c>
      <c r="GN104" s="33">
        <f t="shared" si="2252"/>
        <v>0</v>
      </c>
      <c r="GO104" s="36"/>
      <c r="GP104" s="36">
        <f t="shared" ref="GP104" si="2253">SUM(GP100:GP103)</f>
        <v>0</v>
      </c>
      <c r="GQ104" s="424">
        <f t="shared" si="1396"/>
        <v>0</v>
      </c>
      <c r="GR104" s="36">
        <f t="shared" ref="GR104:GT104" si="2254">SUM(GR100:GR103)</f>
        <v>0</v>
      </c>
      <c r="GS104" s="36">
        <f t="shared" si="2254"/>
        <v>5000</v>
      </c>
      <c r="GT104" s="37">
        <f t="shared" si="2254"/>
        <v>59303.199999999997</v>
      </c>
      <c r="GU104" s="424">
        <f t="shared" si="1379"/>
        <v>657335.19999999995</v>
      </c>
      <c r="GV104" s="45"/>
      <c r="GW104" s="33">
        <f>SUM(GW100:GW103)</f>
        <v>0</v>
      </c>
      <c r="GX104" s="36"/>
      <c r="GY104" s="36">
        <f t="shared" ref="GY104:GZ104" si="2255">SUM(GY100:GY103)</f>
        <v>0</v>
      </c>
      <c r="GZ104" s="33">
        <f t="shared" si="2255"/>
        <v>37</v>
      </c>
      <c r="HA104" s="36"/>
      <c r="HB104" s="36">
        <f t="shared" ref="HB104:HC104" si="2256">SUM(HB100:HB103)</f>
        <v>1480</v>
      </c>
      <c r="HC104" s="33">
        <f t="shared" si="2256"/>
        <v>0</v>
      </c>
      <c r="HD104" s="36"/>
      <c r="HE104" s="36">
        <f t="shared" ref="HE104:HF104" si="2257">SUM(HE100:HE103)</f>
        <v>0</v>
      </c>
      <c r="HF104" s="33">
        <f t="shared" si="2257"/>
        <v>840</v>
      </c>
      <c r="HG104" s="36"/>
      <c r="HH104" s="36">
        <f t="shared" ref="HH104:HI104" si="2258">SUM(HH100:HH103)</f>
        <v>19446</v>
      </c>
      <c r="HI104" s="33">
        <f t="shared" si="2258"/>
        <v>0</v>
      </c>
      <c r="HJ104" s="36"/>
      <c r="HK104" s="36">
        <f t="shared" ref="HK104:HL104" si="2259">SUM(HK100:HK103)</f>
        <v>0</v>
      </c>
      <c r="HL104" s="33">
        <f t="shared" si="2259"/>
        <v>77</v>
      </c>
      <c r="HM104" s="36"/>
      <c r="HN104" s="36">
        <f t="shared" ref="HN104:HR104" si="2260">SUM(HN100:HN103)</f>
        <v>57281</v>
      </c>
      <c r="HO104" s="670">
        <f t="shared" ref="HO104:HQ104" si="2261">SUM(HO100:HO103)</f>
        <v>0</v>
      </c>
      <c r="HP104" s="36">
        <f t="shared" si="2261"/>
        <v>0</v>
      </c>
      <c r="HQ104" s="36">
        <f t="shared" si="2261"/>
        <v>0</v>
      </c>
      <c r="HR104" s="33">
        <f t="shared" si="2260"/>
        <v>1115039</v>
      </c>
      <c r="HS104" s="36"/>
      <c r="HT104" s="36">
        <f t="shared" ref="HT104:HV104" si="2262">SUM(HT100:HT103)</f>
        <v>334512</v>
      </c>
      <c r="HU104" s="33">
        <f t="shared" si="2262"/>
        <v>412719</v>
      </c>
      <c r="HV104" s="33">
        <f t="shared" si="2262"/>
        <v>0</v>
      </c>
      <c r="HW104" s="36"/>
      <c r="HX104" s="36">
        <f t="shared" ref="HX104" si="2263">SUM(HX100:HX103)</f>
        <v>0</v>
      </c>
      <c r="HY104" s="424">
        <f t="shared" si="1386"/>
        <v>412719</v>
      </c>
      <c r="HZ104" s="33">
        <f t="shared" ref="HZ104" si="2264">SUM(HZ100:HZ103)</f>
        <v>0</v>
      </c>
      <c r="IA104" s="36"/>
      <c r="IB104" s="36">
        <f t="shared" ref="IB104:IC104" si="2265">SUM(IB100:IB103)</f>
        <v>0</v>
      </c>
      <c r="IC104" s="33">
        <f t="shared" si="2265"/>
        <v>0</v>
      </c>
      <c r="ID104" s="36"/>
      <c r="IE104" s="36">
        <f t="shared" ref="IE104:IF104" si="2266">SUM(IE100:IE103)</f>
        <v>0</v>
      </c>
      <c r="IF104" s="33">
        <f t="shared" si="2266"/>
        <v>0</v>
      </c>
      <c r="IG104" s="36"/>
      <c r="IH104" s="36">
        <f t="shared" ref="IH104:II104" si="2267">SUM(IH100:IH103)</f>
        <v>0</v>
      </c>
      <c r="II104" s="33">
        <f t="shared" si="2267"/>
        <v>0</v>
      </c>
      <c r="IJ104" s="36"/>
      <c r="IK104" s="36">
        <f t="shared" ref="IK104:IL104" si="2268">SUM(IK100:IK103)</f>
        <v>0</v>
      </c>
      <c r="IL104" s="33">
        <f t="shared" si="2268"/>
        <v>0</v>
      </c>
      <c r="IM104" s="36"/>
      <c r="IN104" s="36">
        <f t="shared" ref="IN104" si="2269">SUM(IN100:IN103)</f>
        <v>0</v>
      </c>
      <c r="IO104" s="424">
        <f t="shared" si="1397"/>
        <v>0</v>
      </c>
      <c r="IP104" s="36">
        <f t="shared" ref="IP104:IR104" si="2270">SUM(IP100:IP103)</f>
        <v>0</v>
      </c>
      <c r="IQ104" s="36">
        <f t="shared" si="2270"/>
        <v>5000</v>
      </c>
      <c r="IR104" s="37">
        <f t="shared" si="2270"/>
        <v>41271.900000000009</v>
      </c>
      <c r="IS104" s="424">
        <f t="shared" si="1380"/>
        <v>458990.9</v>
      </c>
      <c r="IT104" s="45"/>
      <c r="IU104" s="33">
        <f>SUM(IU100:IU103)</f>
        <v>0</v>
      </c>
      <c r="IV104" s="36"/>
      <c r="IW104" s="36">
        <f t="shared" ref="IW104:IX104" si="2271">SUM(IW100:IW103)</f>
        <v>0</v>
      </c>
      <c r="IX104" s="33">
        <f t="shared" si="2271"/>
        <v>3</v>
      </c>
      <c r="IY104" s="36"/>
      <c r="IZ104" s="36">
        <f t="shared" ref="IZ104:JA104" si="2272">SUM(IZ100:IZ103)</f>
        <v>120</v>
      </c>
      <c r="JA104" s="33">
        <f t="shared" si="2272"/>
        <v>0</v>
      </c>
      <c r="JB104" s="36"/>
      <c r="JC104" s="36">
        <f t="shared" ref="JC104:JD104" si="2273">SUM(JC100:JC103)</f>
        <v>0</v>
      </c>
      <c r="JD104" s="33">
        <f t="shared" si="2273"/>
        <v>1757</v>
      </c>
      <c r="JE104" s="36"/>
      <c r="JF104" s="36">
        <f t="shared" ref="JF104:JG104" si="2274">SUM(JF100:JF103)</f>
        <v>41950</v>
      </c>
      <c r="JG104" s="33">
        <f t="shared" si="2274"/>
        <v>0</v>
      </c>
      <c r="JH104" s="36"/>
      <c r="JI104" s="36">
        <f t="shared" ref="JI104:JJ104" si="2275">SUM(JI100:JI103)</f>
        <v>0</v>
      </c>
      <c r="JJ104" s="33">
        <f t="shared" si="2275"/>
        <v>379</v>
      </c>
      <c r="JK104" s="36"/>
      <c r="JL104" s="36">
        <f t="shared" ref="JL104:JP104" si="2276">SUM(JL100:JL103)</f>
        <v>263371</v>
      </c>
      <c r="JM104" s="670">
        <f t="shared" si="2276"/>
        <v>0</v>
      </c>
      <c r="JN104" s="36">
        <f t="shared" si="2276"/>
        <v>0</v>
      </c>
      <c r="JO104" s="36">
        <f t="shared" si="2276"/>
        <v>0</v>
      </c>
      <c r="JP104" s="33">
        <f t="shared" si="2276"/>
        <v>1000000</v>
      </c>
      <c r="JQ104" s="36"/>
      <c r="JR104" s="36">
        <f t="shared" ref="JR104:JT104" si="2277">SUM(JR100:JR103)</f>
        <v>300000</v>
      </c>
      <c r="JS104" s="33">
        <f t="shared" si="2277"/>
        <v>1805039</v>
      </c>
      <c r="JT104" s="33">
        <f t="shared" si="2277"/>
        <v>0</v>
      </c>
      <c r="JU104" s="36"/>
      <c r="JV104" s="36">
        <f t="shared" ref="JV104" si="2278">SUM(JV100:JV103)</f>
        <v>0</v>
      </c>
      <c r="JW104" s="424">
        <f t="shared" si="1387"/>
        <v>605441</v>
      </c>
      <c r="JX104" s="33">
        <f t="shared" ref="JX104" si="2279">SUM(JX100:JX103)</f>
        <v>0</v>
      </c>
      <c r="JY104" s="36"/>
      <c r="JZ104" s="36">
        <f t="shared" ref="JZ104:KA104" si="2280">SUM(JZ100:JZ103)</f>
        <v>0</v>
      </c>
      <c r="KA104" s="33">
        <f t="shared" si="2280"/>
        <v>0</v>
      </c>
      <c r="KB104" s="36"/>
      <c r="KC104" s="36">
        <f t="shared" ref="KC104:KD104" si="2281">SUM(KC100:KC103)</f>
        <v>0</v>
      </c>
      <c r="KD104" s="33">
        <f t="shared" si="2281"/>
        <v>0</v>
      </c>
      <c r="KE104" s="36"/>
      <c r="KF104" s="36">
        <f t="shared" ref="KF104:KG104" si="2282">SUM(KF100:KF103)</f>
        <v>0</v>
      </c>
      <c r="KG104" s="33">
        <f t="shared" si="2282"/>
        <v>0</v>
      </c>
      <c r="KH104" s="36"/>
      <c r="KI104" s="36">
        <f t="shared" ref="KI104:KJ104" si="2283">SUM(KI100:KI103)</f>
        <v>0</v>
      </c>
      <c r="KJ104" s="33">
        <f t="shared" si="2283"/>
        <v>0</v>
      </c>
      <c r="KK104" s="36"/>
      <c r="KL104" s="36">
        <f t="shared" ref="KL104" si="2284">SUM(KL100:KL103)</f>
        <v>0</v>
      </c>
      <c r="KM104" s="424">
        <f t="shared" si="1398"/>
        <v>0</v>
      </c>
      <c r="KN104" s="36">
        <f t="shared" ref="KN104:KP104" si="2285">SUM(KN100:KN103)</f>
        <v>0</v>
      </c>
      <c r="KO104" s="36">
        <f t="shared" si="2285"/>
        <v>5000</v>
      </c>
      <c r="KP104" s="37">
        <f t="shared" si="2285"/>
        <v>60544.100000000006</v>
      </c>
      <c r="KQ104" s="424">
        <f t="shared" si="1381"/>
        <v>670985.1</v>
      </c>
      <c r="KR104" s="45"/>
    </row>
    <row r="105" spans="1:304" ht="15">
      <c r="A105" s="914"/>
      <c r="B105" s="990" t="s">
        <v>139</v>
      </c>
      <c r="C105" s="991"/>
      <c r="D105" s="142" t="s">
        <v>1</v>
      </c>
      <c r="E105" s="144">
        <f t="shared" ref="E105" si="2286">E85+E90+E95+E100</f>
        <v>0</v>
      </c>
      <c r="F105" s="144" t="str">
        <f t="shared" si="1986"/>
        <v/>
      </c>
      <c r="G105" s="144">
        <f t="shared" ref="G105:H105" si="2287">G85+G90+G95+G100</f>
        <v>0</v>
      </c>
      <c r="H105" s="144">
        <f t="shared" si="2287"/>
        <v>6730</v>
      </c>
      <c r="I105" s="144">
        <f t="shared" si="2084"/>
        <v>43.729569093610699</v>
      </c>
      <c r="J105" s="144">
        <f>J85+J90+J96+J100</f>
        <v>294300</v>
      </c>
      <c r="K105" s="144">
        <f t="shared" ref="K105" si="2288">K85+K90+K95+K100</f>
        <v>341</v>
      </c>
      <c r="L105" s="144">
        <f t="shared" si="1834"/>
        <v>35.190615835777123</v>
      </c>
      <c r="M105" s="144">
        <f t="shared" ref="M105:N105" si="2289">M85+M90+M95+M100</f>
        <v>12000</v>
      </c>
      <c r="N105" s="144">
        <f t="shared" si="2289"/>
        <v>1210</v>
      </c>
      <c r="O105" s="144">
        <f t="shared" si="1844"/>
        <v>28.512396694214875</v>
      </c>
      <c r="P105" s="144">
        <f t="shared" ref="P105" si="2290">P85+P90+P95+P100</f>
        <v>34500</v>
      </c>
      <c r="Q105" s="144">
        <f>Q85+Q90+Q96+Q100</f>
        <v>720</v>
      </c>
      <c r="R105" s="144">
        <f t="shared" si="2085"/>
        <v>1007.9166666666666</v>
      </c>
      <c r="S105" s="144">
        <f>S85+S90+S96+S100</f>
        <v>725700</v>
      </c>
      <c r="T105" s="144">
        <f t="shared" ref="T105" si="2291">T85+T90+T95+T100</f>
        <v>500</v>
      </c>
      <c r="U105" s="144">
        <f t="shared" si="1846"/>
        <v>427.5</v>
      </c>
      <c r="V105" s="144">
        <f t="shared" ref="V105:Z105" si="2292">V85+V90+V95+V100</f>
        <v>213750</v>
      </c>
      <c r="W105" s="684">
        <f t="shared" ref="W105:Y105" si="2293">W85+W90+W95+W100</f>
        <v>0</v>
      </c>
      <c r="X105" s="144">
        <f t="shared" si="2293"/>
        <v>0</v>
      </c>
      <c r="Y105" s="144">
        <f t="shared" si="2293"/>
        <v>0</v>
      </c>
      <c r="Z105" s="144">
        <f t="shared" si="2292"/>
        <v>1600000</v>
      </c>
      <c r="AA105" s="239">
        <f t="shared" si="2079"/>
        <v>0.44374999999999998</v>
      </c>
      <c r="AB105" s="144">
        <f t="shared" ref="AB105:AD105" si="2294">AB85+AB90+AB95+AB100</f>
        <v>710000</v>
      </c>
      <c r="AC105" s="144">
        <f t="shared" si="2294"/>
        <v>1680000</v>
      </c>
      <c r="AD105" s="144">
        <f t="shared" si="2294"/>
        <v>650</v>
      </c>
      <c r="AE105" s="144">
        <f t="shared" si="1848"/>
        <v>1238.4615384615386</v>
      </c>
      <c r="AF105" s="144">
        <f t="shared" ref="AF105:AH105" si="2295">AF85+AF90+AF95+AF100</f>
        <v>805000</v>
      </c>
      <c r="AG105" s="144">
        <f t="shared" si="2295"/>
        <v>2385250</v>
      </c>
      <c r="AH105" s="144">
        <f t="shared" si="2295"/>
        <v>0</v>
      </c>
      <c r="AI105" s="144" t="str">
        <f t="shared" si="1871"/>
        <v/>
      </c>
      <c r="AJ105" s="144">
        <f t="shared" ref="AJ105:AK105" si="2296">AJ85+AJ90+AJ95+AJ100</f>
        <v>0</v>
      </c>
      <c r="AK105" s="144">
        <f t="shared" si="2296"/>
        <v>0</v>
      </c>
      <c r="AL105" s="144" t="str">
        <f t="shared" si="1873"/>
        <v/>
      </c>
      <c r="AM105" s="144">
        <f t="shared" ref="AM105:AN105" si="2297">AM85+AM90+AM95+AM100</f>
        <v>0</v>
      </c>
      <c r="AN105" s="144">
        <f t="shared" si="2297"/>
        <v>0</v>
      </c>
      <c r="AO105" s="144" t="str">
        <f t="shared" si="1875"/>
        <v/>
      </c>
      <c r="AP105" s="144">
        <f t="shared" ref="AP105:AQ105" si="2298">AP85+AP90+AP95+AP100</f>
        <v>0</v>
      </c>
      <c r="AQ105" s="144">
        <f t="shared" si="2298"/>
        <v>0</v>
      </c>
      <c r="AR105" s="144" t="str">
        <f t="shared" si="1973"/>
        <v/>
      </c>
      <c r="AS105" s="144">
        <f t="shared" ref="AS105:AT105" si="2299">AS85+AS90+AS95+AS100</f>
        <v>0</v>
      </c>
      <c r="AT105" s="144">
        <f t="shared" si="2299"/>
        <v>0</v>
      </c>
      <c r="AU105" s="144" t="str">
        <f t="shared" si="1988"/>
        <v>0</v>
      </c>
      <c r="AV105" s="144">
        <f t="shared" ref="AV105:AW105" si="2300">AV85+AV90+AV95+AV100</f>
        <v>0</v>
      </c>
      <c r="AW105" s="144">
        <f t="shared" si="2300"/>
        <v>0</v>
      </c>
      <c r="AX105" s="144">
        <f>AX85+AX90+AX96+AX100</f>
        <v>269000</v>
      </c>
      <c r="AY105" s="144">
        <f t="shared" ref="AY105:AZ105" si="2301">AY85+AY90+AY95+AY100</f>
        <v>20000</v>
      </c>
      <c r="AZ105" s="145">
        <f t="shared" si="2301"/>
        <v>255425</v>
      </c>
      <c r="BA105" s="209">
        <f t="shared" si="2088"/>
        <v>2929675</v>
      </c>
      <c r="BB105" s="146"/>
      <c r="BC105" s="143">
        <f t="shared" ref="BC105" si="2302">BC85+BC90+BC95+BC100</f>
        <v>1000</v>
      </c>
      <c r="BD105" s="840">
        <f t="shared" si="1884"/>
        <v>35</v>
      </c>
      <c r="BE105" s="840">
        <f t="shared" ref="BE105:BF105" si="2303">BE85+BE90+BE95+BE100</f>
        <v>35000</v>
      </c>
      <c r="BF105" s="144">
        <f t="shared" si="2303"/>
        <v>13621</v>
      </c>
      <c r="BG105" s="840">
        <f t="shared" si="1886"/>
        <v>29.196828426694076</v>
      </c>
      <c r="BH105" s="840">
        <f t="shared" ref="BH105:BI105" si="2304">BH85+BH90+BH95+BH100</f>
        <v>397690</v>
      </c>
      <c r="BI105" s="144">
        <f t="shared" si="2304"/>
        <v>0</v>
      </c>
      <c r="BJ105" s="840" t="str">
        <f t="shared" si="1888"/>
        <v/>
      </c>
      <c r="BK105" s="840">
        <f t="shared" ref="BK105:BL105" si="2305">BK85+BK90+BK95+BK100</f>
        <v>0</v>
      </c>
      <c r="BL105" s="144">
        <f t="shared" si="2305"/>
        <v>3050</v>
      </c>
      <c r="BM105" s="840">
        <f t="shared" si="1890"/>
        <v>28.278688524590162</v>
      </c>
      <c r="BN105" s="840">
        <f t="shared" ref="BN105:BO105" si="2306">BN85+BN90+BN95+BN100</f>
        <v>86250</v>
      </c>
      <c r="BO105" s="144">
        <f t="shared" si="2306"/>
        <v>1660</v>
      </c>
      <c r="BP105" s="840">
        <f t="shared" si="1892"/>
        <v>820.48192771084337</v>
      </c>
      <c r="BQ105" s="840">
        <f t="shared" ref="BQ105:BR105" si="2307">BQ85+BQ90+BQ95+BQ100</f>
        <v>1362000</v>
      </c>
      <c r="BR105" s="144">
        <f t="shared" si="2307"/>
        <v>325</v>
      </c>
      <c r="BS105" s="840">
        <f t="shared" si="1894"/>
        <v>596.15384615384619</v>
      </c>
      <c r="BT105" s="840">
        <f t="shared" ref="BT105:BX105" si="2308">BT85+BT90+BT95+BT100</f>
        <v>193750</v>
      </c>
      <c r="BU105" s="684">
        <f t="shared" ref="BU105:BW105" si="2309">BU85+BU90+BU95+BU100</f>
        <v>0</v>
      </c>
      <c r="BV105" s="840">
        <f t="shared" si="2309"/>
        <v>0</v>
      </c>
      <c r="BW105" s="840">
        <f t="shared" si="2309"/>
        <v>0</v>
      </c>
      <c r="BX105" s="144">
        <f t="shared" si="2308"/>
        <v>2600000</v>
      </c>
      <c r="BY105" s="840">
        <f t="shared" si="1896"/>
        <v>0.39374999999999999</v>
      </c>
      <c r="BZ105" s="840">
        <f t="shared" ref="BZ105:CB105" si="2310">BZ85+BZ90+BZ95+BZ100</f>
        <v>1023750</v>
      </c>
      <c r="CA105" s="144">
        <f t="shared" si="2310"/>
        <v>2245000</v>
      </c>
      <c r="CB105" s="144">
        <f t="shared" si="2310"/>
        <v>425</v>
      </c>
      <c r="CC105" s="840">
        <f t="shared" si="1898"/>
        <v>1093.2352941176471</v>
      </c>
      <c r="CD105" s="840">
        <f t="shared" ref="CD105:CF105" si="2311">CD85+CD90+CD95+CD100</f>
        <v>464625</v>
      </c>
      <c r="CE105" s="424">
        <f t="shared" si="1383"/>
        <v>3563065</v>
      </c>
      <c r="CF105" s="144">
        <f t="shared" si="2311"/>
        <v>0</v>
      </c>
      <c r="CG105" s="840" t="str">
        <f t="shared" si="1901"/>
        <v/>
      </c>
      <c r="CH105" s="840">
        <f t="shared" ref="CH105:CI105" si="2312">CH85+CH90+CH95+CH100</f>
        <v>0</v>
      </c>
      <c r="CI105" s="144">
        <f t="shared" si="2312"/>
        <v>0</v>
      </c>
      <c r="CJ105" s="840" t="str">
        <f t="shared" si="1903"/>
        <v/>
      </c>
      <c r="CK105" s="840">
        <f t="shared" ref="CK105:CL105" si="2313">CK85+CK90+CK95+CK100</f>
        <v>0</v>
      </c>
      <c r="CL105" s="144">
        <f t="shared" si="2313"/>
        <v>0</v>
      </c>
      <c r="CM105" s="840" t="str">
        <f t="shared" si="1905"/>
        <v/>
      </c>
      <c r="CN105" s="840">
        <f t="shared" ref="CN105:CO105" si="2314">CN85+CN90+CN95+CN100</f>
        <v>0</v>
      </c>
      <c r="CO105" s="144">
        <f t="shared" si="2314"/>
        <v>500</v>
      </c>
      <c r="CP105" s="840">
        <f t="shared" si="1907"/>
        <v>220</v>
      </c>
      <c r="CQ105" s="840">
        <f t="shared" ref="CQ105:CR105" si="2315">CQ85+CQ90+CQ95+CQ100</f>
        <v>110000</v>
      </c>
      <c r="CR105" s="144">
        <f t="shared" si="2315"/>
        <v>0</v>
      </c>
      <c r="CS105" s="840" t="str">
        <f t="shared" si="1909"/>
        <v/>
      </c>
      <c r="CT105" s="840">
        <f t="shared" ref="CT105:CX105" si="2316">CT85+CT90+CT95+CT100</f>
        <v>0</v>
      </c>
      <c r="CU105" s="424">
        <f t="shared" si="1394"/>
        <v>110000</v>
      </c>
      <c r="CV105" s="840">
        <f t="shared" si="2316"/>
        <v>125000</v>
      </c>
      <c r="CW105" s="840">
        <f t="shared" si="2316"/>
        <v>20000</v>
      </c>
      <c r="CX105" s="840">
        <f t="shared" si="2316"/>
        <v>367806.5</v>
      </c>
      <c r="CY105" s="424">
        <f t="shared" si="1377"/>
        <v>4185871.5</v>
      </c>
      <c r="CZ105" s="827"/>
      <c r="DA105" s="144">
        <f t="shared" ref="DA105" si="2317">DA85+DA90+DA95+DA100</f>
        <v>8</v>
      </c>
      <c r="DB105" s="840"/>
      <c r="DC105" s="840">
        <f t="shared" ref="DC105:DD105" si="2318">DC85+DC90+DC95+DC100</f>
        <v>0</v>
      </c>
      <c r="DD105" s="144">
        <f t="shared" si="2318"/>
        <v>12508</v>
      </c>
      <c r="DE105" s="840"/>
      <c r="DF105" s="840">
        <f t="shared" ref="DF105:DG105" si="2319">DF85+DF90+DF95+DF100</f>
        <v>510336</v>
      </c>
      <c r="DG105" s="144">
        <f t="shared" si="2319"/>
        <v>0</v>
      </c>
      <c r="DH105" s="840"/>
      <c r="DI105" s="840">
        <f t="shared" ref="DI105:DJ105" si="2320">DI85+DI90+DI95+DI100</f>
        <v>0</v>
      </c>
      <c r="DJ105" s="144">
        <f t="shared" si="2320"/>
        <v>2700</v>
      </c>
      <c r="DK105" s="840"/>
      <c r="DL105" s="840">
        <f t="shared" ref="DL105:DM105" si="2321">DL85+DL90+DL95+DL100</f>
        <v>88000</v>
      </c>
      <c r="DM105" s="144">
        <f t="shared" si="2321"/>
        <v>1870</v>
      </c>
      <c r="DN105" s="840"/>
      <c r="DO105" s="840">
        <f t="shared" ref="DO105:DP105" si="2322">DO85+DO90+DO95+DO100</f>
        <v>1698750</v>
      </c>
      <c r="DP105" s="144">
        <f t="shared" si="2322"/>
        <v>1500</v>
      </c>
      <c r="DQ105" s="840"/>
      <c r="DR105" s="840">
        <f t="shared" ref="DR105:DV105" si="2323">DR85+DR90+DR95+DR100</f>
        <v>787500</v>
      </c>
      <c r="DS105" s="684">
        <f t="shared" ref="DS105:DU105" si="2324">DS85+DS90+DS95+DS100</f>
        <v>0</v>
      </c>
      <c r="DT105" s="840">
        <f t="shared" si="2324"/>
        <v>0</v>
      </c>
      <c r="DU105" s="840">
        <f t="shared" si="2324"/>
        <v>0</v>
      </c>
      <c r="DV105" s="144">
        <f t="shared" si="2323"/>
        <v>5745000</v>
      </c>
      <c r="DW105" s="840"/>
      <c r="DX105" s="840">
        <f t="shared" ref="DX105:DZ105" si="2325">DX85+DX90+DX95+DX100</f>
        <v>2718500</v>
      </c>
      <c r="DY105" s="144">
        <f t="shared" si="2325"/>
        <v>5590000</v>
      </c>
      <c r="DZ105" s="144">
        <f t="shared" si="2325"/>
        <v>350</v>
      </c>
      <c r="EA105" s="840"/>
      <c r="EB105" s="840">
        <f t="shared" ref="EB105:ED105" si="2326">EB85+EB90+EB95+EB100</f>
        <v>345000</v>
      </c>
      <c r="EC105" s="424">
        <f t="shared" si="1384"/>
        <v>6148086</v>
      </c>
      <c r="ED105" s="144">
        <f t="shared" si="2326"/>
        <v>10000</v>
      </c>
      <c r="EE105" s="840"/>
      <c r="EF105" s="840">
        <f t="shared" ref="EF105:EG105" si="2327">EF85+EF90+EF95+EF100</f>
        <v>300000</v>
      </c>
      <c r="EG105" s="144">
        <f t="shared" si="2327"/>
        <v>0</v>
      </c>
      <c r="EH105" s="840"/>
      <c r="EI105" s="840">
        <f t="shared" ref="EI105:EJ105" si="2328">EI85+EI90+EI95+EI100</f>
        <v>0</v>
      </c>
      <c r="EJ105" s="144">
        <f t="shared" si="2328"/>
        <v>0</v>
      </c>
      <c r="EK105" s="840"/>
      <c r="EL105" s="840">
        <f t="shared" ref="EL105:EM105" si="2329">EL85+EL90+EL95+EL100</f>
        <v>0</v>
      </c>
      <c r="EM105" s="144">
        <f t="shared" si="2329"/>
        <v>8000</v>
      </c>
      <c r="EN105" s="840"/>
      <c r="EO105" s="840">
        <f t="shared" ref="EO105:EP105" si="2330">EO85+EO90+EO95+EO100</f>
        <v>1760000</v>
      </c>
      <c r="EP105" s="144">
        <f t="shared" si="2330"/>
        <v>0</v>
      </c>
      <c r="EQ105" s="840"/>
      <c r="ER105" s="840">
        <f t="shared" ref="ER105:EV105" si="2331">ER85+ER90+ER95+ER100</f>
        <v>0</v>
      </c>
      <c r="ES105" s="424">
        <f t="shared" si="1395"/>
        <v>2060000</v>
      </c>
      <c r="ET105" s="840">
        <f t="shared" si="2331"/>
        <v>160000</v>
      </c>
      <c r="EU105" s="840">
        <f t="shared" si="2331"/>
        <v>30000</v>
      </c>
      <c r="EV105" s="840">
        <f t="shared" si="2331"/>
        <v>820808.6</v>
      </c>
      <c r="EW105" s="424">
        <f t="shared" si="1378"/>
        <v>9218894.5999999996</v>
      </c>
      <c r="EX105" s="146"/>
      <c r="EY105" s="144">
        <f t="shared" ref="EY105" si="2332">EY85+EY90+EY95+EY100</f>
        <v>0</v>
      </c>
      <c r="EZ105" s="840"/>
      <c r="FA105" s="840">
        <f t="shared" ref="FA105:FB105" si="2333">FA85+FA90+FA95+FA100</f>
        <v>0</v>
      </c>
      <c r="FB105" s="144">
        <f t="shared" si="2333"/>
        <v>17476</v>
      </c>
      <c r="FC105" s="840"/>
      <c r="FD105" s="840">
        <f t="shared" ref="FD105:FE105" si="2334">FD85+FD90+FD95+FD100</f>
        <v>455540</v>
      </c>
      <c r="FE105" s="144">
        <f t="shared" si="2334"/>
        <v>0</v>
      </c>
      <c r="FF105" s="840"/>
      <c r="FG105" s="840">
        <f t="shared" ref="FG105:FH105" si="2335">FG85+FG90+FG95+FG100</f>
        <v>0</v>
      </c>
      <c r="FH105" s="144">
        <f t="shared" si="2335"/>
        <v>7709</v>
      </c>
      <c r="FI105" s="840"/>
      <c r="FJ105" s="840">
        <f t="shared" ref="FJ105:FK105" si="2336">FJ85+FJ90+FJ95+FJ100</f>
        <v>244225</v>
      </c>
      <c r="FK105" s="144">
        <f t="shared" si="2336"/>
        <v>1450</v>
      </c>
      <c r="FL105" s="840"/>
      <c r="FM105" s="840">
        <f t="shared" ref="FM105:FN105" si="2337">FM85+FM90+FM95+FM100</f>
        <v>1361250</v>
      </c>
      <c r="FN105" s="144">
        <f t="shared" si="2337"/>
        <v>850</v>
      </c>
      <c r="FO105" s="840"/>
      <c r="FP105" s="840">
        <f t="shared" ref="FP105:FT105" si="2338">FP85+FP90+FP95+FP100</f>
        <v>462500</v>
      </c>
      <c r="FQ105" s="684">
        <f t="shared" ref="FQ105:FS105" si="2339">FQ85+FQ90+FQ95+FQ100</f>
        <v>0</v>
      </c>
      <c r="FR105" s="840">
        <f t="shared" si="2339"/>
        <v>0</v>
      </c>
      <c r="FS105" s="840">
        <f t="shared" si="2339"/>
        <v>0</v>
      </c>
      <c r="FT105" s="144">
        <f t="shared" si="2338"/>
        <v>5590000</v>
      </c>
      <c r="FU105" s="840"/>
      <c r="FV105" s="840">
        <f t="shared" ref="FV105:FX105" si="2340">FV85+FV90+FV95+FV100</f>
        <v>2640800</v>
      </c>
      <c r="FW105" s="144">
        <f t="shared" si="2340"/>
        <v>5465039</v>
      </c>
      <c r="FX105" s="840">
        <f t="shared" si="2340"/>
        <v>300</v>
      </c>
      <c r="FY105" s="840"/>
      <c r="FZ105" s="840">
        <f t="shared" ref="FZ105:GB105" si="2341">FZ85+FZ90+FZ95+FZ100</f>
        <v>280000</v>
      </c>
      <c r="GA105" s="424">
        <f t="shared" si="1385"/>
        <v>5444315</v>
      </c>
      <c r="GB105" s="144">
        <f t="shared" si="2341"/>
        <v>15000</v>
      </c>
      <c r="GC105" s="840"/>
      <c r="GD105" s="840">
        <f t="shared" ref="GD105:GE105" si="2342">GD85+GD90+GD95+GD100</f>
        <v>450000</v>
      </c>
      <c r="GE105" s="144">
        <f t="shared" si="2342"/>
        <v>0</v>
      </c>
      <c r="GF105" s="840"/>
      <c r="GG105" s="840">
        <f t="shared" ref="GG105:GH105" si="2343">GG85+GG90+GG95+GG100</f>
        <v>0</v>
      </c>
      <c r="GH105" s="144">
        <f t="shared" si="2343"/>
        <v>0</v>
      </c>
      <c r="GI105" s="840"/>
      <c r="GJ105" s="840">
        <f t="shared" ref="GJ105:GK105" si="2344">GJ85+GJ90+GJ95+GJ100</f>
        <v>0</v>
      </c>
      <c r="GK105" s="144">
        <f t="shared" si="2344"/>
        <v>8000</v>
      </c>
      <c r="GL105" s="840"/>
      <c r="GM105" s="840">
        <f t="shared" ref="GM105:GN105" si="2345">GM85+GM90+GM95+GM100</f>
        <v>1760000</v>
      </c>
      <c r="GN105" s="144">
        <f t="shared" si="2345"/>
        <v>0</v>
      </c>
      <c r="GO105" s="840"/>
      <c r="GP105" s="840">
        <f t="shared" ref="GP105:GT105" si="2346">GP85+GP90+GP95+GP100</f>
        <v>0</v>
      </c>
      <c r="GQ105" s="424">
        <f t="shared" si="1396"/>
        <v>2210000</v>
      </c>
      <c r="GR105" s="840">
        <f t="shared" si="2346"/>
        <v>160000</v>
      </c>
      <c r="GS105" s="840">
        <f t="shared" si="2346"/>
        <v>30000</v>
      </c>
      <c r="GT105" s="874">
        <f t="shared" si="2346"/>
        <v>765431.5</v>
      </c>
      <c r="GU105" s="424">
        <f t="shared" si="1379"/>
        <v>8609746.5</v>
      </c>
      <c r="GV105" s="146"/>
      <c r="GW105" s="144">
        <f t="shared" ref="GW105" si="2347">GW85+GW90+GW95+GW100</f>
        <v>0</v>
      </c>
      <c r="GX105" s="840"/>
      <c r="GY105" s="840">
        <f t="shared" ref="GY105:GZ105" si="2348">GY85+GY90+GY95+GY100</f>
        <v>0</v>
      </c>
      <c r="GZ105" s="144">
        <f t="shared" si="2348"/>
        <v>19537</v>
      </c>
      <c r="HA105" s="840"/>
      <c r="HB105" s="840">
        <f t="shared" ref="HB105:HC105" si="2349">HB85+HB90+HB95+HB100</f>
        <v>768980</v>
      </c>
      <c r="HC105" s="144">
        <f t="shared" si="2349"/>
        <v>0</v>
      </c>
      <c r="HD105" s="840"/>
      <c r="HE105" s="840">
        <f t="shared" ref="HE105:HF105" si="2350">HE85+HE90+HE95+HE100</f>
        <v>0</v>
      </c>
      <c r="HF105" s="144">
        <f t="shared" si="2350"/>
        <v>5760</v>
      </c>
      <c r="HG105" s="840"/>
      <c r="HH105" s="840">
        <f t="shared" ref="HH105:HI105" si="2351">HH85+HH90+HH95+HH100</f>
        <v>173500</v>
      </c>
      <c r="HI105" s="144">
        <f t="shared" si="2351"/>
        <v>3000</v>
      </c>
      <c r="HJ105" s="840"/>
      <c r="HK105" s="840">
        <f t="shared" ref="HK105:HL105" si="2352">HK85+HK90+HK95+HK100</f>
        <v>3300000</v>
      </c>
      <c r="HL105" s="144">
        <f t="shared" si="2352"/>
        <v>850</v>
      </c>
      <c r="HM105" s="840"/>
      <c r="HN105" s="840">
        <f t="shared" ref="HN105:HR105" si="2353">HN85+HN90+HN95+HN100</f>
        <v>412500</v>
      </c>
      <c r="HO105" s="684">
        <f t="shared" ref="HO105:HQ105" si="2354">HO85+HO90+HO95+HO100</f>
        <v>0</v>
      </c>
      <c r="HP105" s="840">
        <f t="shared" si="2354"/>
        <v>0</v>
      </c>
      <c r="HQ105" s="840">
        <f t="shared" si="2354"/>
        <v>0</v>
      </c>
      <c r="HR105" s="144">
        <f t="shared" si="2353"/>
        <v>5465039</v>
      </c>
      <c r="HS105" s="840"/>
      <c r="HT105" s="840">
        <f t="shared" ref="HT105:HV105" si="2355">HT85+HT90+HT95+HT100</f>
        <v>2615012</v>
      </c>
      <c r="HU105" s="144">
        <f t="shared" si="2355"/>
        <v>5399992</v>
      </c>
      <c r="HV105" s="144">
        <f t="shared" si="2355"/>
        <v>250</v>
      </c>
      <c r="HW105" s="840"/>
      <c r="HX105" s="840">
        <f t="shared" ref="HX105:HZ105" si="2356">HX85+HX90+HX95+HX100</f>
        <v>225000</v>
      </c>
      <c r="HY105" s="424">
        <f t="shared" si="1386"/>
        <v>7494992</v>
      </c>
      <c r="HZ105" s="144">
        <f t="shared" si="2356"/>
        <v>15000</v>
      </c>
      <c r="IA105" s="840"/>
      <c r="IB105" s="840">
        <f t="shared" ref="IB105:IC105" si="2357">IB85+IB90+IB95+IB100</f>
        <v>450000</v>
      </c>
      <c r="IC105" s="144">
        <f t="shared" si="2357"/>
        <v>0</v>
      </c>
      <c r="ID105" s="840"/>
      <c r="IE105" s="840">
        <f t="shared" ref="IE105:IF105" si="2358">IE85+IE90+IE95+IE100</f>
        <v>0</v>
      </c>
      <c r="IF105" s="144">
        <f t="shared" si="2358"/>
        <v>0</v>
      </c>
      <c r="IG105" s="840"/>
      <c r="IH105" s="840">
        <f t="shared" ref="IH105:II105" si="2359">IH85+IH90+IH95+IH100</f>
        <v>0</v>
      </c>
      <c r="II105" s="144">
        <f t="shared" si="2359"/>
        <v>8500</v>
      </c>
      <c r="IJ105" s="840"/>
      <c r="IK105" s="840">
        <f t="shared" ref="IK105:IL105" si="2360">IK85+IK90+IK95+IK100</f>
        <v>1870000</v>
      </c>
      <c r="IL105" s="144">
        <f t="shared" si="2360"/>
        <v>0</v>
      </c>
      <c r="IM105" s="840"/>
      <c r="IN105" s="840">
        <f t="shared" ref="IN105:IR105" si="2361">IN85+IN90+IN95+IN100</f>
        <v>0</v>
      </c>
      <c r="IO105" s="424">
        <f t="shared" si="1397"/>
        <v>2320000</v>
      </c>
      <c r="IP105" s="840">
        <f t="shared" si="2361"/>
        <v>250000</v>
      </c>
      <c r="IQ105" s="840">
        <f t="shared" si="2361"/>
        <v>20000</v>
      </c>
      <c r="IR105" s="874">
        <f t="shared" si="2361"/>
        <v>981499.2</v>
      </c>
      <c r="IS105" s="424">
        <f t="shared" si="1380"/>
        <v>11066491.199999999</v>
      </c>
      <c r="IT105" s="146"/>
      <c r="IU105" s="144">
        <f t="shared" ref="IU105:IU108" si="2362">IU85+IU90+IU95+IU100</f>
        <v>0</v>
      </c>
      <c r="IV105" s="840"/>
      <c r="IW105" s="840">
        <f t="shared" ref="IW105:IX105" si="2363">IW85+IW90+IW95+IW100</f>
        <v>0</v>
      </c>
      <c r="IX105" s="144">
        <f t="shared" si="2363"/>
        <v>19503</v>
      </c>
      <c r="IY105" s="840"/>
      <c r="IZ105" s="840">
        <f t="shared" ref="IZ105:JA105" si="2364">IZ85+IZ90+IZ95+IZ100</f>
        <v>717620</v>
      </c>
      <c r="JA105" s="144">
        <f t="shared" si="2364"/>
        <v>0</v>
      </c>
      <c r="JB105" s="840"/>
      <c r="JC105" s="840">
        <f t="shared" ref="JC105:JD105" si="2365">JC85+JC90+JC95+JC100</f>
        <v>0</v>
      </c>
      <c r="JD105" s="144">
        <f t="shared" si="2365"/>
        <v>5490</v>
      </c>
      <c r="JE105" s="840"/>
      <c r="JF105" s="840">
        <f t="shared" ref="JF105:JG105" si="2366">JF85+JF90+JF95+JF100</f>
        <v>179250</v>
      </c>
      <c r="JG105" s="144">
        <f t="shared" si="2366"/>
        <v>3000</v>
      </c>
      <c r="JH105" s="840"/>
      <c r="JI105" s="840">
        <f t="shared" ref="JI105:JJ105" si="2367">JI85+JI90+JI95+JI100</f>
        <v>3300000</v>
      </c>
      <c r="JJ105" s="144">
        <f t="shared" si="2367"/>
        <v>904</v>
      </c>
      <c r="JK105" s="840"/>
      <c r="JL105" s="840">
        <f t="shared" ref="JL105:JP105" si="2368">JL85+JL90+JL95+JL100</f>
        <v>434100</v>
      </c>
      <c r="JM105" s="684">
        <f t="shared" si="2368"/>
        <v>0</v>
      </c>
      <c r="JN105" s="840">
        <f t="shared" si="2368"/>
        <v>0</v>
      </c>
      <c r="JO105" s="840">
        <f t="shared" si="2368"/>
        <v>0</v>
      </c>
      <c r="JP105" s="144">
        <f t="shared" si="2368"/>
        <v>5350000</v>
      </c>
      <c r="JQ105" s="840"/>
      <c r="JR105" s="840">
        <f t="shared" ref="JR105:JT105" si="2369">JR85+JR90+JR95+JR100</f>
        <v>2580500</v>
      </c>
      <c r="JS105" s="144">
        <f t="shared" si="2369"/>
        <v>5355039</v>
      </c>
      <c r="JT105" s="144">
        <f t="shared" si="2369"/>
        <v>250</v>
      </c>
      <c r="JU105" s="840"/>
      <c r="JV105" s="840">
        <f t="shared" ref="JV105:JX105" si="2370">JV85+JV90+JV95+JV100</f>
        <v>225000</v>
      </c>
      <c r="JW105" s="424">
        <f t="shared" si="1387"/>
        <v>7436470</v>
      </c>
      <c r="JX105" s="144">
        <f t="shared" si="2370"/>
        <v>12000</v>
      </c>
      <c r="JY105" s="840"/>
      <c r="JZ105" s="840">
        <f t="shared" ref="JZ105:KA105" si="2371">JZ85+JZ90+JZ95+JZ100</f>
        <v>360000</v>
      </c>
      <c r="KA105" s="144">
        <f t="shared" si="2371"/>
        <v>0</v>
      </c>
      <c r="KB105" s="840"/>
      <c r="KC105" s="840">
        <f t="shared" ref="KC105:KD105" si="2372">KC85+KC90+KC95+KC100</f>
        <v>0</v>
      </c>
      <c r="KD105" s="144">
        <f t="shared" si="2372"/>
        <v>0</v>
      </c>
      <c r="KE105" s="840"/>
      <c r="KF105" s="840">
        <f t="shared" ref="KF105:KG105" si="2373">KF85+KF90+KF95+KF100</f>
        <v>0</v>
      </c>
      <c r="KG105" s="144">
        <f t="shared" si="2373"/>
        <v>8500</v>
      </c>
      <c r="KH105" s="840"/>
      <c r="KI105" s="840">
        <f t="shared" ref="KI105:KJ105" si="2374">KI85+KI90+KI95+KI100</f>
        <v>1870000</v>
      </c>
      <c r="KJ105" s="144">
        <f t="shared" si="2374"/>
        <v>0</v>
      </c>
      <c r="KK105" s="840"/>
      <c r="KL105" s="840">
        <f t="shared" ref="KL105:KP105" si="2375">KL85+KL90+KL95+KL100</f>
        <v>0</v>
      </c>
      <c r="KM105" s="424">
        <f t="shared" si="1398"/>
        <v>2230000</v>
      </c>
      <c r="KN105" s="840">
        <f t="shared" si="2375"/>
        <v>250000</v>
      </c>
      <c r="KO105" s="840">
        <f t="shared" si="2375"/>
        <v>20000</v>
      </c>
      <c r="KP105" s="874">
        <f t="shared" si="2375"/>
        <v>966647</v>
      </c>
      <c r="KQ105" s="424">
        <f t="shared" si="1381"/>
        <v>10903117</v>
      </c>
      <c r="KR105" s="146"/>
    </row>
    <row r="106" spans="1:304" ht="15">
      <c r="A106" s="914"/>
      <c r="B106" s="990" t="s">
        <v>139</v>
      </c>
      <c r="C106" s="991"/>
      <c r="D106" s="142" t="s">
        <v>55</v>
      </c>
      <c r="E106" s="148">
        <f t="shared" ref="E106" si="2376">E86+E91+E96+E101</f>
        <v>0</v>
      </c>
      <c r="F106" s="148" t="str">
        <f t="shared" si="1986"/>
        <v/>
      </c>
      <c r="G106" s="148">
        <f t="shared" ref="G106:H106" si="2377">G86+G91+G96+G101</f>
        <v>0</v>
      </c>
      <c r="H106" s="148">
        <f t="shared" si="2377"/>
        <v>4648</v>
      </c>
      <c r="I106" s="148">
        <f t="shared" si="2084"/>
        <v>36.75430292598967</v>
      </c>
      <c r="J106" s="148">
        <f>J86+J91+J96+J101</f>
        <v>170834</v>
      </c>
      <c r="K106" s="148">
        <f t="shared" ref="K106" si="2378">K86+K91+K96+K101</f>
        <v>0</v>
      </c>
      <c r="L106" s="148" t="str">
        <f t="shared" si="1834"/>
        <v/>
      </c>
      <c r="M106" s="148">
        <f t="shared" ref="M106:N106" si="2379">M86+M91+M96+M101</f>
        <v>0</v>
      </c>
      <c r="N106" s="148">
        <f t="shared" si="2379"/>
        <v>0</v>
      </c>
      <c r="O106" s="148" t="str">
        <f t="shared" si="1844"/>
        <v/>
      </c>
      <c r="P106" s="148">
        <f t="shared" ref="P106" si="2380">P86+P91+P96+P101</f>
        <v>0</v>
      </c>
      <c r="Q106" s="148">
        <f>Q86+Q91+Q96+Q101</f>
        <v>402</v>
      </c>
      <c r="R106" s="148">
        <f t="shared" si="2085"/>
        <v>675.38308457711446</v>
      </c>
      <c r="S106" s="148">
        <f>S86+S91+S96+S101</f>
        <v>271504</v>
      </c>
      <c r="T106" s="148">
        <f t="shared" ref="T106" si="2381">T86+T91+T96+T101</f>
        <v>387</v>
      </c>
      <c r="U106" s="148">
        <f t="shared" si="1846"/>
        <v>341.34625322997414</v>
      </c>
      <c r="V106" s="148">
        <f t="shared" ref="V106:Z106" si="2382">V86+V91+V96+V101</f>
        <v>132101</v>
      </c>
      <c r="W106" s="685">
        <f>W86+W91+W96+W101</f>
        <v>0</v>
      </c>
      <c r="X106" s="148">
        <f t="shared" ref="X106:Y106" si="2383">X86+X91+X96+X101</f>
        <v>0</v>
      </c>
      <c r="Y106" s="148">
        <f t="shared" si="2383"/>
        <v>0</v>
      </c>
      <c r="Z106" s="148">
        <f t="shared" si="2382"/>
        <v>4543370</v>
      </c>
      <c r="AA106" s="240">
        <f t="shared" si="2079"/>
        <v>0.36505303332108102</v>
      </c>
      <c r="AB106" s="148">
        <f t="shared" ref="AB106:AD106" si="2384">AB86+AB91+AB96+AB101</f>
        <v>1658571</v>
      </c>
      <c r="AC106" s="148">
        <f t="shared" si="2384"/>
        <v>6069991</v>
      </c>
      <c r="AD106" s="148">
        <f t="shared" si="2384"/>
        <v>0</v>
      </c>
      <c r="AE106" s="148" t="str">
        <f t="shared" si="1848"/>
        <v/>
      </c>
      <c r="AF106" s="148">
        <f t="shared" ref="AF106:AH106" si="2385">AF86+AF91+AF96+AF101</f>
        <v>0</v>
      </c>
      <c r="AG106" s="148">
        <f t="shared" si="2385"/>
        <v>2233010</v>
      </c>
      <c r="AH106" s="148">
        <f t="shared" si="2385"/>
        <v>0</v>
      </c>
      <c r="AI106" s="148" t="str">
        <f t="shared" si="1871"/>
        <v/>
      </c>
      <c r="AJ106" s="148">
        <f t="shared" ref="AJ106:AK106" si="2386">AJ86+AJ91+AJ96+AJ101</f>
        <v>0</v>
      </c>
      <c r="AK106" s="148">
        <f t="shared" si="2386"/>
        <v>0</v>
      </c>
      <c r="AL106" s="148" t="str">
        <f t="shared" si="1873"/>
        <v/>
      </c>
      <c r="AM106" s="148">
        <f t="shared" ref="AM106:AN106" si="2387">AM86+AM91+AM96+AM101</f>
        <v>0</v>
      </c>
      <c r="AN106" s="148">
        <f t="shared" si="2387"/>
        <v>0</v>
      </c>
      <c r="AO106" s="148" t="str">
        <f t="shared" si="1875"/>
        <v/>
      </c>
      <c r="AP106" s="148">
        <f t="shared" ref="AP106:AQ106" si="2388">AP86+AP91+AP96+AP101</f>
        <v>0</v>
      </c>
      <c r="AQ106" s="148">
        <f t="shared" si="2388"/>
        <v>0</v>
      </c>
      <c r="AR106" s="148" t="str">
        <f t="shared" si="1973"/>
        <v/>
      </c>
      <c r="AS106" s="148">
        <f t="shared" ref="AS106:AT106" si="2389">AS86+AS91+AS96+AS101</f>
        <v>0</v>
      </c>
      <c r="AT106" s="148">
        <f t="shared" si="2389"/>
        <v>0</v>
      </c>
      <c r="AU106" s="148" t="str">
        <f t="shared" si="1988"/>
        <v>0</v>
      </c>
      <c r="AV106" s="148">
        <f t="shared" ref="AV106:AW106" si="2390">AV86+AV91+AV96+AV101</f>
        <v>0</v>
      </c>
      <c r="AW106" s="148">
        <f t="shared" si="2390"/>
        <v>0</v>
      </c>
      <c r="AX106" s="148">
        <f>AX86+AX91+AX96+AX101</f>
        <v>100000</v>
      </c>
      <c r="AY106" s="148">
        <f>AY86+AY91+AY96+AY101</f>
        <v>10000</v>
      </c>
      <c r="AZ106" s="149">
        <f>AZ86+AZ91+AZ96+AZ101</f>
        <v>233301</v>
      </c>
      <c r="BA106" s="209">
        <f>AG106+AW106+AX106+AY106+AZ106</f>
        <v>2576311</v>
      </c>
      <c r="BB106" s="146"/>
      <c r="BC106" s="147">
        <f t="shared" ref="BC106" si="2391">BC86+BC91+BC96+BC101</f>
        <v>0</v>
      </c>
      <c r="BD106" s="158" t="str">
        <f t="shared" si="1884"/>
        <v/>
      </c>
      <c r="BE106" s="158">
        <f t="shared" ref="BE106:BF106" si="2392">BE86+BE91+BE96+BE101</f>
        <v>0</v>
      </c>
      <c r="BF106" s="148">
        <f t="shared" si="2392"/>
        <v>4210.8</v>
      </c>
      <c r="BG106" s="158">
        <f t="shared" si="1886"/>
        <v>38.780041797283175</v>
      </c>
      <c r="BH106" s="158">
        <f t="shared" ref="BH106:BI106" si="2393">BH86+BH91+BH96+BH101</f>
        <v>163295</v>
      </c>
      <c r="BI106" s="148">
        <f t="shared" si="2393"/>
        <v>0</v>
      </c>
      <c r="BJ106" s="158" t="str">
        <f t="shared" si="1888"/>
        <v/>
      </c>
      <c r="BK106" s="158">
        <f t="shared" ref="BK106:BL106" si="2394">BK86+BK91+BK96+BK101</f>
        <v>0</v>
      </c>
      <c r="BL106" s="148">
        <f t="shared" si="2394"/>
        <v>280</v>
      </c>
      <c r="BM106" s="158">
        <f t="shared" si="1890"/>
        <v>5.0071428571428571</v>
      </c>
      <c r="BN106" s="158">
        <f t="shared" ref="BN106:BO106" si="2395">BN86+BN91+BN96+BN101</f>
        <v>1402</v>
      </c>
      <c r="BO106" s="148">
        <f t="shared" si="2395"/>
        <v>300</v>
      </c>
      <c r="BP106" s="158">
        <f t="shared" si="1892"/>
        <v>833.33333333333337</v>
      </c>
      <c r="BQ106" s="158">
        <f t="shared" ref="BQ106:BR106" si="2396">BQ86+BQ91+BQ96+BQ101</f>
        <v>250000</v>
      </c>
      <c r="BR106" s="148">
        <f t="shared" si="2396"/>
        <v>660.1</v>
      </c>
      <c r="BS106" s="158">
        <f t="shared" si="1894"/>
        <v>527.42463263141951</v>
      </c>
      <c r="BT106" s="158">
        <f t="shared" ref="BT106:BX106" si="2397">BT86+BT91+BT96+BT101</f>
        <v>348153</v>
      </c>
      <c r="BU106" s="685">
        <f t="shared" ref="BU106:BW106" si="2398">BU86+BU91+BU96+BU101</f>
        <v>0</v>
      </c>
      <c r="BV106" s="158">
        <f t="shared" si="2398"/>
        <v>0</v>
      </c>
      <c r="BW106" s="158">
        <f t="shared" si="2398"/>
        <v>0</v>
      </c>
      <c r="BX106" s="148">
        <f t="shared" si="2397"/>
        <v>6899568</v>
      </c>
      <c r="BY106" s="158">
        <f t="shared" si="1896"/>
        <v>0.40323437641313198</v>
      </c>
      <c r="BZ106" s="158">
        <f t="shared" ref="BZ106:CB106" si="2399">BZ86+BZ91+BZ96+BZ101</f>
        <v>2782143</v>
      </c>
      <c r="CA106" s="148">
        <f t="shared" si="2399"/>
        <v>4476510</v>
      </c>
      <c r="CB106" s="148">
        <f t="shared" si="2399"/>
        <v>0</v>
      </c>
      <c r="CC106" s="158" t="str">
        <f t="shared" si="1898"/>
        <v/>
      </c>
      <c r="CD106" s="158">
        <f t="shared" ref="CD106:CF106" si="2400">CD86+CD91+CD96+CD101</f>
        <v>0</v>
      </c>
      <c r="CE106" s="424">
        <f t="shared" si="1383"/>
        <v>3544993</v>
      </c>
      <c r="CF106" s="148">
        <f t="shared" si="2400"/>
        <v>0</v>
      </c>
      <c r="CG106" s="158" t="str">
        <f t="shared" si="1901"/>
        <v/>
      </c>
      <c r="CH106" s="158">
        <f t="shared" ref="CH106:CI106" si="2401">CH86+CH91+CH96+CH101</f>
        <v>0</v>
      </c>
      <c r="CI106" s="148">
        <f t="shared" si="2401"/>
        <v>0</v>
      </c>
      <c r="CJ106" s="158" t="str">
        <f t="shared" si="1903"/>
        <v/>
      </c>
      <c r="CK106" s="158">
        <f t="shared" ref="CK106:CL106" si="2402">CK86+CK91+CK96+CK101</f>
        <v>0</v>
      </c>
      <c r="CL106" s="148">
        <f t="shared" si="2402"/>
        <v>0</v>
      </c>
      <c r="CM106" s="158" t="str">
        <f t="shared" si="1905"/>
        <v/>
      </c>
      <c r="CN106" s="158">
        <f t="shared" ref="CN106:CO106" si="2403">CN86+CN91+CN96+CN101</f>
        <v>0</v>
      </c>
      <c r="CO106" s="148">
        <f t="shared" si="2403"/>
        <v>0</v>
      </c>
      <c r="CP106" s="158" t="str">
        <f t="shared" si="1907"/>
        <v/>
      </c>
      <c r="CQ106" s="158">
        <f t="shared" ref="CQ106:CR106" si="2404">CQ86+CQ91+CQ96+CQ101</f>
        <v>0</v>
      </c>
      <c r="CR106" s="148">
        <f t="shared" si="2404"/>
        <v>0</v>
      </c>
      <c r="CS106" s="158" t="str">
        <f t="shared" si="1909"/>
        <v/>
      </c>
      <c r="CT106" s="158">
        <f t="shared" ref="CT106:CX106" si="2405">CT86+CT91+CT96+CT101</f>
        <v>0</v>
      </c>
      <c r="CU106" s="424">
        <f t="shared" si="1394"/>
        <v>0</v>
      </c>
      <c r="CV106" s="158">
        <f t="shared" si="2405"/>
        <v>10000</v>
      </c>
      <c r="CW106" s="158">
        <f t="shared" si="2405"/>
        <v>10000</v>
      </c>
      <c r="CX106" s="158">
        <f t="shared" si="2405"/>
        <v>356499.30000000005</v>
      </c>
      <c r="CY106" s="424">
        <f t="shared" si="1377"/>
        <v>3921492.3</v>
      </c>
      <c r="CZ106" s="827"/>
      <c r="DA106" s="148">
        <f t="shared" ref="DA106" si="2406">DA86+DA91+DA96+DA101</f>
        <v>0</v>
      </c>
      <c r="DB106" s="158"/>
      <c r="DC106" s="158">
        <f t="shared" ref="DC106:DD106" si="2407">DC86+DC91+DC96+DC101</f>
        <v>0</v>
      </c>
      <c r="DD106" s="148">
        <f t="shared" si="2407"/>
        <v>1160.3</v>
      </c>
      <c r="DE106" s="158"/>
      <c r="DF106" s="158">
        <f t="shared" ref="DF106:DG106" si="2408">DF86+DF91+DF96+DF101</f>
        <v>18135</v>
      </c>
      <c r="DG106" s="148">
        <f t="shared" si="2408"/>
        <v>0</v>
      </c>
      <c r="DH106" s="158"/>
      <c r="DI106" s="158">
        <f t="shared" ref="DI106:DJ106" si="2409">DI86+DI91+DI96+DI101</f>
        <v>0</v>
      </c>
      <c r="DJ106" s="148">
        <f t="shared" si="2409"/>
        <v>967</v>
      </c>
      <c r="DK106" s="158"/>
      <c r="DL106" s="158">
        <f t="shared" ref="DL106:DM106" si="2410">DL86+DL91+DL96+DL101</f>
        <v>21497</v>
      </c>
      <c r="DM106" s="148">
        <f t="shared" si="2410"/>
        <v>0</v>
      </c>
      <c r="DN106" s="158"/>
      <c r="DO106" s="158">
        <f t="shared" ref="DO106:DP106" si="2411">DO86+DO91+DO96+DO101</f>
        <v>0</v>
      </c>
      <c r="DP106" s="148">
        <f t="shared" si="2411"/>
        <v>171</v>
      </c>
      <c r="DQ106" s="158"/>
      <c r="DR106" s="158">
        <f t="shared" ref="DR106:DV106" si="2412">DR86+DR91+DR96+DR101</f>
        <v>76815</v>
      </c>
      <c r="DS106" s="685">
        <f t="shared" ref="DS106:DU106" si="2413">DS86+DS91+DS96+DS101</f>
        <v>0</v>
      </c>
      <c r="DT106" s="158">
        <f t="shared" si="2413"/>
        <v>0</v>
      </c>
      <c r="DU106" s="158">
        <f t="shared" si="2413"/>
        <v>0</v>
      </c>
      <c r="DV106" s="148">
        <f t="shared" si="2412"/>
        <v>1591031</v>
      </c>
      <c r="DW106" s="158"/>
      <c r="DX106" s="158">
        <f t="shared" ref="DX106:DZ106" si="2414">DX86+DX91+DX96+DX101</f>
        <v>562137</v>
      </c>
      <c r="DY106" s="148">
        <f t="shared" si="2414"/>
        <v>2000000</v>
      </c>
      <c r="DZ106" s="148">
        <f t="shared" si="2414"/>
        <v>0</v>
      </c>
      <c r="EA106" s="158"/>
      <c r="EB106" s="158">
        <f t="shared" ref="EB106:ED106" si="2415">EB86+EB91+EB96+EB101</f>
        <v>0</v>
      </c>
      <c r="EC106" s="424">
        <f t="shared" si="1384"/>
        <v>678584</v>
      </c>
      <c r="ED106" s="148">
        <f t="shared" si="2415"/>
        <v>0</v>
      </c>
      <c r="EE106" s="158"/>
      <c r="EF106" s="158">
        <f t="shared" ref="EF106:EG106" si="2416">EF86+EF91+EF96+EF101</f>
        <v>0</v>
      </c>
      <c r="EG106" s="148">
        <f t="shared" si="2416"/>
        <v>0</v>
      </c>
      <c r="EH106" s="158"/>
      <c r="EI106" s="158">
        <f t="shared" ref="EI106:EJ106" si="2417">EI86+EI91+EI96+EI101</f>
        <v>0</v>
      </c>
      <c r="EJ106" s="148">
        <f t="shared" si="2417"/>
        <v>0</v>
      </c>
      <c r="EK106" s="158"/>
      <c r="EL106" s="158">
        <f t="shared" ref="EL106:EM106" si="2418">EL86+EL91+EL96+EL101</f>
        <v>0</v>
      </c>
      <c r="EM106" s="148">
        <f t="shared" si="2418"/>
        <v>0</v>
      </c>
      <c r="EN106" s="158"/>
      <c r="EO106" s="158">
        <f t="shared" ref="EO106:EP106" si="2419">EO86+EO91+EO96+EO101</f>
        <v>0</v>
      </c>
      <c r="EP106" s="148">
        <f t="shared" si="2419"/>
        <v>0</v>
      </c>
      <c r="EQ106" s="158"/>
      <c r="ER106" s="158">
        <f t="shared" ref="ER106:EV106" si="2420">ER86+ER91+ER96+ER101</f>
        <v>0</v>
      </c>
      <c r="ES106" s="424">
        <f t="shared" si="1395"/>
        <v>0</v>
      </c>
      <c r="ET106" s="158">
        <f t="shared" si="2420"/>
        <v>0</v>
      </c>
      <c r="EU106" s="158">
        <f t="shared" si="2420"/>
        <v>0</v>
      </c>
      <c r="EV106" s="158">
        <f t="shared" si="2420"/>
        <v>67858.399999999994</v>
      </c>
      <c r="EW106" s="424">
        <f t="shared" si="1378"/>
        <v>746442.4</v>
      </c>
      <c r="EX106" s="146"/>
      <c r="EY106" s="148">
        <f t="shared" ref="EY106" si="2421">EY86+EY91+EY96+EY101</f>
        <v>0</v>
      </c>
      <c r="EZ106" s="158"/>
      <c r="FA106" s="158">
        <f t="shared" ref="FA106:FB106" si="2422">FA86+FA91+FA96+FA101</f>
        <v>0</v>
      </c>
      <c r="FB106" s="148">
        <f t="shared" si="2422"/>
        <v>1692.4</v>
      </c>
      <c r="FC106" s="158"/>
      <c r="FD106" s="158">
        <f t="shared" ref="FD106:FE106" si="2423">FD86+FD91+FD96+FD101</f>
        <v>24371</v>
      </c>
      <c r="FE106" s="148">
        <f t="shared" si="2423"/>
        <v>0</v>
      </c>
      <c r="FF106" s="158"/>
      <c r="FG106" s="158">
        <f t="shared" ref="FG106:FH106" si="2424">FG86+FG91+FG96+FG101</f>
        <v>0</v>
      </c>
      <c r="FH106" s="148">
        <f t="shared" si="2424"/>
        <v>1262</v>
      </c>
      <c r="FI106" s="158"/>
      <c r="FJ106" s="158">
        <f t="shared" ref="FJ106:FK106" si="2425">FJ86+FJ91+FJ96+FJ101</f>
        <v>24517</v>
      </c>
      <c r="FK106" s="148">
        <f t="shared" si="2425"/>
        <v>0</v>
      </c>
      <c r="FL106" s="158"/>
      <c r="FM106" s="158">
        <f t="shared" ref="FM106:FN106" si="2426">FM86+FM91+FM96+FM101</f>
        <v>0</v>
      </c>
      <c r="FN106" s="148">
        <f t="shared" si="2426"/>
        <v>300</v>
      </c>
      <c r="FO106" s="158"/>
      <c r="FP106" s="158">
        <f t="shared" ref="FP106:FT106" si="2427">FP86+FP91+FP96+FP101</f>
        <v>134763</v>
      </c>
      <c r="FQ106" s="685">
        <f t="shared" ref="FQ106:FS106" si="2428">FQ86+FQ91+FQ96+FQ101</f>
        <v>0</v>
      </c>
      <c r="FR106" s="158">
        <f t="shared" si="2428"/>
        <v>0</v>
      </c>
      <c r="FS106" s="158">
        <f t="shared" si="2428"/>
        <v>0</v>
      </c>
      <c r="FT106" s="148">
        <f t="shared" si="2427"/>
        <v>2000000</v>
      </c>
      <c r="FU106" s="158"/>
      <c r="FV106" s="158">
        <f t="shared" ref="FV106:FX106" si="2429">FV86+FV91+FV96+FV101</f>
        <v>692142</v>
      </c>
      <c r="FW106" s="148">
        <f t="shared" si="2429"/>
        <v>2000000</v>
      </c>
      <c r="FX106" s="158">
        <f t="shared" si="2429"/>
        <v>0</v>
      </c>
      <c r="FY106" s="158"/>
      <c r="FZ106" s="158">
        <f t="shared" ref="FZ106:GB106" si="2430">FZ86+FZ91+FZ96+FZ101</f>
        <v>0</v>
      </c>
      <c r="GA106" s="424">
        <f t="shared" si="1385"/>
        <v>875793</v>
      </c>
      <c r="GB106" s="148">
        <f t="shared" si="2430"/>
        <v>0</v>
      </c>
      <c r="GC106" s="158"/>
      <c r="GD106" s="158">
        <f t="shared" ref="GD106:GE106" si="2431">GD86+GD91+GD96+GD101</f>
        <v>0</v>
      </c>
      <c r="GE106" s="148">
        <f t="shared" si="2431"/>
        <v>0</v>
      </c>
      <c r="GF106" s="158"/>
      <c r="GG106" s="158">
        <f t="shared" ref="GG106:GH106" si="2432">GG86+GG91+GG96+GG101</f>
        <v>0</v>
      </c>
      <c r="GH106" s="148">
        <f t="shared" si="2432"/>
        <v>0</v>
      </c>
      <c r="GI106" s="158"/>
      <c r="GJ106" s="158">
        <f t="shared" ref="GJ106:GK106" si="2433">GJ86+GJ91+GJ96+GJ101</f>
        <v>0</v>
      </c>
      <c r="GK106" s="148">
        <f t="shared" si="2433"/>
        <v>0</v>
      </c>
      <c r="GL106" s="158"/>
      <c r="GM106" s="158">
        <f t="shared" ref="GM106:GN106" si="2434">GM86+GM91+GM96+GM101</f>
        <v>0</v>
      </c>
      <c r="GN106" s="148">
        <f t="shared" si="2434"/>
        <v>0</v>
      </c>
      <c r="GO106" s="158"/>
      <c r="GP106" s="158">
        <f t="shared" ref="GP106:GT106" si="2435">GP86+GP91+GP96+GP101</f>
        <v>0</v>
      </c>
      <c r="GQ106" s="424">
        <f t="shared" si="1396"/>
        <v>0</v>
      </c>
      <c r="GR106" s="158">
        <f t="shared" si="2435"/>
        <v>0</v>
      </c>
      <c r="GS106" s="158">
        <f t="shared" si="2435"/>
        <v>0</v>
      </c>
      <c r="GT106" s="827">
        <f t="shared" si="2435"/>
        <v>87579.3</v>
      </c>
      <c r="GU106" s="424">
        <f t="shared" si="1379"/>
        <v>963372.3</v>
      </c>
      <c r="GV106" s="146"/>
      <c r="GW106" s="148">
        <f t="shared" ref="GW106" si="2436">GW86+GW91+GW96+GW101</f>
        <v>0</v>
      </c>
      <c r="GX106" s="158"/>
      <c r="GY106" s="158">
        <f t="shared" ref="GY106:GZ106" si="2437">GY86+GY91+GY96+GY101</f>
        <v>0</v>
      </c>
      <c r="GZ106" s="148">
        <f t="shared" si="2437"/>
        <v>210.7</v>
      </c>
      <c r="HA106" s="158"/>
      <c r="HB106" s="158">
        <f t="shared" ref="HB106:HC106" si="2438">HB86+HB91+HB96+HB101</f>
        <v>2282</v>
      </c>
      <c r="HC106" s="148">
        <f t="shared" si="2438"/>
        <v>0</v>
      </c>
      <c r="HD106" s="158"/>
      <c r="HE106" s="158">
        <f t="shared" ref="HE106:HF106" si="2439">HE86+HE91+HE96+HE101</f>
        <v>0</v>
      </c>
      <c r="HF106" s="148">
        <f t="shared" si="2439"/>
        <v>280</v>
      </c>
      <c r="HG106" s="158"/>
      <c r="HH106" s="158">
        <f t="shared" ref="HH106:HI106" si="2440">HH86+HH91+HH96+HH101</f>
        <v>5446</v>
      </c>
      <c r="HI106" s="148">
        <f t="shared" si="2440"/>
        <v>0</v>
      </c>
      <c r="HJ106" s="158"/>
      <c r="HK106" s="158">
        <f t="shared" ref="HK106:HL106" si="2441">HK86+HK91+HK96+HK101</f>
        <v>0</v>
      </c>
      <c r="HL106" s="148">
        <f t="shared" si="2441"/>
        <v>377</v>
      </c>
      <c r="HM106" s="158"/>
      <c r="HN106" s="158">
        <f t="shared" ref="HN106:HR106" si="2442">HN86+HN91+HN96+HN101</f>
        <v>192044</v>
      </c>
      <c r="HO106" s="685">
        <f t="shared" ref="HO106:HQ106" si="2443">HO86+HO91+HO96+HO101</f>
        <v>0</v>
      </c>
      <c r="HP106" s="158">
        <f t="shared" si="2443"/>
        <v>0</v>
      </c>
      <c r="HQ106" s="158">
        <f t="shared" si="2443"/>
        <v>0</v>
      </c>
      <c r="HR106" s="148">
        <f t="shared" si="2442"/>
        <v>2000000</v>
      </c>
      <c r="HS106" s="158"/>
      <c r="HT106" s="158">
        <f t="shared" ref="HT106:HV106" si="2444">HT86+HT91+HT96+HT101</f>
        <v>692142</v>
      </c>
      <c r="HU106" s="148">
        <f t="shared" si="2444"/>
        <v>1362727</v>
      </c>
      <c r="HV106" s="148">
        <f t="shared" si="2444"/>
        <v>0</v>
      </c>
      <c r="HW106" s="158"/>
      <c r="HX106" s="158">
        <f t="shared" ref="HX106:HZ106" si="2445">HX86+HX91+HX96+HX101</f>
        <v>0</v>
      </c>
      <c r="HY106" s="424">
        <f t="shared" si="1386"/>
        <v>891914</v>
      </c>
      <c r="HZ106" s="148">
        <f t="shared" si="2445"/>
        <v>0</v>
      </c>
      <c r="IA106" s="158"/>
      <c r="IB106" s="158">
        <f t="shared" ref="IB106:IC106" si="2446">IB86+IB91+IB96+IB101</f>
        <v>0</v>
      </c>
      <c r="IC106" s="148">
        <f t="shared" si="2446"/>
        <v>0</v>
      </c>
      <c r="ID106" s="158"/>
      <c r="IE106" s="158">
        <f t="shared" ref="IE106:IF106" si="2447">IE86+IE91+IE96+IE101</f>
        <v>0</v>
      </c>
      <c r="IF106" s="148">
        <f t="shared" si="2447"/>
        <v>0</v>
      </c>
      <c r="IG106" s="158"/>
      <c r="IH106" s="158">
        <f t="shared" ref="IH106:II106" si="2448">IH86+IH91+IH96+IH101</f>
        <v>0</v>
      </c>
      <c r="II106" s="148">
        <f t="shared" si="2448"/>
        <v>0</v>
      </c>
      <c r="IJ106" s="158"/>
      <c r="IK106" s="158">
        <f t="shared" ref="IK106:IL106" si="2449">IK86+IK91+IK96+IK101</f>
        <v>0</v>
      </c>
      <c r="IL106" s="148">
        <f t="shared" si="2449"/>
        <v>0</v>
      </c>
      <c r="IM106" s="158"/>
      <c r="IN106" s="158">
        <f t="shared" ref="IN106:IR106" si="2450">IN86+IN91+IN96+IN101</f>
        <v>0</v>
      </c>
      <c r="IO106" s="424">
        <f t="shared" si="1397"/>
        <v>0</v>
      </c>
      <c r="IP106" s="158">
        <f t="shared" si="2450"/>
        <v>0</v>
      </c>
      <c r="IQ106" s="158">
        <f t="shared" si="2450"/>
        <v>0</v>
      </c>
      <c r="IR106" s="827">
        <f t="shared" si="2450"/>
        <v>89191.400000000009</v>
      </c>
      <c r="IS106" s="424">
        <f t="shared" si="1380"/>
        <v>981105.4</v>
      </c>
      <c r="IT106" s="146"/>
      <c r="IU106" s="148">
        <f t="shared" si="2362"/>
        <v>0</v>
      </c>
      <c r="IV106" s="158"/>
      <c r="IW106" s="158">
        <f t="shared" ref="IW106:IX106" si="2451">IW86+IW91+IW96+IW101</f>
        <v>0</v>
      </c>
      <c r="IX106" s="148">
        <f t="shared" si="2451"/>
        <v>1160.3</v>
      </c>
      <c r="IY106" s="158"/>
      <c r="IZ106" s="158">
        <f t="shared" ref="IZ106:JA106" si="2452">IZ86+IZ91+IZ96+IZ101</f>
        <v>12566</v>
      </c>
      <c r="JA106" s="148">
        <f t="shared" si="2452"/>
        <v>0</v>
      </c>
      <c r="JB106" s="158"/>
      <c r="JC106" s="158">
        <f t="shared" ref="JC106:JD106" si="2453">JC86+JC91+JC96+JC101</f>
        <v>0</v>
      </c>
      <c r="JD106" s="148">
        <f t="shared" si="2453"/>
        <v>967</v>
      </c>
      <c r="JE106" s="158"/>
      <c r="JF106" s="158">
        <f t="shared" ref="JF106:JG106" si="2454">JF86+JF91+JF96+JF101</f>
        <v>22200</v>
      </c>
      <c r="JG106" s="148">
        <f t="shared" si="2454"/>
        <v>0</v>
      </c>
      <c r="JH106" s="158"/>
      <c r="JI106" s="158">
        <f t="shared" ref="JI106:JJ106" si="2455">JI86+JI91+JI96+JI101</f>
        <v>0</v>
      </c>
      <c r="JJ106" s="148">
        <f t="shared" si="2455"/>
        <v>625</v>
      </c>
      <c r="JK106" s="158"/>
      <c r="JL106" s="158">
        <f t="shared" ref="JL106:JP106" si="2456">JL86+JL91+JL96+JL101</f>
        <v>376534</v>
      </c>
      <c r="JM106" s="685">
        <f t="shared" si="2456"/>
        <v>0</v>
      </c>
      <c r="JN106" s="158">
        <f t="shared" si="2456"/>
        <v>0</v>
      </c>
      <c r="JO106" s="158">
        <f t="shared" si="2456"/>
        <v>0</v>
      </c>
      <c r="JP106" s="148">
        <f t="shared" si="2456"/>
        <v>2000000</v>
      </c>
      <c r="JQ106" s="158"/>
      <c r="JR106" s="158">
        <f t="shared" ref="JR106:JT106" si="2457">JR86+JR91+JR96+JR101</f>
        <v>692142</v>
      </c>
      <c r="JS106" s="148">
        <f t="shared" si="2457"/>
        <v>2800000</v>
      </c>
      <c r="JT106" s="148">
        <f t="shared" si="2457"/>
        <v>0</v>
      </c>
      <c r="JU106" s="158"/>
      <c r="JV106" s="158">
        <f t="shared" ref="JV106:JX106" si="2458">JV86+JV91+JV96+JV101</f>
        <v>0</v>
      </c>
      <c r="JW106" s="424">
        <f t="shared" si="1387"/>
        <v>1103442</v>
      </c>
      <c r="JX106" s="148">
        <f t="shared" si="2458"/>
        <v>0</v>
      </c>
      <c r="JY106" s="158"/>
      <c r="JZ106" s="158">
        <f t="shared" ref="JZ106:KA106" si="2459">JZ86+JZ91+JZ96+JZ101</f>
        <v>0</v>
      </c>
      <c r="KA106" s="148">
        <f t="shared" si="2459"/>
        <v>0</v>
      </c>
      <c r="KB106" s="158"/>
      <c r="KC106" s="158">
        <f t="shared" ref="KC106:KD106" si="2460">KC86+KC91+KC96+KC101</f>
        <v>0</v>
      </c>
      <c r="KD106" s="148">
        <f t="shared" si="2460"/>
        <v>0</v>
      </c>
      <c r="KE106" s="158"/>
      <c r="KF106" s="158">
        <f t="shared" ref="KF106:KG106" si="2461">KF86+KF91+KF96+KF101</f>
        <v>0</v>
      </c>
      <c r="KG106" s="148">
        <f t="shared" si="2461"/>
        <v>0</v>
      </c>
      <c r="KH106" s="158"/>
      <c r="KI106" s="158">
        <f t="shared" ref="KI106:KJ106" si="2462">KI86+KI91+KI96+KI101</f>
        <v>0</v>
      </c>
      <c r="KJ106" s="148">
        <f t="shared" si="2462"/>
        <v>0</v>
      </c>
      <c r="KK106" s="158"/>
      <c r="KL106" s="158">
        <f t="shared" ref="KL106:KP106" si="2463">KL86+KL91+KL96+KL101</f>
        <v>0</v>
      </c>
      <c r="KM106" s="424">
        <f t="shared" si="1398"/>
        <v>0</v>
      </c>
      <c r="KN106" s="158">
        <f t="shared" si="2463"/>
        <v>0</v>
      </c>
      <c r="KO106" s="158">
        <f t="shared" si="2463"/>
        <v>0</v>
      </c>
      <c r="KP106" s="827">
        <f t="shared" si="2463"/>
        <v>110344.20000000001</v>
      </c>
      <c r="KQ106" s="424">
        <f t="shared" si="1381"/>
        <v>1213786.2</v>
      </c>
      <c r="KR106" s="146"/>
    </row>
    <row r="107" spans="1:304" ht="15" customHeight="1">
      <c r="A107" s="914"/>
      <c r="B107" s="990" t="s">
        <v>139</v>
      </c>
      <c r="C107" s="991"/>
      <c r="D107" s="142" t="s">
        <v>56</v>
      </c>
      <c r="E107" s="148">
        <f t="shared" ref="E107" si="2464">E87+E92+E97+E102</f>
        <v>1000</v>
      </c>
      <c r="F107" s="148">
        <f t="shared" si="1986"/>
        <v>3</v>
      </c>
      <c r="G107" s="148">
        <f t="shared" ref="G107:H107" si="2465">G87+G92+G97+G102</f>
        <v>3000</v>
      </c>
      <c r="H107" s="148">
        <f t="shared" si="2465"/>
        <v>8041</v>
      </c>
      <c r="I107" s="148">
        <f t="shared" si="2084"/>
        <v>31.001119263773163</v>
      </c>
      <c r="J107" s="148">
        <f t="shared" ref="J107:K107" si="2466">J87+J92+J97+J102</f>
        <v>249280</v>
      </c>
      <c r="K107" s="148">
        <f t="shared" si="2466"/>
        <v>0</v>
      </c>
      <c r="L107" s="148" t="str">
        <f t="shared" si="1834"/>
        <v/>
      </c>
      <c r="M107" s="148">
        <f t="shared" ref="M107:N107" si="2467">M87+M92+M97+M102</f>
        <v>0</v>
      </c>
      <c r="N107" s="148">
        <f t="shared" si="2467"/>
        <v>0</v>
      </c>
      <c r="O107" s="148" t="str">
        <f t="shared" si="1844"/>
        <v/>
      </c>
      <c r="P107" s="148">
        <f t="shared" ref="P107:Q107" si="2468">P87+P92+P97+P102</f>
        <v>0</v>
      </c>
      <c r="Q107" s="148">
        <f t="shared" si="2468"/>
        <v>1085</v>
      </c>
      <c r="R107" s="148">
        <f t="shared" si="2085"/>
        <v>633.87096774193549</v>
      </c>
      <c r="S107" s="148">
        <f t="shared" ref="S107:T107" si="2469">S87+S92+S97+S102</f>
        <v>687750</v>
      </c>
      <c r="T107" s="148">
        <f t="shared" si="2469"/>
        <v>57</v>
      </c>
      <c r="U107" s="148">
        <f t="shared" si="1846"/>
        <v>350.87719298245617</v>
      </c>
      <c r="V107" s="148">
        <f t="shared" ref="V107:Z107" si="2470">V87+V92+V97+V102</f>
        <v>20000</v>
      </c>
      <c r="W107" s="685">
        <f t="shared" ref="W107:Y107" si="2471">W87+W92+W97+W102</f>
        <v>0</v>
      </c>
      <c r="X107" s="148">
        <f t="shared" si="2471"/>
        <v>0</v>
      </c>
      <c r="Y107" s="148">
        <f t="shared" si="2471"/>
        <v>0</v>
      </c>
      <c r="Z107" s="148">
        <f t="shared" si="2470"/>
        <v>910208</v>
      </c>
      <c r="AA107" s="240">
        <f t="shared" si="2079"/>
        <v>0.49059006293067081</v>
      </c>
      <c r="AB107" s="148">
        <f t="shared" ref="AB107:AD107" si="2472">AB87+AB92+AB97+AB102</f>
        <v>446539</v>
      </c>
      <c r="AC107" s="148">
        <f t="shared" si="2472"/>
        <v>1236400</v>
      </c>
      <c r="AD107" s="148">
        <f t="shared" si="2472"/>
        <v>0</v>
      </c>
      <c r="AE107" s="148" t="str">
        <f t="shared" si="1848"/>
        <v/>
      </c>
      <c r="AF107" s="148">
        <f t="shared" ref="AF107:AH107" si="2473">AF87+AF92+AF97+AF102</f>
        <v>0</v>
      </c>
      <c r="AG107" s="148">
        <f t="shared" si="2473"/>
        <v>1406569</v>
      </c>
      <c r="AH107" s="148">
        <f t="shared" si="2473"/>
        <v>0</v>
      </c>
      <c r="AI107" s="148" t="str">
        <f t="shared" si="1871"/>
        <v/>
      </c>
      <c r="AJ107" s="148">
        <f t="shared" ref="AJ107" si="2474">AJ87+AJ92+AJ97+AJ102</f>
        <v>0</v>
      </c>
      <c r="AK107" s="148">
        <f>AK87+AK92+AK97+AK102</f>
        <v>0</v>
      </c>
      <c r="AL107" s="148" t="str">
        <f t="shared" si="1873"/>
        <v/>
      </c>
      <c r="AM107" s="148">
        <f>AM87+AM92+AM97+AM102</f>
        <v>0</v>
      </c>
      <c r="AN107" s="148">
        <f t="shared" ref="AN107" si="2475">AN87+AN92+AN97+AN102</f>
        <v>0</v>
      </c>
      <c r="AO107" s="148" t="str">
        <f t="shared" si="1875"/>
        <v/>
      </c>
      <c r="AP107" s="148">
        <f t="shared" ref="AP107:AQ107" si="2476">AP87+AP92+AP97+AP102</f>
        <v>0</v>
      </c>
      <c r="AQ107" s="148">
        <f t="shared" si="2476"/>
        <v>0</v>
      </c>
      <c r="AR107" s="148" t="str">
        <f t="shared" si="1973"/>
        <v/>
      </c>
      <c r="AS107" s="148">
        <f t="shared" ref="AS107:AT107" si="2477">AS87+AS92+AS97+AS102</f>
        <v>0</v>
      </c>
      <c r="AT107" s="148">
        <f t="shared" si="2477"/>
        <v>0</v>
      </c>
      <c r="AU107" s="148" t="str">
        <f t="shared" si="1988"/>
        <v>0</v>
      </c>
      <c r="AV107" s="148">
        <f t="shared" ref="AV107:AZ107" si="2478">AV87+AV92+AV97+AV102</f>
        <v>0</v>
      </c>
      <c r="AW107" s="148">
        <f t="shared" si="2478"/>
        <v>0</v>
      </c>
      <c r="AX107" s="148">
        <f t="shared" si="2478"/>
        <v>7500</v>
      </c>
      <c r="AY107" s="148">
        <f t="shared" si="2478"/>
        <v>20940</v>
      </c>
      <c r="AZ107" s="149">
        <f t="shared" si="2478"/>
        <v>141406.9</v>
      </c>
      <c r="BA107" s="209">
        <f t="shared" ref="BA107:BA147" si="2479">AG107+AW107+AX107+AY107+AZ107</f>
        <v>1576415.9</v>
      </c>
      <c r="BB107" s="146"/>
      <c r="BC107" s="147">
        <f t="shared" ref="BC107" si="2480">BC87+BC92+BC97+BC102</f>
        <v>0</v>
      </c>
      <c r="BD107" s="158" t="str">
        <f t="shared" si="1884"/>
        <v/>
      </c>
      <c r="BE107" s="158">
        <f t="shared" ref="BE107:BF107" si="2481">BE87+BE92+BE97+BE102</f>
        <v>0</v>
      </c>
      <c r="BF107" s="148">
        <f t="shared" si="2481"/>
        <v>0</v>
      </c>
      <c r="BG107" s="158" t="str">
        <f t="shared" si="1886"/>
        <v/>
      </c>
      <c r="BH107" s="158">
        <f t="shared" ref="BH107:BI107" si="2482">BH87+BH92+BH97+BH102</f>
        <v>0</v>
      </c>
      <c r="BI107" s="148">
        <f t="shared" si="2482"/>
        <v>0</v>
      </c>
      <c r="BJ107" s="158" t="str">
        <f t="shared" si="1888"/>
        <v/>
      </c>
      <c r="BK107" s="158">
        <f t="shared" ref="BK107:BL107" si="2483">BK87+BK92+BK97+BK102</f>
        <v>0</v>
      </c>
      <c r="BL107" s="148">
        <f t="shared" si="2483"/>
        <v>0</v>
      </c>
      <c r="BM107" s="158" t="str">
        <f t="shared" si="1890"/>
        <v/>
      </c>
      <c r="BN107" s="158">
        <f t="shared" ref="BN107:BO107" si="2484">BN87+BN92+BN97+BN102</f>
        <v>0</v>
      </c>
      <c r="BO107" s="148">
        <f t="shared" si="2484"/>
        <v>0</v>
      </c>
      <c r="BP107" s="158" t="str">
        <f t="shared" si="1892"/>
        <v/>
      </c>
      <c r="BQ107" s="158">
        <f t="shared" ref="BQ107:BR107" si="2485">BQ87+BQ92+BQ97+BQ102</f>
        <v>0</v>
      </c>
      <c r="BR107" s="148">
        <f t="shared" si="2485"/>
        <v>0</v>
      </c>
      <c r="BS107" s="158" t="str">
        <f t="shared" si="1894"/>
        <v/>
      </c>
      <c r="BT107" s="158">
        <f t="shared" ref="BT107:BX107" si="2486">BT87+BT92+BT97+BT102</f>
        <v>0</v>
      </c>
      <c r="BU107" s="685">
        <f t="shared" ref="BU107:BW107" si="2487">BU87+BU92+BU97+BU102</f>
        <v>0</v>
      </c>
      <c r="BV107" s="158">
        <f t="shared" si="2487"/>
        <v>0</v>
      </c>
      <c r="BW107" s="158">
        <f t="shared" si="2487"/>
        <v>0</v>
      </c>
      <c r="BX107" s="148">
        <f t="shared" si="2486"/>
        <v>124500</v>
      </c>
      <c r="BY107" s="158">
        <f t="shared" si="1896"/>
        <v>0.4</v>
      </c>
      <c r="BZ107" s="158">
        <f t="shared" ref="BZ107:CB107" si="2488">BZ87+BZ92+BZ97+BZ102</f>
        <v>49800</v>
      </c>
      <c r="CA107" s="148">
        <f t="shared" si="2488"/>
        <v>0</v>
      </c>
      <c r="CB107" s="148">
        <f t="shared" si="2488"/>
        <v>0</v>
      </c>
      <c r="CC107" s="158" t="str">
        <f t="shared" si="1898"/>
        <v/>
      </c>
      <c r="CD107" s="158">
        <f t="shared" ref="CD107:CF107" si="2489">CD87+CD92+CD97+CD102</f>
        <v>0</v>
      </c>
      <c r="CE107" s="424">
        <f t="shared" si="1383"/>
        <v>49800</v>
      </c>
      <c r="CF107" s="148">
        <f t="shared" si="2489"/>
        <v>10000</v>
      </c>
      <c r="CG107" s="158">
        <f t="shared" si="1901"/>
        <v>3</v>
      </c>
      <c r="CH107" s="158">
        <f t="shared" ref="CH107:CI107" si="2490">CH87+CH92+CH97+CH102</f>
        <v>30000</v>
      </c>
      <c r="CI107" s="148">
        <f t="shared" si="2490"/>
        <v>0</v>
      </c>
      <c r="CJ107" s="158" t="str">
        <f t="shared" si="1903"/>
        <v/>
      </c>
      <c r="CK107" s="158">
        <f t="shared" ref="CK107:CL107" si="2491">CK87+CK92+CK97+CK102</f>
        <v>0</v>
      </c>
      <c r="CL107" s="148">
        <f t="shared" si="2491"/>
        <v>0</v>
      </c>
      <c r="CM107" s="158" t="str">
        <f t="shared" si="1905"/>
        <v/>
      </c>
      <c r="CN107" s="158">
        <f t="shared" ref="CN107:CO107" si="2492">CN87+CN92+CN97+CN102</f>
        <v>0</v>
      </c>
      <c r="CO107" s="148">
        <f t="shared" si="2492"/>
        <v>7500</v>
      </c>
      <c r="CP107" s="158">
        <f t="shared" si="1907"/>
        <v>220</v>
      </c>
      <c r="CQ107" s="158">
        <f t="shared" ref="CQ107:CR107" si="2493">CQ87+CQ92+CQ97+CQ102</f>
        <v>1650000</v>
      </c>
      <c r="CR107" s="148">
        <f t="shared" si="2493"/>
        <v>0</v>
      </c>
      <c r="CS107" s="158" t="str">
        <f t="shared" si="1909"/>
        <v/>
      </c>
      <c r="CT107" s="158">
        <f t="shared" ref="CT107:CX107" si="2494">CT87+CT92+CT97+CT102</f>
        <v>0</v>
      </c>
      <c r="CU107" s="424">
        <f t="shared" si="1394"/>
        <v>1680000</v>
      </c>
      <c r="CV107" s="158">
        <f t="shared" si="2494"/>
        <v>0</v>
      </c>
      <c r="CW107" s="158">
        <f t="shared" si="2494"/>
        <v>0</v>
      </c>
      <c r="CX107" s="158">
        <f t="shared" si="2494"/>
        <v>172980</v>
      </c>
      <c r="CY107" s="424">
        <f t="shared" si="1377"/>
        <v>1902780</v>
      </c>
      <c r="CZ107" s="827"/>
      <c r="DA107" s="148">
        <f t="shared" ref="DA107" si="2495">DA87+DA92+DA97+DA102</f>
        <v>0</v>
      </c>
      <c r="DB107" s="158"/>
      <c r="DC107" s="158">
        <f t="shared" ref="DC107:DD107" si="2496">DC87+DC92+DC97+DC102</f>
        <v>0</v>
      </c>
      <c r="DD107" s="148">
        <f t="shared" si="2496"/>
        <v>0</v>
      </c>
      <c r="DE107" s="158"/>
      <c r="DF107" s="158">
        <f t="shared" ref="DF107:DG107" si="2497">DF87+DF92+DF97+DF102</f>
        <v>0</v>
      </c>
      <c r="DG107" s="148">
        <f t="shared" si="2497"/>
        <v>0</v>
      </c>
      <c r="DH107" s="158"/>
      <c r="DI107" s="158">
        <f t="shared" ref="DI107:DJ107" si="2498">DI87+DI92+DI97+DI102</f>
        <v>0</v>
      </c>
      <c r="DJ107" s="148">
        <f t="shared" si="2498"/>
        <v>0</v>
      </c>
      <c r="DK107" s="158"/>
      <c r="DL107" s="158">
        <f t="shared" ref="DL107:DM107" si="2499">DL87+DL92+DL97+DL102</f>
        <v>0</v>
      </c>
      <c r="DM107" s="148">
        <f t="shared" si="2499"/>
        <v>0</v>
      </c>
      <c r="DN107" s="158"/>
      <c r="DO107" s="158">
        <f t="shared" ref="DO107:DP107" si="2500">DO87+DO92+DO97+DO102</f>
        <v>0</v>
      </c>
      <c r="DP107" s="148">
        <f t="shared" si="2500"/>
        <v>0</v>
      </c>
      <c r="DQ107" s="158"/>
      <c r="DR107" s="158">
        <f t="shared" ref="DR107:DV107" si="2501">DR87+DR92+DR97+DR102</f>
        <v>0</v>
      </c>
      <c r="DS107" s="685">
        <f t="shared" ref="DS107:DU107" si="2502">DS87+DS92+DS97+DS102</f>
        <v>0</v>
      </c>
      <c r="DT107" s="158">
        <f t="shared" si="2502"/>
        <v>0</v>
      </c>
      <c r="DU107" s="158">
        <f t="shared" si="2502"/>
        <v>0</v>
      </c>
      <c r="DV107" s="148">
        <f t="shared" si="2501"/>
        <v>0</v>
      </c>
      <c r="DW107" s="158"/>
      <c r="DX107" s="158">
        <f t="shared" ref="DX107:DZ107" si="2503">DX87+DX92+DX97+DX102</f>
        <v>0</v>
      </c>
      <c r="DY107" s="148">
        <f t="shared" si="2503"/>
        <v>0</v>
      </c>
      <c r="DZ107" s="148">
        <f t="shared" si="2503"/>
        <v>0</v>
      </c>
      <c r="EA107" s="158"/>
      <c r="EB107" s="158">
        <f t="shared" ref="EB107:ED107" si="2504">EB87+EB92+EB97+EB102</f>
        <v>0</v>
      </c>
      <c r="EC107" s="424">
        <f t="shared" si="1384"/>
        <v>0</v>
      </c>
      <c r="ED107" s="148">
        <f t="shared" si="2504"/>
        <v>0</v>
      </c>
      <c r="EE107" s="158"/>
      <c r="EF107" s="158">
        <f t="shared" ref="EF107:EG107" si="2505">EF87+EF92+EF97+EF102</f>
        <v>0</v>
      </c>
      <c r="EG107" s="148">
        <f t="shared" si="2505"/>
        <v>0</v>
      </c>
      <c r="EH107" s="158"/>
      <c r="EI107" s="158">
        <f t="shared" ref="EI107:EJ107" si="2506">EI87+EI92+EI97+EI102</f>
        <v>0</v>
      </c>
      <c r="EJ107" s="148">
        <f t="shared" si="2506"/>
        <v>0</v>
      </c>
      <c r="EK107" s="158"/>
      <c r="EL107" s="158">
        <f t="shared" ref="EL107:EM107" si="2507">EL87+EL92+EL97+EL102</f>
        <v>0</v>
      </c>
      <c r="EM107" s="148">
        <f t="shared" si="2507"/>
        <v>0</v>
      </c>
      <c r="EN107" s="158"/>
      <c r="EO107" s="158">
        <f t="shared" ref="EO107:EP107" si="2508">EO87+EO92+EO97+EO102</f>
        <v>0</v>
      </c>
      <c r="EP107" s="148">
        <f t="shared" si="2508"/>
        <v>0</v>
      </c>
      <c r="EQ107" s="158"/>
      <c r="ER107" s="158">
        <f t="shared" ref="ER107:EV107" si="2509">ER87+ER92+ER97+ER102</f>
        <v>0</v>
      </c>
      <c r="ES107" s="424">
        <f t="shared" si="1395"/>
        <v>0</v>
      </c>
      <c r="ET107" s="158">
        <f t="shared" si="2509"/>
        <v>0</v>
      </c>
      <c r="EU107" s="158">
        <f t="shared" si="2509"/>
        <v>0</v>
      </c>
      <c r="EV107" s="158">
        <f t="shared" si="2509"/>
        <v>0</v>
      </c>
      <c r="EW107" s="424">
        <f t="shared" si="1378"/>
        <v>0</v>
      </c>
      <c r="EX107" s="146"/>
      <c r="EY107" s="148">
        <f t="shared" ref="EY107" si="2510">EY87+EY92+EY97+EY102</f>
        <v>0</v>
      </c>
      <c r="EZ107" s="158"/>
      <c r="FA107" s="158">
        <f t="shared" ref="FA107:FB107" si="2511">FA87+FA92+FA97+FA102</f>
        <v>0</v>
      </c>
      <c r="FB107" s="148">
        <f t="shared" si="2511"/>
        <v>0</v>
      </c>
      <c r="FC107" s="158"/>
      <c r="FD107" s="158">
        <f t="shared" ref="FD107:FE107" si="2512">FD87+FD92+FD97+FD102</f>
        <v>0</v>
      </c>
      <c r="FE107" s="148">
        <f t="shared" si="2512"/>
        <v>0</v>
      </c>
      <c r="FF107" s="158"/>
      <c r="FG107" s="158">
        <f t="shared" ref="FG107:FH107" si="2513">FG87+FG92+FG97+FG102</f>
        <v>0</v>
      </c>
      <c r="FH107" s="148">
        <f t="shared" si="2513"/>
        <v>0</v>
      </c>
      <c r="FI107" s="158"/>
      <c r="FJ107" s="158">
        <f t="shared" ref="FJ107:FK107" si="2514">FJ87+FJ92+FJ97+FJ102</f>
        <v>0</v>
      </c>
      <c r="FK107" s="148">
        <f t="shared" si="2514"/>
        <v>0</v>
      </c>
      <c r="FL107" s="158"/>
      <c r="FM107" s="158">
        <f t="shared" ref="FM107:FN107" si="2515">FM87+FM92+FM97+FM102</f>
        <v>0</v>
      </c>
      <c r="FN107" s="148">
        <f t="shared" si="2515"/>
        <v>0</v>
      </c>
      <c r="FO107" s="158"/>
      <c r="FP107" s="158">
        <f t="shared" ref="FP107:FT107" si="2516">FP87+FP92+FP97+FP102</f>
        <v>0</v>
      </c>
      <c r="FQ107" s="685">
        <f t="shared" ref="FQ107:FS107" si="2517">FQ87+FQ92+FQ97+FQ102</f>
        <v>0</v>
      </c>
      <c r="FR107" s="158">
        <f t="shared" si="2517"/>
        <v>0</v>
      </c>
      <c r="FS107" s="158">
        <f t="shared" si="2517"/>
        <v>0</v>
      </c>
      <c r="FT107" s="148">
        <f t="shared" si="2516"/>
        <v>0</v>
      </c>
      <c r="FU107" s="158"/>
      <c r="FV107" s="158">
        <f t="shared" ref="FV107:FX107" si="2518">FV87+FV92+FV97+FV102</f>
        <v>0</v>
      </c>
      <c r="FW107" s="148">
        <f t="shared" si="2518"/>
        <v>0</v>
      </c>
      <c r="FX107" s="158">
        <f t="shared" si="2518"/>
        <v>0</v>
      </c>
      <c r="FY107" s="158"/>
      <c r="FZ107" s="158">
        <f t="shared" ref="FZ107:GB107" si="2519">FZ87+FZ92+FZ97+FZ102</f>
        <v>0</v>
      </c>
      <c r="GA107" s="424">
        <f t="shared" si="1385"/>
        <v>0</v>
      </c>
      <c r="GB107" s="148">
        <f t="shared" si="2519"/>
        <v>0</v>
      </c>
      <c r="GC107" s="158"/>
      <c r="GD107" s="158">
        <f t="shared" ref="GD107:GE107" si="2520">GD87+GD92+GD97+GD102</f>
        <v>0</v>
      </c>
      <c r="GE107" s="148">
        <f t="shared" si="2520"/>
        <v>0</v>
      </c>
      <c r="GF107" s="158"/>
      <c r="GG107" s="158">
        <f t="shared" ref="GG107:GH107" si="2521">GG87+GG92+GG97+GG102</f>
        <v>0</v>
      </c>
      <c r="GH107" s="148">
        <f t="shared" si="2521"/>
        <v>0</v>
      </c>
      <c r="GI107" s="158"/>
      <c r="GJ107" s="158">
        <f t="shared" ref="GJ107:GK107" si="2522">GJ87+GJ92+GJ97+GJ102</f>
        <v>0</v>
      </c>
      <c r="GK107" s="148">
        <f t="shared" si="2522"/>
        <v>0</v>
      </c>
      <c r="GL107" s="158"/>
      <c r="GM107" s="158">
        <f t="shared" ref="GM107:GN107" si="2523">GM87+GM92+GM97+GM102</f>
        <v>0</v>
      </c>
      <c r="GN107" s="148">
        <f t="shared" si="2523"/>
        <v>0</v>
      </c>
      <c r="GO107" s="158"/>
      <c r="GP107" s="158">
        <f t="shared" ref="GP107:GT107" si="2524">GP87+GP92+GP97+GP102</f>
        <v>0</v>
      </c>
      <c r="GQ107" s="424">
        <f t="shared" si="1396"/>
        <v>0</v>
      </c>
      <c r="GR107" s="158">
        <f t="shared" si="2524"/>
        <v>0</v>
      </c>
      <c r="GS107" s="158">
        <f t="shared" si="2524"/>
        <v>0</v>
      </c>
      <c r="GT107" s="827">
        <f t="shared" si="2524"/>
        <v>0</v>
      </c>
      <c r="GU107" s="424">
        <f t="shared" si="1379"/>
        <v>0</v>
      </c>
      <c r="GV107" s="146"/>
      <c r="GW107" s="148">
        <f t="shared" ref="GW107" si="2525">GW87+GW92+GW97+GW102</f>
        <v>0</v>
      </c>
      <c r="GX107" s="158"/>
      <c r="GY107" s="158">
        <f t="shared" ref="GY107:GZ107" si="2526">GY87+GY92+GY97+GY102</f>
        <v>0</v>
      </c>
      <c r="GZ107" s="148">
        <f t="shared" si="2526"/>
        <v>0</v>
      </c>
      <c r="HA107" s="158"/>
      <c r="HB107" s="158">
        <f t="shared" ref="HB107:HC107" si="2527">HB87+HB92+HB97+HB102</f>
        <v>0</v>
      </c>
      <c r="HC107" s="148">
        <f t="shared" si="2527"/>
        <v>0</v>
      </c>
      <c r="HD107" s="158"/>
      <c r="HE107" s="158">
        <f t="shared" ref="HE107:HF107" si="2528">HE87+HE92+HE97+HE102</f>
        <v>0</v>
      </c>
      <c r="HF107" s="148">
        <f t="shared" si="2528"/>
        <v>0</v>
      </c>
      <c r="HG107" s="158"/>
      <c r="HH107" s="158">
        <f t="shared" ref="HH107:HI107" si="2529">HH87+HH92+HH97+HH102</f>
        <v>0</v>
      </c>
      <c r="HI107" s="148">
        <f t="shared" si="2529"/>
        <v>0</v>
      </c>
      <c r="HJ107" s="158"/>
      <c r="HK107" s="158">
        <f t="shared" ref="HK107:HL107" si="2530">HK87+HK92+HK97+HK102</f>
        <v>0</v>
      </c>
      <c r="HL107" s="148">
        <f t="shared" si="2530"/>
        <v>0</v>
      </c>
      <c r="HM107" s="158"/>
      <c r="HN107" s="158">
        <f t="shared" ref="HN107:HR107" si="2531">HN87+HN92+HN97+HN102</f>
        <v>0</v>
      </c>
      <c r="HO107" s="685">
        <f t="shared" ref="HO107:HQ107" si="2532">HO87+HO92+HO97+HO102</f>
        <v>0</v>
      </c>
      <c r="HP107" s="158">
        <f t="shared" si="2532"/>
        <v>0</v>
      </c>
      <c r="HQ107" s="158">
        <f t="shared" si="2532"/>
        <v>0</v>
      </c>
      <c r="HR107" s="148">
        <f t="shared" si="2531"/>
        <v>0</v>
      </c>
      <c r="HS107" s="158"/>
      <c r="HT107" s="158">
        <f t="shared" ref="HT107:HV107" si="2533">HT87+HT92+HT97+HT102</f>
        <v>0</v>
      </c>
      <c r="HU107" s="148">
        <f t="shared" si="2533"/>
        <v>0</v>
      </c>
      <c r="HV107" s="148">
        <f t="shared" si="2533"/>
        <v>0</v>
      </c>
      <c r="HW107" s="158"/>
      <c r="HX107" s="158">
        <f t="shared" ref="HX107:HZ107" si="2534">HX87+HX92+HX97+HX102</f>
        <v>0</v>
      </c>
      <c r="HY107" s="424">
        <f t="shared" si="1386"/>
        <v>0</v>
      </c>
      <c r="HZ107" s="148">
        <f t="shared" si="2534"/>
        <v>0</v>
      </c>
      <c r="IA107" s="158"/>
      <c r="IB107" s="158">
        <f t="shared" ref="IB107:IC107" si="2535">IB87+IB92+IB97+IB102</f>
        <v>0</v>
      </c>
      <c r="IC107" s="148">
        <f t="shared" si="2535"/>
        <v>0</v>
      </c>
      <c r="ID107" s="158"/>
      <c r="IE107" s="158">
        <f t="shared" ref="IE107:IF107" si="2536">IE87+IE92+IE97+IE102</f>
        <v>0</v>
      </c>
      <c r="IF107" s="148">
        <f t="shared" si="2536"/>
        <v>0</v>
      </c>
      <c r="IG107" s="158"/>
      <c r="IH107" s="158">
        <f t="shared" ref="IH107:II107" si="2537">IH87+IH92+IH97+IH102</f>
        <v>0</v>
      </c>
      <c r="II107" s="148">
        <f t="shared" si="2537"/>
        <v>0</v>
      </c>
      <c r="IJ107" s="158"/>
      <c r="IK107" s="158">
        <f t="shared" ref="IK107:IL107" si="2538">IK87+IK92+IK97+IK102</f>
        <v>0</v>
      </c>
      <c r="IL107" s="148">
        <f t="shared" si="2538"/>
        <v>0</v>
      </c>
      <c r="IM107" s="158"/>
      <c r="IN107" s="158">
        <f t="shared" ref="IN107:IR107" si="2539">IN87+IN92+IN97+IN102</f>
        <v>0</v>
      </c>
      <c r="IO107" s="424">
        <f t="shared" si="1397"/>
        <v>0</v>
      </c>
      <c r="IP107" s="158">
        <f t="shared" si="2539"/>
        <v>0</v>
      </c>
      <c r="IQ107" s="158">
        <f t="shared" si="2539"/>
        <v>0</v>
      </c>
      <c r="IR107" s="827">
        <f t="shared" si="2539"/>
        <v>0</v>
      </c>
      <c r="IS107" s="424">
        <f t="shared" si="1380"/>
        <v>0</v>
      </c>
      <c r="IT107" s="146"/>
      <c r="IU107" s="148">
        <f t="shared" si="2362"/>
        <v>0</v>
      </c>
      <c r="IV107" s="158"/>
      <c r="IW107" s="158">
        <f t="shared" ref="IW107:IX107" si="2540">IW87+IW92+IW97+IW102</f>
        <v>0</v>
      </c>
      <c r="IX107" s="148">
        <f t="shared" si="2540"/>
        <v>0</v>
      </c>
      <c r="IY107" s="158"/>
      <c r="IZ107" s="158">
        <f t="shared" ref="IZ107:JA107" si="2541">IZ87+IZ92+IZ97+IZ102</f>
        <v>0</v>
      </c>
      <c r="JA107" s="148">
        <f t="shared" si="2541"/>
        <v>0</v>
      </c>
      <c r="JB107" s="158"/>
      <c r="JC107" s="158">
        <f t="shared" ref="JC107:JD107" si="2542">JC87+JC92+JC97+JC102</f>
        <v>0</v>
      </c>
      <c r="JD107" s="148">
        <f t="shared" si="2542"/>
        <v>0</v>
      </c>
      <c r="JE107" s="158"/>
      <c r="JF107" s="158">
        <f t="shared" ref="JF107:JG107" si="2543">JF87+JF92+JF97+JF102</f>
        <v>0</v>
      </c>
      <c r="JG107" s="148">
        <f t="shared" si="2543"/>
        <v>0</v>
      </c>
      <c r="JH107" s="158"/>
      <c r="JI107" s="158">
        <f t="shared" ref="JI107:JJ107" si="2544">JI87+JI92+JI97+JI102</f>
        <v>0</v>
      </c>
      <c r="JJ107" s="148">
        <f t="shared" si="2544"/>
        <v>0</v>
      </c>
      <c r="JK107" s="158"/>
      <c r="JL107" s="158">
        <f t="shared" ref="JL107:JP107" si="2545">JL87+JL92+JL97+JL102</f>
        <v>0</v>
      </c>
      <c r="JM107" s="685">
        <f t="shared" si="2545"/>
        <v>0</v>
      </c>
      <c r="JN107" s="158">
        <f t="shared" si="2545"/>
        <v>0</v>
      </c>
      <c r="JO107" s="158">
        <f t="shared" si="2545"/>
        <v>0</v>
      </c>
      <c r="JP107" s="148">
        <f t="shared" si="2545"/>
        <v>0</v>
      </c>
      <c r="JQ107" s="158"/>
      <c r="JR107" s="158">
        <f t="shared" ref="JR107:JT107" si="2546">JR87+JR92+JR97+JR102</f>
        <v>0</v>
      </c>
      <c r="JS107" s="148">
        <f t="shared" si="2546"/>
        <v>0</v>
      </c>
      <c r="JT107" s="148">
        <f t="shared" si="2546"/>
        <v>0</v>
      </c>
      <c r="JU107" s="158"/>
      <c r="JV107" s="158">
        <f t="shared" ref="JV107:JX107" si="2547">JV87+JV92+JV97+JV102</f>
        <v>0</v>
      </c>
      <c r="JW107" s="424">
        <f t="shared" si="1387"/>
        <v>0</v>
      </c>
      <c r="JX107" s="148">
        <f t="shared" si="2547"/>
        <v>0</v>
      </c>
      <c r="JY107" s="158"/>
      <c r="JZ107" s="158">
        <f t="shared" ref="JZ107:KA107" si="2548">JZ87+JZ92+JZ97+JZ102</f>
        <v>0</v>
      </c>
      <c r="KA107" s="148">
        <f t="shared" si="2548"/>
        <v>0</v>
      </c>
      <c r="KB107" s="158"/>
      <c r="KC107" s="158">
        <f t="shared" ref="KC107:KD107" si="2549">KC87+KC92+KC97+KC102</f>
        <v>0</v>
      </c>
      <c r="KD107" s="148">
        <f t="shared" si="2549"/>
        <v>0</v>
      </c>
      <c r="KE107" s="158"/>
      <c r="KF107" s="158">
        <f t="shared" ref="KF107:KG107" si="2550">KF87+KF92+KF97+KF102</f>
        <v>0</v>
      </c>
      <c r="KG107" s="148">
        <f t="shared" si="2550"/>
        <v>0</v>
      </c>
      <c r="KH107" s="158"/>
      <c r="KI107" s="158">
        <f t="shared" ref="KI107:KJ107" si="2551">KI87+KI92+KI97+KI102</f>
        <v>0</v>
      </c>
      <c r="KJ107" s="148">
        <f t="shared" si="2551"/>
        <v>0</v>
      </c>
      <c r="KK107" s="158"/>
      <c r="KL107" s="158">
        <f t="shared" ref="KL107:KP107" si="2552">KL87+KL92+KL97+KL102</f>
        <v>0</v>
      </c>
      <c r="KM107" s="424">
        <f t="shared" si="1398"/>
        <v>0</v>
      </c>
      <c r="KN107" s="158">
        <f t="shared" si="2552"/>
        <v>0</v>
      </c>
      <c r="KO107" s="158">
        <f t="shared" si="2552"/>
        <v>0</v>
      </c>
      <c r="KP107" s="827">
        <f t="shared" si="2552"/>
        <v>0</v>
      </c>
      <c r="KQ107" s="424">
        <f t="shared" si="1381"/>
        <v>0</v>
      </c>
      <c r="KR107" s="146"/>
    </row>
    <row r="108" spans="1:304" ht="15" customHeight="1">
      <c r="A108" s="914"/>
      <c r="B108" s="990" t="s">
        <v>139</v>
      </c>
      <c r="C108" s="991"/>
      <c r="D108" s="150" t="s">
        <v>57</v>
      </c>
      <c r="E108" s="152">
        <f t="shared" ref="E108" si="2553">E88+E93+E98+E103</f>
        <v>0</v>
      </c>
      <c r="F108" s="152" t="str">
        <f t="shared" si="1986"/>
        <v/>
      </c>
      <c r="G108" s="152">
        <f t="shared" ref="G108:H108" si="2554">G88+G93+G98+G103</f>
        <v>0</v>
      </c>
      <c r="H108" s="152">
        <f t="shared" si="2554"/>
        <v>0</v>
      </c>
      <c r="I108" s="152" t="str">
        <f t="shared" si="2084"/>
        <v/>
      </c>
      <c r="J108" s="152">
        <f t="shared" ref="J108:K108" si="2555">J88+J93+J98+J103</f>
        <v>0</v>
      </c>
      <c r="K108" s="152">
        <f t="shared" si="2555"/>
        <v>0</v>
      </c>
      <c r="L108" s="152" t="str">
        <f t="shared" si="1834"/>
        <v/>
      </c>
      <c r="M108" s="152">
        <f t="shared" ref="M108:N108" si="2556">M88+M93+M98+M103</f>
        <v>0</v>
      </c>
      <c r="N108" s="152">
        <f t="shared" si="2556"/>
        <v>0</v>
      </c>
      <c r="O108" s="152" t="str">
        <f t="shared" si="1844"/>
        <v/>
      </c>
      <c r="P108" s="152">
        <f t="shared" ref="P108:Q108" si="2557">P88+P93+P98+P103</f>
        <v>0</v>
      </c>
      <c r="Q108" s="152">
        <f t="shared" si="2557"/>
        <v>122</v>
      </c>
      <c r="R108" s="152">
        <f t="shared" si="2085"/>
        <v>1100</v>
      </c>
      <c r="S108" s="152">
        <f t="shared" ref="S108:T108" si="2558">S88+S93+S98+S103</f>
        <v>134200</v>
      </c>
      <c r="T108" s="152">
        <f t="shared" si="2558"/>
        <v>0</v>
      </c>
      <c r="U108" s="152" t="str">
        <f t="shared" si="1846"/>
        <v/>
      </c>
      <c r="V108" s="152">
        <f t="shared" ref="V108:Z108" si="2559">V88+V93+V98+V103</f>
        <v>0</v>
      </c>
      <c r="W108" s="686">
        <f t="shared" ref="W108:Y108" si="2560">W88+W93+W98+W103</f>
        <v>0</v>
      </c>
      <c r="X108" s="152">
        <f t="shared" si="2560"/>
        <v>0</v>
      </c>
      <c r="Y108" s="152">
        <f t="shared" si="2560"/>
        <v>0</v>
      </c>
      <c r="Z108" s="152">
        <f t="shared" si="2559"/>
        <v>62400</v>
      </c>
      <c r="AA108" s="241">
        <f t="shared" si="2079"/>
        <v>0.7</v>
      </c>
      <c r="AB108" s="152">
        <f t="shared" ref="AB108:AD108" si="2561">AB88+AB93+AB98+AB103</f>
        <v>43680</v>
      </c>
      <c r="AC108" s="152">
        <f t="shared" si="2561"/>
        <v>200000</v>
      </c>
      <c r="AD108" s="152">
        <f t="shared" si="2561"/>
        <v>0</v>
      </c>
      <c r="AE108" s="152" t="str">
        <f t="shared" si="1848"/>
        <v/>
      </c>
      <c r="AF108" s="152">
        <f t="shared" ref="AF108:AH108" si="2562">AF88+AF93+AF98+AF103</f>
        <v>0</v>
      </c>
      <c r="AG108" s="152">
        <f t="shared" si="2562"/>
        <v>177880</v>
      </c>
      <c r="AH108" s="152">
        <f t="shared" si="2562"/>
        <v>0</v>
      </c>
      <c r="AI108" s="152" t="str">
        <f t="shared" si="1871"/>
        <v/>
      </c>
      <c r="AJ108" s="152">
        <f t="shared" ref="AJ108" si="2563">AJ88+AJ93+AJ98+AJ103</f>
        <v>0</v>
      </c>
      <c r="AK108" s="152">
        <f>AK87+AK93+AK98+AK103</f>
        <v>0</v>
      </c>
      <c r="AL108" s="152" t="str">
        <f t="shared" si="1873"/>
        <v/>
      </c>
      <c r="AM108" s="152">
        <f>AM87+AM93+AM98+AM103</f>
        <v>0</v>
      </c>
      <c r="AN108" s="152">
        <f t="shared" ref="AN108" si="2564">AN88+AN93+AN98+AN103</f>
        <v>0</v>
      </c>
      <c r="AO108" s="152" t="str">
        <f t="shared" si="1875"/>
        <v/>
      </c>
      <c r="AP108" s="152">
        <f t="shared" ref="AP108:AQ108" si="2565">AP88+AP93+AP98+AP103</f>
        <v>0</v>
      </c>
      <c r="AQ108" s="152">
        <f t="shared" si="2565"/>
        <v>0</v>
      </c>
      <c r="AR108" s="152" t="str">
        <f t="shared" si="1973"/>
        <v/>
      </c>
      <c r="AS108" s="152">
        <f t="shared" ref="AS108:AT108" si="2566">AS88+AS93+AS98+AS103</f>
        <v>0</v>
      </c>
      <c r="AT108" s="152">
        <f t="shared" si="2566"/>
        <v>0</v>
      </c>
      <c r="AU108" s="152" t="str">
        <f t="shared" si="1988"/>
        <v>0</v>
      </c>
      <c r="AV108" s="152">
        <f t="shared" ref="AV108:AZ108" si="2567">AV88+AV93+AV98+AV103</f>
        <v>0</v>
      </c>
      <c r="AW108" s="152">
        <f t="shared" si="2567"/>
        <v>0</v>
      </c>
      <c r="AX108" s="152">
        <f t="shared" si="2567"/>
        <v>0</v>
      </c>
      <c r="AY108" s="152">
        <f t="shared" si="2567"/>
        <v>0</v>
      </c>
      <c r="AZ108" s="153">
        <f t="shared" si="2567"/>
        <v>17788</v>
      </c>
      <c r="BA108" s="209">
        <f t="shared" si="2479"/>
        <v>195668</v>
      </c>
      <c r="BB108" s="146"/>
      <c r="BC108" s="151">
        <f>BC88+BC93+BC98+BC103</f>
        <v>0</v>
      </c>
      <c r="BD108" s="156" t="str">
        <f t="shared" si="1884"/>
        <v/>
      </c>
      <c r="BE108" s="156">
        <f t="shared" ref="BE108:BF108" si="2568">BE88+BE93+BE98+BE103</f>
        <v>0</v>
      </c>
      <c r="BF108" s="152">
        <f t="shared" si="2568"/>
        <v>0</v>
      </c>
      <c r="BG108" s="156" t="str">
        <f t="shared" si="1886"/>
        <v/>
      </c>
      <c r="BH108" s="156">
        <f t="shared" ref="BH108:BI108" si="2569">BH88+BH93+BH98+BH103</f>
        <v>0</v>
      </c>
      <c r="BI108" s="152">
        <f t="shared" si="2569"/>
        <v>0</v>
      </c>
      <c r="BJ108" s="156" t="str">
        <f t="shared" si="1888"/>
        <v/>
      </c>
      <c r="BK108" s="156">
        <f t="shared" ref="BK108:BL108" si="2570">BK88+BK93+BK98+BK103</f>
        <v>0</v>
      </c>
      <c r="BL108" s="152">
        <f t="shared" si="2570"/>
        <v>0</v>
      </c>
      <c r="BM108" s="156" t="str">
        <f t="shared" si="1890"/>
        <v/>
      </c>
      <c r="BN108" s="156">
        <f t="shared" ref="BN108:BO108" si="2571">BN88+BN93+BN98+BN103</f>
        <v>0</v>
      </c>
      <c r="BO108" s="152">
        <f t="shared" si="2571"/>
        <v>0</v>
      </c>
      <c r="BP108" s="156" t="str">
        <f t="shared" si="1892"/>
        <v/>
      </c>
      <c r="BQ108" s="156">
        <f t="shared" ref="BQ108:BR108" si="2572">BQ88+BQ93+BQ98+BQ103</f>
        <v>0</v>
      </c>
      <c r="BR108" s="152">
        <f t="shared" si="2572"/>
        <v>0</v>
      </c>
      <c r="BS108" s="156" t="str">
        <f t="shared" si="1894"/>
        <v/>
      </c>
      <c r="BT108" s="156">
        <f t="shared" ref="BT108:BX108" si="2573">BT88+BT93+BT98+BT103</f>
        <v>0</v>
      </c>
      <c r="BU108" s="686">
        <f t="shared" ref="BU108:BW108" si="2574">BU88+BU93+BU98+BU103</f>
        <v>0</v>
      </c>
      <c r="BV108" s="156">
        <f t="shared" si="2574"/>
        <v>0</v>
      </c>
      <c r="BW108" s="156">
        <f t="shared" si="2574"/>
        <v>0</v>
      </c>
      <c r="BX108" s="152">
        <f t="shared" si="2573"/>
        <v>200000</v>
      </c>
      <c r="BY108" s="156">
        <f t="shared" si="1896"/>
        <v>0.5</v>
      </c>
      <c r="BZ108" s="156">
        <f t="shared" ref="BZ108:CB108" si="2575">BZ88+BZ93+BZ98+BZ103</f>
        <v>100000</v>
      </c>
      <c r="CA108" s="152">
        <f t="shared" si="2575"/>
        <v>0</v>
      </c>
      <c r="CB108" s="152">
        <f t="shared" si="2575"/>
        <v>0</v>
      </c>
      <c r="CC108" s="156" t="str">
        <f t="shared" si="1898"/>
        <v/>
      </c>
      <c r="CD108" s="156">
        <f t="shared" ref="CD108:CF108" si="2576">CD88+CD93+CD98+CD103</f>
        <v>0</v>
      </c>
      <c r="CE108" s="424">
        <f t="shared" si="1383"/>
        <v>100000</v>
      </c>
      <c r="CF108" s="152">
        <f t="shared" si="2576"/>
        <v>0</v>
      </c>
      <c r="CG108" s="156" t="str">
        <f t="shared" si="1901"/>
        <v/>
      </c>
      <c r="CH108" s="156">
        <f t="shared" ref="CH108:CI108" si="2577">CH88+CH93+CH98+CH103</f>
        <v>0</v>
      </c>
      <c r="CI108" s="152">
        <f t="shared" si="2577"/>
        <v>0</v>
      </c>
      <c r="CJ108" s="156" t="str">
        <f t="shared" si="1903"/>
        <v/>
      </c>
      <c r="CK108" s="156">
        <f t="shared" ref="CK108:CL108" si="2578">CK88+CK93+CK98+CK103</f>
        <v>0</v>
      </c>
      <c r="CL108" s="152">
        <f t="shared" si="2578"/>
        <v>0</v>
      </c>
      <c r="CM108" s="156" t="str">
        <f t="shared" si="1905"/>
        <v/>
      </c>
      <c r="CN108" s="156">
        <f t="shared" ref="CN108:CO108" si="2579">CN88+CN93+CN98+CN103</f>
        <v>0</v>
      </c>
      <c r="CO108" s="152">
        <f t="shared" si="2579"/>
        <v>800</v>
      </c>
      <c r="CP108" s="156">
        <f t="shared" si="1907"/>
        <v>220</v>
      </c>
      <c r="CQ108" s="156">
        <f t="shared" ref="CQ108:CR108" si="2580">CQ88+CQ93+CQ98+CQ103</f>
        <v>176000</v>
      </c>
      <c r="CR108" s="152">
        <f t="shared" si="2580"/>
        <v>0</v>
      </c>
      <c r="CS108" s="156" t="str">
        <f t="shared" si="1909"/>
        <v/>
      </c>
      <c r="CT108" s="156">
        <f t="shared" ref="CT108:CX108" si="2581">CT88+CT93+CT98+CT103</f>
        <v>0</v>
      </c>
      <c r="CU108" s="424">
        <f t="shared" si="1394"/>
        <v>176000</v>
      </c>
      <c r="CV108" s="156">
        <f t="shared" si="2581"/>
        <v>0</v>
      </c>
      <c r="CW108" s="156">
        <f t="shared" si="2581"/>
        <v>0</v>
      </c>
      <c r="CX108" s="156">
        <f t="shared" si="2581"/>
        <v>27600</v>
      </c>
      <c r="CY108" s="424">
        <f t="shared" si="1377"/>
        <v>303600</v>
      </c>
      <c r="CZ108" s="827"/>
      <c r="DA108" s="152">
        <f t="shared" ref="DA108" si="2582">DA88+DA93+DA98+DA103</f>
        <v>200</v>
      </c>
      <c r="DB108" s="156"/>
      <c r="DC108" s="156">
        <f t="shared" ref="DC108:DD108" si="2583">DC88+DC93+DC98+DC103</f>
        <v>5000</v>
      </c>
      <c r="DD108" s="152">
        <f t="shared" si="2583"/>
        <v>0</v>
      </c>
      <c r="DE108" s="156"/>
      <c r="DF108" s="156">
        <f t="shared" ref="DF108:DG108" si="2584">DF88+DF93+DF98+DF103</f>
        <v>0</v>
      </c>
      <c r="DG108" s="152">
        <f t="shared" si="2584"/>
        <v>0</v>
      </c>
      <c r="DH108" s="156"/>
      <c r="DI108" s="156">
        <f t="shared" ref="DI108:DJ108" si="2585">DI88+DI93+DI98+DI103</f>
        <v>0</v>
      </c>
      <c r="DJ108" s="152">
        <f t="shared" si="2585"/>
        <v>0</v>
      </c>
      <c r="DK108" s="156"/>
      <c r="DL108" s="156">
        <f t="shared" ref="DL108:DM108" si="2586">DL88+DL93+DL98+DL103</f>
        <v>0</v>
      </c>
      <c r="DM108" s="152">
        <f t="shared" si="2586"/>
        <v>0</v>
      </c>
      <c r="DN108" s="156"/>
      <c r="DO108" s="156">
        <f t="shared" ref="DO108:DP108" si="2587">DO88+DO93+DO98+DO103</f>
        <v>0</v>
      </c>
      <c r="DP108" s="152">
        <f t="shared" si="2587"/>
        <v>0</v>
      </c>
      <c r="DQ108" s="156"/>
      <c r="DR108" s="156">
        <f t="shared" ref="DR108:DV108" si="2588">DR88+DR93+DR98+DR103</f>
        <v>0</v>
      </c>
      <c r="DS108" s="686">
        <f t="shared" ref="DS108:DU108" si="2589">DS88+DS93+DS98+DS103</f>
        <v>0</v>
      </c>
      <c r="DT108" s="156">
        <f t="shared" si="2589"/>
        <v>0</v>
      </c>
      <c r="DU108" s="156">
        <f t="shared" si="2589"/>
        <v>0</v>
      </c>
      <c r="DV108" s="152">
        <f t="shared" si="2588"/>
        <v>0</v>
      </c>
      <c r="DW108" s="156"/>
      <c r="DX108" s="156">
        <f t="shared" ref="DX108:DZ108" si="2590">DX88+DX93+DX98+DX103</f>
        <v>0</v>
      </c>
      <c r="DY108" s="152">
        <f t="shared" si="2590"/>
        <v>0</v>
      </c>
      <c r="DZ108" s="152">
        <f t="shared" si="2590"/>
        <v>0</v>
      </c>
      <c r="EA108" s="156"/>
      <c r="EB108" s="156">
        <f t="shared" ref="EB108:ED108" si="2591">EB88+EB93+EB98+EB103</f>
        <v>0</v>
      </c>
      <c r="EC108" s="424">
        <f t="shared" si="1384"/>
        <v>5000</v>
      </c>
      <c r="ED108" s="152">
        <f t="shared" si="2591"/>
        <v>0</v>
      </c>
      <c r="EE108" s="156"/>
      <c r="EF108" s="156">
        <f t="shared" ref="EF108:EG108" si="2592">EF88+EF93+EF98+EF103</f>
        <v>0</v>
      </c>
      <c r="EG108" s="152">
        <f t="shared" si="2592"/>
        <v>0</v>
      </c>
      <c r="EH108" s="156"/>
      <c r="EI108" s="156">
        <f t="shared" ref="EI108:EJ108" si="2593">EI88+EI93+EI98+EI103</f>
        <v>0</v>
      </c>
      <c r="EJ108" s="152">
        <f t="shared" si="2593"/>
        <v>0</v>
      </c>
      <c r="EK108" s="156"/>
      <c r="EL108" s="156">
        <f t="shared" ref="EL108:EM108" si="2594">EL88+EL93+EL98+EL103</f>
        <v>0</v>
      </c>
      <c r="EM108" s="152">
        <f t="shared" si="2594"/>
        <v>800</v>
      </c>
      <c r="EN108" s="156"/>
      <c r="EO108" s="156">
        <f t="shared" ref="EO108:EP108" si="2595">EO88+EO93+EO98+EO103</f>
        <v>176000</v>
      </c>
      <c r="EP108" s="152">
        <f t="shared" si="2595"/>
        <v>0</v>
      </c>
      <c r="EQ108" s="156"/>
      <c r="ER108" s="156">
        <f t="shared" ref="ER108:EV108" si="2596">ER88+ER93+ER98+ER103</f>
        <v>0</v>
      </c>
      <c r="ES108" s="424">
        <f t="shared" si="1395"/>
        <v>176000</v>
      </c>
      <c r="ET108" s="156">
        <f t="shared" si="2596"/>
        <v>0</v>
      </c>
      <c r="EU108" s="156">
        <f t="shared" si="2596"/>
        <v>0</v>
      </c>
      <c r="EV108" s="156">
        <f t="shared" si="2596"/>
        <v>18100</v>
      </c>
      <c r="EW108" s="424">
        <f t="shared" si="1378"/>
        <v>199100</v>
      </c>
      <c r="EX108" s="146"/>
      <c r="EY108" s="152">
        <f t="shared" ref="EY108" si="2597">EY88+EY93+EY98+EY103</f>
        <v>0</v>
      </c>
      <c r="EZ108" s="156"/>
      <c r="FA108" s="156">
        <f t="shared" ref="FA108:FB108" si="2598">FA88+FA93+FA98+FA103</f>
        <v>0</v>
      </c>
      <c r="FB108" s="152">
        <f t="shared" si="2598"/>
        <v>0</v>
      </c>
      <c r="FC108" s="156"/>
      <c r="FD108" s="156">
        <f t="shared" ref="FD108:FE108" si="2599">FD88+FD93+FD98+FD103</f>
        <v>0</v>
      </c>
      <c r="FE108" s="152">
        <f t="shared" si="2599"/>
        <v>0</v>
      </c>
      <c r="FF108" s="156"/>
      <c r="FG108" s="156">
        <f t="shared" ref="FG108:FH108" si="2600">FG88+FG93+FG98+FG103</f>
        <v>0</v>
      </c>
      <c r="FH108" s="152">
        <f t="shared" si="2600"/>
        <v>0</v>
      </c>
      <c r="FI108" s="156"/>
      <c r="FJ108" s="156">
        <f t="shared" ref="FJ108:FK108" si="2601">FJ88+FJ93+FJ98+FJ103</f>
        <v>0</v>
      </c>
      <c r="FK108" s="152">
        <f t="shared" si="2601"/>
        <v>0</v>
      </c>
      <c r="FL108" s="156"/>
      <c r="FM108" s="156">
        <f t="shared" ref="FM108:FN108" si="2602">FM88+FM93+FM98+FM103</f>
        <v>0</v>
      </c>
      <c r="FN108" s="152">
        <f t="shared" si="2602"/>
        <v>200</v>
      </c>
      <c r="FO108" s="156"/>
      <c r="FP108" s="156">
        <f t="shared" ref="FP108:FT108" si="2603">FP88+FP93+FP98+FP103</f>
        <v>152400</v>
      </c>
      <c r="FQ108" s="686">
        <f t="shared" ref="FQ108:FS108" si="2604">FQ88+FQ93+FQ98+FQ103</f>
        <v>0</v>
      </c>
      <c r="FR108" s="156">
        <f t="shared" si="2604"/>
        <v>0</v>
      </c>
      <c r="FS108" s="156">
        <f t="shared" si="2604"/>
        <v>0</v>
      </c>
      <c r="FT108" s="152">
        <f t="shared" si="2603"/>
        <v>0</v>
      </c>
      <c r="FU108" s="156"/>
      <c r="FV108" s="156">
        <f t="shared" ref="FV108:FX108" si="2605">FV88+FV93+FV98+FV103</f>
        <v>0</v>
      </c>
      <c r="FW108" s="152">
        <f t="shared" si="2605"/>
        <v>0</v>
      </c>
      <c r="FX108" s="156">
        <f t="shared" si="2605"/>
        <v>0</v>
      </c>
      <c r="FY108" s="156"/>
      <c r="FZ108" s="156">
        <f t="shared" ref="FZ108:GB108" si="2606">FZ88+FZ93+FZ98+FZ103</f>
        <v>0</v>
      </c>
      <c r="GA108" s="424">
        <f t="shared" si="1385"/>
        <v>152400</v>
      </c>
      <c r="GB108" s="152">
        <f t="shared" si="2606"/>
        <v>0</v>
      </c>
      <c r="GC108" s="156"/>
      <c r="GD108" s="156">
        <f t="shared" ref="GD108:GE108" si="2607">GD88+GD93+GD98+GD103</f>
        <v>0</v>
      </c>
      <c r="GE108" s="152">
        <f t="shared" si="2607"/>
        <v>0</v>
      </c>
      <c r="GF108" s="156"/>
      <c r="GG108" s="156">
        <f t="shared" ref="GG108:GH108" si="2608">GG88+GG93+GG98+GG103</f>
        <v>0</v>
      </c>
      <c r="GH108" s="152">
        <f t="shared" si="2608"/>
        <v>0</v>
      </c>
      <c r="GI108" s="156"/>
      <c r="GJ108" s="156">
        <f t="shared" ref="GJ108:GK108" si="2609">GJ88+GJ93+GJ98+GJ103</f>
        <v>0</v>
      </c>
      <c r="GK108" s="152">
        <f t="shared" si="2609"/>
        <v>800</v>
      </c>
      <c r="GL108" s="156"/>
      <c r="GM108" s="156">
        <f t="shared" ref="GM108:GN108" si="2610">GM88+GM93+GM98+GM103</f>
        <v>176000</v>
      </c>
      <c r="GN108" s="152">
        <f t="shared" si="2610"/>
        <v>0</v>
      </c>
      <c r="GO108" s="156"/>
      <c r="GP108" s="156">
        <f t="shared" ref="GP108:GT108" si="2611">GP88+GP93+GP98+GP103</f>
        <v>0</v>
      </c>
      <c r="GQ108" s="424">
        <f t="shared" si="1396"/>
        <v>176000</v>
      </c>
      <c r="GR108" s="156">
        <f t="shared" si="2611"/>
        <v>0</v>
      </c>
      <c r="GS108" s="156">
        <f t="shared" si="2611"/>
        <v>0</v>
      </c>
      <c r="GT108" s="875">
        <f t="shared" si="2611"/>
        <v>32840</v>
      </c>
      <c r="GU108" s="424">
        <f t="shared" si="1379"/>
        <v>361240</v>
      </c>
      <c r="GV108" s="146"/>
      <c r="GW108" s="152">
        <f t="shared" ref="GW108" si="2612">GW88+GW93+GW98+GW103</f>
        <v>0</v>
      </c>
      <c r="GX108" s="156"/>
      <c r="GY108" s="156">
        <f t="shared" ref="GY108:GZ108" si="2613">GY88+GY93+GY98+GY103</f>
        <v>0</v>
      </c>
      <c r="GZ108" s="152">
        <f t="shared" si="2613"/>
        <v>0</v>
      </c>
      <c r="HA108" s="156"/>
      <c r="HB108" s="156">
        <f t="shared" ref="HB108:HC108" si="2614">HB88+HB93+HB98+HB103</f>
        <v>0</v>
      </c>
      <c r="HC108" s="152">
        <f t="shared" si="2614"/>
        <v>0</v>
      </c>
      <c r="HD108" s="156"/>
      <c r="HE108" s="156">
        <f t="shared" ref="HE108:HF108" si="2615">HE88+HE93+HE98+HE103</f>
        <v>0</v>
      </c>
      <c r="HF108" s="152">
        <f t="shared" si="2615"/>
        <v>0</v>
      </c>
      <c r="HG108" s="156"/>
      <c r="HH108" s="156">
        <f t="shared" ref="HH108:HI108" si="2616">HH88+HH93+HH98+HH103</f>
        <v>0</v>
      </c>
      <c r="HI108" s="152">
        <f t="shared" si="2616"/>
        <v>0</v>
      </c>
      <c r="HJ108" s="156"/>
      <c r="HK108" s="156">
        <f t="shared" ref="HK108:HL108" si="2617">HK88+HK93+HK98+HK103</f>
        <v>0</v>
      </c>
      <c r="HL108" s="152">
        <f t="shared" si="2617"/>
        <v>200</v>
      </c>
      <c r="HM108" s="156"/>
      <c r="HN108" s="156">
        <f t="shared" ref="HN108:HR108" si="2618">HN88+HN93+HN98+HN103</f>
        <v>152400</v>
      </c>
      <c r="HO108" s="686">
        <f t="shared" ref="HO108:HQ108" si="2619">HO88+HO93+HO98+HO103</f>
        <v>0</v>
      </c>
      <c r="HP108" s="156">
        <f t="shared" si="2619"/>
        <v>0</v>
      </c>
      <c r="HQ108" s="156">
        <f t="shared" si="2619"/>
        <v>0</v>
      </c>
      <c r="HR108" s="152">
        <f t="shared" si="2618"/>
        <v>0</v>
      </c>
      <c r="HS108" s="156"/>
      <c r="HT108" s="156">
        <f t="shared" ref="HT108:HV108" si="2620">HT88+HT93+HT98+HT103</f>
        <v>0</v>
      </c>
      <c r="HU108" s="152">
        <f t="shared" si="2620"/>
        <v>0</v>
      </c>
      <c r="HV108" s="152">
        <f t="shared" si="2620"/>
        <v>0</v>
      </c>
      <c r="HW108" s="156"/>
      <c r="HX108" s="156">
        <f t="shared" ref="HX108:HZ108" si="2621">HX88+HX93+HX98+HX103</f>
        <v>0</v>
      </c>
      <c r="HY108" s="424">
        <f t="shared" si="1386"/>
        <v>152400</v>
      </c>
      <c r="HZ108" s="152">
        <f t="shared" si="2621"/>
        <v>0</v>
      </c>
      <c r="IA108" s="156"/>
      <c r="IB108" s="156">
        <f t="shared" ref="IB108:IC108" si="2622">IB88+IB93+IB98+IB103</f>
        <v>0</v>
      </c>
      <c r="IC108" s="152">
        <f t="shared" si="2622"/>
        <v>0</v>
      </c>
      <c r="ID108" s="156"/>
      <c r="IE108" s="156">
        <f t="shared" ref="IE108:IF108" si="2623">IE88+IE93+IE98+IE103</f>
        <v>0</v>
      </c>
      <c r="IF108" s="152">
        <f t="shared" si="2623"/>
        <v>0</v>
      </c>
      <c r="IG108" s="156"/>
      <c r="IH108" s="156">
        <f t="shared" ref="IH108:II108" si="2624">IH88+IH93+IH98+IH103</f>
        <v>0</v>
      </c>
      <c r="II108" s="152">
        <f t="shared" si="2624"/>
        <v>800</v>
      </c>
      <c r="IJ108" s="156"/>
      <c r="IK108" s="156">
        <f t="shared" ref="IK108:IL108" si="2625">IK88+IK93+IK98+IK103</f>
        <v>176000</v>
      </c>
      <c r="IL108" s="152">
        <f t="shared" si="2625"/>
        <v>0</v>
      </c>
      <c r="IM108" s="156"/>
      <c r="IN108" s="156">
        <f t="shared" ref="IN108:IR108" si="2626">IN88+IN93+IN98+IN103</f>
        <v>0</v>
      </c>
      <c r="IO108" s="424">
        <f t="shared" si="1397"/>
        <v>176000</v>
      </c>
      <c r="IP108" s="156">
        <f t="shared" si="2626"/>
        <v>0</v>
      </c>
      <c r="IQ108" s="156">
        <f t="shared" si="2626"/>
        <v>0</v>
      </c>
      <c r="IR108" s="875">
        <f t="shared" si="2626"/>
        <v>32840</v>
      </c>
      <c r="IS108" s="424">
        <f t="shared" si="1380"/>
        <v>361240</v>
      </c>
      <c r="IT108" s="146"/>
      <c r="IU108" s="152">
        <f t="shared" si="2362"/>
        <v>0</v>
      </c>
      <c r="IV108" s="156"/>
      <c r="IW108" s="156">
        <f t="shared" ref="IW108:IX108" si="2627">IW88+IW93+IW98+IW103</f>
        <v>0</v>
      </c>
      <c r="IX108" s="152">
        <f t="shared" si="2627"/>
        <v>0</v>
      </c>
      <c r="IY108" s="156"/>
      <c r="IZ108" s="156">
        <f t="shared" ref="IZ108:JA108" si="2628">IZ88+IZ93+IZ98+IZ103</f>
        <v>0</v>
      </c>
      <c r="JA108" s="152">
        <f t="shared" si="2628"/>
        <v>0</v>
      </c>
      <c r="JB108" s="156"/>
      <c r="JC108" s="156">
        <f t="shared" ref="JC108:JD108" si="2629">JC88+JC93+JC98+JC103</f>
        <v>0</v>
      </c>
      <c r="JD108" s="152">
        <f t="shared" si="2629"/>
        <v>0</v>
      </c>
      <c r="JE108" s="156"/>
      <c r="JF108" s="156">
        <f t="shared" ref="JF108:JG108" si="2630">JF88+JF93+JF98+JF103</f>
        <v>0</v>
      </c>
      <c r="JG108" s="152">
        <f t="shared" si="2630"/>
        <v>0</v>
      </c>
      <c r="JH108" s="156"/>
      <c r="JI108" s="156">
        <f t="shared" ref="JI108:JJ108" si="2631">JI88+JI93+JI98+JI103</f>
        <v>0</v>
      </c>
      <c r="JJ108" s="152">
        <f t="shared" si="2631"/>
        <v>200</v>
      </c>
      <c r="JK108" s="156"/>
      <c r="JL108" s="156">
        <f t="shared" ref="JL108:JP108" si="2632">JL88+JL93+JL98+JL103</f>
        <v>152400</v>
      </c>
      <c r="JM108" s="686">
        <f t="shared" si="2632"/>
        <v>0</v>
      </c>
      <c r="JN108" s="156">
        <f t="shared" si="2632"/>
        <v>0</v>
      </c>
      <c r="JO108" s="156">
        <f t="shared" si="2632"/>
        <v>0</v>
      </c>
      <c r="JP108" s="152">
        <f t="shared" si="2632"/>
        <v>0</v>
      </c>
      <c r="JQ108" s="156"/>
      <c r="JR108" s="156">
        <f t="shared" ref="JR108:JT108" si="2633">JR88+JR93+JR98+JR103</f>
        <v>0</v>
      </c>
      <c r="JS108" s="152">
        <f t="shared" si="2633"/>
        <v>0</v>
      </c>
      <c r="JT108" s="152">
        <f t="shared" si="2633"/>
        <v>0</v>
      </c>
      <c r="JU108" s="156"/>
      <c r="JV108" s="156">
        <f t="shared" ref="JV108:JX108" si="2634">JV88+JV93+JV98+JV103</f>
        <v>0</v>
      </c>
      <c r="JW108" s="424">
        <f t="shared" si="1387"/>
        <v>152400</v>
      </c>
      <c r="JX108" s="152">
        <f t="shared" si="2634"/>
        <v>0</v>
      </c>
      <c r="JY108" s="156"/>
      <c r="JZ108" s="156">
        <f t="shared" ref="JZ108:KA108" si="2635">JZ88+JZ93+JZ98+JZ103</f>
        <v>0</v>
      </c>
      <c r="KA108" s="152">
        <f t="shared" si="2635"/>
        <v>0</v>
      </c>
      <c r="KB108" s="156"/>
      <c r="KC108" s="156">
        <f t="shared" ref="KC108:KD108" si="2636">KC88+KC93+KC98+KC103</f>
        <v>0</v>
      </c>
      <c r="KD108" s="152">
        <f t="shared" si="2636"/>
        <v>0</v>
      </c>
      <c r="KE108" s="156"/>
      <c r="KF108" s="156">
        <f t="shared" ref="KF108:KG108" si="2637">KF88+KF93+KF98+KF103</f>
        <v>0</v>
      </c>
      <c r="KG108" s="152">
        <f t="shared" si="2637"/>
        <v>800</v>
      </c>
      <c r="KH108" s="156"/>
      <c r="KI108" s="156">
        <f t="shared" ref="KI108:KJ108" si="2638">KI88+KI93+KI98+KI103</f>
        <v>176000</v>
      </c>
      <c r="KJ108" s="152">
        <f t="shared" si="2638"/>
        <v>0</v>
      </c>
      <c r="KK108" s="156"/>
      <c r="KL108" s="156">
        <f t="shared" ref="KL108:KP108" si="2639">KL88+KL93+KL98+KL103</f>
        <v>0</v>
      </c>
      <c r="KM108" s="424">
        <f t="shared" si="1398"/>
        <v>176000</v>
      </c>
      <c r="KN108" s="156">
        <f t="shared" si="2639"/>
        <v>0</v>
      </c>
      <c r="KO108" s="156">
        <f t="shared" si="2639"/>
        <v>0</v>
      </c>
      <c r="KP108" s="875">
        <f t="shared" si="2639"/>
        <v>32840</v>
      </c>
      <c r="KQ108" s="424">
        <f t="shared" si="1381"/>
        <v>361240</v>
      </c>
      <c r="KR108" s="146"/>
    </row>
    <row r="109" spans="1:304">
      <c r="A109" s="914"/>
      <c r="B109" s="933" t="s">
        <v>62</v>
      </c>
      <c r="C109" s="934"/>
      <c r="D109" s="935"/>
      <c r="E109" s="155">
        <f t="shared" ref="E109" si="2640">SUM(E84+E89+E94+E99+E104)</f>
        <v>1000</v>
      </c>
      <c r="F109" s="155">
        <f t="shared" si="1986"/>
        <v>3</v>
      </c>
      <c r="G109" s="154">
        <f t="shared" ref="G109:H109" si="2641">SUM(G84+G89+G94+G99+G104)</f>
        <v>3000</v>
      </c>
      <c r="H109" s="155">
        <f t="shared" si="2641"/>
        <v>19419</v>
      </c>
      <c r="I109" s="155">
        <f t="shared" si="2084"/>
        <v>28.550079818734229</v>
      </c>
      <c r="J109" s="154">
        <f t="shared" ref="J109:K109" si="2642">SUM(J84+J89+J94+J99+J104)</f>
        <v>554414</v>
      </c>
      <c r="K109" s="155">
        <f t="shared" si="2642"/>
        <v>341</v>
      </c>
      <c r="L109" s="155">
        <f t="shared" si="1834"/>
        <v>35.190615835777123</v>
      </c>
      <c r="M109" s="154">
        <f t="shared" ref="M109:N109" si="2643">SUM(M84+M89+M94+M99+M104)</f>
        <v>12000</v>
      </c>
      <c r="N109" s="155">
        <f t="shared" si="2643"/>
        <v>1210</v>
      </c>
      <c r="O109" s="155">
        <f t="shared" si="1844"/>
        <v>28.512396694214875</v>
      </c>
      <c r="P109" s="154">
        <f t="shared" ref="P109:Q109" si="2644">SUM(P84+P89+P94+P99+P104)</f>
        <v>34500</v>
      </c>
      <c r="Q109" s="155">
        <f t="shared" si="2644"/>
        <v>2029</v>
      </c>
      <c r="R109" s="155">
        <f t="shared" si="2085"/>
        <v>773.36323311976344</v>
      </c>
      <c r="S109" s="154">
        <f t="shared" ref="S109:T109" si="2645">SUM(S84+S89+S94+S99+S104)</f>
        <v>1569154</v>
      </c>
      <c r="T109" s="155">
        <f t="shared" si="2645"/>
        <v>944</v>
      </c>
      <c r="U109" s="155">
        <f t="shared" si="1846"/>
        <v>387.55402542372883</v>
      </c>
      <c r="V109" s="154">
        <f t="shared" ref="V109:Z109" si="2646">SUM(V84+V89+V94+V99+V104)</f>
        <v>365851</v>
      </c>
      <c r="W109" s="687">
        <f t="shared" si="2646"/>
        <v>0</v>
      </c>
      <c r="X109" s="154">
        <f t="shared" si="2646"/>
        <v>0</v>
      </c>
      <c r="Y109" s="154">
        <f t="shared" si="2646"/>
        <v>0</v>
      </c>
      <c r="Z109" s="155">
        <f t="shared" si="2646"/>
        <v>7115978</v>
      </c>
      <c r="AA109" s="242">
        <f t="shared" si="2079"/>
        <v>0.40174238874825074</v>
      </c>
      <c r="AB109" s="154">
        <f t="shared" ref="AB109:AD109" si="2647">SUM(AB84+AB89+AB94+AB99+AB104)</f>
        <v>2858790</v>
      </c>
      <c r="AC109" s="155">
        <f t="shared" si="2647"/>
        <v>9186391</v>
      </c>
      <c r="AD109" s="155">
        <f t="shared" si="2647"/>
        <v>650</v>
      </c>
      <c r="AE109" s="155">
        <f t="shared" si="1848"/>
        <v>1238.4615384615386</v>
      </c>
      <c r="AF109" s="154">
        <f t="shared" ref="AF109" si="2648">SUM(AF84+AF89+AF94+AF99+AF104)</f>
        <v>805000</v>
      </c>
      <c r="AG109" s="156">
        <f>SUM(AG108+AG107+AG106+AG105+AG84)</f>
        <v>6202709</v>
      </c>
      <c r="AH109" s="155">
        <f t="shared" ref="AH109" si="2649">SUM(AH84+AH89+AH94+AH99+AH104)</f>
        <v>0</v>
      </c>
      <c r="AI109" s="155" t="str">
        <f t="shared" si="1871"/>
        <v/>
      </c>
      <c r="AJ109" s="154">
        <f t="shared" ref="AJ109:AK109" si="2650">SUM(AJ84+AJ89+AJ94+AJ99+AJ104)</f>
        <v>0</v>
      </c>
      <c r="AK109" s="155">
        <f t="shared" si="2650"/>
        <v>0</v>
      </c>
      <c r="AL109" s="155" t="str">
        <f t="shared" si="1873"/>
        <v/>
      </c>
      <c r="AM109" s="154">
        <f t="shared" ref="AM109:AN109" si="2651">SUM(AM84+AM89+AM94+AM99+AM104)</f>
        <v>0</v>
      </c>
      <c r="AN109" s="155">
        <f t="shared" si="2651"/>
        <v>0</v>
      </c>
      <c r="AO109" s="155" t="str">
        <f t="shared" si="1875"/>
        <v/>
      </c>
      <c r="AP109" s="154">
        <f t="shared" ref="AP109:AQ109" si="2652">SUM(AP84+AP89+AP94+AP99+AP104)</f>
        <v>0</v>
      </c>
      <c r="AQ109" s="155">
        <f t="shared" si="2652"/>
        <v>0</v>
      </c>
      <c r="AR109" s="155" t="str">
        <f t="shared" si="1973"/>
        <v/>
      </c>
      <c r="AS109" s="154">
        <f t="shared" ref="AS109:AT109" si="2653">SUM(AS84+AS89+AS94+AS99+AS104)</f>
        <v>0</v>
      </c>
      <c r="AT109" s="155">
        <f t="shared" si="2653"/>
        <v>0</v>
      </c>
      <c r="AU109" s="155" t="str">
        <f t="shared" si="1988"/>
        <v>0</v>
      </c>
      <c r="AV109" s="154">
        <f t="shared" ref="AV109" si="2654">SUM(AV84+AV89+AV94+AV99+AV104)</f>
        <v>0</v>
      </c>
      <c r="AW109" s="154">
        <f>SUM(AW108+AW107+AW106+AW105+AW84)</f>
        <v>0</v>
      </c>
      <c r="AX109" s="154">
        <f t="shared" ref="AX109:AY109" si="2655">SUM(AX84+AX89+AX94+AX99+AX104)</f>
        <v>276500</v>
      </c>
      <c r="AY109" s="154">
        <f t="shared" si="2655"/>
        <v>50940</v>
      </c>
      <c r="AZ109" s="154">
        <f>SUM(AZ84+AZ89+AZ94+AZ99+AZ104)</f>
        <v>747920.9</v>
      </c>
      <c r="BA109" s="215">
        <f t="shared" si="2479"/>
        <v>7278069.9000000004</v>
      </c>
      <c r="BB109" s="146"/>
      <c r="BC109" s="155">
        <f t="shared" ref="BC109" si="2656">SUM(BC84+BC89+BC94+BC99+BC104)</f>
        <v>1000</v>
      </c>
      <c r="BD109" s="154">
        <f t="shared" si="1884"/>
        <v>35</v>
      </c>
      <c r="BE109" s="154">
        <f t="shared" ref="BE109:BF109" si="2657">SUM(BE84+BE89+BE94+BE99+BE104)</f>
        <v>35000</v>
      </c>
      <c r="BF109" s="155">
        <f t="shared" si="2657"/>
        <v>17831.8</v>
      </c>
      <c r="BG109" s="154">
        <f t="shared" si="1886"/>
        <v>31.459807759171817</v>
      </c>
      <c r="BH109" s="154">
        <f t="shared" ref="BH109:BI109" si="2658">SUM(BH84+BH89+BH94+BH99+BH104)</f>
        <v>560985</v>
      </c>
      <c r="BI109" s="155">
        <f t="shared" si="2658"/>
        <v>0</v>
      </c>
      <c r="BJ109" s="154" t="str">
        <f t="shared" si="1888"/>
        <v/>
      </c>
      <c r="BK109" s="154">
        <f t="shared" ref="BK109:BL109" si="2659">SUM(BK84+BK89+BK94+BK99+BK104)</f>
        <v>0</v>
      </c>
      <c r="BL109" s="155">
        <f t="shared" si="2659"/>
        <v>3330</v>
      </c>
      <c r="BM109" s="154">
        <f t="shared" si="1890"/>
        <v>26.321921921921923</v>
      </c>
      <c r="BN109" s="154">
        <f t="shared" ref="BN109:BO109" si="2660">SUM(BN84+BN89+BN94+BN99+BN104)</f>
        <v>87652</v>
      </c>
      <c r="BO109" s="155">
        <f t="shared" si="2660"/>
        <v>1960</v>
      </c>
      <c r="BP109" s="154">
        <f t="shared" si="1892"/>
        <v>822.44897959183675</v>
      </c>
      <c r="BQ109" s="154">
        <f t="shared" ref="BQ109:BR109" si="2661">SUM(BQ84+BQ89+BQ94+BQ99+BQ104)</f>
        <v>1612000</v>
      </c>
      <c r="BR109" s="155">
        <f t="shared" si="2661"/>
        <v>985.1</v>
      </c>
      <c r="BS109" s="154">
        <f t="shared" si="1894"/>
        <v>550.09948228606231</v>
      </c>
      <c r="BT109" s="154">
        <f t="shared" ref="BT109:BX109" si="2662">SUM(BT84+BT89+BT94+BT99+BT104)</f>
        <v>541903</v>
      </c>
      <c r="BU109" s="687">
        <f t="shared" ref="BU109:BW109" si="2663">SUM(BU84+BU89+BU94+BU99+BU104)</f>
        <v>0</v>
      </c>
      <c r="BV109" s="154">
        <f t="shared" si="2663"/>
        <v>0</v>
      </c>
      <c r="BW109" s="154">
        <f t="shared" si="2663"/>
        <v>0</v>
      </c>
      <c r="BX109" s="155">
        <f t="shared" si="2662"/>
        <v>9824068</v>
      </c>
      <c r="BY109" s="154">
        <f t="shared" si="1896"/>
        <v>0.4026532593219021</v>
      </c>
      <c r="BZ109" s="154">
        <f t="shared" ref="BZ109:CB109" si="2664">SUM(BZ84+BZ89+BZ94+BZ99+BZ104)</f>
        <v>3955693</v>
      </c>
      <c r="CA109" s="155">
        <f t="shared" si="2664"/>
        <v>6721510</v>
      </c>
      <c r="CB109" s="155">
        <f t="shared" si="2664"/>
        <v>425</v>
      </c>
      <c r="CC109" s="154">
        <f t="shared" si="1898"/>
        <v>1093.2352941176471</v>
      </c>
      <c r="CD109" s="154">
        <f t="shared" ref="CD109" si="2665">SUM(CD84+CD89+CD94+CD99+CD104)</f>
        <v>464625</v>
      </c>
      <c r="CE109" s="424">
        <f t="shared" si="1383"/>
        <v>7257858</v>
      </c>
      <c r="CF109" s="155">
        <f t="shared" ref="CF109" si="2666">SUM(CF84+CF89+CF94+CF99+CF104)</f>
        <v>10000</v>
      </c>
      <c r="CG109" s="154">
        <f t="shared" si="1901"/>
        <v>3</v>
      </c>
      <c r="CH109" s="154">
        <f t="shared" ref="CH109:CI109" si="2667">SUM(CH84+CH89+CH94+CH99+CH104)</f>
        <v>30000</v>
      </c>
      <c r="CI109" s="155">
        <f t="shared" si="2667"/>
        <v>0</v>
      </c>
      <c r="CJ109" s="154" t="str">
        <f t="shared" si="1903"/>
        <v/>
      </c>
      <c r="CK109" s="154">
        <f t="shared" ref="CK109:CL109" si="2668">SUM(CK84+CK89+CK94+CK99+CK104)</f>
        <v>0</v>
      </c>
      <c r="CL109" s="155">
        <f t="shared" si="2668"/>
        <v>0</v>
      </c>
      <c r="CM109" s="154" t="str">
        <f t="shared" si="1905"/>
        <v/>
      </c>
      <c r="CN109" s="154">
        <f t="shared" ref="CN109:CO109" si="2669">SUM(CN84+CN89+CN94+CN99+CN104)</f>
        <v>0</v>
      </c>
      <c r="CO109" s="155">
        <f t="shared" si="2669"/>
        <v>8800</v>
      </c>
      <c r="CP109" s="154">
        <f t="shared" si="1907"/>
        <v>220</v>
      </c>
      <c r="CQ109" s="154">
        <f t="shared" ref="CQ109:CR109" si="2670">SUM(CQ84+CQ89+CQ94+CQ99+CQ104)</f>
        <v>1936000</v>
      </c>
      <c r="CR109" s="155">
        <f t="shared" si="2670"/>
        <v>0</v>
      </c>
      <c r="CS109" s="154" t="str">
        <f t="shared" si="1909"/>
        <v/>
      </c>
      <c r="CT109" s="154">
        <f t="shared" ref="CT109" si="2671">SUM(CT84+CT89+CT94+CT99+CT104)</f>
        <v>0</v>
      </c>
      <c r="CU109" s="424">
        <f t="shared" si="1394"/>
        <v>1966000</v>
      </c>
      <c r="CV109" s="154">
        <f t="shared" ref="CV109:CX109" si="2672">SUM(CV84+CV89+CV94+CV99+CV104)</f>
        <v>135000</v>
      </c>
      <c r="CW109" s="154">
        <f t="shared" si="2672"/>
        <v>30000</v>
      </c>
      <c r="CX109" s="154">
        <f t="shared" si="2672"/>
        <v>924885.8</v>
      </c>
      <c r="CY109" s="424">
        <f t="shared" si="1377"/>
        <v>10313743.800000001</v>
      </c>
      <c r="CZ109" s="827"/>
      <c r="DA109" s="155">
        <f t="shared" ref="DA109" si="2673">SUM(DA84+DA89+DA94+DA99+DA104)</f>
        <v>208</v>
      </c>
      <c r="DB109" s="154"/>
      <c r="DC109" s="154">
        <f t="shared" ref="DC109:DD109" si="2674">SUM(DC84+DC89+DC94+DC99+DC104)</f>
        <v>5000</v>
      </c>
      <c r="DD109" s="155">
        <f t="shared" si="2674"/>
        <v>13668.3</v>
      </c>
      <c r="DE109" s="154"/>
      <c r="DF109" s="154">
        <f t="shared" ref="DF109:DG109" si="2675">SUM(DF84+DF89+DF94+DF99+DF104)</f>
        <v>528471</v>
      </c>
      <c r="DG109" s="155">
        <f t="shared" si="2675"/>
        <v>0</v>
      </c>
      <c r="DH109" s="154"/>
      <c r="DI109" s="154">
        <f t="shared" ref="DI109:DJ109" si="2676">SUM(DI84+DI89+DI94+DI99+DI104)</f>
        <v>0</v>
      </c>
      <c r="DJ109" s="155">
        <f t="shared" si="2676"/>
        <v>3667</v>
      </c>
      <c r="DK109" s="154"/>
      <c r="DL109" s="154">
        <f t="shared" ref="DL109:DM109" si="2677">SUM(DL84+DL89+DL94+DL99+DL104)</f>
        <v>109497</v>
      </c>
      <c r="DM109" s="155">
        <f t="shared" si="2677"/>
        <v>1870</v>
      </c>
      <c r="DN109" s="154"/>
      <c r="DO109" s="154">
        <f t="shared" ref="DO109:DP109" si="2678">SUM(DO84+DO89+DO94+DO99+DO104)</f>
        <v>1698750</v>
      </c>
      <c r="DP109" s="155">
        <f t="shared" si="2678"/>
        <v>1671</v>
      </c>
      <c r="DQ109" s="154"/>
      <c r="DR109" s="154">
        <f t="shared" ref="DR109:DV109" si="2679">SUM(DR84+DR89+DR94+DR99+DR104)</f>
        <v>864315</v>
      </c>
      <c r="DS109" s="687">
        <f t="shared" ref="DS109:DU109" si="2680">SUM(DS84+DS89+DS94+DS99+DS104)</f>
        <v>0</v>
      </c>
      <c r="DT109" s="154">
        <f t="shared" si="2680"/>
        <v>0</v>
      </c>
      <c r="DU109" s="154">
        <f t="shared" si="2680"/>
        <v>0</v>
      </c>
      <c r="DV109" s="155">
        <f t="shared" si="2679"/>
        <v>7336031</v>
      </c>
      <c r="DW109" s="154"/>
      <c r="DX109" s="154">
        <f t="shared" ref="DX109:DZ109" si="2681">SUM(DX84+DX89+DX94+DX99+DX104)</f>
        <v>3280637</v>
      </c>
      <c r="DY109" s="155">
        <f t="shared" si="2681"/>
        <v>7590000</v>
      </c>
      <c r="DZ109" s="155">
        <f t="shared" si="2681"/>
        <v>350</v>
      </c>
      <c r="EA109" s="154"/>
      <c r="EB109" s="154">
        <f t="shared" ref="EB109" si="2682">SUM(EB84+EB89+EB94+EB99+EB104)</f>
        <v>345000</v>
      </c>
      <c r="EC109" s="424">
        <f t="shared" si="1384"/>
        <v>6831670</v>
      </c>
      <c r="ED109" s="155">
        <f t="shared" ref="ED109" si="2683">SUM(ED84+ED89+ED94+ED99+ED104)</f>
        <v>10000</v>
      </c>
      <c r="EE109" s="154"/>
      <c r="EF109" s="154">
        <f t="shared" ref="EF109:EG109" si="2684">SUM(EF84+EF89+EF94+EF99+EF104)</f>
        <v>300000</v>
      </c>
      <c r="EG109" s="155">
        <f t="shared" si="2684"/>
        <v>0</v>
      </c>
      <c r="EH109" s="154"/>
      <c r="EI109" s="154">
        <f t="shared" ref="EI109:EJ109" si="2685">SUM(EI84+EI89+EI94+EI99+EI104)</f>
        <v>0</v>
      </c>
      <c r="EJ109" s="155">
        <f t="shared" si="2685"/>
        <v>0</v>
      </c>
      <c r="EK109" s="154"/>
      <c r="EL109" s="154">
        <f t="shared" ref="EL109:EM109" si="2686">SUM(EL84+EL89+EL94+EL99+EL104)</f>
        <v>0</v>
      </c>
      <c r="EM109" s="155">
        <f t="shared" si="2686"/>
        <v>8800</v>
      </c>
      <c r="EN109" s="154"/>
      <c r="EO109" s="154">
        <f t="shared" ref="EO109:EP109" si="2687">SUM(EO84+EO89+EO94+EO99+EO104)</f>
        <v>1936000</v>
      </c>
      <c r="EP109" s="155">
        <f t="shared" si="2687"/>
        <v>0</v>
      </c>
      <c r="EQ109" s="154"/>
      <c r="ER109" s="154">
        <f t="shared" ref="ER109" si="2688">SUM(ER84+ER89+ER94+ER99+ER104)</f>
        <v>0</v>
      </c>
      <c r="ES109" s="424">
        <f t="shared" si="1395"/>
        <v>2236000</v>
      </c>
      <c r="ET109" s="154">
        <f t="shared" ref="ET109:EV109" si="2689">SUM(ET84+ET89+ET94+ET99+ET104)</f>
        <v>160000</v>
      </c>
      <c r="EU109" s="154">
        <f t="shared" si="2689"/>
        <v>30000</v>
      </c>
      <c r="EV109" s="154">
        <f t="shared" si="2689"/>
        <v>906767</v>
      </c>
      <c r="EW109" s="424">
        <f t="shared" si="1378"/>
        <v>10164437</v>
      </c>
      <c r="EX109" s="146"/>
      <c r="EY109" s="155">
        <f t="shared" ref="EY109" si="2690">SUM(EY84+EY89+EY94+EY99+EY104)</f>
        <v>0</v>
      </c>
      <c r="EZ109" s="154"/>
      <c r="FA109" s="154">
        <f t="shared" ref="FA109:FB109" si="2691">SUM(FA84+FA89+FA94+FA99+FA104)</f>
        <v>0</v>
      </c>
      <c r="FB109" s="155">
        <f t="shared" si="2691"/>
        <v>19168.400000000001</v>
      </c>
      <c r="FC109" s="154"/>
      <c r="FD109" s="154">
        <f t="shared" ref="FD109:FE109" si="2692">SUM(FD84+FD89+FD94+FD99+FD104)</f>
        <v>479911</v>
      </c>
      <c r="FE109" s="155">
        <f t="shared" si="2692"/>
        <v>0</v>
      </c>
      <c r="FF109" s="154"/>
      <c r="FG109" s="154">
        <f t="shared" ref="FG109:FH109" si="2693">SUM(FG84+FG89+FG94+FG99+FG104)</f>
        <v>0</v>
      </c>
      <c r="FH109" s="155">
        <f t="shared" si="2693"/>
        <v>8971</v>
      </c>
      <c r="FI109" s="154"/>
      <c r="FJ109" s="154">
        <f t="shared" ref="FJ109:FK109" si="2694">SUM(FJ84+FJ89+FJ94+FJ99+FJ104)</f>
        <v>268742</v>
      </c>
      <c r="FK109" s="155">
        <f t="shared" si="2694"/>
        <v>1450</v>
      </c>
      <c r="FL109" s="154"/>
      <c r="FM109" s="154">
        <f t="shared" ref="FM109:FN109" si="2695">SUM(FM84+FM89+FM94+FM99+FM104)</f>
        <v>1361250</v>
      </c>
      <c r="FN109" s="155">
        <f t="shared" si="2695"/>
        <v>1350</v>
      </c>
      <c r="FO109" s="154"/>
      <c r="FP109" s="154">
        <f t="shared" ref="FP109:FT109" si="2696">SUM(FP84+FP89+FP94+FP99+FP104)</f>
        <v>749663</v>
      </c>
      <c r="FQ109" s="687">
        <f t="shared" ref="FQ109:FS109" si="2697">SUM(FQ84+FQ89+FQ94+FQ99+FQ104)</f>
        <v>0</v>
      </c>
      <c r="FR109" s="154">
        <f t="shared" si="2697"/>
        <v>0</v>
      </c>
      <c r="FS109" s="154">
        <f t="shared" si="2697"/>
        <v>0</v>
      </c>
      <c r="FT109" s="155">
        <f t="shared" si="2696"/>
        <v>7590000</v>
      </c>
      <c r="FU109" s="154"/>
      <c r="FV109" s="154">
        <f t="shared" ref="FV109:FX109" si="2698">SUM(FV84+FV89+FV94+FV99+FV104)</f>
        <v>3332942</v>
      </c>
      <c r="FW109" s="155">
        <f t="shared" si="2698"/>
        <v>7465039</v>
      </c>
      <c r="FX109" s="154">
        <f t="shared" si="2698"/>
        <v>300</v>
      </c>
      <c r="FY109" s="154"/>
      <c r="FZ109" s="154">
        <f t="shared" ref="FZ109" si="2699">SUM(FZ84+FZ89+FZ94+FZ99+FZ104)</f>
        <v>280000</v>
      </c>
      <c r="GA109" s="424">
        <f t="shared" si="1385"/>
        <v>6472508</v>
      </c>
      <c r="GB109" s="155">
        <f t="shared" ref="GB109" si="2700">SUM(GB84+GB89+GB94+GB99+GB104)</f>
        <v>15000</v>
      </c>
      <c r="GC109" s="154"/>
      <c r="GD109" s="154">
        <f t="shared" ref="GD109:GE109" si="2701">SUM(GD84+GD89+GD94+GD99+GD104)</f>
        <v>450000</v>
      </c>
      <c r="GE109" s="155">
        <f t="shared" si="2701"/>
        <v>0</v>
      </c>
      <c r="GF109" s="154"/>
      <c r="GG109" s="154">
        <f t="shared" ref="GG109:GH109" si="2702">SUM(GG84+GG89+GG94+GG99+GG104)</f>
        <v>0</v>
      </c>
      <c r="GH109" s="155">
        <f t="shared" si="2702"/>
        <v>0</v>
      </c>
      <c r="GI109" s="154"/>
      <c r="GJ109" s="154">
        <f t="shared" ref="GJ109:GK109" si="2703">SUM(GJ84+GJ89+GJ94+GJ99+GJ104)</f>
        <v>0</v>
      </c>
      <c r="GK109" s="155">
        <f t="shared" si="2703"/>
        <v>8800</v>
      </c>
      <c r="GL109" s="154"/>
      <c r="GM109" s="154">
        <f t="shared" ref="GM109:GN109" si="2704">SUM(GM84+GM89+GM94+GM99+GM104)</f>
        <v>1936000</v>
      </c>
      <c r="GN109" s="155">
        <f t="shared" si="2704"/>
        <v>0</v>
      </c>
      <c r="GO109" s="154"/>
      <c r="GP109" s="154">
        <f t="shared" ref="GP109" si="2705">SUM(GP84+GP89+GP94+GP99+GP104)</f>
        <v>0</v>
      </c>
      <c r="GQ109" s="424">
        <f t="shared" si="1396"/>
        <v>2386000</v>
      </c>
      <c r="GR109" s="154">
        <f t="shared" ref="GR109:GT109" si="2706">SUM(GR84+GR89+GR94+GR99+GR104)</f>
        <v>160000</v>
      </c>
      <c r="GS109" s="154">
        <f t="shared" si="2706"/>
        <v>30000</v>
      </c>
      <c r="GT109" s="157">
        <f t="shared" si="2706"/>
        <v>885850.79999999993</v>
      </c>
      <c r="GU109" s="424">
        <f t="shared" si="1379"/>
        <v>9934358.8000000007</v>
      </c>
      <c r="GV109" s="146"/>
      <c r="GW109" s="155">
        <f t="shared" ref="GW109" si="2707">SUM(GW84+GW89+GW94+GW99+GW104)</f>
        <v>0</v>
      </c>
      <c r="GX109" s="154"/>
      <c r="GY109" s="154">
        <f t="shared" ref="GY109:GZ109" si="2708">SUM(GY84+GY89+GY94+GY99+GY104)</f>
        <v>0</v>
      </c>
      <c r="GZ109" s="155">
        <f t="shared" si="2708"/>
        <v>19747.7</v>
      </c>
      <c r="HA109" s="154"/>
      <c r="HB109" s="154">
        <f t="shared" ref="HB109:HC109" si="2709">SUM(HB84+HB89+HB94+HB99+HB104)</f>
        <v>771262</v>
      </c>
      <c r="HC109" s="155">
        <f t="shared" si="2709"/>
        <v>0</v>
      </c>
      <c r="HD109" s="154"/>
      <c r="HE109" s="154">
        <f t="shared" ref="HE109:HF109" si="2710">SUM(HE84+HE89+HE94+HE99+HE104)</f>
        <v>0</v>
      </c>
      <c r="HF109" s="155">
        <f t="shared" si="2710"/>
        <v>6040</v>
      </c>
      <c r="HG109" s="154"/>
      <c r="HH109" s="154">
        <f t="shared" ref="HH109:HI109" si="2711">SUM(HH84+HH89+HH94+HH99+HH104)</f>
        <v>178946</v>
      </c>
      <c r="HI109" s="155">
        <f t="shared" si="2711"/>
        <v>3000</v>
      </c>
      <c r="HJ109" s="154"/>
      <c r="HK109" s="154">
        <f t="shared" ref="HK109:HL109" si="2712">SUM(HK84+HK89+HK94+HK99+HK104)</f>
        <v>3300000</v>
      </c>
      <c r="HL109" s="155">
        <f t="shared" si="2712"/>
        <v>1427</v>
      </c>
      <c r="HM109" s="154"/>
      <c r="HN109" s="154">
        <f t="shared" ref="HN109:HR109" si="2713">SUM(HN84+HN89+HN94+HN99+HN104)</f>
        <v>756944</v>
      </c>
      <c r="HO109" s="687">
        <f t="shared" ref="HO109:HQ109" si="2714">SUM(HO84+HO89+HO94+HO99+HO104)</f>
        <v>0</v>
      </c>
      <c r="HP109" s="154">
        <f t="shared" si="2714"/>
        <v>0</v>
      </c>
      <c r="HQ109" s="154">
        <f t="shared" si="2714"/>
        <v>0</v>
      </c>
      <c r="HR109" s="155">
        <f t="shared" si="2713"/>
        <v>7465039</v>
      </c>
      <c r="HS109" s="154"/>
      <c r="HT109" s="154">
        <f t="shared" ref="HT109:HV109" si="2715">SUM(HT84+HT89+HT94+HT99+HT104)</f>
        <v>3307154</v>
      </c>
      <c r="HU109" s="155">
        <f t="shared" si="2715"/>
        <v>6762719</v>
      </c>
      <c r="HV109" s="155">
        <f t="shared" si="2715"/>
        <v>250</v>
      </c>
      <c r="HW109" s="154"/>
      <c r="HX109" s="154">
        <f t="shared" ref="HX109" si="2716">SUM(HX84+HX89+HX94+HX99+HX104)</f>
        <v>225000</v>
      </c>
      <c r="HY109" s="424">
        <f t="shared" si="1386"/>
        <v>8539306</v>
      </c>
      <c r="HZ109" s="155">
        <f t="shared" ref="HZ109" si="2717">SUM(HZ84+HZ89+HZ94+HZ99+HZ104)</f>
        <v>15000</v>
      </c>
      <c r="IA109" s="154"/>
      <c r="IB109" s="154">
        <f t="shared" ref="IB109:IC109" si="2718">SUM(IB84+IB89+IB94+IB99+IB104)</f>
        <v>450000</v>
      </c>
      <c r="IC109" s="155">
        <f t="shared" si="2718"/>
        <v>0</v>
      </c>
      <c r="ID109" s="154"/>
      <c r="IE109" s="154">
        <f t="shared" ref="IE109:IF109" si="2719">SUM(IE84+IE89+IE94+IE99+IE104)</f>
        <v>0</v>
      </c>
      <c r="IF109" s="155">
        <f t="shared" si="2719"/>
        <v>0</v>
      </c>
      <c r="IG109" s="154"/>
      <c r="IH109" s="154">
        <f t="shared" ref="IH109:II109" si="2720">SUM(IH84+IH89+IH94+IH99+IH104)</f>
        <v>0</v>
      </c>
      <c r="II109" s="155">
        <f t="shared" si="2720"/>
        <v>9300</v>
      </c>
      <c r="IJ109" s="154"/>
      <c r="IK109" s="154">
        <f t="shared" ref="IK109:IL109" si="2721">SUM(IK84+IK89+IK94+IK99+IK104)</f>
        <v>2046000</v>
      </c>
      <c r="IL109" s="155">
        <f t="shared" si="2721"/>
        <v>0</v>
      </c>
      <c r="IM109" s="154"/>
      <c r="IN109" s="154">
        <f t="shared" ref="IN109" si="2722">SUM(IN84+IN89+IN94+IN99+IN104)</f>
        <v>0</v>
      </c>
      <c r="IO109" s="424">
        <f t="shared" si="1397"/>
        <v>2496000</v>
      </c>
      <c r="IP109" s="154">
        <f t="shared" ref="IP109:IR109" si="2723">SUM(IP84+IP89+IP94+IP99+IP104)</f>
        <v>250000</v>
      </c>
      <c r="IQ109" s="154">
        <f t="shared" si="2723"/>
        <v>20000</v>
      </c>
      <c r="IR109" s="157">
        <f t="shared" si="2723"/>
        <v>1103530.5999999999</v>
      </c>
      <c r="IS109" s="424">
        <f t="shared" si="1380"/>
        <v>12408836.6</v>
      </c>
      <c r="IT109" s="146"/>
      <c r="IU109" s="155">
        <f t="shared" ref="IU109" si="2724">SUM(IU84+IU89+IU94+IU99+IU104)</f>
        <v>0</v>
      </c>
      <c r="IV109" s="154"/>
      <c r="IW109" s="154">
        <f t="shared" ref="IW109:IX109" si="2725">SUM(IW84+IW89+IW94+IW99+IW104)</f>
        <v>0</v>
      </c>
      <c r="IX109" s="155">
        <f t="shared" si="2725"/>
        <v>20663.3</v>
      </c>
      <c r="IY109" s="154"/>
      <c r="IZ109" s="154">
        <f t="shared" ref="IZ109:JA109" si="2726">SUM(IZ84+IZ89+IZ94+IZ99+IZ104)</f>
        <v>730186</v>
      </c>
      <c r="JA109" s="155">
        <f t="shared" si="2726"/>
        <v>0</v>
      </c>
      <c r="JB109" s="154"/>
      <c r="JC109" s="154">
        <f t="shared" ref="JC109:JD109" si="2727">SUM(JC84+JC89+JC94+JC99+JC104)</f>
        <v>0</v>
      </c>
      <c r="JD109" s="155">
        <f t="shared" si="2727"/>
        <v>6457</v>
      </c>
      <c r="JE109" s="154"/>
      <c r="JF109" s="154">
        <f t="shared" ref="JF109:JG109" si="2728">SUM(JF84+JF89+JF94+JF99+JF104)</f>
        <v>201450</v>
      </c>
      <c r="JG109" s="155">
        <f t="shared" si="2728"/>
        <v>3000</v>
      </c>
      <c r="JH109" s="154"/>
      <c r="JI109" s="154">
        <f t="shared" ref="JI109:JJ109" si="2729">SUM(JI84+JI89+JI94+JI99+JI104)</f>
        <v>3300000</v>
      </c>
      <c r="JJ109" s="155">
        <f t="shared" si="2729"/>
        <v>1729</v>
      </c>
      <c r="JK109" s="154"/>
      <c r="JL109" s="154">
        <f t="shared" ref="JL109:JP109" si="2730">SUM(JL84+JL89+JL94+JL99+JL104)</f>
        <v>963034</v>
      </c>
      <c r="JM109" s="687">
        <f t="shared" si="2730"/>
        <v>0</v>
      </c>
      <c r="JN109" s="154">
        <f t="shared" si="2730"/>
        <v>0</v>
      </c>
      <c r="JO109" s="154">
        <f t="shared" si="2730"/>
        <v>0</v>
      </c>
      <c r="JP109" s="155">
        <f t="shared" si="2730"/>
        <v>7350000</v>
      </c>
      <c r="JQ109" s="154"/>
      <c r="JR109" s="154">
        <f t="shared" ref="JR109:JT109" si="2731">SUM(JR84+JR89+JR94+JR99+JR104)</f>
        <v>3272642</v>
      </c>
      <c r="JS109" s="155">
        <f t="shared" si="2731"/>
        <v>8155039</v>
      </c>
      <c r="JT109" s="155">
        <f t="shared" si="2731"/>
        <v>250</v>
      </c>
      <c r="JU109" s="154"/>
      <c r="JV109" s="154">
        <f t="shared" ref="JV109" si="2732">SUM(JV84+JV89+JV94+JV99+JV104)</f>
        <v>225000</v>
      </c>
      <c r="JW109" s="424">
        <f>SUM(IW109,IZ109,JC109,JF109,JI109,JL109,JO109,JR109,JV109)</f>
        <v>8692312</v>
      </c>
      <c r="JX109" s="155">
        <f t="shared" ref="JX109" si="2733">SUM(JX84+JX89+JX94+JX99+JX104)</f>
        <v>12000</v>
      </c>
      <c r="JY109" s="154"/>
      <c r="JZ109" s="154">
        <f t="shared" ref="JZ109:KA109" si="2734">SUM(JZ84+JZ89+JZ94+JZ99+JZ104)</f>
        <v>360000</v>
      </c>
      <c r="KA109" s="155">
        <f t="shared" si="2734"/>
        <v>0</v>
      </c>
      <c r="KB109" s="154"/>
      <c r="KC109" s="154">
        <f t="shared" ref="KC109:KD109" si="2735">SUM(KC84+KC89+KC94+KC99+KC104)</f>
        <v>0</v>
      </c>
      <c r="KD109" s="155">
        <f t="shared" si="2735"/>
        <v>0</v>
      </c>
      <c r="KE109" s="154"/>
      <c r="KF109" s="154">
        <f t="shared" ref="KF109:KG109" si="2736">SUM(KF84+KF89+KF94+KF99+KF104)</f>
        <v>0</v>
      </c>
      <c r="KG109" s="155">
        <f t="shared" si="2736"/>
        <v>9300</v>
      </c>
      <c r="KH109" s="154"/>
      <c r="KI109" s="154">
        <f t="shared" ref="KI109:KJ109" si="2737">SUM(KI84+KI89+KI94+KI99+KI104)</f>
        <v>2046000</v>
      </c>
      <c r="KJ109" s="155">
        <f t="shared" si="2737"/>
        <v>0</v>
      </c>
      <c r="KK109" s="154"/>
      <c r="KL109" s="154">
        <f t="shared" ref="KL109" si="2738">SUM(KL84+KL89+KL94+KL99+KL104)</f>
        <v>0</v>
      </c>
      <c r="KM109" s="424">
        <f t="shared" si="1398"/>
        <v>2406000</v>
      </c>
      <c r="KN109" s="154">
        <f t="shared" ref="KN109:KP109" si="2739">SUM(KN84+KN89+KN94+KN99+KN104)</f>
        <v>250000</v>
      </c>
      <c r="KO109" s="154">
        <f t="shared" si="2739"/>
        <v>20000</v>
      </c>
      <c r="KP109" s="157">
        <f t="shared" si="2739"/>
        <v>1109831.2000000002</v>
      </c>
      <c r="KQ109" s="424">
        <f t="shared" si="1381"/>
        <v>12478143.199999999</v>
      </c>
      <c r="KR109" s="146"/>
    </row>
    <row r="110" spans="1:304" ht="15">
      <c r="A110" s="914"/>
      <c r="B110" s="811" t="s">
        <v>19</v>
      </c>
      <c r="C110" s="300"/>
      <c r="D110" s="309"/>
      <c r="E110" s="302"/>
      <c r="F110" s="302" t="str">
        <f t="shared" si="1986"/>
        <v/>
      </c>
      <c r="G110" s="303"/>
      <c r="H110" s="302"/>
      <c r="I110" s="302" t="str">
        <f t="shared" si="2084"/>
        <v/>
      </c>
      <c r="J110" s="303"/>
      <c r="K110" s="302"/>
      <c r="L110" s="302" t="str">
        <f t="shared" si="1834"/>
        <v/>
      </c>
      <c r="M110" s="303"/>
      <c r="N110" s="302"/>
      <c r="O110" s="302" t="str">
        <f t="shared" si="1844"/>
        <v/>
      </c>
      <c r="P110" s="303"/>
      <c r="Q110" s="302"/>
      <c r="R110" s="302" t="str">
        <f t="shared" si="2085"/>
        <v/>
      </c>
      <c r="S110" s="303"/>
      <c r="T110" s="302"/>
      <c r="U110" s="302" t="str">
        <f t="shared" si="1846"/>
        <v/>
      </c>
      <c r="V110" s="303"/>
      <c r="W110" s="688"/>
      <c r="X110" s="303"/>
      <c r="Y110" s="303"/>
      <c r="Z110" s="302"/>
      <c r="AA110" s="304" t="str">
        <f t="shared" si="2079"/>
        <v/>
      </c>
      <c r="AB110" s="303"/>
      <c r="AC110" s="302"/>
      <c r="AD110" s="302"/>
      <c r="AE110" s="302" t="str">
        <f t="shared" si="1848"/>
        <v/>
      </c>
      <c r="AF110" s="303"/>
      <c r="AG110" s="303">
        <f>SUM(G110,J110,M110,P110,S110,V110,AB110,AF110)</f>
        <v>0</v>
      </c>
      <c r="AH110" s="302"/>
      <c r="AI110" s="302" t="str">
        <f t="shared" si="1871"/>
        <v/>
      </c>
      <c r="AJ110" s="303"/>
      <c r="AK110" s="302"/>
      <c r="AL110" s="302" t="str">
        <f t="shared" si="1873"/>
        <v/>
      </c>
      <c r="AM110" s="303"/>
      <c r="AN110" s="302"/>
      <c r="AO110" s="302" t="str">
        <f t="shared" si="1875"/>
        <v/>
      </c>
      <c r="AP110" s="303"/>
      <c r="AQ110" s="302"/>
      <c r="AR110" s="302" t="str">
        <f t="shared" si="1973"/>
        <v/>
      </c>
      <c r="AS110" s="303"/>
      <c r="AT110" s="302"/>
      <c r="AU110" s="302" t="str">
        <f t="shared" si="1988"/>
        <v>0</v>
      </c>
      <c r="AV110" s="303"/>
      <c r="AW110" s="305">
        <f t="shared" ref="AW110:AW116" si="2740">SUM(AJ110,AM110,AP110,AS110,AV110)</f>
        <v>0</v>
      </c>
      <c r="AX110" s="303"/>
      <c r="AY110" s="303"/>
      <c r="AZ110" s="303"/>
      <c r="BA110" s="306">
        <f t="shared" si="2479"/>
        <v>0</v>
      </c>
      <c r="BB110" s="307"/>
      <c r="BC110" s="302"/>
      <c r="BD110" s="303" t="str">
        <f t="shared" si="1884"/>
        <v/>
      </c>
      <c r="BE110" s="303"/>
      <c r="BF110" s="302"/>
      <c r="BG110" s="303" t="str">
        <f t="shared" si="1886"/>
        <v/>
      </c>
      <c r="BH110" s="303"/>
      <c r="BI110" s="302"/>
      <c r="BJ110" s="303" t="str">
        <f t="shared" si="1888"/>
        <v/>
      </c>
      <c r="BK110" s="303"/>
      <c r="BL110" s="302"/>
      <c r="BM110" s="303" t="str">
        <f t="shared" si="1890"/>
        <v/>
      </c>
      <c r="BN110" s="303"/>
      <c r="BO110" s="302"/>
      <c r="BP110" s="303" t="str">
        <f t="shared" si="1892"/>
        <v/>
      </c>
      <c r="BQ110" s="303"/>
      <c r="BR110" s="302"/>
      <c r="BS110" s="303" t="str">
        <f t="shared" si="1894"/>
        <v/>
      </c>
      <c r="BT110" s="303"/>
      <c r="BU110" s="688"/>
      <c r="BV110" s="303"/>
      <c r="BW110" s="303"/>
      <c r="BX110" s="302"/>
      <c r="BY110" s="303" t="str">
        <f t="shared" si="1896"/>
        <v/>
      </c>
      <c r="BZ110" s="303"/>
      <c r="CA110" s="302"/>
      <c r="CB110" s="302"/>
      <c r="CC110" s="303" t="str">
        <f t="shared" si="1898"/>
        <v/>
      </c>
      <c r="CD110" s="303"/>
      <c r="CE110" s="424">
        <f t="shared" si="1383"/>
        <v>0</v>
      </c>
      <c r="CF110" s="302"/>
      <c r="CG110" s="303" t="str">
        <f t="shared" si="1901"/>
        <v/>
      </c>
      <c r="CH110" s="303"/>
      <c r="CI110" s="302"/>
      <c r="CJ110" s="303" t="str">
        <f t="shared" si="1903"/>
        <v/>
      </c>
      <c r="CK110" s="303"/>
      <c r="CL110" s="302"/>
      <c r="CM110" s="303" t="str">
        <f t="shared" si="1905"/>
        <v/>
      </c>
      <c r="CN110" s="303"/>
      <c r="CO110" s="302"/>
      <c r="CP110" s="303" t="str">
        <f t="shared" si="1907"/>
        <v/>
      </c>
      <c r="CQ110" s="303"/>
      <c r="CR110" s="302"/>
      <c r="CS110" s="303" t="str">
        <f t="shared" si="1909"/>
        <v/>
      </c>
      <c r="CT110" s="303"/>
      <c r="CU110" s="424">
        <f t="shared" si="1394"/>
        <v>0</v>
      </c>
      <c r="CV110" s="303"/>
      <c r="CW110" s="303"/>
      <c r="CX110" s="303"/>
      <c r="CY110" s="424">
        <f t="shared" si="1377"/>
        <v>0</v>
      </c>
      <c r="CZ110" s="308"/>
      <c r="DA110" s="302"/>
      <c r="DB110" s="303"/>
      <c r="DC110" s="303"/>
      <c r="DD110" s="302"/>
      <c r="DE110" s="303"/>
      <c r="DF110" s="303"/>
      <c r="DG110" s="302"/>
      <c r="DH110" s="303"/>
      <c r="DI110" s="303"/>
      <c r="DJ110" s="302"/>
      <c r="DK110" s="303"/>
      <c r="DL110" s="303"/>
      <c r="DM110" s="302"/>
      <c r="DN110" s="303"/>
      <c r="DO110" s="303"/>
      <c r="DP110" s="302"/>
      <c r="DQ110" s="303"/>
      <c r="DR110" s="303"/>
      <c r="DS110" s="688"/>
      <c r="DT110" s="303"/>
      <c r="DU110" s="303"/>
      <c r="DV110" s="302"/>
      <c r="DW110" s="303"/>
      <c r="DX110" s="303"/>
      <c r="DY110" s="302"/>
      <c r="DZ110" s="302"/>
      <c r="EA110" s="303"/>
      <c r="EB110" s="303"/>
      <c r="EC110" s="424">
        <f t="shared" si="1384"/>
        <v>0</v>
      </c>
      <c r="ED110" s="302"/>
      <c r="EE110" s="303"/>
      <c r="EF110" s="303"/>
      <c r="EG110" s="302"/>
      <c r="EH110" s="303"/>
      <c r="EI110" s="303"/>
      <c r="EJ110" s="302"/>
      <c r="EK110" s="303"/>
      <c r="EL110" s="303"/>
      <c r="EM110" s="302"/>
      <c r="EN110" s="303"/>
      <c r="EO110" s="303"/>
      <c r="EP110" s="302"/>
      <c r="EQ110" s="303"/>
      <c r="ER110" s="303"/>
      <c r="ES110" s="424">
        <f t="shared" si="1395"/>
        <v>0</v>
      </c>
      <c r="ET110" s="303"/>
      <c r="EU110" s="303"/>
      <c r="EV110" s="303"/>
      <c r="EW110" s="424">
        <f t="shared" si="1378"/>
        <v>0</v>
      </c>
      <c r="EX110" s="307"/>
      <c r="EY110" s="302"/>
      <c r="EZ110" s="303"/>
      <c r="FA110" s="303"/>
      <c r="FB110" s="302"/>
      <c r="FC110" s="303"/>
      <c r="FD110" s="303"/>
      <c r="FE110" s="302"/>
      <c r="FF110" s="303"/>
      <c r="FG110" s="303"/>
      <c r="FH110" s="302"/>
      <c r="FI110" s="303"/>
      <c r="FJ110" s="303"/>
      <c r="FK110" s="302"/>
      <c r="FL110" s="303"/>
      <c r="FM110" s="303"/>
      <c r="FN110" s="302"/>
      <c r="FO110" s="303"/>
      <c r="FP110" s="303"/>
      <c r="FQ110" s="688"/>
      <c r="FR110" s="303"/>
      <c r="FS110" s="303"/>
      <c r="FT110" s="302"/>
      <c r="FU110" s="303"/>
      <c r="FV110" s="303"/>
      <c r="FW110" s="302"/>
      <c r="FX110" s="303"/>
      <c r="FY110" s="303"/>
      <c r="FZ110" s="303"/>
      <c r="GA110" s="424">
        <f t="shared" si="1385"/>
        <v>0</v>
      </c>
      <c r="GB110" s="302"/>
      <c r="GC110" s="303"/>
      <c r="GD110" s="303"/>
      <c r="GE110" s="302"/>
      <c r="GF110" s="303"/>
      <c r="GG110" s="303"/>
      <c r="GH110" s="302"/>
      <c r="GI110" s="303"/>
      <c r="GJ110" s="303"/>
      <c r="GK110" s="302"/>
      <c r="GL110" s="303"/>
      <c r="GM110" s="303"/>
      <c r="GN110" s="302"/>
      <c r="GO110" s="303"/>
      <c r="GP110" s="303"/>
      <c r="GQ110" s="424">
        <f t="shared" si="1396"/>
        <v>0</v>
      </c>
      <c r="GR110" s="303"/>
      <c r="GS110" s="303"/>
      <c r="GT110" s="308"/>
      <c r="GU110" s="424">
        <f t="shared" si="1379"/>
        <v>0</v>
      </c>
      <c r="GV110" s="307"/>
      <c r="GW110" s="302"/>
      <c r="GX110" s="303"/>
      <c r="GY110" s="303"/>
      <c r="GZ110" s="302"/>
      <c r="HA110" s="303"/>
      <c r="HB110" s="303"/>
      <c r="HC110" s="302"/>
      <c r="HD110" s="303"/>
      <c r="HE110" s="303"/>
      <c r="HF110" s="302"/>
      <c r="HG110" s="303"/>
      <c r="HH110" s="303"/>
      <c r="HI110" s="302"/>
      <c r="HJ110" s="303"/>
      <c r="HK110" s="303"/>
      <c r="HL110" s="302"/>
      <c r="HM110" s="303"/>
      <c r="HN110" s="303"/>
      <c r="HO110" s="688"/>
      <c r="HP110" s="303"/>
      <c r="HQ110" s="303"/>
      <c r="HR110" s="302"/>
      <c r="HS110" s="303"/>
      <c r="HT110" s="303"/>
      <c r="HU110" s="302"/>
      <c r="HV110" s="302"/>
      <c r="HW110" s="303"/>
      <c r="HX110" s="303"/>
      <c r="HY110" s="424">
        <f t="shared" si="1386"/>
        <v>0</v>
      </c>
      <c r="HZ110" s="302"/>
      <c r="IA110" s="303"/>
      <c r="IB110" s="303"/>
      <c r="IC110" s="302"/>
      <c r="ID110" s="303"/>
      <c r="IE110" s="303"/>
      <c r="IF110" s="302"/>
      <c r="IG110" s="303"/>
      <c r="IH110" s="303"/>
      <c r="II110" s="302"/>
      <c r="IJ110" s="303"/>
      <c r="IK110" s="303"/>
      <c r="IL110" s="302"/>
      <c r="IM110" s="303"/>
      <c r="IN110" s="303"/>
      <c r="IO110" s="424">
        <f t="shared" si="1397"/>
        <v>0</v>
      </c>
      <c r="IP110" s="303"/>
      <c r="IQ110" s="303"/>
      <c r="IR110" s="308"/>
      <c r="IS110" s="424">
        <f t="shared" si="1380"/>
        <v>0</v>
      </c>
      <c r="IT110" s="307"/>
      <c r="IU110" s="302"/>
      <c r="IV110" s="303"/>
      <c r="IW110" s="303"/>
      <c r="IX110" s="302"/>
      <c r="IY110" s="303"/>
      <c r="IZ110" s="303"/>
      <c r="JA110" s="302"/>
      <c r="JB110" s="303"/>
      <c r="JC110" s="303"/>
      <c r="JD110" s="302"/>
      <c r="JE110" s="303"/>
      <c r="JF110" s="303"/>
      <c r="JG110" s="302"/>
      <c r="JH110" s="303"/>
      <c r="JI110" s="303"/>
      <c r="JJ110" s="302"/>
      <c r="JK110" s="303"/>
      <c r="JL110" s="303"/>
      <c r="JM110" s="688"/>
      <c r="JN110" s="303"/>
      <c r="JO110" s="303"/>
      <c r="JP110" s="302"/>
      <c r="JQ110" s="303"/>
      <c r="JR110" s="303"/>
      <c r="JS110" s="302"/>
      <c r="JT110" s="302"/>
      <c r="JU110" s="303"/>
      <c r="JV110" s="303"/>
      <c r="JW110" s="424">
        <f t="shared" si="1387"/>
        <v>0</v>
      </c>
      <c r="JX110" s="302"/>
      <c r="JY110" s="303"/>
      <c r="JZ110" s="303"/>
      <c r="KA110" s="302"/>
      <c r="KB110" s="303"/>
      <c r="KC110" s="303"/>
      <c r="KD110" s="302"/>
      <c r="KE110" s="303"/>
      <c r="KF110" s="303"/>
      <c r="KG110" s="302"/>
      <c r="KH110" s="303"/>
      <c r="KI110" s="303"/>
      <c r="KJ110" s="302"/>
      <c r="KK110" s="303"/>
      <c r="KL110" s="303"/>
      <c r="KM110" s="424">
        <f t="shared" si="1398"/>
        <v>0</v>
      </c>
      <c r="KN110" s="303"/>
      <c r="KO110" s="303"/>
      <c r="KP110" s="308"/>
      <c r="KQ110" s="424">
        <f t="shared" si="1381"/>
        <v>0</v>
      </c>
      <c r="KR110" s="307"/>
    </row>
    <row r="111" spans="1:304">
      <c r="A111" s="914"/>
      <c r="B111" s="16"/>
      <c r="C111" s="635" t="s">
        <v>20</v>
      </c>
      <c r="D111" s="17" t="s">
        <v>1</v>
      </c>
      <c r="E111" s="32"/>
      <c r="F111" s="32" t="str">
        <f t="shared" si="1986"/>
        <v/>
      </c>
      <c r="G111" s="35"/>
      <c r="H111" s="32">
        <v>7500</v>
      </c>
      <c r="I111" s="32">
        <f t="shared" si="2084"/>
        <v>55</v>
      </c>
      <c r="J111" s="35">
        <v>412500</v>
      </c>
      <c r="K111" s="32"/>
      <c r="L111" s="32" t="str">
        <f t="shared" si="1834"/>
        <v/>
      </c>
      <c r="M111" s="35"/>
      <c r="N111" s="32"/>
      <c r="O111" s="32" t="str">
        <f t="shared" si="1844"/>
        <v/>
      </c>
      <c r="P111" s="35"/>
      <c r="Q111" s="32">
        <v>650</v>
      </c>
      <c r="R111" s="32">
        <f t="shared" si="2085"/>
        <v>927</v>
      </c>
      <c r="S111" s="35">
        <v>602550</v>
      </c>
      <c r="T111" s="32"/>
      <c r="U111" s="32" t="str">
        <f t="shared" si="1846"/>
        <v/>
      </c>
      <c r="V111" s="35"/>
      <c r="W111" s="669"/>
      <c r="X111" s="35"/>
      <c r="Y111" s="35"/>
      <c r="Z111" s="32">
        <v>1336600</v>
      </c>
      <c r="AA111" s="229">
        <f t="shared" si="2079"/>
        <v>0.56999999999999995</v>
      </c>
      <c r="AB111" s="35">
        <v>761862</v>
      </c>
      <c r="AC111" s="32">
        <v>1350000</v>
      </c>
      <c r="AD111" s="32"/>
      <c r="AE111" s="32" t="str">
        <f t="shared" si="1848"/>
        <v/>
      </c>
      <c r="AF111" s="35"/>
      <c r="AG111" s="35">
        <f>SUM(G111,J111,M111,P111,S111,V111,AB111,AF111)</f>
        <v>1776912</v>
      </c>
      <c r="AH111" s="32"/>
      <c r="AI111" s="32"/>
      <c r="AJ111" s="35"/>
      <c r="AK111" s="32"/>
      <c r="AL111" s="32"/>
      <c r="AM111" s="35"/>
      <c r="AN111" s="32"/>
      <c r="AO111" s="32"/>
      <c r="AP111" s="35"/>
      <c r="AQ111" s="32"/>
      <c r="AR111" s="32"/>
      <c r="AS111" s="35"/>
      <c r="AT111" s="32"/>
      <c r="AU111" s="32" t="str">
        <f t="shared" si="1988"/>
        <v>0</v>
      </c>
      <c r="AV111" s="35"/>
      <c r="AW111" s="35">
        <f t="shared" si="2740"/>
        <v>0</v>
      </c>
      <c r="AX111" s="35">
        <v>50000</v>
      </c>
      <c r="AY111" s="35">
        <v>5000</v>
      </c>
      <c r="AZ111" s="399">
        <f t="shared" ref="AZ111:AZ115" si="2741">SUM(G111,J111,M111,P111,S111,V111,AB111,AF111,AJ111,AM111,AP111,AV111,AS111,AX111)*0.1</f>
        <v>182691.20000000001</v>
      </c>
      <c r="BA111" s="206">
        <f t="shared" si="2479"/>
        <v>2014603.2</v>
      </c>
      <c r="BB111" s="45"/>
      <c r="BC111" s="32"/>
      <c r="BD111" s="35" t="str">
        <f t="shared" si="1884"/>
        <v/>
      </c>
      <c r="BE111" s="35"/>
      <c r="BF111" s="32">
        <v>4500</v>
      </c>
      <c r="BG111" s="35">
        <f t="shared" si="1886"/>
        <v>55</v>
      </c>
      <c r="BH111" s="35">
        <v>247500</v>
      </c>
      <c r="BI111" s="32"/>
      <c r="BJ111" s="35" t="str">
        <f t="shared" si="1888"/>
        <v/>
      </c>
      <c r="BK111" s="35"/>
      <c r="BL111" s="32"/>
      <c r="BM111" s="35" t="str">
        <f t="shared" si="1890"/>
        <v/>
      </c>
      <c r="BN111" s="35"/>
      <c r="BO111" s="32">
        <v>750</v>
      </c>
      <c r="BP111" s="35">
        <f t="shared" si="1892"/>
        <v>1200</v>
      </c>
      <c r="BQ111" s="35">
        <v>900000</v>
      </c>
      <c r="BR111" s="32">
        <v>100</v>
      </c>
      <c r="BS111" s="35">
        <f t="shared" si="1894"/>
        <v>762</v>
      </c>
      <c r="BT111" s="35">
        <v>76200</v>
      </c>
      <c r="BU111" s="669"/>
      <c r="BV111" s="35"/>
      <c r="BW111" s="35"/>
      <c r="BX111" s="32">
        <v>1700000</v>
      </c>
      <c r="BY111" s="35">
        <f t="shared" si="1896"/>
        <v>0.56999999999999995</v>
      </c>
      <c r="BZ111" s="35">
        <v>969000</v>
      </c>
      <c r="CA111" s="32">
        <v>1800000</v>
      </c>
      <c r="CB111" s="32"/>
      <c r="CC111" s="35" t="str">
        <f t="shared" si="1898"/>
        <v/>
      </c>
      <c r="CD111" s="35"/>
      <c r="CE111" s="424">
        <f t="shared" si="1383"/>
        <v>2192700</v>
      </c>
      <c r="CI111" s="32"/>
      <c r="CJ111" s="35" t="str">
        <f t="shared" si="1903"/>
        <v/>
      </c>
      <c r="CK111" s="35"/>
      <c r="CL111" s="32">
        <v>750</v>
      </c>
      <c r="CM111" s="35">
        <f t="shared" si="1905"/>
        <v>1600</v>
      </c>
      <c r="CN111" s="35">
        <v>1200000</v>
      </c>
      <c r="CR111" s="32"/>
      <c r="CS111" s="35" t="str">
        <f t="shared" si="1909"/>
        <v/>
      </c>
      <c r="CT111" s="35"/>
      <c r="CU111" s="424">
        <f t="shared" si="1394"/>
        <v>1200000</v>
      </c>
      <c r="CV111" s="35">
        <v>50000</v>
      </c>
      <c r="CW111" s="35">
        <v>5000</v>
      </c>
      <c r="CX111" s="399">
        <f>SUM(BE111,BH111,BK111,BN111,BQ111,BT111,BZ111,CD111,CH113,CK111,CN111,CQ113,CT111)*0.1</f>
        <v>500270</v>
      </c>
      <c r="CY111" s="424">
        <f t="shared" si="1377"/>
        <v>3947970</v>
      </c>
      <c r="CZ111" s="822"/>
      <c r="DA111" s="32"/>
      <c r="DB111" s="35"/>
      <c r="DC111" s="35"/>
      <c r="DD111" s="32">
        <v>3500</v>
      </c>
      <c r="DE111" s="35"/>
      <c r="DF111" s="35">
        <v>192500</v>
      </c>
      <c r="DG111" s="32"/>
      <c r="DH111" s="35"/>
      <c r="DI111" s="35"/>
      <c r="DJ111" s="32"/>
      <c r="DK111" s="35"/>
      <c r="DL111" s="35"/>
      <c r="DM111" s="32">
        <v>1000</v>
      </c>
      <c r="DN111" s="35"/>
      <c r="DO111" s="35">
        <v>927000</v>
      </c>
      <c r="DP111" s="32">
        <v>200</v>
      </c>
      <c r="DQ111" s="35"/>
      <c r="DR111" s="35">
        <v>152400</v>
      </c>
      <c r="DS111" s="669"/>
      <c r="DT111" s="35"/>
      <c r="DU111" s="35"/>
      <c r="DV111" s="32">
        <v>1350000</v>
      </c>
      <c r="DW111" s="35"/>
      <c r="DX111" s="35">
        <v>769500</v>
      </c>
      <c r="DY111" s="32">
        <v>1800000</v>
      </c>
      <c r="DZ111" s="32"/>
      <c r="EA111" s="35"/>
      <c r="EB111" s="35"/>
      <c r="EC111" s="424">
        <f t="shared" si="1384"/>
        <v>2041400</v>
      </c>
      <c r="ED111" s="32">
        <v>6000</v>
      </c>
      <c r="EE111" s="35"/>
      <c r="EF111" s="35">
        <v>180000</v>
      </c>
      <c r="EG111" s="32"/>
      <c r="EH111" s="35"/>
      <c r="EI111" s="35"/>
      <c r="EJ111" s="32">
        <v>750</v>
      </c>
      <c r="EK111" s="35"/>
      <c r="EL111" s="35">
        <v>1200000</v>
      </c>
      <c r="EM111" s="32">
        <v>6500</v>
      </c>
      <c r="EN111" s="35"/>
      <c r="EO111" s="35">
        <v>1430000</v>
      </c>
      <c r="EP111" s="32"/>
      <c r="EQ111" s="35"/>
      <c r="ER111" s="35"/>
      <c r="ES111" s="424">
        <f t="shared" si="1395"/>
        <v>2810000</v>
      </c>
      <c r="ET111" s="35"/>
      <c r="EU111" s="35">
        <v>5000</v>
      </c>
      <c r="EV111" s="399">
        <f>SUM(DC111,DF111,DI111,DL111,DO111,DR111,DX111,EB111,EF111,EI111,EL111,EO111,ER111)*0.1</f>
        <v>485140</v>
      </c>
      <c r="EW111" s="424">
        <f t="shared" si="1378"/>
        <v>5341540</v>
      </c>
      <c r="EX111" s="45"/>
      <c r="EY111" s="32"/>
      <c r="EZ111" s="35"/>
      <c r="FA111" s="35"/>
      <c r="FB111" s="32">
        <v>3500</v>
      </c>
      <c r="FC111" s="35"/>
      <c r="FD111" s="35">
        <v>192500</v>
      </c>
      <c r="FE111" s="32"/>
      <c r="FF111" s="35"/>
      <c r="FG111" s="35"/>
      <c r="FH111" s="32"/>
      <c r="FI111" s="35"/>
      <c r="FJ111" s="35"/>
      <c r="FK111" s="32">
        <v>1000</v>
      </c>
      <c r="FL111" s="35"/>
      <c r="FM111" s="35">
        <v>927400</v>
      </c>
      <c r="FN111" s="32">
        <v>200</v>
      </c>
      <c r="FO111" s="35"/>
      <c r="FP111" s="35">
        <v>152400</v>
      </c>
      <c r="FQ111" s="669"/>
      <c r="FR111" s="35"/>
      <c r="FS111" s="35"/>
      <c r="FT111" s="32">
        <v>1800000</v>
      </c>
      <c r="FU111" s="35"/>
      <c r="FV111" s="35">
        <v>1026000</v>
      </c>
      <c r="FW111" s="32">
        <v>1800000</v>
      </c>
      <c r="FX111" s="35"/>
      <c r="FY111" s="35"/>
      <c r="FZ111" s="35"/>
      <c r="GA111" s="424">
        <f t="shared" si="1385"/>
        <v>2298300</v>
      </c>
      <c r="GB111" s="32">
        <v>6000</v>
      </c>
      <c r="GC111" s="35"/>
      <c r="GD111" s="35">
        <v>180000</v>
      </c>
      <c r="GE111" s="32"/>
      <c r="GF111" s="35"/>
      <c r="GG111" s="35"/>
      <c r="GH111" s="32">
        <v>750</v>
      </c>
      <c r="GI111" s="35"/>
      <c r="GJ111" s="35">
        <v>1200000</v>
      </c>
      <c r="GK111" s="32">
        <v>6500</v>
      </c>
      <c r="GL111" s="35"/>
      <c r="GM111" s="35">
        <v>1430000</v>
      </c>
      <c r="GN111" s="32"/>
      <c r="GO111" s="35"/>
      <c r="GP111" s="35"/>
      <c r="GQ111" s="424">
        <f t="shared" si="1396"/>
        <v>2810000</v>
      </c>
      <c r="GR111" s="35"/>
      <c r="GS111" s="399">
        <v>5000</v>
      </c>
      <c r="GT111" s="399">
        <f>SUM(FA111,FD111,FG111,FJ111,FM111,FP111,FV111,FZ111,GD111,GG111,GJ111,GM111,GP111)*0.1</f>
        <v>510830</v>
      </c>
      <c r="GU111" s="424">
        <f t="shared" si="1379"/>
        <v>5624130</v>
      </c>
      <c r="GV111" s="45"/>
      <c r="GW111" s="32"/>
      <c r="GX111" s="35"/>
      <c r="GY111" s="35"/>
      <c r="GZ111" s="32">
        <v>3500</v>
      </c>
      <c r="HA111" s="35"/>
      <c r="HB111" s="35">
        <v>192500</v>
      </c>
      <c r="HC111" s="32"/>
      <c r="HD111" s="35"/>
      <c r="HE111" s="35"/>
      <c r="HF111" s="32"/>
      <c r="HG111" s="35"/>
      <c r="HH111" s="35"/>
      <c r="HI111" s="32">
        <v>1000</v>
      </c>
      <c r="HJ111" s="35"/>
      <c r="HK111" s="35">
        <v>927400</v>
      </c>
      <c r="HL111" s="32">
        <v>200</v>
      </c>
      <c r="HM111" s="35"/>
      <c r="HN111" s="35">
        <v>152400</v>
      </c>
      <c r="HO111" s="669"/>
      <c r="HP111" s="35"/>
      <c r="HQ111" s="35"/>
      <c r="HR111" s="32">
        <v>1800000</v>
      </c>
      <c r="HS111" s="35"/>
      <c r="HT111" s="35">
        <v>1026000</v>
      </c>
      <c r="HU111" s="32">
        <v>1800000</v>
      </c>
      <c r="HV111" s="32"/>
      <c r="HW111" s="35"/>
      <c r="HX111" s="35"/>
      <c r="HY111" s="424">
        <f t="shared" si="1386"/>
        <v>2298300</v>
      </c>
      <c r="HZ111" s="32">
        <v>6000</v>
      </c>
      <c r="IA111" s="35"/>
      <c r="IB111" s="35">
        <v>180000</v>
      </c>
      <c r="IC111" s="32"/>
      <c r="ID111" s="35"/>
      <c r="IE111" s="35"/>
      <c r="IF111" s="32">
        <v>750</v>
      </c>
      <c r="IG111" s="35"/>
      <c r="IH111" s="35">
        <v>1200000</v>
      </c>
      <c r="II111" s="32">
        <v>6500</v>
      </c>
      <c r="IJ111" s="35"/>
      <c r="IK111" s="35">
        <v>1430000</v>
      </c>
      <c r="IL111" s="32"/>
      <c r="IM111" s="35"/>
      <c r="IN111" s="35"/>
      <c r="IO111" s="424">
        <f t="shared" si="1397"/>
        <v>2810000</v>
      </c>
      <c r="IP111" s="35"/>
      <c r="IQ111" s="399">
        <v>5000</v>
      </c>
      <c r="IR111" s="399">
        <f>SUM(GY111,HB111,HE111,HH111,HK111,HN111,HT111,HX111,IB111,IE111,IH111,IK111,IN111)*0.1</f>
        <v>510830</v>
      </c>
      <c r="IS111" s="424">
        <f t="shared" si="1380"/>
        <v>5624130</v>
      </c>
      <c r="IT111" s="45"/>
      <c r="IU111" s="32"/>
      <c r="IV111" s="35"/>
      <c r="IW111" s="35"/>
      <c r="IX111" s="32">
        <v>3500</v>
      </c>
      <c r="IY111" s="35"/>
      <c r="IZ111" s="35">
        <v>192500</v>
      </c>
      <c r="JA111" s="32"/>
      <c r="JB111" s="35"/>
      <c r="JC111" s="35"/>
      <c r="JD111" s="32"/>
      <c r="JE111" s="35"/>
      <c r="JF111" s="35"/>
      <c r="JG111" s="32">
        <v>1000</v>
      </c>
      <c r="JH111" s="35"/>
      <c r="JI111" s="35">
        <v>927400</v>
      </c>
      <c r="JJ111" s="32">
        <v>200</v>
      </c>
      <c r="JK111" s="35"/>
      <c r="JL111" s="35">
        <v>152400</v>
      </c>
      <c r="JM111" s="669"/>
      <c r="JN111" s="35"/>
      <c r="JO111" s="35"/>
      <c r="JP111" s="32">
        <v>1800000</v>
      </c>
      <c r="JQ111" s="35"/>
      <c r="JR111" s="35">
        <v>1026000</v>
      </c>
      <c r="JS111" s="32">
        <v>2000000</v>
      </c>
      <c r="JT111" s="32"/>
      <c r="JU111" s="35"/>
      <c r="JV111" s="35"/>
      <c r="JW111" s="424">
        <f t="shared" si="1387"/>
        <v>2298300</v>
      </c>
      <c r="JX111" s="32">
        <v>6000</v>
      </c>
      <c r="JY111" s="35"/>
      <c r="JZ111" s="35">
        <v>180000</v>
      </c>
      <c r="KA111" s="32"/>
      <c r="KB111" s="35"/>
      <c r="KC111" s="35"/>
      <c r="KD111" s="32">
        <v>750</v>
      </c>
      <c r="KE111" s="35"/>
      <c r="KF111" s="35">
        <v>1200000</v>
      </c>
      <c r="KG111" s="32">
        <v>6500</v>
      </c>
      <c r="KH111" s="35"/>
      <c r="KI111" s="35">
        <v>1430000</v>
      </c>
      <c r="KJ111" s="32"/>
      <c r="KK111" s="35"/>
      <c r="KL111" s="35"/>
      <c r="KM111" s="424">
        <f t="shared" si="1398"/>
        <v>2810000</v>
      </c>
      <c r="KN111" s="35"/>
      <c r="KO111" s="399">
        <v>5000</v>
      </c>
      <c r="KP111" s="399">
        <f>SUM(IW111,IZ111,JC111,JF111,JI111,JL111,JR111,JV111,JZ111,KC111,KF111,KI111,KL111)*0.1</f>
        <v>510830</v>
      </c>
      <c r="KQ111" s="424">
        <f t="shared" si="1381"/>
        <v>5624130</v>
      </c>
      <c r="KR111" s="45"/>
    </row>
    <row r="112" spans="1:304">
      <c r="A112" s="914"/>
      <c r="B112" s="16"/>
      <c r="C112" s="16"/>
      <c r="D112" s="17" t="s">
        <v>55</v>
      </c>
      <c r="E112" s="32"/>
      <c r="F112" s="32" t="str">
        <f t="shared" si="1986"/>
        <v/>
      </c>
      <c r="G112" s="35"/>
      <c r="H112" s="32"/>
      <c r="I112" s="32" t="str">
        <f t="shared" si="2084"/>
        <v/>
      </c>
      <c r="J112" s="35"/>
      <c r="K112" s="32"/>
      <c r="L112" s="32" t="str">
        <f t="shared" si="1834"/>
        <v/>
      </c>
      <c r="M112" s="35"/>
      <c r="N112" s="32"/>
      <c r="O112" s="32" t="str">
        <f t="shared" si="1844"/>
        <v/>
      </c>
      <c r="P112" s="35"/>
      <c r="Q112" s="32"/>
      <c r="R112" s="32" t="str">
        <f t="shared" si="2085"/>
        <v/>
      </c>
      <c r="S112" s="35"/>
      <c r="T112" s="32"/>
      <c r="U112" s="32" t="str">
        <f t="shared" si="1846"/>
        <v/>
      </c>
      <c r="V112" s="35"/>
      <c r="W112" s="669"/>
      <c r="X112" s="35"/>
      <c r="Y112" s="35"/>
      <c r="Z112" s="32">
        <v>541800</v>
      </c>
      <c r="AA112" s="229">
        <f t="shared" si="2079"/>
        <v>0.56999999999999995</v>
      </c>
      <c r="AB112" s="35">
        <v>308826</v>
      </c>
      <c r="AC112" s="32">
        <v>541800</v>
      </c>
      <c r="AD112" s="32"/>
      <c r="AE112" s="32" t="str">
        <f t="shared" si="1848"/>
        <v/>
      </c>
      <c r="AF112" s="35"/>
      <c r="AG112" s="35">
        <f t="shared" ref="AG112:AG114" si="2742">SUM(G112,J112,M112,P112,S112,V112,AB112,AF112)</f>
        <v>308826</v>
      </c>
      <c r="AH112" s="32"/>
      <c r="AI112" s="32" t="str">
        <f t="shared" ref="AI112:AI122" si="2743">IF(ISERROR(AJ112/AH112),"",(AJ112/AH112))</f>
        <v/>
      </c>
      <c r="AJ112" s="35"/>
      <c r="AK112" s="32"/>
      <c r="AL112" s="32" t="str">
        <f t="shared" ref="AL112:AL122" si="2744">IF(ISERROR(AM112/AK112),"",(AM112/AK112))</f>
        <v/>
      </c>
      <c r="AM112" s="35"/>
      <c r="AN112" s="32"/>
      <c r="AO112" s="32" t="str">
        <f t="shared" ref="AO112:AO122" si="2745">IF(ISERROR(AP112/AN112),"",(AP112/AN112))</f>
        <v/>
      </c>
      <c r="AP112" s="35"/>
      <c r="AQ112" s="32"/>
      <c r="AR112" s="32" t="str">
        <f t="shared" ref="AR112:AR141" si="2746">IF(ISERROR(AS112/AQ112),"",(AS112/AQ112))</f>
        <v/>
      </c>
      <c r="AS112" s="35"/>
      <c r="AT112" s="32"/>
      <c r="AU112" s="32" t="str">
        <f t="shared" si="1988"/>
        <v>0</v>
      </c>
      <c r="AV112" s="35"/>
      <c r="AW112" s="35">
        <f t="shared" si="2740"/>
        <v>0</v>
      </c>
      <c r="AX112" s="35"/>
      <c r="AY112" s="35"/>
      <c r="AZ112" s="399">
        <f t="shared" si="2741"/>
        <v>30882.600000000002</v>
      </c>
      <c r="BA112" s="206">
        <f t="shared" si="2479"/>
        <v>339708.6</v>
      </c>
      <c r="BB112" s="45"/>
      <c r="BC112" s="32"/>
      <c r="BD112" s="35" t="str">
        <f t="shared" si="1884"/>
        <v/>
      </c>
      <c r="BE112" s="35"/>
      <c r="BF112" s="32"/>
      <c r="BG112" s="35" t="str">
        <f t="shared" si="1886"/>
        <v/>
      </c>
      <c r="BH112" s="35"/>
      <c r="BI112" s="32"/>
      <c r="BJ112" s="35" t="str">
        <f t="shared" si="1888"/>
        <v/>
      </c>
      <c r="BK112" s="35"/>
      <c r="BL112" s="32"/>
      <c r="BM112" s="35" t="str">
        <f t="shared" si="1890"/>
        <v/>
      </c>
      <c r="BN112" s="35"/>
      <c r="BO112" s="32"/>
      <c r="BP112" s="35" t="str">
        <f t="shared" si="1892"/>
        <v/>
      </c>
      <c r="BQ112" s="35"/>
      <c r="BR112" s="32"/>
      <c r="BS112" s="35" t="str">
        <f t="shared" si="1894"/>
        <v/>
      </c>
      <c r="BT112" s="35"/>
      <c r="BU112" s="669"/>
      <c r="BV112" s="35"/>
      <c r="BW112" s="35"/>
      <c r="BX112" s="32">
        <v>1175000</v>
      </c>
      <c r="BY112" s="35">
        <f t="shared" si="1896"/>
        <v>0.56999999999999995</v>
      </c>
      <c r="BZ112" s="35">
        <v>669750</v>
      </c>
      <c r="CA112" s="32">
        <v>1200000</v>
      </c>
      <c r="CB112" s="32"/>
      <c r="CC112" s="35" t="str">
        <f t="shared" si="1898"/>
        <v/>
      </c>
      <c r="CD112" s="35"/>
      <c r="CE112" s="424">
        <f t="shared" si="1383"/>
        <v>669750</v>
      </c>
      <c r="CF112" s="32"/>
      <c r="CG112" s="35" t="str">
        <f t="shared" si="1901"/>
        <v/>
      </c>
      <c r="CH112" s="35"/>
      <c r="CI112" s="32"/>
      <c r="CJ112" s="35" t="str">
        <f t="shared" si="1903"/>
        <v/>
      </c>
      <c r="CK112" s="35"/>
      <c r="CL112" s="32"/>
      <c r="CM112" s="35" t="str">
        <f t="shared" si="1905"/>
        <v/>
      </c>
      <c r="CN112" s="35"/>
      <c r="CO112" s="32"/>
      <c r="CP112" s="35" t="str">
        <f t="shared" si="1907"/>
        <v/>
      </c>
      <c r="CQ112" s="35"/>
      <c r="CR112" s="32"/>
      <c r="CS112" s="35" t="str">
        <f t="shared" si="1909"/>
        <v/>
      </c>
      <c r="CT112" s="35"/>
      <c r="CU112" s="424">
        <f t="shared" si="1394"/>
        <v>0</v>
      </c>
      <c r="CV112" s="35"/>
      <c r="CW112" s="35"/>
      <c r="CX112" s="399">
        <f t="shared" ref="CX112:CX115" si="2747">SUM(BE112,BH112,BK112,BN112,BQ112,BT112,BZ112,CD112,CH112,CK112,CN112,CQ112,CT112)*0.1</f>
        <v>66975</v>
      </c>
      <c r="CY112" s="424">
        <f t="shared" si="1377"/>
        <v>736725</v>
      </c>
      <c r="CZ112" s="822"/>
      <c r="DA112" s="32"/>
      <c r="DB112" s="35"/>
      <c r="DC112" s="35"/>
      <c r="DD112" s="32"/>
      <c r="DE112" s="35"/>
      <c r="DF112" s="35"/>
      <c r="DG112" s="32"/>
      <c r="DH112" s="35"/>
      <c r="DI112" s="35"/>
      <c r="DJ112" s="32"/>
      <c r="DK112" s="35"/>
      <c r="DL112" s="35"/>
      <c r="DM112" s="32"/>
      <c r="DN112" s="35"/>
      <c r="DO112" s="35"/>
      <c r="DP112" s="32"/>
      <c r="DQ112" s="35"/>
      <c r="DR112" s="35"/>
      <c r="DS112" s="669"/>
      <c r="DT112" s="35"/>
      <c r="DU112" s="35"/>
      <c r="DV112" s="32">
        <v>750000</v>
      </c>
      <c r="DW112" s="35"/>
      <c r="DX112" s="35">
        <v>427500</v>
      </c>
      <c r="DY112" s="32">
        <v>780000</v>
      </c>
      <c r="DZ112" s="32"/>
      <c r="EA112" s="35"/>
      <c r="EB112" s="35"/>
      <c r="EC112" s="424">
        <f t="shared" si="1384"/>
        <v>427500</v>
      </c>
      <c r="ED112" s="32"/>
      <c r="EE112" s="35"/>
      <c r="EF112" s="35"/>
      <c r="EG112" s="32"/>
      <c r="EH112" s="35"/>
      <c r="EI112" s="35"/>
      <c r="EJ112" s="32"/>
      <c r="EK112" s="35"/>
      <c r="EL112" s="35"/>
      <c r="EM112" s="32"/>
      <c r="EN112" s="35"/>
      <c r="EO112" s="35"/>
      <c r="EP112" s="32"/>
      <c r="EQ112" s="35"/>
      <c r="ER112" s="35"/>
      <c r="ES112" s="424">
        <f t="shared" si="1395"/>
        <v>0</v>
      </c>
      <c r="ET112" s="35"/>
      <c r="EU112" s="35"/>
      <c r="EV112" s="399">
        <f t="shared" ref="EV112:EV115" si="2748">SUM(DC112,DF112,DI112,DL112,DO112,DR112,DX112,EB112,EF112,EI112,EL112,EO112,ER112)*0.1</f>
        <v>42750</v>
      </c>
      <c r="EW112" s="424">
        <f t="shared" si="1378"/>
        <v>470250</v>
      </c>
      <c r="EX112" s="45"/>
      <c r="EY112" s="32"/>
      <c r="EZ112" s="35"/>
      <c r="FA112" s="35"/>
      <c r="FB112" s="32"/>
      <c r="FC112" s="35"/>
      <c r="FD112" s="35"/>
      <c r="FE112" s="32"/>
      <c r="FF112" s="35"/>
      <c r="FG112" s="35"/>
      <c r="FH112" s="32"/>
      <c r="FI112" s="35"/>
      <c r="FJ112" s="35"/>
      <c r="FK112" s="32"/>
      <c r="FL112" s="35"/>
      <c r="FM112" s="35"/>
      <c r="FN112" s="32"/>
      <c r="FO112" s="35"/>
      <c r="FP112" s="35"/>
      <c r="FQ112" s="669"/>
      <c r="FR112" s="35"/>
      <c r="FS112" s="35"/>
      <c r="FT112" s="32">
        <v>700000</v>
      </c>
      <c r="FU112" s="35"/>
      <c r="FV112" s="35">
        <v>399000</v>
      </c>
      <c r="FW112" s="32">
        <v>720000</v>
      </c>
      <c r="FX112" s="35"/>
      <c r="FY112" s="35"/>
      <c r="FZ112" s="35"/>
      <c r="GA112" s="424">
        <f t="shared" si="1385"/>
        <v>399000</v>
      </c>
      <c r="GB112" s="32"/>
      <c r="GC112" s="35"/>
      <c r="GD112" s="35"/>
      <c r="GE112" s="32"/>
      <c r="GF112" s="35"/>
      <c r="GG112" s="35"/>
      <c r="GH112" s="32"/>
      <c r="GI112" s="35"/>
      <c r="GJ112" s="35"/>
      <c r="GK112" s="32"/>
      <c r="GL112" s="35"/>
      <c r="GM112" s="35"/>
      <c r="GN112" s="32"/>
      <c r="GO112" s="35"/>
      <c r="GP112" s="35"/>
      <c r="GQ112" s="424">
        <f t="shared" si="1396"/>
        <v>0</v>
      </c>
      <c r="GR112" s="35"/>
      <c r="GS112" s="35"/>
      <c r="GT112" s="399">
        <f t="shared" ref="GT112:GT115" si="2749">SUM(FA112,FD112,FG112,FJ112,FM112,FP112,FV112,FZ112,GD112,GG112,GJ112,GM112,GP112)*0.1</f>
        <v>39900</v>
      </c>
      <c r="GU112" s="424">
        <f t="shared" si="1379"/>
        <v>438900</v>
      </c>
      <c r="GV112" s="45"/>
      <c r="GW112" s="32"/>
      <c r="GX112" s="35"/>
      <c r="GY112" s="35"/>
      <c r="GZ112" s="32"/>
      <c r="HA112" s="35"/>
      <c r="HB112" s="35"/>
      <c r="HC112" s="32"/>
      <c r="HD112" s="35"/>
      <c r="HE112" s="35"/>
      <c r="HF112" s="32"/>
      <c r="HG112" s="35"/>
      <c r="HH112" s="35"/>
      <c r="HI112" s="32"/>
      <c r="HJ112" s="35"/>
      <c r="HK112" s="35"/>
      <c r="HL112" s="32"/>
      <c r="HM112" s="35"/>
      <c r="HN112" s="35"/>
      <c r="HO112" s="669"/>
      <c r="HP112" s="35"/>
      <c r="HQ112" s="35"/>
      <c r="HR112" s="32">
        <v>700000</v>
      </c>
      <c r="HS112" s="35"/>
      <c r="HT112" s="35">
        <v>399000</v>
      </c>
      <c r="HU112" s="32">
        <v>700000</v>
      </c>
      <c r="HV112" s="32"/>
      <c r="HW112" s="35"/>
      <c r="HX112" s="35"/>
      <c r="HY112" s="424">
        <f t="shared" si="1386"/>
        <v>399000</v>
      </c>
      <c r="HZ112" s="32"/>
      <c r="IA112" s="35"/>
      <c r="IB112" s="35"/>
      <c r="IC112" s="32"/>
      <c r="ID112" s="35"/>
      <c r="IE112" s="35"/>
      <c r="IF112" s="32"/>
      <c r="IG112" s="35"/>
      <c r="IH112" s="35"/>
      <c r="II112" s="32"/>
      <c r="IJ112" s="35"/>
      <c r="IK112" s="35"/>
      <c r="IL112" s="32"/>
      <c r="IM112" s="35"/>
      <c r="IN112" s="35"/>
      <c r="IO112" s="424">
        <f t="shared" si="1397"/>
        <v>0</v>
      </c>
      <c r="IP112" s="35"/>
      <c r="IQ112" s="35"/>
      <c r="IR112" s="399">
        <f t="shared" ref="IR112:IR115" si="2750">SUM(GY112,HB112,HE112,HH112,HK112,HN112,HT112,HX112,IB112,IE112,IH112,IK112,IN112)*0.1</f>
        <v>39900</v>
      </c>
      <c r="IS112" s="424">
        <f t="shared" si="1380"/>
        <v>438900</v>
      </c>
      <c r="IT112" s="45"/>
      <c r="IU112" s="32"/>
      <c r="IV112" s="35"/>
      <c r="IW112" s="35"/>
      <c r="IX112" s="32"/>
      <c r="IY112" s="35"/>
      <c r="IZ112" s="35"/>
      <c r="JA112" s="32"/>
      <c r="JB112" s="35"/>
      <c r="JC112" s="35"/>
      <c r="JD112" s="32"/>
      <c r="JE112" s="35"/>
      <c r="JF112" s="35"/>
      <c r="JG112" s="32"/>
      <c r="JH112" s="35"/>
      <c r="JI112" s="35"/>
      <c r="JJ112" s="32"/>
      <c r="JK112" s="35"/>
      <c r="JL112" s="35"/>
      <c r="JM112" s="669"/>
      <c r="JN112" s="35"/>
      <c r="JO112" s="35"/>
      <c r="JP112" s="32">
        <v>700000</v>
      </c>
      <c r="JQ112" s="35"/>
      <c r="JR112" s="35">
        <v>399000</v>
      </c>
      <c r="JS112" s="32">
        <v>700000</v>
      </c>
      <c r="JT112" s="32"/>
      <c r="JU112" s="35"/>
      <c r="JV112" s="35"/>
      <c r="JW112" s="424">
        <f t="shared" si="1387"/>
        <v>399000</v>
      </c>
      <c r="JX112" s="32"/>
      <c r="JY112" s="35"/>
      <c r="JZ112" s="35"/>
      <c r="KA112" s="32"/>
      <c r="KB112" s="35"/>
      <c r="KC112" s="35"/>
      <c r="KD112" s="32"/>
      <c r="KE112" s="35"/>
      <c r="KF112" s="35"/>
      <c r="KG112" s="32"/>
      <c r="KH112" s="35"/>
      <c r="KI112" s="35"/>
      <c r="KJ112" s="32"/>
      <c r="KK112" s="35"/>
      <c r="KL112" s="35"/>
      <c r="KM112" s="424">
        <f t="shared" si="1398"/>
        <v>0</v>
      </c>
      <c r="KN112" s="35"/>
      <c r="KO112" s="35"/>
      <c r="KP112" s="399">
        <f t="shared" ref="KP112:KP115" si="2751">SUM(IW112,IZ112,JC112,JF112,JI112,JL112,JR112,JV112,JZ112,KC112,KF112,KI112,KL112)*0.1</f>
        <v>39900</v>
      </c>
      <c r="KQ112" s="424">
        <f t="shared" si="1381"/>
        <v>438900</v>
      </c>
      <c r="KR112" s="45"/>
    </row>
    <row r="113" spans="1:304" ht="42.75">
      <c r="A113" s="914"/>
      <c r="B113" s="16"/>
      <c r="C113" s="16"/>
      <c r="D113" s="17" t="s">
        <v>434</v>
      </c>
      <c r="E113" s="32"/>
      <c r="F113" s="32"/>
      <c r="G113" s="35"/>
      <c r="H113" s="32"/>
      <c r="I113" s="32"/>
      <c r="J113" s="35"/>
      <c r="K113" s="32"/>
      <c r="L113" s="32"/>
      <c r="M113" s="35"/>
      <c r="N113" s="32"/>
      <c r="O113" s="32"/>
      <c r="P113" s="35"/>
      <c r="Q113" s="32"/>
      <c r="R113" s="32"/>
      <c r="S113" s="35"/>
      <c r="T113" s="32"/>
      <c r="U113" s="32"/>
      <c r="V113" s="35"/>
      <c r="W113" s="669"/>
      <c r="X113" s="35"/>
      <c r="Y113" s="35"/>
      <c r="Z113" s="32"/>
      <c r="AA113" s="229"/>
      <c r="AB113" s="35"/>
      <c r="AC113" s="32"/>
      <c r="AD113" s="32"/>
      <c r="AE113" s="32"/>
      <c r="AF113" s="35"/>
      <c r="AG113" s="35"/>
      <c r="AH113" s="32"/>
      <c r="AI113" s="32"/>
      <c r="AJ113" s="35"/>
      <c r="AK113" s="32"/>
      <c r="AL113" s="32"/>
      <c r="AM113" s="35"/>
      <c r="AN113" s="32"/>
      <c r="AO113" s="32"/>
      <c r="AP113" s="35"/>
      <c r="AQ113" s="32"/>
      <c r="AR113" s="32"/>
      <c r="AS113" s="35"/>
      <c r="AT113" s="32"/>
      <c r="AU113" s="32"/>
      <c r="AV113" s="35"/>
      <c r="AW113" s="35"/>
      <c r="AX113" s="35"/>
      <c r="AY113" s="35"/>
      <c r="AZ113" s="399"/>
      <c r="BA113" s="206"/>
      <c r="BB113" s="45"/>
      <c r="BC113" s="32"/>
      <c r="BD113" s="35"/>
      <c r="BE113" s="35"/>
      <c r="BF113" s="32"/>
      <c r="BG113" s="35"/>
      <c r="BH113" s="35"/>
      <c r="BI113" s="32"/>
      <c r="BJ113" s="35"/>
      <c r="BK113" s="35"/>
      <c r="BL113" s="32"/>
      <c r="BM113" s="35"/>
      <c r="BN113" s="35"/>
      <c r="BO113" s="32"/>
      <c r="BP113" s="35"/>
      <c r="BQ113" s="35"/>
      <c r="BR113" s="32"/>
      <c r="BS113" s="35"/>
      <c r="BT113" s="35"/>
      <c r="BU113" s="669"/>
      <c r="BV113" s="35"/>
      <c r="BW113" s="35"/>
      <c r="BX113" s="32"/>
      <c r="BY113" s="35"/>
      <c r="BZ113" s="35"/>
      <c r="CA113" s="32"/>
      <c r="CB113" s="32"/>
      <c r="CC113" s="35"/>
      <c r="CD113" s="35"/>
      <c r="CE113" s="424">
        <f t="shared" si="1383"/>
        <v>0</v>
      </c>
      <c r="CF113" s="32">
        <v>6000</v>
      </c>
      <c r="CG113" s="35">
        <f>IF(ISERROR(CH113/CF113),"",(CH113/CF113))</f>
        <v>30</v>
      </c>
      <c r="CH113" s="35">
        <v>180000</v>
      </c>
      <c r="CI113" s="32"/>
      <c r="CJ113" s="35"/>
      <c r="CK113" s="35"/>
      <c r="CL113" s="32"/>
      <c r="CM113" s="35"/>
      <c r="CN113" s="35"/>
      <c r="CO113" s="32">
        <v>6500</v>
      </c>
      <c r="CP113" s="35">
        <f>IF(ISERROR(CQ113/CO113),"",(CQ113/CO113))</f>
        <v>220</v>
      </c>
      <c r="CQ113" s="35">
        <v>1430000</v>
      </c>
      <c r="CR113" s="32"/>
      <c r="CS113" s="35"/>
      <c r="CT113" s="35"/>
      <c r="CU113" s="424">
        <f t="shared" si="1394"/>
        <v>1610000</v>
      </c>
      <c r="CV113" s="35"/>
      <c r="CW113" s="35"/>
      <c r="CX113" s="399"/>
      <c r="CY113" s="424">
        <f t="shared" si="1377"/>
        <v>1610000</v>
      </c>
      <c r="CZ113" s="822"/>
      <c r="DA113" s="32"/>
      <c r="DB113" s="35"/>
      <c r="DC113" s="35"/>
      <c r="DD113" s="32"/>
      <c r="DE113" s="35"/>
      <c r="DF113" s="35"/>
      <c r="DG113" s="32"/>
      <c r="DH113" s="35"/>
      <c r="DI113" s="35"/>
      <c r="DJ113" s="32"/>
      <c r="DK113" s="35"/>
      <c r="DL113" s="35"/>
      <c r="DM113" s="32"/>
      <c r="DN113" s="35"/>
      <c r="DO113" s="35"/>
      <c r="DP113" s="32"/>
      <c r="DQ113" s="35"/>
      <c r="DR113" s="35"/>
      <c r="DS113" s="669"/>
      <c r="DT113" s="35"/>
      <c r="DU113" s="35"/>
      <c r="DV113" s="32"/>
      <c r="DW113" s="35"/>
      <c r="DX113" s="35"/>
      <c r="DY113" s="32"/>
      <c r="DZ113" s="32"/>
      <c r="EA113" s="35"/>
      <c r="EB113" s="35"/>
      <c r="EC113" s="424">
        <f t="shared" si="1384"/>
        <v>0</v>
      </c>
      <c r="ED113" s="32"/>
      <c r="EE113" s="35"/>
      <c r="EF113" s="35"/>
      <c r="EG113" s="32"/>
      <c r="EH113" s="35"/>
      <c r="EI113" s="35"/>
      <c r="EJ113" s="32"/>
      <c r="EK113" s="35"/>
      <c r="EL113" s="35"/>
      <c r="EM113" s="32"/>
      <c r="EN113" s="35"/>
      <c r="EO113" s="35"/>
      <c r="EP113" s="32"/>
      <c r="EQ113" s="35"/>
      <c r="ER113" s="35"/>
      <c r="ES113" s="424">
        <f t="shared" si="1395"/>
        <v>0</v>
      </c>
      <c r="ET113" s="35"/>
      <c r="EU113" s="35"/>
      <c r="EV113" s="399"/>
      <c r="EW113" s="424">
        <f t="shared" si="1378"/>
        <v>0</v>
      </c>
      <c r="EX113" s="45"/>
      <c r="EY113" s="32"/>
      <c r="EZ113" s="35"/>
      <c r="FA113" s="35"/>
      <c r="FB113" s="32"/>
      <c r="FC113" s="35"/>
      <c r="FD113" s="35"/>
      <c r="FE113" s="32"/>
      <c r="FF113" s="35"/>
      <c r="FG113" s="35"/>
      <c r="FH113" s="32"/>
      <c r="FI113" s="35"/>
      <c r="FJ113" s="35"/>
      <c r="FK113" s="32"/>
      <c r="FL113" s="35"/>
      <c r="FM113" s="35"/>
      <c r="FN113" s="32"/>
      <c r="FO113" s="35"/>
      <c r="FP113" s="35"/>
      <c r="FQ113" s="669"/>
      <c r="FR113" s="35"/>
      <c r="FS113" s="35"/>
      <c r="FT113" s="32"/>
      <c r="FU113" s="35"/>
      <c r="FV113" s="35"/>
      <c r="FW113" s="32"/>
      <c r="FX113" s="35"/>
      <c r="FY113" s="35"/>
      <c r="FZ113" s="35"/>
      <c r="GA113" s="424">
        <f t="shared" si="1385"/>
        <v>0</v>
      </c>
      <c r="GB113" s="32"/>
      <c r="GC113" s="35"/>
      <c r="GD113" s="35"/>
      <c r="GE113" s="32"/>
      <c r="GF113" s="35"/>
      <c r="GG113" s="35"/>
      <c r="GH113" s="32"/>
      <c r="GI113" s="35"/>
      <c r="GJ113" s="35"/>
      <c r="GK113" s="32"/>
      <c r="GL113" s="35"/>
      <c r="GM113" s="35"/>
      <c r="GN113" s="32"/>
      <c r="GO113" s="35"/>
      <c r="GP113" s="35"/>
      <c r="GQ113" s="424">
        <f t="shared" si="1396"/>
        <v>0</v>
      </c>
      <c r="GR113" s="35"/>
      <c r="GS113" s="35"/>
      <c r="GT113" s="399"/>
      <c r="GU113" s="424">
        <f t="shared" si="1379"/>
        <v>0</v>
      </c>
      <c r="GV113" s="45"/>
      <c r="GW113" s="32"/>
      <c r="GX113" s="35"/>
      <c r="GY113" s="35"/>
      <c r="GZ113" s="32"/>
      <c r="HA113" s="35"/>
      <c r="HB113" s="35"/>
      <c r="HC113" s="32"/>
      <c r="HD113" s="35"/>
      <c r="HE113" s="35"/>
      <c r="HF113" s="32"/>
      <c r="HG113" s="35"/>
      <c r="HH113" s="35"/>
      <c r="HI113" s="32"/>
      <c r="HJ113" s="35"/>
      <c r="HK113" s="35"/>
      <c r="HL113" s="32"/>
      <c r="HM113" s="35"/>
      <c r="HN113" s="35"/>
      <c r="HO113" s="669"/>
      <c r="HP113" s="35"/>
      <c r="HQ113" s="35"/>
      <c r="HR113" s="32"/>
      <c r="HS113" s="35"/>
      <c r="HT113" s="35"/>
      <c r="HU113" s="32"/>
      <c r="HV113" s="32"/>
      <c r="HW113" s="35"/>
      <c r="HX113" s="35"/>
      <c r="HY113" s="424">
        <f t="shared" si="1386"/>
        <v>0</v>
      </c>
      <c r="HZ113" s="32"/>
      <c r="IA113" s="35"/>
      <c r="IB113" s="35"/>
      <c r="IC113" s="32"/>
      <c r="ID113" s="35"/>
      <c r="IE113" s="35"/>
      <c r="IF113" s="32"/>
      <c r="IG113" s="35"/>
      <c r="IH113" s="35"/>
      <c r="II113" s="32"/>
      <c r="IJ113" s="35"/>
      <c r="IK113" s="35"/>
      <c r="IL113" s="32"/>
      <c r="IM113" s="35"/>
      <c r="IN113" s="35"/>
      <c r="IO113" s="424">
        <f t="shared" si="1397"/>
        <v>0</v>
      </c>
      <c r="IP113" s="35"/>
      <c r="IQ113" s="35"/>
      <c r="IR113" s="399"/>
      <c r="IS113" s="424">
        <f t="shared" si="1380"/>
        <v>0</v>
      </c>
      <c r="IT113" s="45"/>
      <c r="IU113" s="32"/>
      <c r="IV113" s="35"/>
      <c r="IW113" s="35"/>
      <c r="IX113" s="32"/>
      <c r="IY113" s="35"/>
      <c r="IZ113" s="35"/>
      <c r="JA113" s="32"/>
      <c r="JB113" s="35"/>
      <c r="JC113" s="35"/>
      <c r="JD113" s="32"/>
      <c r="JE113" s="35"/>
      <c r="JF113" s="35"/>
      <c r="JG113" s="32"/>
      <c r="JH113" s="35"/>
      <c r="JI113" s="35"/>
      <c r="JJ113" s="32"/>
      <c r="JK113" s="35"/>
      <c r="JL113" s="35"/>
      <c r="JM113" s="669"/>
      <c r="JN113" s="35"/>
      <c r="JO113" s="35"/>
      <c r="JP113" s="32"/>
      <c r="JQ113" s="35"/>
      <c r="JR113" s="35"/>
      <c r="JS113" s="32"/>
      <c r="JT113" s="32"/>
      <c r="JU113" s="35"/>
      <c r="JV113" s="35"/>
      <c r="JW113" s="424">
        <f t="shared" si="1387"/>
        <v>0</v>
      </c>
      <c r="JX113" s="32"/>
      <c r="JY113" s="35"/>
      <c r="JZ113" s="35"/>
      <c r="KA113" s="32"/>
      <c r="KB113" s="35"/>
      <c r="KC113" s="35"/>
      <c r="KD113" s="32"/>
      <c r="KE113" s="35"/>
      <c r="KF113" s="35"/>
      <c r="KG113" s="32"/>
      <c r="KH113" s="35"/>
      <c r="KI113" s="35"/>
      <c r="KJ113" s="32"/>
      <c r="KK113" s="35"/>
      <c r="KL113" s="35"/>
      <c r="KM113" s="424">
        <f t="shared" si="1398"/>
        <v>0</v>
      </c>
      <c r="KN113" s="35"/>
      <c r="KO113" s="35"/>
      <c r="KP113" s="399"/>
      <c r="KQ113" s="424">
        <f t="shared" si="1381"/>
        <v>0</v>
      </c>
      <c r="KR113" s="45"/>
    </row>
    <row r="114" spans="1:304" ht="28.5">
      <c r="A114" s="914"/>
      <c r="B114" s="16"/>
      <c r="C114" s="16"/>
      <c r="D114" s="17" t="s">
        <v>433</v>
      </c>
      <c r="E114" s="32"/>
      <c r="F114" s="32" t="str">
        <f t="shared" si="1986"/>
        <v/>
      </c>
      <c r="G114" s="35"/>
      <c r="H114" s="32"/>
      <c r="I114" s="32" t="str">
        <f t="shared" si="2084"/>
        <v/>
      </c>
      <c r="J114" s="35"/>
      <c r="K114" s="32"/>
      <c r="L114" s="32" t="str">
        <f t="shared" si="1834"/>
        <v/>
      </c>
      <c r="M114" s="35"/>
      <c r="N114" s="32"/>
      <c r="O114" s="32" t="str">
        <f t="shared" si="1844"/>
        <v/>
      </c>
      <c r="P114" s="35"/>
      <c r="Q114" s="32"/>
      <c r="R114" s="32" t="str">
        <f t="shared" si="2085"/>
        <v/>
      </c>
      <c r="S114" s="35"/>
      <c r="T114" s="32"/>
      <c r="U114" s="32" t="str">
        <f t="shared" si="1846"/>
        <v/>
      </c>
      <c r="V114" s="35"/>
      <c r="W114" s="669"/>
      <c r="X114" s="35"/>
      <c r="Y114" s="35"/>
      <c r="Z114" s="32"/>
      <c r="AA114" s="229" t="str">
        <f t="shared" si="2079"/>
        <v/>
      </c>
      <c r="AB114" s="35"/>
      <c r="AC114" s="32"/>
      <c r="AD114" s="32"/>
      <c r="AE114" s="32" t="str">
        <f t="shared" si="1848"/>
        <v/>
      </c>
      <c r="AF114" s="35"/>
      <c r="AG114" s="35">
        <f t="shared" si="2742"/>
        <v>0</v>
      </c>
      <c r="AH114" s="32"/>
      <c r="AI114" s="32" t="str">
        <f t="shared" si="2743"/>
        <v/>
      </c>
      <c r="AJ114" s="35"/>
      <c r="AK114" s="32"/>
      <c r="AL114" s="32" t="str">
        <f t="shared" si="2744"/>
        <v/>
      </c>
      <c r="AM114" s="35"/>
      <c r="AN114" s="32"/>
      <c r="AO114" s="32" t="str">
        <f t="shared" si="2745"/>
        <v/>
      </c>
      <c r="AP114" s="35"/>
      <c r="AQ114" s="32"/>
      <c r="AR114" s="32" t="str">
        <f t="shared" si="2746"/>
        <v/>
      </c>
      <c r="AS114" s="35"/>
      <c r="AT114" s="32"/>
      <c r="AU114" s="32" t="str">
        <f t="shared" si="1988"/>
        <v>0</v>
      </c>
      <c r="AV114" s="35"/>
      <c r="AW114" s="35">
        <f t="shared" si="2740"/>
        <v>0</v>
      </c>
      <c r="AX114" s="35"/>
      <c r="AY114" s="35"/>
      <c r="AZ114" s="399">
        <f t="shared" si="2741"/>
        <v>0</v>
      </c>
      <c r="BA114" s="206">
        <f t="shared" si="2479"/>
        <v>0</v>
      </c>
      <c r="BB114" s="45"/>
      <c r="BC114" s="32"/>
      <c r="BD114" s="35" t="str">
        <f t="shared" si="1884"/>
        <v/>
      </c>
      <c r="BE114" s="35"/>
      <c r="BF114" s="32">
        <v>55</v>
      </c>
      <c r="BG114" s="35">
        <v>55</v>
      </c>
      <c r="BH114" s="35">
        <v>3025</v>
      </c>
      <c r="BI114" s="32"/>
      <c r="BJ114" s="35" t="str">
        <f t="shared" si="1888"/>
        <v/>
      </c>
      <c r="BK114" s="35"/>
      <c r="BL114" s="32"/>
      <c r="BM114" s="35" t="str">
        <f t="shared" si="1890"/>
        <v/>
      </c>
      <c r="BN114" s="35"/>
      <c r="BO114" s="32"/>
      <c r="BP114" s="35" t="str">
        <f t="shared" si="1892"/>
        <v/>
      </c>
      <c r="BQ114" s="35"/>
      <c r="BR114" s="32"/>
      <c r="BS114" s="35" t="str">
        <f t="shared" si="1894"/>
        <v/>
      </c>
      <c r="BT114" s="35"/>
      <c r="BU114" s="669"/>
      <c r="BV114" s="35"/>
      <c r="BW114" s="35"/>
      <c r="BX114" s="32"/>
      <c r="BY114" s="35" t="str">
        <f t="shared" si="1896"/>
        <v/>
      </c>
      <c r="BZ114" s="35"/>
      <c r="CA114" s="32"/>
      <c r="CB114" s="32"/>
      <c r="CC114" s="35" t="str">
        <f t="shared" si="1898"/>
        <v/>
      </c>
      <c r="CD114" s="35"/>
      <c r="CE114" s="424">
        <f t="shared" si="1383"/>
        <v>3025</v>
      </c>
      <c r="CF114" s="32">
        <v>1100</v>
      </c>
      <c r="CG114" s="35">
        <v>23</v>
      </c>
      <c r="CH114" s="35">
        <v>25300</v>
      </c>
      <c r="CI114" s="32"/>
      <c r="CJ114" s="35" t="str">
        <f t="shared" si="1903"/>
        <v/>
      </c>
      <c r="CK114" s="35"/>
      <c r="CL114" s="32"/>
      <c r="CM114" s="35" t="str">
        <f t="shared" si="1905"/>
        <v/>
      </c>
      <c r="CN114" s="35"/>
      <c r="CO114" s="32">
        <v>350</v>
      </c>
      <c r="CP114" s="35"/>
      <c r="CQ114" s="35">
        <v>64750</v>
      </c>
      <c r="CR114" s="32"/>
      <c r="CS114" s="35" t="str">
        <f t="shared" si="1909"/>
        <v/>
      </c>
      <c r="CT114" s="35"/>
      <c r="CU114" s="424">
        <f t="shared" si="1394"/>
        <v>90050</v>
      </c>
      <c r="CV114" s="35"/>
      <c r="CW114" s="35"/>
      <c r="CX114" s="399">
        <f t="shared" si="2747"/>
        <v>9307.5</v>
      </c>
      <c r="CY114" s="424">
        <f t="shared" si="1377"/>
        <v>102382.5</v>
      </c>
      <c r="CZ114" s="822"/>
      <c r="DA114" s="32"/>
      <c r="DB114" s="35"/>
      <c r="DC114" s="35"/>
      <c r="DD114" s="32"/>
      <c r="DE114" s="35"/>
      <c r="DF114" s="35"/>
      <c r="DG114" s="32"/>
      <c r="DH114" s="35"/>
      <c r="DI114" s="35"/>
      <c r="DJ114" s="32"/>
      <c r="DK114" s="35"/>
      <c r="DL114" s="35"/>
      <c r="DM114" s="32"/>
      <c r="DN114" s="35"/>
      <c r="DO114" s="35"/>
      <c r="DP114" s="32"/>
      <c r="DQ114" s="35"/>
      <c r="DR114" s="35"/>
      <c r="DS114" s="669"/>
      <c r="DT114" s="35"/>
      <c r="DU114" s="35"/>
      <c r="DV114" s="32"/>
      <c r="DW114" s="35"/>
      <c r="DX114" s="35"/>
      <c r="DY114" s="32"/>
      <c r="DZ114" s="32"/>
      <c r="EA114" s="35"/>
      <c r="EB114" s="35"/>
      <c r="EC114" s="424">
        <f t="shared" si="1384"/>
        <v>0</v>
      </c>
      <c r="ED114" s="32"/>
      <c r="EE114" s="35"/>
      <c r="EF114" s="35"/>
      <c r="EG114" s="32"/>
      <c r="EH114" s="35"/>
      <c r="EI114" s="35"/>
      <c r="EJ114" s="32"/>
      <c r="EK114" s="35"/>
      <c r="EL114" s="35"/>
      <c r="EM114" s="32"/>
      <c r="EN114" s="35"/>
      <c r="EO114" s="35"/>
      <c r="EP114" s="32"/>
      <c r="EQ114" s="35"/>
      <c r="ER114" s="35"/>
      <c r="ES114" s="424">
        <f t="shared" si="1395"/>
        <v>0</v>
      </c>
      <c r="ET114" s="35"/>
      <c r="EU114" s="35"/>
      <c r="EV114" s="399">
        <f t="shared" si="2748"/>
        <v>0</v>
      </c>
      <c r="EW114" s="424">
        <f t="shared" si="1378"/>
        <v>0</v>
      </c>
      <c r="EX114" s="45"/>
      <c r="EY114" s="32"/>
      <c r="EZ114" s="35"/>
      <c r="FA114" s="35"/>
      <c r="FB114" s="32"/>
      <c r="FC114" s="35"/>
      <c r="FD114" s="35"/>
      <c r="FE114" s="32"/>
      <c r="FF114" s="35"/>
      <c r="FG114" s="35"/>
      <c r="FH114" s="32"/>
      <c r="FI114" s="35"/>
      <c r="FJ114" s="35"/>
      <c r="FK114" s="32"/>
      <c r="FL114" s="35"/>
      <c r="FM114" s="35"/>
      <c r="FN114" s="32"/>
      <c r="FO114" s="35"/>
      <c r="FP114" s="35"/>
      <c r="FQ114" s="669"/>
      <c r="FR114" s="35"/>
      <c r="FS114" s="35"/>
      <c r="FT114" s="32"/>
      <c r="FU114" s="35"/>
      <c r="FV114" s="35"/>
      <c r="FW114" s="32"/>
      <c r="FX114" s="35"/>
      <c r="FY114" s="35"/>
      <c r="FZ114" s="35"/>
      <c r="GA114" s="424">
        <f t="shared" si="1385"/>
        <v>0</v>
      </c>
      <c r="GB114" s="32"/>
      <c r="GC114" s="35"/>
      <c r="GD114" s="35"/>
      <c r="GE114" s="32"/>
      <c r="GF114" s="35"/>
      <c r="GG114" s="35"/>
      <c r="GH114" s="32"/>
      <c r="GI114" s="35"/>
      <c r="GJ114" s="35"/>
      <c r="GK114" s="32"/>
      <c r="GL114" s="35"/>
      <c r="GM114" s="35"/>
      <c r="GN114" s="32"/>
      <c r="GO114" s="35"/>
      <c r="GP114" s="35"/>
      <c r="GQ114" s="424">
        <f t="shared" si="1396"/>
        <v>0</v>
      </c>
      <c r="GR114" s="35"/>
      <c r="GS114" s="35"/>
      <c r="GT114" s="399">
        <f t="shared" si="2749"/>
        <v>0</v>
      </c>
      <c r="GU114" s="424">
        <f t="shared" si="1379"/>
        <v>0</v>
      </c>
      <c r="GV114" s="45"/>
      <c r="GW114" s="32"/>
      <c r="GX114" s="35"/>
      <c r="GY114" s="35"/>
      <c r="GZ114" s="32"/>
      <c r="HA114" s="35"/>
      <c r="HB114" s="35"/>
      <c r="HC114" s="32"/>
      <c r="HD114" s="35"/>
      <c r="HE114" s="35"/>
      <c r="HF114" s="32"/>
      <c r="HG114" s="35"/>
      <c r="HH114" s="35"/>
      <c r="HI114" s="32"/>
      <c r="HJ114" s="35"/>
      <c r="HK114" s="35"/>
      <c r="HL114" s="32"/>
      <c r="HM114" s="35"/>
      <c r="HN114" s="35"/>
      <c r="HO114" s="669"/>
      <c r="HP114" s="35"/>
      <c r="HQ114" s="35"/>
      <c r="HR114" s="32"/>
      <c r="HS114" s="35"/>
      <c r="HT114" s="35"/>
      <c r="HU114" s="32"/>
      <c r="HV114" s="32"/>
      <c r="HW114" s="35"/>
      <c r="HX114" s="35"/>
      <c r="HY114" s="424">
        <f t="shared" si="1386"/>
        <v>0</v>
      </c>
      <c r="HZ114" s="32"/>
      <c r="IA114" s="35"/>
      <c r="IB114" s="35"/>
      <c r="IC114" s="32"/>
      <c r="ID114" s="35"/>
      <c r="IE114" s="35"/>
      <c r="IF114" s="32"/>
      <c r="IG114" s="35"/>
      <c r="IH114" s="35"/>
      <c r="II114" s="32"/>
      <c r="IJ114" s="35"/>
      <c r="IK114" s="35"/>
      <c r="IL114" s="32"/>
      <c r="IM114" s="35"/>
      <c r="IN114" s="35"/>
      <c r="IO114" s="424">
        <f t="shared" si="1397"/>
        <v>0</v>
      </c>
      <c r="IP114" s="35"/>
      <c r="IQ114" s="35"/>
      <c r="IR114" s="399">
        <f t="shared" si="2750"/>
        <v>0</v>
      </c>
      <c r="IS114" s="424">
        <f t="shared" si="1380"/>
        <v>0</v>
      </c>
      <c r="IT114" s="45"/>
      <c r="IU114" s="32"/>
      <c r="IV114" s="35"/>
      <c r="IW114" s="35"/>
      <c r="IX114" s="32"/>
      <c r="IY114" s="35"/>
      <c r="IZ114" s="35"/>
      <c r="JA114" s="32"/>
      <c r="JB114" s="35"/>
      <c r="JC114" s="35"/>
      <c r="JD114" s="32"/>
      <c r="JE114" s="35"/>
      <c r="JF114" s="35"/>
      <c r="JG114" s="32"/>
      <c r="JH114" s="35"/>
      <c r="JI114" s="35"/>
      <c r="JJ114" s="32"/>
      <c r="JK114" s="35"/>
      <c r="JL114" s="35"/>
      <c r="JM114" s="669"/>
      <c r="JN114" s="35"/>
      <c r="JO114" s="35"/>
      <c r="JP114" s="32"/>
      <c r="JQ114" s="35"/>
      <c r="JR114" s="35"/>
      <c r="JS114" s="32"/>
      <c r="JT114" s="32"/>
      <c r="JU114" s="35"/>
      <c r="JV114" s="35"/>
      <c r="JW114" s="424">
        <f t="shared" si="1387"/>
        <v>0</v>
      </c>
      <c r="JX114" s="32"/>
      <c r="JY114" s="35"/>
      <c r="JZ114" s="35"/>
      <c r="KA114" s="32"/>
      <c r="KB114" s="35"/>
      <c r="KC114" s="35"/>
      <c r="KD114" s="32"/>
      <c r="KE114" s="35"/>
      <c r="KF114" s="35"/>
      <c r="KG114" s="32"/>
      <c r="KH114" s="35"/>
      <c r="KI114" s="35"/>
      <c r="KJ114" s="32"/>
      <c r="KK114" s="35"/>
      <c r="KL114" s="35"/>
      <c r="KM114" s="424">
        <f t="shared" si="1398"/>
        <v>0</v>
      </c>
      <c r="KN114" s="35"/>
      <c r="KO114" s="35"/>
      <c r="KP114" s="399">
        <f t="shared" si="2751"/>
        <v>0</v>
      </c>
      <c r="KQ114" s="424">
        <f t="shared" si="1381"/>
        <v>0</v>
      </c>
      <c r="KR114" s="45"/>
    </row>
    <row r="115" spans="1:304">
      <c r="A115" s="914"/>
      <c r="B115" s="16"/>
      <c r="C115" s="18"/>
      <c r="D115" s="19" t="s">
        <v>57</v>
      </c>
      <c r="E115" s="32"/>
      <c r="F115" s="32" t="str">
        <f t="shared" si="1986"/>
        <v/>
      </c>
      <c r="G115" s="35"/>
      <c r="H115" s="32"/>
      <c r="I115" s="32" t="str">
        <f t="shared" si="2084"/>
        <v/>
      </c>
      <c r="J115" s="35"/>
      <c r="K115" s="32"/>
      <c r="L115" s="32" t="str">
        <f t="shared" si="1834"/>
        <v/>
      </c>
      <c r="M115" s="35"/>
      <c r="N115" s="32"/>
      <c r="O115" s="32" t="str">
        <f t="shared" si="1844"/>
        <v/>
      </c>
      <c r="P115" s="35"/>
      <c r="Q115" s="32"/>
      <c r="R115" s="32" t="str">
        <f t="shared" si="2085"/>
        <v/>
      </c>
      <c r="S115" s="35"/>
      <c r="T115" s="32"/>
      <c r="U115" s="32" t="str">
        <f t="shared" si="1846"/>
        <v/>
      </c>
      <c r="V115" s="35"/>
      <c r="W115" s="669"/>
      <c r="X115" s="35"/>
      <c r="Y115" s="35"/>
      <c r="Z115" s="32"/>
      <c r="AA115" s="229" t="str">
        <f t="shared" si="2079"/>
        <v/>
      </c>
      <c r="AB115" s="35"/>
      <c r="AC115" s="32"/>
      <c r="AD115" s="32"/>
      <c r="AE115" s="32" t="str">
        <f t="shared" si="1848"/>
        <v/>
      </c>
      <c r="AF115" s="35"/>
      <c r="AG115" s="41">
        <f>SUM(G115,J115,M115,P115,S115,V115,AB115,AF115)</f>
        <v>0</v>
      </c>
      <c r="AH115" s="32"/>
      <c r="AI115" s="32" t="str">
        <f t="shared" si="2743"/>
        <v/>
      </c>
      <c r="AJ115" s="35"/>
      <c r="AK115" s="32"/>
      <c r="AL115" s="32" t="str">
        <f t="shared" si="2744"/>
        <v/>
      </c>
      <c r="AM115" s="35"/>
      <c r="AN115" s="32"/>
      <c r="AO115" s="32" t="str">
        <f t="shared" si="2745"/>
        <v/>
      </c>
      <c r="AP115" s="35"/>
      <c r="AQ115" s="32"/>
      <c r="AR115" s="32" t="str">
        <f t="shared" si="2746"/>
        <v/>
      </c>
      <c r="AS115" s="35"/>
      <c r="AT115" s="32"/>
      <c r="AU115" s="32" t="str">
        <f t="shared" si="1988"/>
        <v>0</v>
      </c>
      <c r="AV115" s="35"/>
      <c r="AW115" s="35">
        <f t="shared" si="2740"/>
        <v>0</v>
      </c>
      <c r="AX115" s="35"/>
      <c r="AY115" s="35"/>
      <c r="AZ115" s="399">
        <f t="shared" si="2741"/>
        <v>0</v>
      </c>
      <c r="BA115" s="206">
        <f t="shared" si="2479"/>
        <v>0</v>
      </c>
      <c r="BB115" s="45"/>
      <c r="BC115" s="32"/>
      <c r="BD115" s="35" t="str">
        <f t="shared" si="1884"/>
        <v/>
      </c>
      <c r="BE115" s="35"/>
      <c r="BF115" s="32"/>
      <c r="BG115" s="35" t="str">
        <f t="shared" si="1886"/>
        <v/>
      </c>
      <c r="BH115" s="35"/>
      <c r="BI115" s="32"/>
      <c r="BJ115" s="35" t="str">
        <f t="shared" si="1888"/>
        <v/>
      </c>
      <c r="BK115" s="35"/>
      <c r="BL115" s="32"/>
      <c r="BM115" s="35" t="str">
        <f t="shared" si="1890"/>
        <v/>
      </c>
      <c r="BN115" s="35"/>
      <c r="BO115" s="32"/>
      <c r="BP115" s="35" t="str">
        <f t="shared" si="1892"/>
        <v/>
      </c>
      <c r="BQ115" s="35"/>
      <c r="BR115" s="32"/>
      <c r="BS115" s="35" t="str">
        <f t="shared" si="1894"/>
        <v/>
      </c>
      <c r="BT115" s="35"/>
      <c r="BU115" s="669"/>
      <c r="BV115" s="35"/>
      <c r="BW115" s="35"/>
      <c r="BX115" s="32"/>
      <c r="BY115" s="35" t="str">
        <f t="shared" si="1896"/>
        <v/>
      </c>
      <c r="BZ115" s="35"/>
      <c r="CA115" s="32"/>
      <c r="CB115" s="32"/>
      <c r="CC115" s="35" t="str">
        <f t="shared" si="1898"/>
        <v/>
      </c>
      <c r="CD115" s="35"/>
      <c r="CE115" s="424">
        <f t="shared" si="1383"/>
        <v>0</v>
      </c>
      <c r="CF115" s="32"/>
      <c r="CG115" s="35" t="str">
        <f t="shared" si="1901"/>
        <v/>
      </c>
      <c r="CH115" s="35"/>
      <c r="CI115" s="32"/>
      <c r="CJ115" s="35" t="str">
        <f t="shared" si="1903"/>
        <v/>
      </c>
      <c r="CK115" s="35"/>
      <c r="CL115" s="32"/>
      <c r="CM115" s="35" t="str">
        <f t="shared" si="1905"/>
        <v/>
      </c>
      <c r="CN115" s="35"/>
      <c r="CO115" s="32"/>
      <c r="CP115" s="35" t="str">
        <f t="shared" si="1907"/>
        <v/>
      </c>
      <c r="CQ115" s="35"/>
      <c r="CR115" s="32"/>
      <c r="CS115" s="35" t="str">
        <f t="shared" si="1909"/>
        <v/>
      </c>
      <c r="CT115" s="35"/>
      <c r="CU115" s="424">
        <f t="shared" si="1394"/>
        <v>0</v>
      </c>
      <c r="CV115" s="35"/>
      <c r="CW115" s="35"/>
      <c r="CX115" s="399">
        <f t="shared" si="2747"/>
        <v>0</v>
      </c>
      <c r="CY115" s="424">
        <f t="shared" si="1377"/>
        <v>0</v>
      </c>
      <c r="CZ115" s="822"/>
      <c r="DA115" s="32"/>
      <c r="DB115" s="35"/>
      <c r="DC115" s="35"/>
      <c r="DD115" s="32"/>
      <c r="DE115" s="35"/>
      <c r="DF115" s="35"/>
      <c r="DG115" s="32"/>
      <c r="DH115" s="35"/>
      <c r="DI115" s="35"/>
      <c r="DJ115" s="32"/>
      <c r="DK115" s="35"/>
      <c r="DL115" s="35"/>
      <c r="DM115" s="32"/>
      <c r="DN115" s="35"/>
      <c r="DO115" s="35"/>
      <c r="DP115" s="32"/>
      <c r="DQ115" s="35"/>
      <c r="DR115" s="35"/>
      <c r="DS115" s="669"/>
      <c r="DT115" s="35"/>
      <c r="DU115" s="35"/>
      <c r="DV115" s="32"/>
      <c r="DW115" s="35"/>
      <c r="DX115" s="35"/>
      <c r="DY115" s="32"/>
      <c r="DZ115" s="32"/>
      <c r="EA115" s="35"/>
      <c r="EB115" s="35"/>
      <c r="EC115" s="424">
        <f t="shared" si="1384"/>
        <v>0</v>
      </c>
      <c r="ED115" s="32"/>
      <c r="EE115" s="35"/>
      <c r="EF115" s="35"/>
      <c r="EG115" s="32"/>
      <c r="EH115" s="35"/>
      <c r="EI115" s="35"/>
      <c r="EJ115" s="32"/>
      <c r="EK115" s="35"/>
      <c r="EL115" s="35"/>
      <c r="EM115" s="32"/>
      <c r="EN115" s="35"/>
      <c r="EO115" s="35"/>
      <c r="EP115" s="32"/>
      <c r="EQ115" s="35"/>
      <c r="ER115" s="35"/>
      <c r="ES115" s="424">
        <f t="shared" si="1395"/>
        <v>0</v>
      </c>
      <c r="ET115" s="35"/>
      <c r="EU115" s="35"/>
      <c r="EV115" s="399">
        <f t="shared" si="2748"/>
        <v>0</v>
      </c>
      <c r="EW115" s="424">
        <f t="shared" si="1378"/>
        <v>0</v>
      </c>
      <c r="EX115" s="45"/>
      <c r="EY115" s="32"/>
      <c r="EZ115" s="35"/>
      <c r="FA115" s="35"/>
      <c r="FB115" s="32"/>
      <c r="FC115" s="35"/>
      <c r="FD115" s="35"/>
      <c r="FE115" s="32"/>
      <c r="FF115" s="35"/>
      <c r="FG115" s="35"/>
      <c r="FH115" s="32"/>
      <c r="FI115" s="35"/>
      <c r="FJ115" s="35"/>
      <c r="FK115" s="32"/>
      <c r="FL115" s="35"/>
      <c r="FM115" s="35"/>
      <c r="FN115" s="32"/>
      <c r="FO115" s="35"/>
      <c r="FP115" s="35"/>
      <c r="FQ115" s="669"/>
      <c r="FR115" s="35"/>
      <c r="FS115" s="35"/>
      <c r="FT115" s="32"/>
      <c r="FU115" s="35"/>
      <c r="FV115" s="35"/>
      <c r="FW115" s="32"/>
      <c r="FX115" s="35"/>
      <c r="FY115" s="35"/>
      <c r="FZ115" s="35"/>
      <c r="GA115" s="424">
        <f t="shared" si="1385"/>
        <v>0</v>
      </c>
      <c r="GB115" s="32"/>
      <c r="GC115" s="35"/>
      <c r="GD115" s="35"/>
      <c r="GE115" s="32"/>
      <c r="GF115" s="35"/>
      <c r="GG115" s="35"/>
      <c r="GH115" s="32"/>
      <c r="GI115" s="35"/>
      <c r="GJ115" s="35"/>
      <c r="GK115" s="32"/>
      <c r="GL115" s="35"/>
      <c r="GM115" s="35"/>
      <c r="GN115" s="32"/>
      <c r="GO115" s="35"/>
      <c r="GP115" s="35"/>
      <c r="GQ115" s="424">
        <f t="shared" si="1396"/>
        <v>0</v>
      </c>
      <c r="GR115" s="35"/>
      <c r="GS115" s="35"/>
      <c r="GT115" s="399">
        <f t="shared" si="2749"/>
        <v>0</v>
      </c>
      <c r="GU115" s="424">
        <f t="shared" si="1379"/>
        <v>0</v>
      </c>
      <c r="GV115" s="45"/>
      <c r="GW115" s="32"/>
      <c r="GX115" s="35"/>
      <c r="GY115" s="35"/>
      <c r="GZ115" s="32"/>
      <c r="HA115" s="35"/>
      <c r="HB115" s="35"/>
      <c r="HC115" s="32"/>
      <c r="HD115" s="35"/>
      <c r="HE115" s="35"/>
      <c r="HF115" s="32"/>
      <c r="HG115" s="35"/>
      <c r="HH115" s="35"/>
      <c r="HI115" s="32"/>
      <c r="HJ115" s="35"/>
      <c r="HK115" s="35"/>
      <c r="HL115" s="32"/>
      <c r="HM115" s="35"/>
      <c r="HN115" s="35"/>
      <c r="HO115" s="669"/>
      <c r="HP115" s="35"/>
      <c r="HQ115" s="35"/>
      <c r="HR115" s="32"/>
      <c r="HS115" s="35"/>
      <c r="HT115" s="35"/>
      <c r="HU115" s="32"/>
      <c r="HV115" s="32"/>
      <c r="HW115" s="35"/>
      <c r="HX115" s="35"/>
      <c r="HY115" s="424">
        <f t="shared" si="1386"/>
        <v>0</v>
      </c>
      <c r="HZ115" s="32"/>
      <c r="IA115" s="35"/>
      <c r="IB115" s="35"/>
      <c r="IC115" s="32"/>
      <c r="ID115" s="35"/>
      <c r="IE115" s="35"/>
      <c r="IF115" s="32"/>
      <c r="IG115" s="35"/>
      <c r="IH115" s="35"/>
      <c r="II115" s="32"/>
      <c r="IJ115" s="35"/>
      <c r="IK115" s="35"/>
      <c r="IL115" s="32"/>
      <c r="IM115" s="35"/>
      <c r="IN115" s="35"/>
      <c r="IO115" s="424">
        <f t="shared" si="1397"/>
        <v>0</v>
      </c>
      <c r="IP115" s="35"/>
      <c r="IQ115" s="35"/>
      <c r="IR115" s="399">
        <f t="shared" si="2750"/>
        <v>0</v>
      </c>
      <c r="IS115" s="424">
        <f t="shared" si="1380"/>
        <v>0</v>
      </c>
      <c r="IT115" s="45"/>
      <c r="IU115" s="32"/>
      <c r="IV115" s="35"/>
      <c r="IW115" s="35"/>
      <c r="IX115" s="32"/>
      <c r="IY115" s="35"/>
      <c r="IZ115" s="35"/>
      <c r="JA115" s="32"/>
      <c r="JB115" s="35"/>
      <c r="JC115" s="35"/>
      <c r="JD115" s="32"/>
      <c r="JE115" s="35"/>
      <c r="JF115" s="35"/>
      <c r="JG115" s="32"/>
      <c r="JH115" s="35"/>
      <c r="JI115" s="35"/>
      <c r="JJ115" s="32"/>
      <c r="JK115" s="35"/>
      <c r="JL115" s="35"/>
      <c r="JM115" s="669"/>
      <c r="JN115" s="35"/>
      <c r="JO115" s="35"/>
      <c r="JP115" s="32"/>
      <c r="JQ115" s="35"/>
      <c r="JR115" s="35"/>
      <c r="JS115" s="32"/>
      <c r="JT115" s="32"/>
      <c r="JU115" s="35"/>
      <c r="JV115" s="35"/>
      <c r="JW115" s="424">
        <f t="shared" si="1387"/>
        <v>0</v>
      </c>
      <c r="JX115" s="32"/>
      <c r="JY115" s="35"/>
      <c r="JZ115" s="35"/>
      <c r="KA115" s="32"/>
      <c r="KB115" s="35"/>
      <c r="KC115" s="35"/>
      <c r="KD115" s="32"/>
      <c r="KE115" s="35"/>
      <c r="KF115" s="35"/>
      <c r="KG115" s="32"/>
      <c r="KH115" s="35"/>
      <c r="KI115" s="35"/>
      <c r="KJ115" s="32"/>
      <c r="KK115" s="35"/>
      <c r="KL115" s="35"/>
      <c r="KM115" s="424">
        <f t="shared" si="1398"/>
        <v>0</v>
      </c>
      <c r="KN115" s="35"/>
      <c r="KO115" s="35"/>
      <c r="KP115" s="399">
        <f t="shared" si="2751"/>
        <v>0</v>
      </c>
      <c r="KQ115" s="424">
        <f t="shared" si="1381"/>
        <v>0</v>
      </c>
      <c r="KR115" s="45"/>
    </row>
    <row r="116" spans="1:304" ht="15">
      <c r="A116" s="914"/>
      <c r="B116" s="16"/>
      <c r="C116" s="20" t="s">
        <v>140</v>
      </c>
      <c r="D116" s="19"/>
      <c r="E116" s="33">
        <f>SUM(E111:E115)</f>
        <v>0</v>
      </c>
      <c r="F116" s="33" t="str">
        <f t="shared" si="1986"/>
        <v/>
      </c>
      <c r="G116" s="36">
        <f t="shared" ref="G116:H116" si="2752">SUM(G111:G115)</f>
        <v>0</v>
      </c>
      <c r="H116" s="33">
        <f t="shared" si="2752"/>
        <v>7500</v>
      </c>
      <c r="I116" s="33">
        <f t="shared" si="2084"/>
        <v>55</v>
      </c>
      <c r="J116" s="36">
        <f t="shared" ref="J116:K116" si="2753">SUM(J111:J115)</f>
        <v>412500</v>
      </c>
      <c r="K116" s="33">
        <f t="shared" si="2753"/>
        <v>0</v>
      </c>
      <c r="L116" s="33" t="str">
        <f t="shared" si="1834"/>
        <v/>
      </c>
      <c r="M116" s="36">
        <f t="shared" ref="M116:N116" si="2754">SUM(M111:M115)</f>
        <v>0</v>
      </c>
      <c r="N116" s="33">
        <f t="shared" si="2754"/>
        <v>0</v>
      </c>
      <c r="O116" s="33" t="str">
        <f t="shared" si="1844"/>
        <v/>
      </c>
      <c r="P116" s="36">
        <f t="shared" ref="P116:Q116" si="2755">SUM(P111:P115)</f>
        <v>0</v>
      </c>
      <c r="Q116" s="33">
        <f t="shared" si="2755"/>
        <v>650</v>
      </c>
      <c r="R116" s="33">
        <f t="shared" si="2085"/>
        <v>927</v>
      </c>
      <c r="S116" s="36">
        <f t="shared" ref="S116:T116" si="2756">SUM(S111:S115)</f>
        <v>602550</v>
      </c>
      <c r="T116" s="33">
        <f t="shared" si="2756"/>
        <v>0</v>
      </c>
      <c r="U116" s="33" t="str">
        <f t="shared" si="1846"/>
        <v/>
      </c>
      <c r="V116" s="36">
        <f t="shared" ref="V116:Z116" si="2757">SUM(V111:V115)</f>
        <v>0</v>
      </c>
      <c r="W116" s="670">
        <f t="shared" si="2757"/>
        <v>0</v>
      </c>
      <c r="X116" s="36">
        <f t="shared" si="2757"/>
        <v>0</v>
      </c>
      <c r="Y116" s="36">
        <f t="shared" si="2757"/>
        <v>0</v>
      </c>
      <c r="Z116" s="33">
        <f t="shared" si="2757"/>
        <v>1878400</v>
      </c>
      <c r="AA116" s="230">
        <f t="shared" si="2079"/>
        <v>0.56999999999999995</v>
      </c>
      <c r="AB116" s="36">
        <f t="shared" ref="AB116:AD116" si="2758">SUM(AB111:AB115)</f>
        <v>1070688</v>
      </c>
      <c r="AC116" s="33">
        <f t="shared" si="2758"/>
        <v>1891800</v>
      </c>
      <c r="AD116" s="33">
        <f t="shared" si="2758"/>
        <v>0</v>
      </c>
      <c r="AE116" s="33" t="str">
        <f t="shared" si="1848"/>
        <v/>
      </c>
      <c r="AF116" s="36">
        <f t="shared" ref="AF116" si="2759">SUM(AF111:AF115)</f>
        <v>0</v>
      </c>
      <c r="AG116" s="41">
        <f>SUM(G116,J116,M116,P116,S116,V116,AB116,AF116)</f>
        <v>2085738</v>
      </c>
      <c r="AH116" s="33">
        <f t="shared" ref="AH116" si="2760">SUM(AH111:AH115)</f>
        <v>0</v>
      </c>
      <c r="AI116" s="33" t="str">
        <f t="shared" si="2743"/>
        <v/>
      </c>
      <c r="AJ116" s="36">
        <f t="shared" ref="AJ116:AK116" si="2761">SUM(AJ111:AJ115)</f>
        <v>0</v>
      </c>
      <c r="AK116" s="33">
        <f t="shared" si="2761"/>
        <v>0</v>
      </c>
      <c r="AL116" s="33" t="str">
        <f t="shared" si="2744"/>
        <v/>
      </c>
      <c r="AM116" s="36">
        <f t="shared" ref="AM116:AN116" si="2762">SUM(AM111:AM115)</f>
        <v>0</v>
      </c>
      <c r="AN116" s="33">
        <f t="shared" si="2762"/>
        <v>0</v>
      </c>
      <c r="AO116" s="33" t="str">
        <f t="shared" si="2745"/>
        <v/>
      </c>
      <c r="AP116" s="36">
        <f t="shared" ref="AP116:AQ116" si="2763">SUM(AP111:AP115)</f>
        <v>0</v>
      </c>
      <c r="AQ116" s="33">
        <f t="shared" si="2763"/>
        <v>0</v>
      </c>
      <c r="AR116" s="33" t="str">
        <f t="shared" si="2746"/>
        <v/>
      </c>
      <c r="AS116" s="36">
        <f t="shared" ref="AS116:AT116" si="2764">SUM(AS111:AS115)</f>
        <v>0</v>
      </c>
      <c r="AT116" s="33">
        <f t="shared" si="2764"/>
        <v>0</v>
      </c>
      <c r="AU116" s="33" t="str">
        <f t="shared" si="1988"/>
        <v>0</v>
      </c>
      <c r="AV116" s="36">
        <f t="shared" ref="AV116" si="2765">SUM(AV111:AV115)</f>
        <v>0</v>
      </c>
      <c r="AW116" s="36">
        <f t="shared" si="2740"/>
        <v>0</v>
      </c>
      <c r="AX116" s="36">
        <f t="shared" ref="AX116:AZ116" si="2766">SUM(AX111:AX115)</f>
        <v>50000</v>
      </c>
      <c r="AY116" s="36">
        <f t="shared" si="2766"/>
        <v>5000</v>
      </c>
      <c r="AZ116" s="36">
        <f t="shared" si="2766"/>
        <v>213573.80000000002</v>
      </c>
      <c r="BA116" s="214">
        <f t="shared" si="2479"/>
        <v>2354311.7999999998</v>
      </c>
      <c r="BB116" s="45"/>
      <c r="BC116" s="33">
        <f>SUM(BC111:BC115)</f>
        <v>0</v>
      </c>
      <c r="BD116" s="36" t="str">
        <f t="shared" si="1884"/>
        <v/>
      </c>
      <c r="BE116" s="36">
        <f t="shared" ref="BE116:BF116" si="2767">SUM(BE111:BE115)</f>
        <v>0</v>
      </c>
      <c r="BF116" s="33">
        <f t="shared" si="2767"/>
        <v>4555</v>
      </c>
      <c r="BG116" s="36">
        <f t="shared" si="1886"/>
        <v>55</v>
      </c>
      <c r="BH116" s="36">
        <f t="shared" ref="BH116:BI116" si="2768">SUM(BH111:BH115)</f>
        <v>250525</v>
      </c>
      <c r="BI116" s="33">
        <f t="shared" si="2768"/>
        <v>0</v>
      </c>
      <c r="BJ116" s="36" t="str">
        <f t="shared" si="1888"/>
        <v/>
      </c>
      <c r="BK116" s="36">
        <f t="shared" ref="BK116:BL116" si="2769">SUM(BK111:BK115)</f>
        <v>0</v>
      </c>
      <c r="BL116" s="33">
        <f t="shared" si="2769"/>
        <v>0</v>
      </c>
      <c r="BM116" s="36" t="str">
        <f t="shared" si="1890"/>
        <v/>
      </c>
      <c r="BN116" s="36">
        <f t="shared" ref="BN116:BO116" si="2770">SUM(BN111:BN115)</f>
        <v>0</v>
      </c>
      <c r="BO116" s="33">
        <f t="shared" si="2770"/>
        <v>750</v>
      </c>
      <c r="BP116" s="36">
        <f t="shared" si="1892"/>
        <v>1200</v>
      </c>
      <c r="BQ116" s="36">
        <f t="shared" ref="BQ116:BR116" si="2771">SUM(BQ111:BQ115)</f>
        <v>900000</v>
      </c>
      <c r="BR116" s="33">
        <f t="shared" si="2771"/>
        <v>100</v>
      </c>
      <c r="BS116" s="36">
        <f t="shared" si="1894"/>
        <v>762</v>
      </c>
      <c r="BT116" s="36">
        <f t="shared" ref="BT116:BX116" si="2772">SUM(BT111:BT115)</f>
        <v>76200</v>
      </c>
      <c r="BU116" s="670">
        <f t="shared" si="2772"/>
        <v>0</v>
      </c>
      <c r="BV116" s="36">
        <f t="shared" si="2772"/>
        <v>0</v>
      </c>
      <c r="BW116" s="36">
        <f t="shared" si="2772"/>
        <v>0</v>
      </c>
      <c r="BX116" s="33">
        <f t="shared" si="2772"/>
        <v>2875000</v>
      </c>
      <c r="BY116" s="36">
        <f t="shared" si="1896"/>
        <v>0.56999999999999995</v>
      </c>
      <c r="BZ116" s="36">
        <f t="shared" ref="BZ116:CB116" si="2773">SUM(BZ111:BZ115)</f>
        <v>1638750</v>
      </c>
      <c r="CA116" s="33">
        <f t="shared" si="2773"/>
        <v>3000000</v>
      </c>
      <c r="CB116" s="33">
        <f t="shared" si="2773"/>
        <v>0</v>
      </c>
      <c r="CC116" s="36" t="str">
        <f t="shared" si="1898"/>
        <v/>
      </c>
      <c r="CD116" s="36">
        <f t="shared" ref="CD116" si="2774">SUM(CD111:CD115)</f>
        <v>0</v>
      </c>
      <c r="CE116" s="424">
        <f t="shared" si="1383"/>
        <v>2865475</v>
      </c>
      <c r="CF116" s="33">
        <f t="shared" ref="CF116" si="2775">SUM(CF111:CF115)</f>
        <v>7100</v>
      </c>
      <c r="CG116" s="36">
        <f t="shared" si="1901"/>
        <v>28.91549295774648</v>
      </c>
      <c r="CH116" s="36">
        <f t="shared" ref="CH116:CI116" si="2776">SUM(CH111:CH115)</f>
        <v>205300</v>
      </c>
      <c r="CI116" s="33">
        <f t="shared" si="2776"/>
        <v>0</v>
      </c>
      <c r="CJ116" s="36" t="str">
        <f t="shared" si="1903"/>
        <v/>
      </c>
      <c r="CK116" s="36">
        <f t="shared" ref="CK116:CL116" si="2777">SUM(CK111:CK115)</f>
        <v>0</v>
      </c>
      <c r="CL116" s="33">
        <f t="shared" si="2777"/>
        <v>750</v>
      </c>
      <c r="CM116" s="36">
        <f t="shared" si="1905"/>
        <v>1600</v>
      </c>
      <c r="CN116" s="36">
        <f t="shared" ref="CN116:CO116" si="2778">SUM(CN111:CN115)</f>
        <v>1200000</v>
      </c>
      <c r="CO116" s="33">
        <f t="shared" si="2778"/>
        <v>6850</v>
      </c>
      <c r="CP116" s="36">
        <f t="shared" si="1907"/>
        <v>218.21167883211677</v>
      </c>
      <c r="CQ116" s="36">
        <f t="shared" ref="CQ116:CR116" si="2779">SUM(CQ111:CQ115)</f>
        <v>1494750</v>
      </c>
      <c r="CR116" s="33">
        <f t="shared" si="2779"/>
        <v>0</v>
      </c>
      <c r="CS116" s="36" t="str">
        <f t="shared" si="1909"/>
        <v/>
      </c>
      <c r="CT116" s="36">
        <f t="shared" ref="CT116" si="2780">SUM(CT111:CT115)</f>
        <v>0</v>
      </c>
      <c r="CU116" s="424">
        <f t="shared" si="1394"/>
        <v>2900050</v>
      </c>
      <c r="CV116" s="36">
        <f t="shared" ref="CV116:CX116" si="2781">SUM(CV111:CV115)</f>
        <v>50000</v>
      </c>
      <c r="CW116" s="36">
        <f t="shared" si="2781"/>
        <v>5000</v>
      </c>
      <c r="CX116" s="36">
        <f t="shared" si="2781"/>
        <v>576552.5</v>
      </c>
      <c r="CY116" s="424">
        <f t="shared" si="1377"/>
        <v>6397077.5</v>
      </c>
      <c r="CZ116" s="822"/>
      <c r="DA116" s="33">
        <f>SUM(DA111:DA115)</f>
        <v>0</v>
      </c>
      <c r="DB116" s="36"/>
      <c r="DC116" s="36">
        <f t="shared" ref="DC116:DD116" si="2782">SUM(DC111:DC115)</f>
        <v>0</v>
      </c>
      <c r="DD116" s="33">
        <f t="shared" si="2782"/>
        <v>3500</v>
      </c>
      <c r="DE116" s="36"/>
      <c r="DF116" s="36">
        <f t="shared" ref="DF116:DG116" si="2783">SUM(DF111:DF115)</f>
        <v>192500</v>
      </c>
      <c r="DG116" s="33">
        <f t="shared" si="2783"/>
        <v>0</v>
      </c>
      <c r="DH116" s="36"/>
      <c r="DI116" s="36">
        <f t="shared" ref="DI116:DJ116" si="2784">SUM(DI111:DI115)</f>
        <v>0</v>
      </c>
      <c r="DJ116" s="33">
        <f t="shared" si="2784"/>
        <v>0</v>
      </c>
      <c r="DK116" s="36"/>
      <c r="DL116" s="36">
        <f t="shared" ref="DL116:DM116" si="2785">SUM(DL111:DL115)</f>
        <v>0</v>
      </c>
      <c r="DM116" s="33">
        <f t="shared" si="2785"/>
        <v>1000</v>
      </c>
      <c r="DN116" s="36"/>
      <c r="DO116" s="36">
        <f t="shared" ref="DO116:DP116" si="2786">SUM(DO111:DO115)</f>
        <v>927000</v>
      </c>
      <c r="DP116" s="33">
        <f t="shared" si="2786"/>
        <v>200</v>
      </c>
      <c r="DQ116" s="36"/>
      <c r="DR116" s="36">
        <f t="shared" ref="DR116:DV116" si="2787">SUM(DR111:DR115)</f>
        <v>152400</v>
      </c>
      <c r="DS116" s="670">
        <f t="shared" si="2787"/>
        <v>0</v>
      </c>
      <c r="DT116" s="36">
        <f t="shared" si="2787"/>
        <v>0</v>
      </c>
      <c r="DU116" s="36">
        <f t="shared" si="2787"/>
        <v>0</v>
      </c>
      <c r="DV116" s="33">
        <f t="shared" si="2787"/>
        <v>2100000</v>
      </c>
      <c r="DW116" s="36"/>
      <c r="DX116" s="36">
        <f t="shared" ref="DX116:DZ116" si="2788">SUM(DX111:DX115)</f>
        <v>1197000</v>
      </c>
      <c r="DY116" s="33">
        <f t="shared" si="2788"/>
        <v>2580000</v>
      </c>
      <c r="DZ116" s="33">
        <f t="shared" si="2788"/>
        <v>0</v>
      </c>
      <c r="EA116" s="36"/>
      <c r="EB116" s="36">
        <f t="shared" ref="EB116" si="2789">SUM(EB111:EB115)</f>
        <v>0</v>
      </c>
      <c r="EC116" s="424">
        <f t="shared" si="1384"/>
        <v>2468900</v>
      </c>
      <c r="ED116" s="33">
        <f t="shared" ref="ED116" si="2790">SUM(ED111:ED115)</f>
        <v>6000</v>
      </c>
      <c r="EE116" s="36"/>
      <c r="EF116" s="36">
        <f t="shared" ref="EF116:EG116" si="2791">SUM(EF111:EF115)</f>
        <v>180000</v>
      </c>
      <c r="EG116" s="33">
        <f t="shared" si="2791"/>
        <v>0</v>
      </c>
      <c r="EH116" s="36"/>
      <c r="EI116" s="36">
        <f t="shared" ref="EI116:EJ116" si="2792">SUM(EI111:EI115)</f>
        <v>0</v>
      </c>
      <c r="EJ116" s="33">
        <f t="shared" si="2792"/>
        <v>750</v>
      </c>
      <c r="EK116" s="36"/>
      <c r="EL116" s="36">
        <f t="shared" ref="EL116:EM116" si="2793">SUM(EL111:EL115)</f>
        <v>1200000</v>
      </c>
      <c r="EM116" s="33">
        <f t="shared" si="2793"/>
        <v>6500</v>
      </c>
      <c r="EN116" s="36"/>
      <c r="EO116" s="36">
        <f t="shared" ref="EO116:EP116" si="2794">SUM(EO111:EO115)</f>
        <v>1430000</v>
      </c>
      <c r="EP116" s="33">
        <f t="shared" si="2794"/>
        <v>0</v>
      </c>
      <c r="EQ116" s="36"/>
      <c r="ER116" s="36">
        <f t="shared" ref="ER116" si="2795">SUM(ER111:ER115)</f>
        <v>0</v>
      </c>
      <c r="ES116" s="424">
        <f t="shared" si="1395"/>
        <v>2810000</v>
      </c>
      <c r="ET116" s="36">
        <f t="shared" ref="ET116:EV116" si="2796">SUM(ET111:ET115)</f>
        <v>0</v>
      </c>
      <c r="EU116" s="36">
        <f t="shared" si="2796"/>
        <v>5000</v>
      </c>
      <c r="EV116" s="36">
        <f t="shared" si="2796"/>
        <v>527890</v>
      </c>
      <c r="EW116" s="424">
        <f t="shared" si="1378"/>
        <v>5811790</v>
      </c>
      <c r="EX116" s="45"/>
      <c r="EY116" s="33">
        <f>SUM(EY111:EY115)</f>
        <v>0</v>
      </c>
      <c r="EZ116" s="36"/>
      <c r="FA116" s="36">
        <f t="shared" ref="FA116:FB116" si="2797">SUM(FA111:FA115)</f>
        <v>0</v>
      </c>
      <c r="FB116" s="33">
        <f t="shared" si="2797"/>
        <v>3500</v>
      </c>
      <c r="FC116" s="36"/>
      <c r="FD116" s="36">
        <f t="shared" ref="FD116:FE116" si="2798">SUM(FD111:FD115)</f>
        <v>192500</v>
      </c>
      <c r="FE116" s="33">
        <f t="shared" si="2798"/>
        <v>0</v>
      </c>
      <c r="FF116" s="36"/>
      <c r="FG116" s="36">
        <f t="shared" ref="FG116:FH116" si="2799">SUM(FG111:FG115)</f>
        <v>0</v>
      </c>
      <c r="FH116" s="33">
        <f t="shared" si="2799"/>
        <v>0</v>
      </c>
      <c r="FI116" s="36"/>
      <c r="FJ116" s="36">
        <f t="shared" ref="FJ116:FK116" si="2800">SUM(FJ111:FJ115)</f>
        <v>0</v>
      </c>
      <c r="FK116" s="33">
        <f t="shared" si="2800"/>
        <v>1000</v>
      </c>
      <c r="FL116" s="36"/>
      <c r="FM116" s="36">
        <f t="shared" ref="FM116:FN116" si="2801">SUM(FM111:FM115)</f>
        <v>927400</v>
      </c>
      <c r="FN116" s="33">
        <f t="shared" si="2801"/>
        <v>200</v>
      </c>
      <c r="FO116" s="36"/>
      <c r="FP116" s="36">
        <f t="shared" ref="FP116:FT116" si="2802">SUM(FP111:FP115)</f>
        <v>152400</v>
      </c>
      <c r="FQ116" s="670">
        <f t="shared" si="2802"/>
        <v>0</v>
      </c>
      <c r="FR116" s="36">
        <f t="shared" si="2802"/>
        <v>0</v>
      </c>
      <c r="FS116" s="36">
        <f t="shared" si="2802"/>
        <v>0</v>
      </c>
      <c r="FT116" s="33">
        <f t="shared" si="2802"/>
        <v>2500000</v>
      </c>
      <c r="FU116" s="36"/>
      <c r="FV116" s="36">
        <f t="shared" ref="FV116:FX116" si="2803">SUM(FV111:FV115)</f>
        <v>1425000</v>
      </c>
      <c r="FW116" s="33">
        <f t="shared" si="2803"/>
        <v>2520000</v>
      </c>
      <c r="FX116" s="36">
        <f t="shared" si="2803"/>
        <v>0</v>
      </c>
      <c r="FY116" s="36"/>
      <c r="FZ116" s="36">
        <f t="shared" ref="FZ116" si="2804">SUM(FZ111:FZ115)</f>
        <v>0</v>
      </c>
      <c r="GA116" s="424">
        <f t="shared" si="1385"/>
        <v>2697300</v>
      </c>
      <c r="GB116" s="33">
        <f t="shared" ref="GB116" si="2805">SUM(GB111:GB115)</f>
        <v>6000</v>
      </c>
      <c r="GC116" s="36"/>
      <c r="GD116" s="36">
        <f t="shared" ref="GD116:GE116" si="2806">SUM(GD111:GD115)</f>
        <v>180000</v>
      </c>
      <c r="GE116" s="33">
        <f t="shared" si="2806"/>
        <v>0</v>
      </c>
      <c r="GF116" s="36"/>
      <c r="GG116" s="36">
        <f t="shared" ref="GG116:GH116" si="2807">SUM(GG111:GG115)</f>
        <v>0</v>
      </c>
      <c r="GH116" s="33">
        <f t="shared" si="2807"/>
        <v>750</v>
      </c>
      <c r="GI116" s="36"/>
      <c r="GJ116" s="36">
        <f t="shared" ref="GJ116:GK116" si="2808">SUM(GJ111:GJ115)</f>
        <v>1200000</v>
      </c>
      <c r="GK116" s="33">
        <f t="shared" si="2808"/>
        <v>6500</v>
      </c>
      <c r="GL116" s="36"/>
      <c r="GM116" s="36">
        <f t="shared" ref="GM116:GN116" si="2809">SUM(GM111:GM115)</f>
        <v>1430000</v>
      </c>
      <c r="GN116" s="33">
        <f t="shared" si="2809"/>
        <v>0</v>
      </c>
      <c r="GO116" s="36"/>
      <c r="GP116" s="36">
        <f t="shared" ref="GP116" si="2810">SUM(GP111:GP115)</f>
        <v>0</v>
      </c>
      <c r="GQ116" s="424">
        <f t="shared" si="1396"/>
        <v>2810000</v>
      </c>
      <c r="GR116" s="36">
        <f t="shared" ref="GR116:GT116" si="2811">SUM(GR111:GR115)</f>
        <v>0</v>
      </c>
      <c r="GS116" s="36">
        <f t="shared" si="2811"/>
        <v>5000</v>
      </c>
      <c r="GT116" s="37">
        <f t="shared" si="2811"/>
        <v>550730</v>
      </c>
      <c r="GU116" s="424">
        <f t="shared" si="1379"/>
        <v>6063030</v>
      </c>
      <c r="GV116" s="45"/>
      <c r="GW116" s="33">
        <f>SUM(GW111:GW115)</f>
        <v>0</v>
      </c>
      <c r="GX116" s="36"/>
      <c r="GY116" s="36">
        <f t="shared" ref="GY116:GZ116" si="2812">SUM(GY111:GY115)</f>
        <v>0</v>
      </c>
      <c r="GZ116" s="33">
        <f t="shared" si="2812"/>
        <v>3500</v>
      </c>
      <c r="HA116" s="36"/>
      <c r="HB116" s="36">
        <f t="shared" ref="HB116:HC116" si="2813">SUM(HB111:HB115)</f>
        <v>192500</v>
      </c>
      <c r="HC116" s="33">
        <f t="shared" si="2813"/>
        <v>0</v>
      </c>
      <c r="HD116" s="36"/>
      <c r="HE116" s="36">
        <f t="shared" ref="HE116:HF116" si="2814">SUM(HE111:HE115)</f>
        <v>0</v>
      </c>
      <c r="HF116" s="33">
        <f t="shared" si="2814"/>
        <v>0</v>
      </c>
      <c r="HG116" s="36"/>
      <c r="HH116" s="36">
        <f t="shared" ref="HH116:HI116" si="2815">SUM(HH111:HH115)</f>
        <v>0</v>
      </c>
      <c r="HI116" s="33">
        <f t="shared" si="2815"/>
        <v>1000</v>
      </c>
      <c r="HJ116" s="36"/>
      <c r="HK116" s="36">
        <f t="shared" ref="HK116:HL116" si="2816">SUM(HK111:HK115)</f>
        <v>927400</v>
      </c>
      <c r="HL116" s="33">
        <f t="shared" si="2816"/>
        <v>200</v>
      </c>
      <c r="HM116" s="36"/>
      <c r="HN116" s="36">
        <f t="shared" ref="HN116:HR116" si="2817">SUM(HN111:HN115)</f>
        <v>152400</v>
      </c>
      <c r="HO116" s="670">
        <f t="shared" si="2817"/>
        <v>0</v>
      </c>
      <c r="HP116" s="36">
        <f t="shared" si="2817"/>
        <v>0</v>
      </c>
      <c r="HQ116" s="36">
        <f t="shared" si="2817"/>
        <v>0</v>
      </c>
      <c r="HR116" s="33">
        <f t="shared" si="2817"/>
        <v>2500000</v>
      </c>
      <c r="HS116" s="36"/>
      <c r="HT116" s="36">
        <f t="shared" ref="HT116:HV116" si="2818">SUM(HT111:HT115)</f>
        <v>1425000</v>
      </c>
      <c r="HU116" s="33">
        <f t="shared" si="2818"/>
        <v>2500000</v>
      </c>
      <c r="HV116" s="33">
        <f t="shared" si="2818"/>
        <v>0</v>
      </c>
      <c r="HW116" s="36"/>
      <c r="HX116" s="36">
        <f t="shared" ref="HX116" si="2819">SUM(HX111:HX115)</f>
        <v>0</v>
      </c>
      <c r="HY116" s="424">
        <f>SUM(GY116,HB116,HE116,HH116,HK116,HN116,HQ116,HT116,HX116)</f>
        <v>2697300</v>
      </c>
      <c r="HZ116" s="33">
        <f t="shared" ref="HZ116" si="2820">SUM(HZ111:HZ115)</f>
        <v>6000</v>
      </c>
      <c r="IA116" s="36"/>
      <c r="IB116" s="36">
        <f t="shared" ref="IB116:IC116" si="2821">SUM(IB111:IB115)</f>
        <v>180000</v>
      </c>
      <c r="IC116" s="33">
        <f t="shared" si="2821"/>
        <v>0</v>
      </c>
      <c r="ID116" s="36"/>
      <c r="IE116" s="36">
        <f t="shared" ref="IE116:IF116" si="2822">SUM(IE111:IE115)</f>
        <v>0</v>
      </c>
      <c r="IF116" s="33">
        <f t="shared" si="2822"/>
        <v>750</v>
      </c>
      <c r="IG116" s="36"/>
      <c r="IH116" s="36">
        <f t="shared" ref="IH116:II116" si="2823">SUM(IH111:IH115)</f>
        <v>1200000</v>
      </c>
      <c r="II116" s="33">
        <f t="shared" si="2823"/>
        <v>6500</v>
      </c>
      <c r="IJ116" s="36"/>
      <c r="IK116" s="36">
        <f t="shared" ref="IK116:IL116" si="2824">SUM(IK111:IK115)</f>
        <v>1430000</v>
      </c>
      <c r="IL116" s="33">
        <f t="shared" si="2824"/>
        <v>0</v>
      </c>
      <c r="IM116" s="36"/>
      <c r="IN116" s="36">
        <f t="shared" ref="IN116" si="2825">SUM(IN111:IN115)</f>
        <v>0</v>
      </c>
      <c r="IO116" s="424">
        <f t="shared" si="1397"/>
        <v>2810000</v>
      </c>
      <c r="IP116" s="36">
        <f t="shared" ref="IP116:IR116" si="2826">SUM(IP111:IP115)</f>
        <v>0</v>
      </c>
      <c r="IQ116" s="36">
        <f t="shared" si="2826"/>
        <v>5000</v>
      </c>
      <c r="IR116" s="37">
        <f t="shared" si="2826"/>
        <v>550730</v>
      </c>
      <c r="IS116" s="424">
        <f t="shared" si="1380"/>
        <v>6063030</v>
      </c>
      <c r="IT116" s="45"/>
      <c r="IU116" s="33">
        <f>SUM(IU111:IU115)</f>
        <v>0</v>
      </c>
      <c r="IV116" s="36"/>
      <c r="IW116" s="36">
        <f t="shared" ref="IW116:IX116" si="2827">SUM(IW111:IW115)</f>
        <v>0</v>
      </c>
      <c r="IX116" s="33">
        <f t="shared" si="2827"/>
        <v>3500</v>
      </c>
      <c r="IY116" s="36"/>
      <c r="IZ116" s="36">
        <f t="shared" ref="IZ116:JA116" si="2828">SUM(IZ111:IZ115)</f>
        <v>192500</v>
      </c>
      <c r="JA116" s="33">
        <f t="shared" si="2828"/>
        <v>0</v>
      </c>
      <c r="JB116" s="36"/>
      <c r="JC116" s="36">
        <f t="shared" ref="JC116:JD116" si="2829">SUM(JC111:JC115)</f>
        <v>0</v>
      </c>
      <c r="JD116" s="33">
        <f t="shared" si="2829"/>
        <v>0</v>
      </c>
      <c r="JE116" s="36"/>
      <c r="JF116" s="36">
        <f t="shared" ref="JF116:JG116" si="2830">SUM(JF111:JF115)</f>
        <v>0</v>
      </c>
      <c r="JG116" s="33">
        <f t="shared" si="2830"/>
        <v>1000</v>
      </c>
      <c r="JH116" s="36"/>
      <c r="JI116" s="36">
        <f t="shared" ref="JI116:JJ116" si="2831">SUM(JI111:JI115)</f>
        <v>927400</v>
      </c>
      <c r="JJ116" s="33">
        <f t="shared" si="2831"/>
        <v>200</v>
      </c>
      <c r="JK116" s="36"/>
      <c r="JL116" s="36">
        <f t="shared" ref="JL116:JP116" si="2832">SUM(JL111:JL115)</f>
        <v>152400</v>
      </c>
      <c r="JM116" s="670">
        <f t="shared" si="2832"/>
        <v>0</v>
      </c>
      <c r="JN116" s="36">
        <f t="shared" si="2832"/>
        <v>0</v>
      </c>
      <c r="JO116" s="36">
        <f t="shared" si="2832"/>
        <v>0</v>
      </c>
      <c r="JP116" s="33">
        <f t="shared" si="2832"/>
        <v>2500000</v>
      </c>
      <c r="JQ116" s="36"/>
      <c r="JR116" s="36">
        <f t="shared" ref="JR116:JT116" si="2833">SUM(JR111:JR115)</f>
        <v>1425000</v>
      </c>
      <c r="JS116" s="33">
        <f t="shared" si="2833"/>
        <v>2700000</v>
      </c>
      <c r="JT116" s="33">
        <f t="shared" si="2833"/>
        <v>0</v>
      </c>
      <c r="JU116" s="36"/>
      <c r="JV116" s="36">
        <f t="shared" ref="JV116" si="2834">SUM(JV111:JV115)</f>
        <v>0</v>
      </c>
      <c r="JW116" s="424">
        <f t="shared" si="1387"/>
        <v>2697300</v>
      </c>
      <c r="JX116" s="33">
        <f t="shared" ref="JX116" si="2835">SUM(JX111:JX115)</f>
        <v>6000</v>
      </c>
      <c r="JY116" s="36"/>
      <c r="JZ116" s="36">
        <f t="shared" ref="JZ116:KA116" si="2836">SUM(JZ111:JZ115)</f>
        <v>180000</v>
      </c>
      <c r="KA116" s="33">
        <f t="shared" si="2836"/>
        <v>0</v>
      </c>
      <c r="KB116" s="36"/>
      <c r="KC116" s="36">
        <f t="shared" ref="KC116:KD116" si="2837">SUM(KC111:KC115)</f>
        <v>0</v>
      </c>
      <c r="KD116" s="33">
        <f t="shared" si="2837"/>
        <v>750</v>
      </c>
      <c r="KE116" s="36"/>
      <c r="KF116" s="36">
        <f t="shared" ref="KF116:KG116" si="2838">SUM(KF111:KF115)</f>
        <v>1200000</v>
      </c>
      <c r="KG116" s="33">
        <f t="shared" si="2838"/>
        <v>6500</v>
      </c>
      <c r="KH116" s="36"/>
      <c r="KI116" s="36">
        <f t="shared" ref="KI116:KJ116" si="2839">SUM(KI111:KI115)</f>
        <v>1430000</v>
      </c>
      <c r="KJ116" s="33">
        <f t="shared" si="2839"/>
        <v>0</v>
      </c>
      <c r="KK116" s="36"/>
      <c r="KL116" s="36">
        <f t="shared" ref="KL116" si="2840">SUM(KL111:KL115)</f>
        <v>0</v>
      </c>
      <c r="KM116" s="424">
        <f t="shared" si="1398"/>
        <v>2810000</v>
      </c>
      <c r="KN116" s="36">
        <f t="shared" ref="KN116:KP116" si="2841">SUM(KN111:KN115)</f>
        <v>0</v>
      </c>
      <c r="KO116" s="36">
        <f t="shared" si="2841"/>
        <v>5000</v>
      </c>
      <c r="KP116" s="37">
        <f t="shared" si="2841"/>
        <v>550730</v>
      </c>
      <c r="KQ116" s="424">
        <f t="shared" si="1381"/>
        <v>6063030</v>
      </c>
      <c r="KR116" s="45"/>
    </row>
    <row r="117" spans="1:304">
      <c r="A117" s="914"/>
      <c r="B117" s="16"/>
      <c r="C117" s="635" t="s">
        <v>21</v>
      </c>
      <c r="D117" s="17" t="s">
        <v>1</v>
      </c>
      <c r="E117" s="32">
        <v>117</v>
      </c>
      <c r="F117" s="32">
        <f t="shared" si="1986"/>
        <v>64.948717948717942</v>
      </c>
      <c r="G117" s="35">
        <v>7599</v>
      </c>
      <c r="H117" s="32">
        <v>565</v>
      </c>
      <c r="I117" s="32">
        <f t="shared" si="2084"/>
        <v>54.955752212389378</v>
      </c>
      <c r="J117" s="35">
        <v>31050</v>
      </c>
      <c r="K117" s="32">
        <v>196</v>
      </c>
      <c r="L117" s="32">
        <f t="shared" si="1834"/>
        <v>64.90306122448979</v>
      </c>
      <c r="M117" s="35">
        <v>12721</v>
      </c>
      <c r="N117" s="32"/>
      <c r="O117" s="32" t="str">
        <f t="shared" si="1844"/>
        <v/>
      </c>
      <c r="P117" s="35"/>
      <c r="Q117" s="32">
        <v>23</v>
      </c>
      <c r="R117" s="32">
        <f t="shared" si="2085"/>
        <v>1000</v>
      </c>
      <c r="S117" s="35">
        <v>23000</v>
      </c>
      <c r="T117" s="32">
        <v>142</v>
      </c>
      <c r="U117" s="32">
        <f t="shared" si="1846"/>
        <v>898.09859154929575</v>
      </c>
      <c r="V117" s="35">
        <v>127530</v>
      </c>
      <c r="W117" s="669"/>
      <c r="X117" s="35"/>
      <c r="Y117" s="35"/>
      <c r="Z117" s="32">
        <v>2800</v>
      </c>
      <c r="AA117" s="229">
        <f t="shared" si="2079"/>
        <v>0.7</v>
      </c>
      <c r="AB117" s="35">
        <v>1960</v>
      </c>
      <c r="AC117" s="398">
        <v>324630</v>
      </c>
      <c r="AD117" s="32"/>
      <c r="AE117" s="32" t="str">
        <f t="shared" si="1848"/>
        <v/>
      </c>
      <c r="AF117" s="35"/>
      <c r="AG117" s="35">
        <v>204445</v>
      </c>
      <c r="AH117" s="32"/>
      <c r="AI117" s="32" t="str">
        <f t="shared" si="2743"/>
        <v/>
      </c>
      <c r="AJ117" s="35"/>
      <c r="AK117" s="32"/>
      <c r="AL117" s="32" t="str">
        <f t="shared" si="2744"/>
        <v/>
      </c>
      <c r="AM117" s="35"/>
      <c r="AN117" s="32"/>
      <c r="AO117" s="35" t="str">
        <f t="shared" si="2745"/>
        <v/>
      </c>
      <c r="AP117" s="35"/>
      <c r="AQ117" s="32"/>
      <c r="AR117" s="32" t="str">
        <f t="shared" si="2746"/>
        <v/>
      </c>
      <c r="AS117" s="35"/>
      <c r="AT117" s="32"/>
      <c r="AU117" s="32" t="str">
        <f t="shared" si="1988"/>
        <v>0</v>
      </c>
      <c r="AV117" s="35"/>
      <c r="AW117" s="43">
        <v>0</v>
      </c>
      <c r="AX117" s="35"/>
      <c r="AY117" s="35">
        <v>5000</v>
      </c>
      <c r="AZ117" s="399">
        <f t="shared" ref="AZ117:AZ120" si="2842">SUM(G117,J117,M117,P117,S117,V117,AB117,AF117,AJ117,AM117,AP117,AV117,AS117,AX117)*0.1</f>
        <v>20386</v>
      </c>
      <c r="BA117" s="206">
        <f t="shared" si="2479"/>
        <v>229831</v>
      </c>
      <c r="BB117" s="45"/>
      <c r="BC117" s="32">
        <v>219</v>
      </c>
      <c r="BD117" s="35">
        <v>60</v>
      </c>
      <c r="BE117" s="35">
        <v>13078</v>
      </c>
      <c r="BF117" s="32"/>
      <c r="BG117" s="35" t="str">
        <f t="shared" si="1886"/>
        <v/>
      </c>
      <c r="BH117" s="35"/>
      <c r="BI117" s="32">
        <v>115</v>
      </c>
      <c r="BJ117" s="35">
        <f t="shared" si="1888"/>
        <v>60.052173913043475</v>
      </c>
      <c r="BK117" s="35">
        <v>6906</v>
      </c>
      <c r="BL117" s="32">
        <v>150</v>
      </c>
      <c r="BM117" s="35">
        <v>60</v>
      </c>
      <c r="BN117" s="35">
        <v>9000</v>
      </c>
      <c r="BO117" s="32">
        <v>125</v>
      </c>
      <c r="BP117" s="35">
        <v>1000</v>
      </c>
      <c r="BQ117" s="35">
        <v>125000</v>
      </c>
      <c r="BR117" s="32">
        <v>143</v>
      </c>
      <c r="BS117" s="35">
        <f t="shared" si="1894"/>
        <v>903.14685314685312</v>
      </c>
      <c r="BT117" s="35">
        <v>129150</v>
      </c>
      <c r="BU117" s="669"/>
      <c r="BV117" s="35"/>
      <c r="BW117" s="35"/>
      <c r="BX117" s="32">
        <v>73500</v>
      </c>
      <c r="BY117" s="35">
        <f t="shared" si="1896"/>
        <v>0.7</v>
      </c>
      <c r="BZ117" s="35">
        <v>51450</v>
      </c>
      <c r="CA117" s="32">
        <v>85000</v>
      </c>
      <c r="CB117" s="32"/>
      <c r="CC117" s="35" t="str">
        <f t="shared" si="1898"/>
        <v/>
      </c>
      <c r="CD117" s="35"/>
      <c r="CE117" s="424">
        <f t="shared" si="1383"/>
        <v>334584</v>
      </c>
      <c r="CF117" s="32"/>
      <c r="CG117" s="35" t="str">
        <f t="shared" si="1901"/>
        <v/>
      </c>
      <c r="CH117" s="35"/>
      <c r="CI117" s="32"/>
      <c r="CJ117" s="35" t="str">
        <f t="shared" si="1903"/>
        <v/>
      </c>
      <c r="CK117" s="35"/>
      <c r="CL117" s="32">
        <v>262</v>
      </c>
      <c r="CM117" s="35">
        <f t="shared" si="1905"/>
        <v>1750</v>
      </c>
      <c r="CN117" s="35">
        <v>458500</v>
      </c>
      <c r="CO117" s="32"/>
      <c r="CP117" s="35" t="str">
        <f t="shared" si="1907"/>
        <v/>
      </c>
      <c r="CQ117" s="35"/>
      <c r="CR117" s="32"/>
      <c r="CS117" s="35" t="str">
        <f t="shared" si="1909"/>
        <v/>
      </c>
      <c r="CT117" s="35"/>
      <c r="CU117" s="424">
        <f t="shared" si="1394"/>
        <v>458500</v>
      </c>
      <c r="CV117" s="35"/>
      <c r="CW117" s="35">
        <v>5000</v>
      </c>
      <c r="CX117" s="399">
        <v>79308</v>
      </c>
      <c r="CY117" s="424">
        <f t="shared" si="1377"/>
        <v>877392</v>
      </c>
      <c r="CZ117" s="822"/>
      <c r="DA117" s="32">
        <v>4</v>
      </c>
      <c r="DB117" s="35"/>
      <c r="DC117" s="35">
        <v>106</v>
      </c>
      <c r="DD117" s="32">
        <v>25</v>
      </c>
      <c r="DE117" s="35"/>
      <c r="DF117" s="35">
        <v>1375</v>
      </c>
      <c r="DG117" s="32">
        <v>339</v>
      </c>
      <c r="DH117" s="35"/>
      <c r="DI117" s="35">
        <v>19224</v>
      </c>
      <c r="DJ117" s="32"/>
      <c r="DK117" s="35"/>
      <c r="DL117" s="35"/>
      <c r="DM117" s="32"/>
      <c r="DN117" s="35"/>
      <c r="DO117" s="35"/>
      <c r="DP117" s="32">
        <v>238</v>
      </c>
      <c r="DQ117" s="35"/>
      <c r="DR117" s="35">
        <v>214650</v>
      </c>
      <c r="DS117" s="669"/>
      <c r="DT117" s="35"/>
      <c r="DU117" s="35"/>
      <c r="DV117" s="32">
        <v>324630</v>
      </c>
      <c r="DW117" s="35"/>
      <c r="DX117" s="35">
        <v>244241</v>
      </c>
      <c r="DY117" s="32"/>
      <c r="DZ117" s="32"/>
      <c r="EA117" s="35"/>
      <c r="EB117" s="35"/>
      <c r="EC117" s="424">
        <f t="shared" si="1384"/>
        <v>479596</v>
      </c>
      <c r="ED117" s="32"/>
      <c r="EE117" s="35"/>
      <c r="EF117" s="35"/>
      <c r="EG117" s="32"/>
      <c r="EH117" s="35"/>
      <c r="EI117" s="35"/>
      <c r="EJ117" s="32">
        <v>72</v>
      </c>
      <c r="EK117" s="35"/>
      <c r="EL117" s="35">
        <v>126000</v>
      </c>
      <c r="EM117" s="32"/>
      <c r="EN117" s="35"/>
      <c r="EO117" s="35"/>
      <c r="EP117" s="32"/>
      <c r="EQ117" s="35"/>
      <c r="ER117" s="35"/>
      <c r="ES117" s="424">
        <f t="shared" si="1395"/>
        <v>126000</v>
      </c>
      <c r="ET117" s="35"/>
      <c r="EU117" s="399">
        <v>5000</v>
      </c>
      <c r="EV117" s="399">
        <f>SUM(DC117,DF117,DI117,DL117,DO117,DR117,DX117,EB117,EF117,EI117,EL117,EO117,ER117)*0.1</f>
        <v>60559.600000000006</v>
      </c>
      <c r="EW117" s="424">
        <f t="shared" si="1378"/>
        <v>671155.6</v>
      </c>
      <c r="EX117" s="45"/>
      <c r="EY117" s="32"/>
      <c r="EZ117" s="35"/>
      <c r="FA117" s="35"/>
      <c r="FB117" s="32">
        <v>300</v>
      </c>
      <c r="FC117" s="35"/>
      <c r="FD117" s="35">
        <v>16500</v>
      </c>
      <c r="FE117" s="32">
        <v>200</v>
      </c>
      <c r="FF117" s="35"/>
      <c r="FG117" s="35">
        <v>10828</v>
      </c>
      <c r="FH117" s="32"/>
      <c r="FI117" s="35"/>
      <c r="FJ117" s="35"/>
      <c r="FK117" s="32"/>
      <c r="FL117" s="35"/>
      <c r="FM117" s="35"/>
      <c r="FN117" s="32">
        <v>104</v>
      </c>
      <c r="FO117" s="35"/>
      <c r="FP117" s="35">
        <v>46920</v>
      </c>
      <c r="FQ117" s="669"/>
      <c r="FR117" s="35"/>
      <c r="FS117" s="35"/>
      <c r="FT117" s="32">
        <v>8500</v>
      </c>
      <c r="FU117" s="35"/>
      <c r="FV117" s="35">
        <v>76500</v>
      </c>
      <c r="FW117" s="32"/>
      <c r="FX117" s="35"/>
      <c r="FY117" s="35"/>
      <c r="FZ117" s="35"/>
      <c r="GA117" s="424">
        <f t="shared" si="1385"/>
        <v>150748</v>
      </c>
      <c r="GB117" s="32"/>
      <c r="GC117" s="35"/>
      <c r="GD117" s="35"/>
      <c r="GE117" s="32"/>
      <c r="GF117" s="35"/>
      <c r="GG117" s="35"/>
      <c r="GH117" s="32"/>
      <c r="GI117" s="35"/>
      <c r="GJ117" s="35"/>
      <c r="GK117" s="32"/>
      <c r="GL117" s="35"/>
      <c r="GM117" s="35"/>
      <c r="GN117" s="32"/>
      <c r="GO117" s="35"/>
      <c r="GP117" s="35"/>
      <c r="GQ117" s="424">
        <f t="shared" si="1396"/>
        <v>0</v>
      </c>
      <c r="GR117" s="35"/>
      <c r="GS117" s="399">
        <v>5000</v>
      </c>
      <c r="GT117" s="399">
        <f>SUM(FA117,FD117,FG117,FJ117,FM117,FP117,FV117,FZ117,GD117,GG117,GJ117,GM117,GP117)*0.1</f>
        <v>15074.800000000001</v>
      </c>
      <c r="GU117" s="424">
        <f t="shared" si="1379"/>
        <v>170822.8</v>
      </c>
      <c r="GV117" s="45"/>
      <c r="GW117" s="32"/>
      <c r="GX117" s="35"/>
      <c r="GY117" s="35"/>
      <c r="GZ117" s="32">
        <v>126</v>
      </c>
      <c r="HA117" s="35"/>
      <c r="HB117" s="35">
        <v>6930</v>
      </c>
      <c r="HC117" s="32">
        <v>146</v>
      </c>
      <c r="HD117" s="35"/>
      <c r="HE117" s="35">
        <v>6440</v>
      </c>
      <c r="HF117" s="32"/>
      <c r="HG117" s="35"/>
      <c r="HH117" s="35"/>
      <c r="HI117" s="32"/>
      <c r="HJ117" s="35"/>
      <c r="HK117" s="35"/>
      <c r="HL117" s="32"/>
      <c r="HM117" s="35"/>
      <c r="HN117" s="35">
        <v>53340</v>
      </c>
      <c r="HO117" s="669"/>
      <c r="HP117" s="35"/>
      <c r="HQ117" s="35"/>
      <c r="HR117" s="32"/>
      <c r="HS117" s="35"/>
      <c r="HT117" s="35"/>
      <c r="HU117" s="32"/>
      <c r="HV117" s="32"/>
      <c r="HW117" s="35"/>
      <c r="HX117" s="35"/>
      <c r="HY117" s="424">
        <f t="shared" si="1386"/>
        <v>66710</v>
      </c>
      <c r="HZ117" s="32"/>
      <c r="IA117" s="35"/>
      <c r="IB117" s="35"/>
      <c r="IC117" s="32"/>
      <c r="ID117" s="35"/>
      <c r="IE117" s="35"/>
      <c r="IF117" s="32"/>
      <c r="IG117" s="35"/>
      <c r="IH117" s="35"/>
      <c r="II117" s="32"/>
      <c r="IJ117" s="35"/>
      <c r="IK117" s="35"/>
      <c r="IL117" s="32"/>
      <c r="IM117" s="35"/>
      <c r="IN117" s="35"/>
      <c r="IO117" s="424">
        <f t="shared" si="1397"/>
        <v>0</v>
      </c>
      <c r="IP117" s="35"/>
      <c r="IQ117" s="399">
        <v>5000</v>
      </c>
      <c r="IR117" s="399">
        <f>SUM(GY117,HB117,HE117,HH117,HK117,HN117,HT117,HX117,IB117,IE117,IH117,IK117,IN117)*0.1</f>
        <v>6671</v>
      </c>
      <c r="IS117" s="424">
        <f t="shared" si="1380"/>
        <v>78381</v>
      </c>
      <c r="IT117" s="45"/>
      <c r="IU117" s="32"/>
      <c r="IV117" s="35"/>
      <c r="IW117" s="35"/>
      <c r="IX117" s="32">
        <v>126</v>
      </c>
      <c r="IY117" s="35"/>
      <c r="IZ117" s="35">
        <v>6930</v>
      </c>
      <c r="JA117" s="32">
        <v>146</v>
      </c>
      <c r="JB117" s="35"/>
      <c r="JC117" s="35">
        <v>6440</v>
      </c>
      <c r="JD117" s="32"/>
      <c r="JE117" s="35"/>
      <c r="JF117" s="35"/>
      <c r="JG117" s="32"/>
      <c r="JH117" s="35"/>
      <c r="JI117" s="35"/>
      <c r="JJ117" s="32"/>
      <c r="JK117" s="35"/>
      <c r="JL117" s="35">
        <v>53340</v>
      </c>
      <c r="JM117" s="669"/>
      <c r="JN117" s="35"/>
      <c r="JO117" s="35"/>
      <c r="JP117" s="32"/>
      <c r="JQ117" s="35"/>
      <c r="JR117" s="35"/>
      <c r="JS117" s="32"/>
      <c r="JT117" s="32"/>
      <c r="JU117" s="35"/>
      <c r="JV117" s="35"/>
      <c r="JW117" s="424">
        <f t="shared" si="1387"/>
        <v>66710</v>
      </c>
      <c r="JX117" s="32"/>
      <c r="JY117" s="35"/>
      <c r="JZ117" s="35"/>
      <c r="KA117" s="32"/>
      <c r="KB117" s="35"/>
      <c r="KC117" s="35"/>
      <c r="KD117" s="32"/>
      <c r="KE117" s="35"/>
      <c r="KF117" s="35"/>
      <c r="KG117" s="32"/>
      <c r="KH117" s="35"/>
      <c r="KI117" s="35"/>
      <c r="KJ117" s="32"/>
      <c r="KK117" s="35"/>
      <c r="KL117" s="35"/>
      <c r="KM117" s="424">
        <f t="shared" si="1398"/>
        <v>0</v>
      </c>
      <c r="KN117" s="35"/>
      <c r="KO117" s="399">
        <v>5000</v>
      </c>
      <c r="KP117" s="399">
        <f>SUM(IW117,IZ117,JC117,JF117,JI117,JL117,JR117,JV117,JZ117,KC117,KF117,KI117,KL117)*0.1</f>
        <v>6671</v>
      </c>
      <c r="KQ117" s="424">
        <f t="shared" si="1381"/>
        <v>78381</v>
      </c>
      <c r="KR117" s="45"/>
    </row>
    <row r="118" spans="1:304">
      <c r="A118" s="914"/>
      <c r="B118" s="16"/>
      <c r="C118" s="16"/>
      <c r="D118" s="17" t="s">
        <v>55</v>
      </c>
      <c r="E118" s="32"/>
      <c r="F118" s="32" t="str">
        <f t="shared" si="1986"/>
        <v/>
      </c>
      <c r="G118" s="35"/>
      <c r="H118" s="32">
        <v>632</v>
      </c>
      <c r="I118" s="32">
        <f t="shared" si="2084"/>
        <v>55.39715189873418</v>
      </c>
      <c r="J118" s="35">
        <v>35011</v>
      </c>
      <c r="K118" s="32"/>
      <c r="L118" s="32" t="str">
        <f t="shared" si="1834"/>
        <v/>
      </c>
      <c r="M118" s="35"/>
      <c r="N118" s="32"/>
      <c r="O118" s="32" t="str">
        <f t="shared" si="1844"/>
        <v/>
      </c>
      <c r="P118" s="35"/>
      <c r="Q118" s="32"/>
      <c r="R118" s="32" t="str">
        <f t="shared" si="2085"/>
        <v/>
      </c>
      <c r="S118" s="35"/>
      <c r="T118" s="32">
        <v>203</v>
      </c>
      <c r="U118" s="32">
        <f t="shared" si="1846"/>
        <v>1203.7931034482758</v>
      </c>
      <c r="V118" s="35">
        <v>244370</v>
      </c>
      <c r="W118" s="669"/>
      <c r="X118" s="35"/>
      <c r="Y118" s="35"/>
      <c r="Z118" s="32">
        <v>143000</v>
      </c>
      <c r="AA118" s="229">
        <f t="shared" si="2079"/>
        <v>0.7</v>
      </c>
      <c r="AB118" s="35">
        <v>100100</v>
      </c>
      <c r="AC118" s="32"/>
      <c r="AD118" s="32"/>
      <c r="AE118" s="32" t="str">
        <f t="shared" si="1848"/>
        <v/>
      </c>
      <c r="AF118" s="35"/>
      <c r="AG118" s="35">
        <v>432578</v>
      </c>
      <c r="AH118" s="32"/>
      <c r="AI118" s="32" t="str">
        <f t="shared" si="2743"/>
        <v/>
      </c>
      <c r="AJ118" s="35"/>
      <c r="AK118" s="32"/>
      <c r="AL118" s="32" t="str">
        <f t="shared" si="2744"/>
        <v/>
      </c>
      <c r="AM118" s="35"/>
      <c r="AN118" s="32"/>
      <c r="AO118" s="32" t="str">
        <f t="shared" si="2745"/>
        <v/>
      </c>
      <c r="AP118" s="35"/>
      <c r="AQ118" s="32"/>
      <c r="AR118" s="32" t="str">
        <f t="shared" si="2746"/>
        <v/>
      </c>
      <c r="AS118" s="35"/>
      <c r="AT118" s="32"/>
      <c r="AU118" s="32" t="str">
        <f t="shared" si="1988"/>
        <v>0</v>
      </c>
      <c r="AV118" s="35"/>
      <c r="AW118" s="35">
        <v>0</v>
      </c>
      <c r="AX118" s="35">
        <v>5000</v>
      </c>
      <c r="AY118" s="35"/>
      <c r="AZ118" s="399">
        <f t="shared" si="2842"/>
        <v>38448.1</v>
      </c>
      <c r="BA118" s="206">
        <f t="shared" si="2479"/>
        <v>476026.1</v>
      </c>
      <c r="BB118" s="45"/>
      <c r="BC118" s="32"/>
      <c r="BD118" s="35" t="str">
        <f t="shared" ref="BD118:BD120" si="2843">IF(ISERROR(BE118/BC118),"",(BE118/BC118))</f>
        <v/>
      </c>
      <c r="BE118" s="35"/>
      <c r="BF118" s="32">
        <v>863</v>
      </c>
      <c r="BG118" s="35">
        <f t="shared" si="1886"/>
        <v>58.56778679026651</v>
      </c>
      <c r="BH118" s="35">
        <v>50544</v>
      </c>
      <c r="BI118" s="32"/>
      <c r="BJ118" s="35" t="str">
        <f t="shared" si="1888"/>
        <v/>
      </c>
      <c r="BK118" s="35"/>
      <c r="BL118" s="32"/>
      <c r="BM118" s="35" t="str">
        <f t="shared" ref="BM118:BM120" si="2844">IF(ISERROR(BN118/BL118),"",(BN118/BL118))</f>
        <v/>
      </c>
      <c r="BN118" s="35"/>
      <c r="BO118" s="32"/>
      <c r="BP118" s="35" t="str">
        <f t="shared" ref="BP118:BP120" si="2845">IF(ISERROR(BQ118/BO118),"",(BQ118/BO118))</f>
        <v/>
      </c>
      <c r="BQ118" s="35"/>
      <c r="BR118" s="32">
        <v>105</v>
      </c>
      <c r="BS118" s="35">
        <f t="shared" si="1894"/>
        <v>1066.3619047619047</v>
      </c>
      <c r="BT118" s="35">
        <v>111968</v>
      </c>
      <c r="BU118" s="669"/>
      <c r="BV118" s="35"/>
      <c r="BW118" s="35"/>
      <c r="BX118" s="32">
        <v>26050</v>
      </c>
      <c r="BY118" s="35">
        <v>0.7</v>
      </c>
      <c r="BZ118" s="35">
        <v>18235</v>
      </c>
      <c r="CA118" s="32"/>
      <c r="CB118" s="32"/>
      <c r="CC118" s="35" t="str">
        <f t="shared" si="1898"/>
        <v/>
      </c>
      <c r="CD118" s="35"/>
      <c r="CE118" s="424">
        <f t="shared" si="1383"/>
        <v>180747</v>
      </c>
      <c r="CF118" s="32"/>
      <c r="CG118" s="35" t="str">
        <f t="shared" si="1901"/>
        <v/>
      </c>
      <c r="CH118" s="35"/>
      <c r="CI118" s="32"/>
      <c r="CJ118" s="35" t="str">
        <f t="shared" si="1903"/>
        <v/>
      </c>
      <c r="CK118" s="35"/>
      <c r="CL118" s="32"/>
      <c r="CM118" s="35" t="str">
        <f t="shared" si="1905"/>
        <v/>
      </c>
      <c r="CN118" s="35"/>
      <c r="CO118" s="32"/>
      <c r="CP118" s="35" t="str">
        <f t="shared" si="1907"/>
        <v/>
      </c>
      <c r="CQ118" s="35"/>
      <c r="CR118" s="32"/>
      <c r="CS118" s="35" t="str">
        <f t="shared" si="1909"/>
        <v/>
      </c>
      <c r="CT118" s="35"/>
      <c r="CU118" s="424">
        <f t="shared" si="1394"/>
        <v>0</v>
      </c>
      <c r="CV118" s="35"/>
      <c r="CW118" s="35"/>
      <c r="CX118" s="399">
        <f t="shared" ref="CX118:CX120" si="2846">SUM(BE118,BH118,BK118,BN118,BQ118,BT118,BZ118,CD118,CH118,CK118,CN118,CQ118,CT118)*0.1</f>
        <v>18074.7</v>
      </c>
      <c r="CY118" s="424">
        <f t="shared" si="1377"/>
        <v>198821.7</v>
      </c>
      <c r="CZ118" s="822"/>
      <c r="DA118" s="32"/>
      <c r="DB118" s="35"/>
      <c r="DC118" s="35"/>
      <c r="DD118" s="32">
        <v>968</v>
      </c>
      <c r="DE118" s="35"/>
      <c r="DF118" s="35">
        <v>56395</v>
      </c>
      <c r="DG118" s="32"/>
      <c r="DH118" s="35"/>
      <c r="DI118" s="35"/>
      <c r="DJ118" s="32"/>
      <c r="DK118" s="35"/>
      <c r="DL118" s="35"/>
      <c r="DM118" s="32"/>
      <c r="DN118" s="35"/>
      <c r="DO118" s="35"/>
      <c r="DP118" s="32">
        <v>123</v>
      </c>
      <c r="DQ118" s="35"/>
      <c r="DR118" s="35">
        <v>110610</v>
      </c>
      <c r="DS118" s="669"/>
      <c r="DT118" s="35"/>
      <c r="DU118" s="35"/>
      <c r="DV118" s="32"/>
      <c r="DW118" s="35"/>
      <c r="DX118" s="35"/>
      <c r="DY118" s="32"/>
      <c r="DZ118" s="32"/>
      <c r="EA118" s="35"/>
      <c r="EB118" s="35"/>
      <c r="EC118" s="424">
        <f t="shared" si="1384"/>
        <v>167005</v>
      </c>
      <c r="ED118" s="32"/>
      <c r="EE118" s="35"/>
      <c r="EF118" s="35"/>
      <c r="EG118" s="32"/>
      <c r="EH118" s="35"/>
      <c r="EI118" s="35"/>
      <c r="EJ118" s="32"/>
      <c r="EK118" s="35"/>
      <c r="EL118" s="35"/>
      <c r="EM118" s="32"/>
      <c r="EN118" s="35"/>
      <c r="EO118" s="35"/>
      <c r="EP118" s="32"/>
      <c r="EQ118" s="35"/>
      <c r="ER118" s="35"/>
      <c r="ES118" s="424">
        <f t="shared" si="1395"/>
        <v>0</v>
      </c>
      <c r="ET118" s="35"/>
      <c r="EU118" s="35"/>
      <c r="EV118" s="399">
        <f t="shared" ref="EV118:EV120" si="2847">SUM(DC118,DF118,DI118,DL118,DO118,DR118,DX118,EB118,EF118,EI118,EL118,EO118,ER118)*0.1</f>
        <v>16700.5</v>
      </c>
      <c r="EW118" s="424">
        <f t="shared" si="1378"/>
        <v>183705.5</v>
      </c>
      <c r="EX118" s="45"/>
      <c r="EY118" s="32"/>
      <c r="EZ118" s="35"/>
      <c r="FA118" s="35"/>
      <c r="FB118" s="32">
        <v>593</v>
      </c>
      <c r="FC118" s="35"/>
      <c r="FD118" s="35">
        <v>42827</v>
      </c>
      <c r="FE118" s="32"/>
      <c r="FF118" s="35"/>
      <c r="FG118" s="35"/>
      <c r="FH118" s="32"/>
      <c r="FI118" s="35"/>
      <c r="FJ118" s="35"/>
      <c r="FK118" s="32"/>
      <c r="FL118" s="35"/>
      <c r="FM118" s="35"/>
      <c r="FN118" s="32">
        <v>134</v>
      </c>
      <c r="FO118" s="35"/>
      <c r="FP118" s="35">
        <v>167235</v>
      </c>
      <c r="FQ118" s="669"/>
      <c r="FR118" s="35"/>
      <c r="FS118" s="35"/>
      <c r="FT118" s="32"/>
      <c r="FU118" s="35"/>
      <c r="FV118" s="35"/>
      <c r="FW118" s="32"/>
      <c r="FX118" s="35"/>
      <c r="FY118" s="35"/>
      <c r="FZ118" s="35"/>
      <c r="GA118" s="424">
        <f t="shared" si="1385"/>
        <v>210062</v>
      </c>
      <c r="GB118" s="32"/>
      <c r="GC118" s="35"/>
      <c r="GD118" s="35"/>
      <c r="GE118" s="32"/>
      <c r="GF118" s="35"/>
      <c r="GG118" s="35"/>
      <c r="GH118" s="32"/>
      <c r="GI118" s="35"/>
      <c r="GJ118" s="35"/>
      <c r="GK118" s="32"/>
      <c r="GL118" s="35"/>
      <c r="GM118" s="35"/>
      <c r="GN118" s="32"/>
      <c r="GO118" s="35"/>
      <c r="GP118" s="35"/>
      <c r="GQ118" s="424">
        <f t="shared" si="1396"/>
        <v>0</v>
      </c>
      <c r="GR118" s="35"/>
      <c r="GS118" s="35"/>
      <c r="GT118" s="399">
        <f t="shared" ref="GT118:GT120" si="2848">SUM(FA118,FD118,FG118,FJ118,FM118,FP118,FV118,FZ118,GD118,GG118,GJ118,GM118,GP118)*0.1</f>
        <v>21006.2</v>
      </c>
      <c r="GU118" s="424">
        <f t="shared" si="1379"/>
        <v>231068.2</v>
      </c>
      <c r="GV118" s="45"/>
      <c r="GW118" s="32"/>
      <c r="GX118" s="35"/>
      <c r="GY118" s="35"/>
      <c r="GZ118" s="32">
        <v>80</v>
      </c>
      <c r="HA118" s="35"/>
      <c r="HB118" s="35">
        <v>4990</v>
      </c>
      <c r="HC118" s="32"/>
      <c r="HD118" s="35"/>
      <c r="HE118" s="35"/>
      <c r="HF118" s="32"/>
      <c r="HG118" s="35"/>
      <c r="HH118" s="35"/>
      <c r="HI118" s="32"/>
      <c r="HJ118" s="35"/>
      <c r="HK118" s="35"/>
      <c r="HL118" s="32">
        <v>38</v>
      </c>
      <c r="HM118" s="35"/>
      <c r="HN118" s="35">
        <v>34088</v>
      </c>
      <c r="HO118" s="669"/>
      <c r="HP118" s="35"/>
      <c r="HQ118" s="35"/>
      <c r="HR118" s="32"/>
      <c r="HS118" s="35"/>
      <c r="HT118" s="35"/>
      <c r="HU118" s="32"/>
      <c r="HV118" s="32"/>
      <c r="HW118" s="35"/>
      <c r="HX118" s="35"/>
      <c r="HY118" s="424">
        <f t="shared" si="1386"/>
        <v>39078</v>
      </c>
      <c r="HZ118" s="32"/>
      <c r="IA118" s="35"/>
      <c r="IB118" s="35"/>
      <c r="IC118" s="32"/>
      <c r="ID118" s="35"/>
      <c r="IE118" s="35"/>
      <c r="IF118" s="32"/>
      <c r="IG118" s="35"/>
      <c r="IH118" s="35"/>
      <c r="II118" s="32"/>
      <c r="IJ118" s="35"/>
      <c r="IK118" s="35"/>
      <c r="IL118" s="32"/>
      <c r="IM118" s="35"/>
      <c r="IN118" s="35"/>
      <c r="IO118" s="424">
        <f t="shared" si="1397"/>
        <v>0</v>
      </c>
      <c r="IP118" s="35"/>
      <c r="IQ118" s="35"/>
      <c r="IR118" s="399">
        <f t="shared" ref="IR118:IR120" si="2849">SUM(GY118,HB118,HE118,HH118,HK118,HN118,HT118,HX118,IB118,IE118,IH118,IK118,IN118)*0.1</f>
        <v>3907.8</v>
      </c>
      <c r="IS118" s="424">
        <f t="shared" si="1380"/>
        <v>42985.8</v>
      </c>
      <c r="IT118" s="45"/>
      <c r="IU118" s="32"/>
      <c r="IV118" s="35"/>
      <c r="IW118" s="35"/>
      <c r="IX118" s="32">
        <v>80</v>
      </c>
      <c r="IY118" s="35"/>
      <c r="IZ118" s="35">
        <v>4990</v>
      </c>
      <c r="JA118" s="32"/>
      <c r="JB118" s="35"/>
      <c r="JC118" s="35"/>
      <c r="JD118" s="32"/>
      <c r="JE118" s="35"/>
      <c r="JF118" s="35"/>
      <c r="JG118" s="32"/>
      <c r="JH118" s="35"/>
      <c r="JI118" s="35"/>
      <c r="JJ118" s="32">
        <v>38</v>
      </c>
      <c r="JK118" s="35"/>
      <c r="JL118" s="35">
        <v>34088</v>
      </c>
      <c r="JM118" s="669"/>
      <c r="JN118" s="35"/>
      <c r="JO118" s="35"/>
      <c r="JP118" s="32"/>
      <c r="JQ118" s="35"/>
      <c r="JR118" s="35"/>
      <c r="JS118" s="32"/>
      <c r="JT118" s="32"/>
      <c r="JU118" s="35"/>
      <c r="JV118" s="35"/>
      <c r="JW118" s="424">
        <f t="shared" si="1387"/>
        <v>39078</v>
      </c>
      <c r="JX118" s="32"/>
      <c r="JY118" s="35"/>
      <c r="JZ118" s="35"/>
      <c r="KA118" s="32"/>
      <c r="KB118" s="35"/>
      <c r="KC118" s="35"/>
      <c r="KD118" s="32"/>
      <c r="KE118" s="35"/>
      <c r="KF118" s="35"/>
      <c r="KG118" s="32"/>
      <c r="KH118" s="35"/>
      <c r="KI118" s="35"/>
      <c r="KJ118" s="32"/>
      <c r="KK118" s="35"/>
      <c r="KL118" s="35"/>
      <c r="KM118" s="424">
        <f t="shared" si="1398"/>
        <v>0</v>
      </c>
      <c r="KN118" s="35"/>
      <c r="KO118" s="35"/>
      <c r="KP118" s="399">
        <f t="shared" ref="KP118:KP120" si="2850">SUM(IW118,IZ118,JC118,JF118,JI118,JL118,JR118,JV118,JZ118,KC118,KF118,KI118,KL118)*0.1</f>
        <v>3907.8</v>
      </c>
      <c r="KQ118" s="424">
        <f t="shared" si="1381"/>
        <v>42985.8</v>
      </c>
      <c r="KR118" s="45"/>
    </row>
    <row r="119" spans="1:304">
      <c r="A119" s="914"/>
      <c r="B119" s="16"/>
      <c r="C119" s="16"/>
      <c r="D119" s="17" t="s">
        <v>56</v>
      </c>
      <c r="E119" s="32"/>
      <c r="F119" s="32" t="str">
        <f t="shared" si="1986"/>
        <v/>
      </c>
      <c r="G119" s="35"/>
      <c r="H119" s="32"/>
      <c r="I119" s="32" t="str">
        <f t="shared" si="2084"/>
        <v/>
      </c>
      <c r="J119" s="35"/>
      <c r="K119" s="32"/>
      <c r="L119" s="32" t="str">
        <f t="shared" si="1834"/>
        <v/>
      </c>
      <c r="M119" s="35"/>
      <c r="N119" s="32"/>
      <c r="O119" s="32" t="str">
        <f t="shared" si="1844"/>
        <v/>
      </c>
      <c r="P119" s="35"/>
      <c r="Q119" s="32"/>
      <c r="R119" s="32" t="str">
        <f t="shared" si="2085"/>
        <v/>
      </c>
      <c r="S119" s="35"/>
      <c r="T119" s="32"/>
      <c r="U119" s="32" t="str">
        <f t="shared" si="1846"/>
        <v/>
      </c>
      <c r="V119" s="35"/>
      <c r="W119" s="669"/>
      <c r="X119" s="35"/>
      <c r="Y119" s="35"/>
      <c r="Z119" s="32"/>
      <c r="AA119" s="229" t="str">
        <f t="shared" si="2079"/>
        <v/>
      </c>
      <c r="AB119" s="35"/>
      <c r="AC119" s="32"/>
      <c r="AD119" s="32"/>
      <c r="AE119" s="32" t="str">
        <f t="shared" si="1848"/>
        <v/>
      </c>
      <c r="AF119" s="35"/>
      <c r="AG119" s="35">
        <v>0</v>
      </c>
      <c r="AH119" s="32"/>
      <c r="AI119" s="32" t="str">
        <f t="shared" si="2743"/>
        <v/>
      </c>
      <c r="AJ119" s="35"/>
      <c r="AK119" s="32"/>
      <c r="AL119" s="32" t="str">
        <f t="shared" si="2744"/>
        <v/>
      </c>
      <c r="AM119" s="35"/>
      <c r="AN119" s="32"/>
      <c r="AO119" s="32" t="str">
        <f t="shared" si="2745"/>
        <v/>
      </c>
      <c r="AP119" s="35"/>
      <c r="AQ119" s="32"/>
      <c r="AR119" s="32" t="str">
        <f t="shared" si="2746"/>
        <v/>
      </c>
      <c r="AS119" s="35"/>
      <c r="AT119" s="32"/>
      <c r="AU119" s="32" t="str">
        <f t="shared" si="1988"/>
        <v>0</v>
      </c>
      <c r="AV119" s="35"/>
      <c r="AW119" s="35">
        <v>0</v>
      </c>
      <c r="AX119" s="35"/>
      <c r="AY119" s="35"/>
      <c r="AZ119" s="399">
        <f t="shared" si="2842"/>
        <v>0</v>
      </c>
      <c r="BA119" s="206">
        <f t="shared" si="2479"/>
        <v>0</v>
      </c>
      <c r="BB119" s="45"/>
      <c r="BC119" s="32"/>
      <c r="BD119" s="35" t="str">
        <f t="shared" si="2843"/>
        <v/>
      </c>
      <c r="BE119" s="35"/>
      <c r="BF119" s="32"/>
      <c r="BG119" s="35" t="str">
        <f t="shared" si="1886"/>
        <v/>
      </c>
      <c r="BH119" s="35"/>
      <c r="BI119" s="32"/>
      <c r="BJ119" s="35" t="str">
        <f t="shared" si="1888"/>
        <v/>
      </c>
      <c r="BK119" s="35"/>
      <c r="BL119" s="32"/>
      <c r="BM119" s="35" t="str">
        <f t="shared" si="2844"/>
        <v/>
      </c>
      <c r="BN119" s="35"/>
      <c r="BO119" s="32"/>
      <c r="BP119" s="35" t="str">
        <f t="shared" si="2845"/>
        <v/>
      </c>
      <c r="BQ119" s="35"/>
      <c r="BR119" s="32"/>
      <c r="BS119" s="35" t="str">
        <f t="shared" si="1894"/>
        <v/>
      </c>
      <c r="BT119" s="35"/>
      <c r="BU119" s="669"/>
      <c r="BV119" s="35"/>
      <c r="BW119" s="35"/>
      <c r="BX119" s="32"/>
      <c r="BY119" s="35" t="str">
        <f t="shared" si="1896"/>
        <v/>
      </c>
      <c r="BZ119" s="35"/>
      <c r="CA119" s="32"/>
      <c r="CB119" s="32"/>
      <c r="CC119" s="35" t="str">
        <f t="shared" si="1898"/>
        <v/>
      </c>
      <c r="CD119" s="35"/>
      <c r="CE119" s="424">
        <f t="shared" si="1383"/>
        <v>0</v>
      </c>
      <c r="CF119" s="32"/>
      <c r="CG119" s="35" t="str">
        <f t="shared" si="1901"/>
        <v/>
      </c>
      <c r="CH119" s="35"/>
      <c r="CI119" s="32"/>
      <c r="CJ119" s="35" t="str">
        <f t="shared" si="1903"/>
        <v/>
      </c>
      <c r="CK119" s="35"/>
      <c r="CL119" s="32"/>
      <c r="CM119" s="35" t="str">
        <f t="shared" si="1905"/>
        <v/>
      </c>
      <c r="CN119" s="35"/>
      <c r="CO119" s="32"/>
      <c r="CP119" s="35" t="str">
        <f t="shared" si="1907"/>
        <v/>
      </c>
      <c r="CQ119" s="35"/>
      <c r="CR119" s="32"/>
      <c r="CS119" s="35" t="str">
        <f t="shared" si="1909"/>
        <v/>
      </c>
      <c r="CT119" s="35"/>
      <c r="CU119" s="424">
        <f t="shared" si="1394"/>
        <v>0</v>
      </c>
      <c r="CV119" s="35"/>
      <c r="CW119" s="35"/>
      <c r="CX119" s="399">
        <f t="shared" si="2846"/>
        <v>0</v>
      </c>
      <c r="CY119" s="424">
        <f t="shared" si="1377"/>
        <v>0</v>
      </c>
      <c r="CZ119" s="822"/>
      <c r="DA119" s="32"/>
      <c r="DB119" s="35"/>
      <c r="DC119" s="35"/>
      <c r="DD119" s="32"/>
      <c r="DE119" s="35"/>
      <c r="DF119" s="35"/>
      <c r="DG119" s="32"/>
      <c r="DH119" s="35"/>
      <c r="DI119" s="35"/>
      <c r="DJ119" s="32"/>
      <c r="DK119" s="35"/>
      <c r="DL119" s="35"/>
      <c r="DM119" s="32"/>
      <c r="DN119" s="35"/>
      <c r="DO119" s="35"/>
      <c r="DP119" s="32"/>
      <c r="DQ119" s="35"/>
      <c r="DR119" s="35"/>
      <c r="DS119" s="669"/>
      <c r="DT119" s="35"/>
      <c r="DU119" s="35"/>
      <c r="DV119" s="32"/>
      <c r="DW119" s="35"/>
      <c r="DX119" s="35"/>
      <c r="DY119" s="32"/>
      <c r="DZ119" s="32"/>
      <c r="EA119" s="35"/>
      <c r="EB119" s="35"/>
      <c r="EC119" s="424">
        <f t="shared" si="1384"/>
        <v>0</v>
      </c>
      <c r="ED119" s="32"/>
      <c r="EE119" s="35"/>
      <c r="EF119" s="35"/>
      <c r="EG119" s="32"/>
      <c r="EH119" s="35"/>
      <c r="EI119" s="35"/>
      <c r="EJ119" s="32"/>
      <c r="EK119" s="35"/>
      <c r="EL119" s="35"/>
      <c r="EM119" s="32"/>
      <c r="EN119" s="35"/>
      <c r="EO119" s="35"/>
      <c r="EP119" s="32"/>
      <c r="EQ119" s="35"/>
      <c r="ER119" s="35"/>
      <c r="ES119" s="424">
        <f t="shared" si="1395"/>
        <v>0</v>
      </c>
      <c r="ET119" s="35"/>
      <c r="EU119" s="35"/>
      <c r="EV119" s="399">
        <f t="shared" si="2847"/>
        <v>0</v>
      </c>
      <c r="EW119" s="424">
        <f t="shared" si="1378"/>
        <v>0</v>
      </c>
      <c r="EX119" s="45"/>
      <c r="EY119" s="32"/>
      <c r="EZ119" s="35"/>
      <c r="FA119" s="35"/>
      <c r="FB119" s="32"/>
      <c r="FC119" s="35"/>
      <c r="FD119" s="35"/>
      <c r="FE119" s="32"/>
      <c r="FF119" s="35"/>
      <c r="FG119" s="35"/>
      <c r="FH119" s="32"/>
      <c r="FI119" s="35"/>
      <c r="FJ119" s="35"/>
      <c r="FK119" s="32"/>
      <c r="FL119" s="35"/>
      <c r="FM119" s="35"/>
      <c r="FN119" s="32"/>
      <c r="FO119" s="35"/>
      <c r="FP119" s="35"/>
      <c r="FQ119" s="669"/>
      <c r="FR119" s="35"/>
      <c r="FS119" s="35"/>
      <c r="FT119" s="32"/>
      <c r="FU119" s="35"/>
      <c r="FV119" s="35"/>
      <c r="FW119" s="32"/>
      <c r="FX119" s="35"/>
      <c r="FY119" s="35"/>
      <c r="FZ119" s="35"/>
      <c r="GA119" s="424">
        <f t="shared" si="1385"/>
        <v>0</v>
      </c>
      <c r="GB119" s="32"/>
      <c r="GC119" s="35"/>
      <c r="GD119" s="35"/>
      <c r="GE119" s="32"/>
      <c r="GF119" s="35"/>
      <c r="GG119" s="35"/>
      <c r="GH119" s="32"/>
      <c r="GI119" s="35"/>
      <c r="GJ119" s="35"/>
      <c r="GK119" s="32"/>
      <c r="GL119" s="35"/>
      <c r="GM119" s="35"/>
      <c r="GN119" s="32"/>
      <c r="GO119" s="35"/>
      <c r="GP119" s="35"/>
      <c r="GQ119" s="424">
        <f t="shared" si="1396"/>
        <v>0</v>
      </c>
      <c r="GR119" s="35"/>
      <c r="GS119" s="35"/>
      <c r="GT119" s="399">
        <f t="shared" si="2848"/>
        <v>0</v>
      </c>
      <c r="GU119" s="424">
        <f t="shared" si="1379"/>
        <v>0</v>
      </c>
      <c r="GV119" s="45"/>
      <c r="GW119" s="32"/>
      <c r="GX119" s="35"/>
      <c r="GY119" s="35"/>
      <c r="GZ119" s="32"/>
      <c r="HA119" s="35"/>
      <c r="HB119" s="35"/>
      <c r="HC119" s="32"/>
      <c r="HD119" s="35"/>
      <c r="HE119" s="35"/>
      <c r="HF119" s="32"/>
      <c r="HG119" s="35"/>
      <c r="HH119" s="35"/>
      <c r="HI119" s="32"/>
      <c r="HJ119" s="35"/>
      <c r="HK119" s="35"/>
      <c r="HL119" s="32"/>
      <c r="HM119" s="35"/>
      <c r="HN119" s="35"/>
      <c r="HO119" s="669"/>
      <c r="HP119" s="35"/>
      <c r="HQ119" s="35"/>
      <c r="HR119" s="32"/>
      <c r="HS119" s="35"/>
      <c r="HT119" s="35"/>
      <c r="HU119" s="32"/>
      <c r="HV119" s="32"/>
      <c r="HW119" s="35"/>
      <c r="HX119" s="35"/>
      <c r="HY119" s="424">
        <f t="shared" si="1386"/>
        <v>0</v>
      </c>
      <c r="HZ119" s="32"/>
      <c r="IA119" s="35"/>
      <c r="IB119" s="35"/>
      <c r="IC119" s="32"/>
      <c r="ID119" s="35"/>
      <c r="IE119" s="35"/>
      <c r="IF119" s="32"/>
      <c r="IG119" s="35"/>
      <c r="IH119" s="35"/>
      <c r="II119" s="32"/>
      <c r="IJ119" s="35"/>
      <c r="IK119" s="35"/>
      <c r="IL119" s="32"/>
      <c r="IM119" s="35"/>
      <c r="IN119" s="35"/>
      <c r="IO119" s="424">
        <f t="shared" si="1397"/>
        <v>0</v>
      </c>
      <c r="IP119" s="35"/>
      <c r="IQ119" s="35"/>
      <c r="IR119" s="399">
        <f t="shared" si="2849"/>
        <v>0</v>
      </c>
      <c r="IS119" s="424">
        <f t="shared" si="1380"/>
        <v>0</v>
      </c>
      <c r="IT119" s="45"/>
      <c r="IU119" s="32"/>
      <c r="IV119" s="35"/>
      <c r="IW119" s="35"/>
      <c r="IX119" s="32"/>
      <c r="IY119" s="35"/>
      <c r="IZ119" s="35"/>
      <c r="JA119" s="32"/>
      <c r="JB119" s="35"/>
      <c r="JC119" s="35"/>
      <c r="JD119" s="32"/>
      <c r="JE119" s="35"/>
      <c r="JF119" s="35"/>
      <c r="JG119" s="32"/>
      <c r="JH119" s="35"/>
      <c r="JI119" s="35"/>
      <c r="JJ119" s="32"/>
      <c r="JK119" s="35"/>
      <c r="JL119" s="35"/>
      <c r="JM119" s="669"/>
      <c r="JN119" s="35"/>
      <c r="JO119" s="35"/>
      <c r="JP119" s="32"/>
      <c r="JQ119" s="35"/>
      <c r="JR119" s="35"/>
      <c r="JS119" s="32"/>
      <c r="JT119" s="32"/>
      <c r="JU119" s="35"/>
      <c r="JV119" s="35"/>
      <c r="JW119" s="424">
        <f t="shared" si="1387"/>
        <v>0</v>
      </c>
      <c r="JX119" s="32"/>
      <c r="JY119" s="35"/>
      <c r="JZ119" s="35"/>
      <c r="KA119" s="32"/>
      <c r="KB119" s="35"/>
      <c r="KC119" s="35"/>
      <c r="KD119" s="32"/>
      <c r="KE119" s="35"/>
      <c r="KF119" s="35"/>
      <c r="KG119" s="32"/>
      <c r="KH119" s="35"/>
      <c r="KI119" s="35"/>
      <c r="KJ119" s="32"/>
      <c r="KK119" s="35"/>
      <c r="KL119" s="35"/>
      <c r="KM119" s="424">
        <f t="shared" si="1398"/>
        <v>0</v>
      </c>
      <c r="KN119" s="35"/>
      <c r="KO119" s="35"/>
      <c r="KP119" s="399">
        <f t="shared" si="2850"/>
        <v>0</v>
      </c>
      <c r="KQ119" s="424">
        <f t="shared" si="1381"/>
        <v>0</v>
      </c>
      <c r="KR119" s="45"/>
    </row>
    <row r="120" spans="1:304">
      <c r="A120" s="914"/>
      <c r="B120" s="16"/>
      <c r="C120" s="18"/>
      <c r="D120" s="19" t="s">
        <v>57</v>
      </c>
      <c r="E120" s="32"/>
      <c r="F120" s="32" t="str">
        <f t="shared" si="1986"/>
        <v/>
      </c>
      <c r="G120" s="35"/>
      <c r="H120" s="32"/>
      <c r="I120" s="32" t="str">
        <f t="shared" si="2084"/>
        <v/>
      </c>
      <c r="J120" s="35"/>
      <c r="K120" s="32"/>
      <c r="L120" s="32" t="str">
        <f t="shared" si="1834"/>
        <v/>
      </c>
      <c r="M120" s="35"/>
      <c r="N120" s="32"/>
      <c r="O120" s="32" t="str">
        <f t="shared" si="1844"/>
        <v/>
      </c>
      <c r="P120" s="35"/>
      <c r="Q120" s="32"/>
      <c r="R120" s="32" t="str">
        <f t="shared" si="2085"/>
        <v/>
      </c>
      <c r="S120" s="35"/>
      <c r="T120" s="32"/>
      <c r="U120" s="32" t="str">
        <f t="shared" si="1846"/>
        <v/>
      </c>
      <c r="V120" s="35"/>
      <c r="W120" s="669"/>
      <c r="X120" s="35"/>
      <c r="Y120" s="35"/>
      <c r="Z120" s="32"/>
      <c r="AA120" s="229" t="str">
        <f t="shared" si="2079"/>
        <v/>
      </c>
      <c r="AB120" s="35"/>
      <c r="AC120" s="32"/>
      <c r="AD120" s="32"/>
      <c r="AE120" s="32" t="str">
        <f t="shared" si="1848"/>
        <v/>
      </c>
      <c r="AF120" s="35"/>
      <c r="AG120" s="41">
        <v>0</v>
      </c>
      <c r="AH120" s="32"/>
      <c r="AI120" s="32" t="str">
        <f t="shared" si="2743"/>
        <v/>
      </c>
      <c r="AJ120" s="35"/>
      <c r="AK120" s="32"/>
      <c r="AL120" s="32" t="str">
        <f t="shared" si="2744"/>
        <v/>
      </c>
      <c r="AM120" s="35"/>
      <c r="AN120" s="32"/>
      <c r="AO120" s="32" t="str">
        <f t="shared" si="2745"/>
        <v/>
      </c>
      <c r="AP120" s="35"/>
      <c r="AQ120" s="32"/>
      <c r="AR120" s="32" t="str">
        <f t="shared" si="2746"/>
        <v/>
      </c>
      <c r="AS120" s="35"/>
      <c r="AT120" s="32"/>
      <c r="AU120" s="32" t="str">
        <f t="shared" si="1988"/>
        <v>0</v>
      </c>
      <c r="AV120" s="35"/>
      <c r="AW120" s="35">
        <v>0</v>
      </c>
      <c r="AX120" s="35"/>
      <c r="AY120" s="35"/>
      <c r="AZ120" s="399">
        <f t="shared" si="2842"/>
        <v>0</v>
      </c>
      <c r="BA120" s="206">
        <f t="shared" si="2479"/>
        <v>0</v>
      </c>
      <c r="BB120" s="45"/>
      <c r="BC120" s="32"/>
      <c r="BD120" s="35" t="str">
        <f t="shared" si="2843"/>
        <v/>
      </c>
      <c r="BE120" s="35"/>
      <c r="BF120" s="32"/>
      <c r="BG120" s="35" t="str">
        <f t="shared" si="1886"/>
        <v/>
      </c>
      <c r="BH120" s="35"/>
      <c r="BI120" s="32"/>
      <c r="BJ120" s="35" t="str">
        <f t="shared" si="1888"/>
        <v/>
      </c>
      <c r="BK120" s="35"/>
      <c r="BL120" s="32"/>
      <c r="BM120" s="35" t="str">
        <f t="shared" si="2844"/>
        <v/>
      </c>
      <c r="BN120" s="35"/>
      <c r="BO120" s="32"/>
      <c r="BP120" s="35" t="str">
        <f t="shared" si="2845"/>
        <v/>
      </c>
      <c r="BQ120" s="35"/>
      <c r="BR120" s="32"/>
      <c r="BS120" s="35" t="str">
        <f t="shared" si="1894"/>
        <v/>
      </c>
      <c r="BT120" s="35"/>
      <c r="BU120" s="669"/>
      <c r="BV120" s="35"/>
      <c r="BW120" s="35"/>
      <c r="BX120" s="32"/>
      <c r="BY120" s="35" t="str">
        <f t="shared" si="1896"/>
        <v/>
      </c>
      <c r="BZ120" s="35"/>
      <c r="CA120" s="32"/>
      <c r="CB120" s="32"/>
      <c r="CC120" s="35" t="str">
        <f t="shared" si="1898"/>
        <v/>
      </c>
      <c r="CD120" s="35"/>
      <c r="CE120" s="424">
        <f t="shared" si="1383"/>
        <v>0</v>
      </c>
      <c r="CF120" s="32"/>
      <c r="CG120" s="35" t="str">
        <f t="shared" si="1901"/>
        <v/>
      </c>
      <c r="CH120" s="35"/>
      <c r="CI120" s="32"/>
      <c r="CJ120" s="35" t="str">
        <f t="shared" si="1903"/>
        <v/>
      </c>
      <c r="CK120" s="35"/>
      <c r="CL120" s="32"/>
      <c r="CM120" s="35" t="str">
        <f t="shared" si="1905"/>
        <v/>
      </c>
      <c r="CN120" s="35"/>
      <c r="CO120" s="32"/>
      <c r="CP120" s="35" t="str">
        <f t="shared" si="1907"/>
        <v/>
      </c>
      <c r="CQ120" s="35"/>
      <c r="CR120" s="32"/>
      <c r="CS120" s="35" t="str">
        <f t="shared" si="1909"/>
        <v/>
      </c>
      <c r="CT120" s="35"/>
      <c r="CU120" s="424">
        <f t="shared" si="1394"/>
        <v>0</v>
      </c>
      <c r="CV120" s="35"/>
      <c r="CW120" s="35"/>
      <c r="CX120" s="399">
        <f t="shared" si="2846"/>
        <v>0</v>
      </c>
      <c r="CY120" s="424">
        <f t="shared" si="1377"/>
        <v>0</v>
      </c>
      <c r="CZ120" s="822"/>
      <c r="DA120" s="32"/>
      <c r="DB120" s="35"/>
      <c r="DC120" s="35"/>
      <c r="DD120" s="32"/>
      <c r="DE120" s="35"/>
      <c r="DF120" s="35"/>
      <c r="DG120" s="32"/>
      <c r="DH120" s="35"/>
      <c r="DI120" s="35"/>
      <c r="DJ120" s="32"/>
      <c r="DK120" s="35"/>
      <c r="DL120" s="35"/>
      <c r="DM120" s="32"/>
      <c r="DN120" s="35"/>
      <c r="DO120" s="35"/>
      <c r="DP120" s="32"/>
      <c r="DQ120" s="35"/>
      <c r="DR120" s="35"/>
      <c r="DS120" s="669"/>
      <c r="DT120" s="35"/>
      <c r="DU120" s="35"/>
      <c r="DV120" s="32"/>
      <c r="DW120" s="35"/>
      <c r="DX120" s="35"/>
      <c r="DY120" s="32"/>
      <c r="DZ120" s="32"/>
      <c r="EA120" s="35"/>
      <c r="EB120" s="35"/>
      <c r="EC120" s="424">
        <f t="shared" si="1384"/>
        <v>0</v>
      </c>
      <c r="ED120" s="32"/>
      <c r="EE120" s="35"/>
      <c r="EF120" s="35"/>
      <c r="EG120" s="32"/>
      <c r="EH120" s="35"/>
      <c r="EI120" s="35"/>
      <c r="EJ120" s="32"/>
      <c r="EK120" s="35"/>
      <c r="EL120" s="35"/>
      <c r="EM120" s="32"/>
      <c r="EN120" s="35"/>
      <c r="EO120" s="35"/>
      <c r="EP120" s="32"/>
      <c r="EQ120" s="35"/>
      <c r="ER120" s="35"/>
      <c r="ES120" s="424">
        <f t="shared" si="1395"/>
        <v>0</v>
      </c>
      <c r="ET120" s="35"/>
      <c r="EU120" s="35"/>
      <c r="EV120" s="399">
        <f t="shared" si="2847"/>
        <v>0</v>
      </c>
      <c r="EW120" s="424">
        <f t="shared" si="1378"/>
        <v>0</v>
      </c>
      <c r="EX120" s="45"/>
      <c r="EY120" s="32"/>
      <c r="EZ120" s="35"/>
      <c r="FA120" s="35"/>
      <c r="FB120" s="32"/>
      <c r="FC120" s="35"/>
      <c r="FD120" s="35"/>
      <c r="FE120" s="32"/>
      <c r="FF120" s="35"/>
      <c r="FG120" s="35"/>
      <c r="FH120" s="32"/>
      <c r="FI120" s="35"/>
      <c r="FJ120" s="35"/>
      <c r="FK120" s="32"/>
      <c r="FL120" s="35"/>
      <c r="FM120" s="35"/>
      <c r="FN120" s="32"/>
      <c r="FO120" s="35"/>
      <c r="FP120" s="35"/>
      <c r="FQ120" s="669"/>
      <c r="FR120" s="35"/>
      <c r="FS120" s="35"/>
      <c r="FT120" s="32"/>
      <c r="FU120" s="35"/>
      <c r="FV120" s="35"/>
      <c r="FW120" s="32"/>
      <c r="FX120" s="35"/>
      <c r="FY120" s="35"/>
      <c r="FZ120" s="35"/>
      <c r="GA120" s="424">
        <f t="shared" si="1385"/>
        <v>0</v>
      </c>
      <c r="GB120" s="32"/>
      <c r="GC120" s="35"/>
      <c r="GD120" s="35"/>
      <c r="GE120" s="32"/>
      <c r="GF120" s="35"/>
      <c r="GG120" s="35"/>
      <c r="GH120" s="32"/>
      <c r="GI120" s="35"/>
      <c r="GJ120" s="35"/>
      <c r="GK120" s="32"/>
      <c r="GL120" s="35"/>
      <c r="GM120" s="35"/>
      <c r="GN120" s="32"/>
      <c r="GO120" s="35"/>
      <c r="GP120" s="35"/>
      <c r="GQ120" s="424">
        <f t="shared" si="1396"/>
        <v>0</v>
      </c>
      <c r="GR120" s="35"/>
      <c r="GS120" s="35"/>
      <c r="GT120" s="399">
        <f t="shared" si="2848"/>
        <v>0</v>
      </c>
      <c r="GU120" s="424">
        <f t="shared" si="1379"/>
        <v>0</v>
      </c>
      <c r="GV120" s="45"/>
      <c r="GW120" s="32"/>
      <c r="GX120" s="35"/>
      <c r="GY120" s="35"/>
      <c r="GZ120" s="32"/>
      <c r="HA120" s="35"/>
      <c r="HB120" s="35"/>
      <c r="HC120" s="32"/>
      <c r="HD120" s="35"/>
      <c r="HE120" s="35"/>
      <c r="HF120" s="32"/>
      <c r="HG120" s="35"/>
      <c r="HH120" s="35"/>
      <c r="HI120" s="32"/>
      <c r="HJ120" s="35"/>
      <c r="HK120" s="35"/>
      <c r="HL120" s="32"/>
      <c r="HM120" s="35"/>
      <c r="HN120" s="35"/>
      <c r="HO120" s="669"/>
      <c r="HP120" s="35"/>
      <c r="HQ120" s="35"/>
      <c r="HR120" s="32"/>
      <c r="HS120" s="35"/>
      <c r="HT120" s="35"/>
      <c r="HU120" s="32"/>
      <c r="HV120" s="32"/>
      <c r="HW120" s="35"/>
      <c r="HX120" s="35"/>
      <c r="HY120" s="424">
        <f t="shared" si="1386"/>
        <v>0</v>
      </c>
      <c r="HZ120" s="32"/>
      <c r="IA120" s="35"/>
      <c r="IB120" s="35"/>
      <c r="IC120" s="32"/>
      <c r="ID120" s="35"/>
      <c r="IE120" s="35"/>
      <c r="IF120" s="32"/>
      <c r="IG120" s="35"/>
      <c r="IH120" s="35"/>
      <c r="II120" s="32"/>
      <c r="IJ120" s="35"/>
      <c r="IK120" s="35"/>
      <c r="IL120" s="32"/>
      <c r="IM120" s="35"/>
      <c r="IN120" s="35"/>
      <c r="IO120" s="424">
        <f t="shared" si="1397"/>
        <v>0</v>
      </c>
      <c r="IP120" s="35"/>
      <c r="IQ120" s="35"/>
      <c r="IR120" s="399">
        <f t="shared" si="2849"/>
        <v>0</v>
      </c>
      <c r="IS120" s="424">
        <f t="shared" si="1380"/>
        <v>0</v>
      </c>
      <c r="IT120" s="45"/>
      <c r="IU120" s="32"/>
      <c r="IV120" s="35"/>
      <c r="IW120" s="35"/>
      <c r="IX120" s="32"/>
      <c r="IY120" s="35"/>
      <c r="IZ120" s="35"/>
      <c r="JA120" s="32"/>
      <c r="JB120" s="35"/>
      <c r="JC120" s="35"/>
      <c r="JD120" s="32"/>
      <c r="JE120" s="35"/>
      <c r="JF120" s="35"/>
      <c r="JG120" s="32"/>
      <c r="JH120" s="35"/>
      <c r="JI120" s="35"/>
      <c r="JJ120" s="32"/>
      <c r="JK120" s="35"/>
      <c r="JL120" s="35"/>
      <c r="JM120" s="669"/>
      <c r="JN120" s="35"/>
      <c r="JO120" s="35"/>
      <c r="JP120" s="32"/>
      <c r="JQ120" s="35"/>
      <c r="JR120" s="35"/>
      <c r="JS120" s="32"/>
      <c r="JT120" s="32"/>
      <c r="JU120" s="35"/>
      <c r="JV120" s="35"/>
      <c r="JW120" s="424">
        <f t="shared" si="1387"/>
        <v>0</v>
      </c>
      <c r="JX120" s="32"/>
      <c r="JY120" s="35"/>
      <c r="JZ120" s="35"/>
      <c r="KA120" s="32"/>
      <c r="KB120" s="35"/>
      <c r="KC120" s="35"/>
      <c r="KD120" s="32"/>
      <c r="KE120" s="35"/>
      <c r="KF120" s="35"/>
      <c r="KG120" s="32"/>
      <c r="KH120" s="35"/>
      <c r="KI120" s="35"/>
      <c r="KJ120" s="32"/>
      <c r="KK120" s="35"/>
      <c r="KL120" s="35"/>
      <c r="KM120" s="424">
        <f t="shared" si="1398"/>
        <v>0</v>
      </c>
      <c r="KN120" s="35"/>
      <c r="KO120" s="35"/>
      <c r="KP120" s="399">
        <f t="shared" si="2850"/>
        <v>0</v>
      </c>
      <c r="KQ120" s="424">
        <f t="shared" si="1381"/>
        <v>0</v>
      </c>
      <c r="KR120" s="45"/>
    </row>
    <row r="121" spans="1:304" ht="15">
      <c r="A121" s="914"/>
      <c r="B121" s="16"/>
      <c r="C121" s="20" t="s">
        <v>140</v>
      </c>
      <c r="D121" s="19"/>
      <c r="E121" s="33">
        <f>SUM(E117:E120)</f>
        <v>117</v>
      </c>
      <c r="F121" s="33">
        <f t="shared" si="1986"/>
        <v>64.948717948717942</v>
      </c>
      <c r="G121" s="36">
        <f t="shared" ref="G121:H121" si="2851">SUM(G117:G120)</f>
        <v>7599</v>
      </c>
      <c r="H121" s="33">
        <f t="shared" si="2851"/>
        <v>1197</v>
      </c>
      <c r="I121" s="33">
        <f t="shared" si="2084"/>
        <v>55.188805346700086</v>
      </c>
      <c r="J121" s="36">
        <f t="shared" ref="J121:K121" si="2852">SUM(J117:J120)</f>
        <v>66061</v>
      </c>
      <c r="K121" s="33">
        <f t="shared" si="2852"/>
        <v>196</v>
      </c>
      <c r="L121" s="33">
        <f t="shared" si="1834"/>
        <v>64.90306122448979</v>
      </c>
      <c r="M121" s="36">
        <f t="shared" ref="M121:N121" si="2853">SUM(M117:M120)</f>
        <v>12721</v>
      </c>
      <c r="N121" s="33">
        <f t="shared" si="2853"/>
        <v>0</v>
      </c>
      <c r="O121" s="33" t="str">
        <f t="shared" si="1844"/>
        <v/>
      </c>
      <c r="P121" s="36">
        <f t="shared" ref="P121:Q121" si="2854">SUM(P117:P120)</f>
        <v>0</v>
      </c>
      <c r="Q121" s="33">
        <f t="shared" si="2854"/>
        <v>23</v>
      </c>
      <c r="R121" s="33">
        <f t="shared" si="2085"/>
        <v>1000</v>
      </c>
      <c r="S121" s="36">
        <f t="shared" ref="S121:T121" si="2855">SUM(S117:S120)</f>
        <v>23000</v>
      </c>
      <c r="T121" s="33">
        <f t="shared" si="2855"/>
        <v>345</v>
      </c>
      <c r="U121" s="33">
        <f t="shared" si="1846"/>
        <v>1077.9710144927535</v>
      </c>
      <c r="V121" s="36">
        <f t="shared" ref="V121:Z121" si="2856">SUM(V117:V120)</f>
        <v>371900</v>
      </c>
      <c r="W121" s="670">
        <f t="shared" si="2856"/>
        <v>0</v>
      </c>
      <c r="X121" s="36">
        <f t="shared" si="2856"/>
        <v>0</v>
      </c>
      <c r="Y121" s="36">
        <f t="shared" si="2856"/>
        <v>0</v>
      </c>
      <c r="Z121" s="33">
        <f t="shared" si="2856"/>
        <v>145800</v>
      </c>
      <c r="AA121" s="230">
        <f t="shared" si="2079"/>
        <v>0.7</v>
      </c>
      <c r="AB121" s="36">
        <f t="shared" ref="AB121:AD121" si="2857">SUM(AB117:AB120)</f>
        <v>102060</v>
      </c>
      <c r="AC121" s="33">
        <f t="shared" si="2857"/>
        <v>324630</v>
      </c>
      <c r="AD121" s="33">
        <f t="shared" si="2857"/>
        <v>0</v>
      </c>
      <c r="AE121" s="33" t="str">
        <f t="shared" si="1848"/>
        <v/>
      </c>
      <c r="AF121" s="36">
        <f t="shared" ref="AF121" si="2858">SUM(AF117:AF120)</f>
        <v>0</v>
      </c>
      <c r="AG121" s="41">
        <f>SUM(G121,J121,M121,P121,S121,V121,AB121,AF121)</f>
        <v>583341</v>
      </c>
      <c r="AH121" s="33">
        <f t="shared" ref="AH121" si="2859">SUM(AH117:AH120)</f>
        <v>0</v>
      </c>
      <c r="AI121" s="33" t="str">
        <f t="shared" si="2743"/>
        <v/>
      </c>
      <c r="AJ121" s="36">
        <f t="shared" ref="AJ121:AK121" si="2860">SUM(AJ117:AJ120)</f>
        <v>0</v>
      </c>
      <c r="AK121" s="33">
        <f t="shared" si="2860"/>
        <v>0</v>
      </c>
      <c r="AL121" s="33" t="str">
        <f t="shared" si="2744"/>
        <v/>
      </c>
      <c r="AM121" s="36">
        <f t="shared" ref="AM121:AN121" si="2861">SUM(AM117:AM120)</f>
        <v>0</v>
      </c>
      <c r="AN121" s="33">
        <f t="shared" si="2861"/>
        <v>0</v>
      </c>
      <c r="AO121" s="33" t="str">
        <f t="shared" si="2745"/>
        <v/>
      </c>
      <c r="AP121" s="36">
        <f t="shared" ref="AP121:AQ121" si="2862">SUM(AP117:AP120)</f>
        <v>0</v>
      </c>
      <c r="AQ121" s="33">
        <f t="shared" si="2862"/>
        <v>0</v>
      </c>
      <c r="AR121" s="33" t="str">
        <f t="shared" si="2746"/>
        <v/>
      </c>
      <c r="AS121" s="36">
        <f t="shared" ref="AS121:AT121" si="2863">SUM(AS117:AS120)</f>
        <v>0</v>
      </c>
      <c r="AT121" s="33">
        <f t="shared" si="2863"/>
        <v>0</v>
      </c>
      <c r="AU121" s="33" t="str">
        <f t="shared" si="1988"/>
        <v>0</v>
      </c>
      <c r="AV121" s="36">
        <f t="shared" ref="AV121" si="2864">SUM(AV117:AV120)</f>
        <v>0</v>
      </c>
      <c r="AW121" s="36">
        <f t="shared" ref="AW121:AW126" si="2865">SUM(AJ121,AM121,AP121,AS121,AV121)</f>
        <v>0</v>
      </c>
      <c r="AX121" s="36">
        <f t="shared" ref="AX121:AZ121" si="2866">SUM(AX117:AX120)</f>
        <v>5000</v>
      </c>
      <c r="AY121" s="36">
        <f t="shared" si="2866"/>
        <v>5000</v>
      </c>
      <c r="AZ121" s="36">
        <f t="shared" si="2866"/>
        <v>58834.1</v>
      </c>
      <c r="BA121" s="214">
        <f t="shared" si="2479"/>
        <v>652175.1</v>
      </c>
      <c r="BB121" s="45"/>
      <c r="BC121" s="33">
        <f>SUM(BC117:BC120)</f>
        <v>219</v>
      </c>
      <c r="BD121" s="36">
        <f t="shared" si="1884"/>
        <v>59.716894977168948</v>
      </c>
      <c r="BE121" s="36">
        <f t="shared" ref="BE121:BF121" si="2867">SUM(BE117:BE120)</f>
        <v>13078</v>
      </c>
      <c r="BF121" s="33">
        <f t="shared" si="2867"/>
        <v>863</v>
      </c>
      <c r="BG121" s="36">
        <f t="shared" si="1886"/>
        <v>58.56778679026651</v>
      </c>
      <c r="BH121" s="36">
        <f t="shared" ref="BH121:BI121" si="2868">SUM(BH117:BH120)</f>
        <v>50544</v>
      </c>
      <c r="BI121" s="33">
        <f t="shared" si="2868"/>
        <v>115</v>
      </c>
      <c r="BJ121" s="36">
        <f t="shared" si="1888"/>
        <v>60.052173913043475</v>
      </c>
      <c r="BK121" s="36">
        <f t="shared" ref="BK121:BL121" si="2869">SUM(BK117:BK120)</f>
        <v>6906</v>
      </c>
      <c r="BL121" s="33">
        <f t="shared" si="2869"/>
        <v>150</v>
      </c>
      <c r="BM121" s="36">
        <f t="shared" si="1890"/>
        <v>60</v>
      </c>
      <c r="BN121" s="36">
        <f t="shared" ref="BN121:BO121" si="2870">SUM(BN117:BN120)</f>
        <v>9000</v>
      </c>
      <c r="BO121" s="33">
        <f t="shared" si="2870"/>
        <v>125</v>
      </c>
      <c r="BP121" s="36">
        <f t="shared" si="1892"/>
        <v>1000</v>
      </c>
      <c r="BQ121" s="36">
        <f t="shared" ref="BQ121:BR121" si="2871">SUM(BQ117:BQ120)</f>
        <v>125000</v>
      </c>
      <c r="BR121" s="33">
        <f t="shared" si="2871"/>
        <v>248</v>
      </c>
      <c r="BS121" s="36">
        <f t="shared" si="1894"/>
        <v>972.25</v>
      </c>
      <c r="BT121" s="36">
        <f t="shared" ref="BT121:BX121" si="2872">SUM(BT117:BT120)</f>
        <v>241118</v>
      </c>
      <c r="BU121" s="670">
        <f t="shared" si="2872"/>
        <v>0</v>
      </c>
      <c r="BV121" s="36">
        <f t="shared" si="2872"/>
        <v>0</v>
      </c>
      <c r="BW121" s="36">
        <f t="shared" si="2872"/>
        <v>0</v>
      </c>
      <c r="BX121" s="33">
        <f t="shared" si="2872"/>
        <v>99550</v>
      </c>
      <c r="BY121" s="36">
        <f t="shared" si="1896"/>
        <v>0.7</v>
      </c>
      <c r="BZ121" s="36">
        <f t="shared" ref="BZ121:CB121" si="2873">SUM(BZ117:BZ120)</f>
        <v>69685</v>
      </c>
      <c r="CA121" s="33">
        <f t="shared" si="2873"/>
        <v>85000</v>
      </c>
      <c r="CB121" s="33">
        <f t="shared" si="2873"/>
        <v>0</v>
      </c>
      <c r="CC121" s="36" t="str">
        <f t="shared" si="1898"/>
        <v/>
      </c>
      <c r="CD121" s="36">
        <f t="shared" ref="CD121" si="2874">SUM(CD117:CD120)</f>
        <v>0</v>
      </c>
      <c r="CE121" s="424">
        <f t="shared" si="1383"/>
        <v>515331</v>
      </c>
      <c r="CF121" s="33">
        <f t="shared" ref="CF121" si="2875">SUM(CF117:CF120)</f>
        <v>0</v>
      </c>
      <c r="CG121" s="36" t="str">
        <f t="shared" si="1901"/>
        <v/>
      </c>
      <c r="CH121" s="36">
        <f t="shared" ref="CH121:CI121" si="2876">SUM(CH117:CH120)</f>
        <v>0</v>
      </c>
      <c r="CI121" s="33">
        <f t="shared" si="2876"/>
        <v>0</v>
      </c>
      <c r="CJ121" s="36" t="str">
        <f t="shared" si="1903"/>
        <v/>
      </c>
      <c r="CK121" s="36">
        <f t="shared" ref="CK121:CL121" si="2877">SUM(CK117:CK120)</f>
        <v>0</v>
      </c>
      <c r="CL121" s="33">
        <f t="shared" si="2877"/>
        <v>262</v>
      </c>
      <c r="CM121" s="36">
        <f t="shared" si="1905"/>
        <v>1750</v>
      </c>
      <c r="CN121" s="36">
        <f t="shared" ref="CN121:CO121" si="2878">SUM(CN117:CN120)</f>
        <v>458500</v>
      </c>
      <c r="CO121" s="33">
        <f t="shared" si="2878"/>
        <v>0</v>
      </c>
      <c r="CP121" s="36" t="str">
        <f t="shared" si="1907"/>
        <v/>
      </c>
      <c r="CQ121" s="36">
        <f t="shared" ref="CQ121:CR121" si="2879">SUM(CQ117:CQ120)</f>
        <v>0</v>
      </c>
      <c r="CR121" s="33">
        <f t="shared" si="2879"/>
        <v>0</v>
      </c>
      <c r="CS121" s="36" t="str">
        <f t="shared" si="1909"/>
        <v/>
      </c>
      <c r="CT121" s="36">
        <f t="shared" ref="CT121" si="2880">SUM(CT117:CT120)</f>
        <v>0</v>
      </c>
      <c r="CU121" s="424">
        <f t="shared" si="1394"/>
        <v>458500</v>
      </c>
      <c r="CV121" s="36">
        <f t="shared" ref="CV121:CX121" si="2881">SUM(CV117:CV120)</f>
        <v>0</v>
      </c>
      <c r="CW121" s="36">
        <f t="shared" si="2881"/>
        <v>5000</v>
      </c>
      <c r="CX121" s="36">
        <f t="shared" si="2881"/>
        <v>97382.7</v>
      </c>
      <c r="CY121" s="424">
        <f t="shared" si="1377"/>
        <v>1076213.7</v>
      </c>
      <c r="CZ121" s="822"/>
      <c r="DA121" s="33">
        <f>SUM(DA117:DA120)</f>
        <v>4</v>
      </c>
      <c r="DB121" s="36"/>
      <c r="DC121" s="36">
        <f t="shared" ref="DC121:DD121" si="2882">SUM(DC117:DC120)</f>
        <v>106</v>
      </c>
      <c r="DD121" s="33">
        <f t="shared" si="2882"/>
        <v>993</v>
      </c>
      <c r="DE121" s="36"/>
      <c r="DF121" s="36">
        <f t="shared" ref="DF121:DG121" si="2883">SUM(DF117:DF120)</f>
        <v>57770</v>
      </c>
      <c r="DG121" s="33">
        <f t="shared" si="2883"/>
        <v>339</v>
      </c>
      <c r="DH121" s="36"/>
      <c r="DI121" s="36">
        <f t="shared" ref="DI121:DJ121" si="2884">SUM(DI117:DI120)</f>
        <v>19224</v>
      </c>
      <c r="DJ121" s="33">
        <f t="shared" si="2884"/>
        <v>0</v>
      </c>
      <c r="DK121" s="36"/>
      <c r="DL121" s="36">
        <f t="shared" ref="DL121:DM121" si="2885">SUM(DL117:DL120)</f>
        <v>0</v>
      </c>
      <c r="DM121" s="33">
        <f t="shared" si="2885"/>
        <v>0</v>
      </c>
      <c r="DN121" s="36"/>
      <c r="DO121" s="36">
        <f t="shared" ref="DO121:DP121" si="2886">SUM(DO117:DO120)</f>
        <v>0</v>
      </c>
      <c r="DP121" s="33">
        <f t="shared" si="2886"/>
        <v>361</v>
      </c>
      <c r="DQ121" s="36"/>
      <c r="DR121" s="36">
        <f t="shared" ref="DR121:DV121" si="2887">SUM(DR117:DR120)</f>
        <v>325260</v>
      </c>
      <c r="DS121" s="670">
        <f t="shared" si="2887"/>
        <v>0</v>
      </c>
      <c r="DT121" s="36">
        <f t="shared" si="2887"/>
        <v>0</v>
      </c>
      <c r="DU121" s="36">
        <f t="shared" si="2887"/>
        <v>0</v>
      </c>
      <c r="DV121" s="33">
        <f t="shared" si="2887"/>
        <v>324630</v>
      </c>
      <c r="DW121" s="36"/>
      <c r="DX121" s="36">
        <f t="shared" ref="DX121:DZ121" si="2888">SUM(DX117:DX120)</f>
        <v>244241</v>
      </c>
      <c r="DY121" s="33">
        <f t="shared" si="2888"/>
        <v>0</v>
      </c>
      <c r="DZ121" s="33">
        <f t="shared" si="2888"/>
        <v>0</v>
      </c>
      <c r="EA121" s="36"/>
      <c r="EB121" s="36">
        <f t="shared" ref="EB121" si="2889">SUM(EB117:EB120)</f>
        <v>0</v>
      </c>
      <c r="EC121" s="424">
        <f t="shared" si="1384"/>
        <v>646601</v>
      </c>
      <c r="ED121" s="33">
        <f t="shared" ref="ED121" si="2890">SUM(ED117:ED120)</f>
        <v>0</v>
      </c>
      <c r="EE121" s="36"/>
      <c r="EF121" s="36">
        <f t="shared" ref="EF121:EG121" si="2891">SUM(EF117:EF120)</f>
        <v>0</v>
      </c>
      <c r="EG121" s="33">
        <f t="shared" si="2891"/>
        <v>0</v>
      </c>
      <c r="EH121" s="36"/>
      <c r="EI121" s="36">
        <f t="shared" ref="EI121:EJ121" si="2892">SUM(EI117:EI120)</f>
        <v>0</v>
      </c>
      <c r="EJ121" s="33">
        <f t="shared" si="2892"/>
        <v>72</v>
      </c>
      <c r="EK121" s="36"/>
      <c r="EL121" s="36">
        <f t="shared" ref="EL121:EM121" si="2893">SUM(EL117:EL120)</f>
        <v>126000</v>
      </c>
      <c r="EM121" s="33">
        <f t="shared" si="2893"/>
        <v>0</v>
      </c>
      <c r="EN121" s="36"/>
      <c r="EO121" s="36">
        <f t="shared" ref="EO121:EP121" si="2894">SUM(EO117:EO120)</f>
        <v>0</v>
      </c>
      <c r="EP121" s="33">
        <f t="shared" si="2894"/>
        <v>0</v>
      </c>
      <c r="EQ121" s="36"/>
      <c r="ER121" s="36">
        <f t="shared" ref="ER121" si="2895">SUM(ER117:ER120)</f>
        <v>0</v>
      </c>
      <c r="ES121" s="424">
        <f t="shared" si="1395"/>
        <v>126000</v>
      </c>
      <c r="ET121" s="36">
        <f t="shared" ref="ET121:EV121" si="2896">SUM(ET117:ET120)</f>
        <v>0</v>
      </c>
      <c r="EU121" s="36">
        <f t="shared" si="2896"/>
        <v>5000</v>
      </c>
      <c r="EV121" s="36">
        <f t="shared" si="2896"/>
        <v>77260.100000000006</v>
      </c>
      <c r="EW121" s="424">
        <f t="shared" si="1378"/>
        <v>854861.1</v>
      </c>
      <c r="EX121" s="45"/>
      <c r="EY121" s="33">
        <f>SUM(EY117:EY120)</f>
        <v>0</v>
      </c>
      <c r="EZ121" s="36"/>
      <c r="FA121" s="36">
        <f t="shared" ref="FA121:FB121" si="2897">SUM(FA117:FA120)</f>
        <v>0</v>
      </c>
      <c r="FB121" s="33">
        <f t="shared" si="2897"/>
        <v>893</v>
      </c>
      <c r="FC121" s="36"/>
      <c r="FD121" s="36">
        <f t="shared" ref="FD121:FE121" si="2898">SUM(FD117:FD120)</f>
        <v>59327</v>
      </c>
      <c r="FE121" s="33">
        <f t="shared" si="2898"/>
        <v>200</v>
      </c>
      <c r="FF121" s="36"/>
      <c r="FG121" s="36">
        <f t="shared" ref="FG121:FH121" si="2899">SUM(FG117:FG120)</f>
        <v>10828</v>
      </c>
      <c r="FH121" s="33">
        <f t="shared" si="2899"/>
        <v>0</v>
      </c>
      <c r="FI121" s="36"/>
      <c r="FJ121" s="36">
        <f t="shared" ref="FJ121:FK121" si="2900">SUM(FJ117:FJ120)</f>
        <v>0</v>
      </c>
      <c r="FK121" s="33">
        <f t="shared" si="2900"/>
        <v>0</v>
      </c>
      <c r="FL121" s="36"/>
      <c r="FM121" s="36">
        <f t="shared" ref="FM121:FN121" si="2901">SUM(FM117:FM120)</f>
        <v>0</v>
      </c>
      <c r="FN121" s="33">
        <f t="shared" si="2901"/>
        <v>238</v>
      </c>
      <c r="FO121" s="36"/>
      <c r="FP121" s="36">
        <f t="shared" ref="FP121:FT121" si="2902">SUM(FP117:FP120)</f>
        <v>214155</v>
      </c>
      <c r="FQ121" s="670">
        <f t="shared" si="2902"/>
        <v>0</v>
      </c>
      <c r="FR121" s="36">
        <f t="shared" si="2902"/>
        <v>0</v>
      </c>
      <c r="FS121" s="36">
        <f t="shared" si="2902"/>
        <v>0</v>
      </c>
      <c r="FT121" s="33">
        <f t="shared" si="2902"/>
        <v>8500</v>
      </c>
      <c r="FU121" s="36"/>
      <c r="FV121" s="36">
        <f t="shared" ref="FV121:FX121" si="2903">SUM(FV117:FV120)</f>
        <v>76500</v>
      </c>
      <c r="FW121" s="33">
        <f t="shared" si="2903"/>
        <v>0</v>
      </c>
      <c r="FX121" s="36">
        <f t="shared" si="2903"/>
        <v>0</v>
      </c>
      <c r="FY121" s="36"/>
      <c r="FZ121" s="36">
        <f t="shared" ref="FZ121" si="2904">SUM(FZ117:FZ120)</f>
        <v>0</v>
      </c>
      <c r="GA121" s="424">
        <f t="shared" si="1385"/>
        <v>360810</v>
      </c>
      <c r="GB121" s="33">
        <f t="shared" ref="GB121" si="2905">SUM(GB117:GB120)</f>
        <v>0</v>
      </c>
      <c r="GC121" s="36"/>
      <c r="GD121" s="36">
        <f t="shared" ref="GD121:GE121" si="2906">SUM(GD117:GD120)</f>
        <v>0</v>
      </c>
      <c r="GE121" s="33">
        <f t="shared" si="2906"/>
        <v>0</v>
      </c>
      <c r="GF121" s="36"/>
      <c r="GG121" s="36">
        <f t="shared" ref="GG121:GH121" si="2907">SUM(GG117:GG120)</f>
        <v>0</v>
      </c>
      <c r="GH121" s="33">
        <f t="shared" si="2907"/>
        <v>0</v>
      </c>
      <c r="GI121" s="36"/>
      <c r="GJ121" s="36">
        <f t="shared" ref="GJ121:GK121" si="2908">SUM(GJ117:GJ120)</f>
        <v>0</v>
      </c>
      <c r="GK121" s="33">
        <f t="shared" si="2908"/>
        <v>0</v>
      </c>
      <c r="GL121" s="36"/>
      <c r="GM121" s="36">
        <f t="shared" ref="GM121:GN121" si="2909">SUM(GM117:GM120)</f>
        <v>0</v>
      </c>
      <c r="GN121" s="33">
        <f t="shared" si="2909"/>
        <v>0</v>
      </c>
      <c r="GO121" s="36"/>
      <c r="GP121" s="36">
        <f t="shared" ref="GP121" si="2910">SUM(GP117:GP120)</f>
        <v>0</v>
      </c>
      <c r="GQ121" s="424">
        <f t="shared" si="1396"/>
        <v>0</v>
      </c>
      <c r="GR121" s="36">
        <f t="shared" ref="GR121:GT121" si="2911">SUM(GR117:GR120)</f>
        <v>0</v>
      </c>
      <c r="GS121" s="36">
        <f t="shared" si="2911"/>
        <v>5000</v>
      </c>
      <c r="GT121" s="37">
        <f t="shared" si="2911"/>
        <v>36081</v>
      </c>
      <c r="GU121" s="424">
        <f t="shared" si="1379"/>
        <v>401891</v>
      </c>
      <c r="GV121" s="45"/>
      <c r="GW121" s="33">
        <f>SUM(GW117:GW120)</f>
        <v>0</v>
      </c>
      <c r="GX121" s="36"/>
      <c r="GY121" s="36">
        <f t="shared" ref="GY121:GZ121" si="2912">SUM(GY117:GY120)</f>
        <v>0</v>
      </c>
      <c r="GZ121" s="33">
        <f t="shared" si="2912"/>
        <v>206</v>
      </c>
      <c r="HA121" s="36"/>
      <c r="HB121" s="36">
        <f t="shared" ref="HB121:HC121" si="2913">SUM(HB117:HB120)</f>
        <v>11920</v>
      </c>
      <c r="HC121" s="33">
        <f t="shared" si="2913"/>
        <v>146</v>
      </c>
      <c r="HD121" s="36"/>
      <c r="HE121" s="36">
        <f t="shared" ref="HE121:HF121" si="2914">SUM(HE117:HE120)</f>
        <v>6440</v>
      </c>
      <c r="HF121" s="33">
        <f t="shared" si="2914"/>
        <v>0</v>
      </c>
      <c r="HG121" s="36"/>
      <c r="HH121" s="36">
        <f t="shared" ref="HH121:HI121" si="2915">SUM(HH117:HH120)</f>
        <v>0</v>
      </c>
      <c r="HI121" s="33">
        <f t="shared" si="2915"/>
        <v>0</v>
      </c>
      <c r="HJ121" s="36"/>
      <c r="HK121" s="36">
        <f t="shared" ref="HK121:HL121" si="2916">SUM(HK117:HK120)</f>
        <v>0</v>
      </c>
      <c r="HL121" s="33">
        <f t="shared" si="2916"/>
        <v>38</v>
      </c>
      <c r="HM121" s="36"/>
      <c r="HN121" s="36">
        <f t="shared" ref="HN121:HR121" si="2917">SUM(HN117:HN120)</f>
        <v>87428</v>
      </c>
      <c r="HO121" s="670">
        <f t="shared" si="2917"/>
        <v>0</v>
      </c>
      <c r="HP121" s="36">
        <f t="shared" si="2917"/>
        <v>0</v>
      </c>
      <c r="HQ121" s="36">
        <f t="shared" si="2917"/>
        <v>0</v>
      </c>
      <c r="HR121" s="33">
        <f t="shared" si="2917"/>
        <v>0</v>
      </c>
      <c r="HS121" s="36"/>
      <c r="HT121" s="36">
        <f t="shared" ref="HT121:HV121" si="2918">SUM(HT117:HT120)</f>
        <v>0</v>
      </c>
      <c r="HU121" s="33">
        <f t="shared" si="2918"/>
        <v>0</v>
      </c>
      <c r="HV121" s="33">
        <f t="shared" si="2918"/>
        <v>0</v>
      </c>
      <c r="HW121" s="36"/>
      <c r="HX121" s="36">
        <f t="shared" ref="HX121" si="2919">SUM(HX117:HX120)</f>
        <v>0</v>
      </c>
      <c r="HY121" s="424">
        <f t="shared" si="1386"/>
        <v>105788</v>
      </c>
      <c r="HZ121" s="33">
        <f t="shared" ref="HZ121" si="2920">SUM(HZ117:HZ120)</f>
        <v>0</v>
      </c>
      <c r="IA121" s="36"/>
      <c r="IB121" s="36">
        <f t="shared" ref="IB121:IC121" si="2921">SUM(IB117:IB120)</f>
        <v>0</v>
      </c>
      <c r="IC121" s="33">
        <f t="shared" si="2921"/>
        <v>0</v>
      </c>
      <c r="ID121" s="36"/>
      <c r="IE121" s="36">
        <f t="shared" ref="IE121:IF121" si="2922">SUM(IE117:IE120)</f>
        <v>0</v>
      </c>
      <c r="IF121" s="33">
        <f t="shared" si="2922"/>
        <v>0</v>
      </c>
      <c r="IG121" s="36"/>
      <c r="IH121" s="36">
        <f t="shared" ref="IH121:II121" si="2923">SUM(IH117:IH120)</f>
        <v>0</v>
      </c>
      <c r="II121" s="33">
        <f t="shared" si="2923"/>
        <v>0</v>
      </c>
      <c r="IJ121" s="36"/>
      <c r="IK121" s="36">
        <f t="shared" ref="IK121:IL121" si="2924">SUM(IK117:IK120)</f>
        <v>0</v>
      </c>
      <c r="IL121" s="33">
        <f t="shared" si="2924"/>
        <v>0</v>
      </c>
      <c r="IM121" s="36"/>
      <c r="IN121" s="36">
        <f t="shared" ref="IN121" si="2925">SUM(IN117:IN120)</f>
        <v>0</v>
      </c>
      <c r="IO121" s="424">
        <f t="shared" si="1397"/>
        <v>0</v>
      </c>
      <c r="IP121" s="36">
        <f t="shared" ref="IP121:IR121" si="2926">SUM(IP117:IP120)</f>
        <v>0</v>
      </c>
      <c r="IQ121" s="36">
        <f t="shared" si="2926"/>
        <v>5000</v>
      </c>
      <c r="IR121" s="37">
        <f t="shared" si="2926"/>
        <v>10578.8</v>
      </c>
      <c r="IS121" s="424">
        <f t="shared" si="1380"/>
        <v>121366.8</v>
      </c>
      <c r="IT121" s="45"/>
      <c r="IU121" s="33">
        <f>SUM(IU117:IU120)</f>
        <v>0</v>
      </c>
      <c r="IV121" s="36"/>
      <c r="IW121" s="36">
        <f t="shared" ref="IW121:IX121" si="2927">SUM(IW117:IW120)</f>
        <v>0</v>
      </c>
      <c r="IX121" s="33">
        <f t="shared" si="2927"/>
        <v>206</v>
      </c>
      <c r="IY121" s="36"/>
      <c r="IZ121" s="36">
        <f t="shared" ref="IZ121:JA121" si="2928">SUM(IZ117:IZ120)</f>
        <v>11920</v>
      </c>
      <c r="JA121" s="33">
        <f t="shared" si="2928"/>
        <v>146</v>
      </c>
      <c r="JB121" s="36"/>
      <c r="JC121" s="36">
        <f t="shared" ref="JC121:JD121" si="2929">SUM(JC117:JC120)</f>
        <v>6440</v>
      </c>
      <c r="JD121" s="33">
        <f t="shared" si="2929"/>
        <v>0</v>
      </c>
      <c r="JE121" s="36"/>
      <c r="JF121" s="36">
        <f t="shared" ref="JF121:JG121" si="2930">SUM(JF117:JF120)</f>
        <v>0</v>
      </c>
      <c r="JG121" s="33">
        <f t="shared" si="2930"/>
        <v>0</v>
      </c>
      <c r="JH121" s="36"/>
      <c r="JI121" s="36">
        <f t="shared" ref="JI121:JJ121" si="2931">SUM(JI117:JI120)</f>
        <v>0</v>
      </c>
      <c r="JJ121" s="33">
        <f t="shared" si="2931"/>
        <v>38</v>
      </c>
      <c r="JK121" s="36"/>
      <c r="JL121" s="36">
        <f t="shared" ref="JL121:JP121" si="2932">SUM(JL117:JL120)</f>
        <v>87428</v>
      </c>
      <c r="JM121" s="670">
        <f t="shared" si="2932"/>
        <v>0</v>
      </c>
      <c r="JN121" s="36">
        <f t="shared" si="2932"/>
        <v>0</v>
      </c>
      <c r="JO121" s="36">
        <f t="shared" si="2932"/>
        <v>0</v>
      </c>
      <c r="JP121" s="33">
        <f t="shared" si="2932"/>
        <v>0</v>
      </c>
      <c r="JQ121" s="36"/>
      <c r="JR121" s="36">
        <f t="shared" ref="JR121:JT121" si="2933">SUM(JR117:JR120)</f>
        <v>0</v>
      </c>
      <c r="JS121" s="33">
        <f t="shared" si="2933"/>
        <v>0</v>
      </c>
      <c r="JT121" s="33">
        <f t="shared" si="2933"/>
        <v>0</v>
      </c>
      <c r="JU121" s="36"/>
      <c r="JV121" s="36">
        <f t="shared" ref="JV121" si="2934">SUM(JV117:JV120)</f>
        <v>0</v>
      </c>
      <c r="JW121" s="424">
        <f t="shared" si="1387"/>
        <v>105788</v>
      </c>
      <c r="JX121" s="33">
        <f t="shared" ref="JX121" si="2935">SUM(JX117:JX120)</f>
        <v>0</v>
      </c>
      <c r="JY121" s="36"/>
      <c r="JZ121" s="36">
        <f t="shared" ref="JZ121:KA121" si="2936">SUM(JZ117:JZ120)</f>
        <v>0</v>
      </c>
      <c r="KA121" s="33">
        <f t="shared" si="2936"/>
        <v>0</v>
      </c>
      <c r="KB121" s="36"/>
      <c r="KC121" s="36">
        <f t="shared" ref="KC121:KD121" si="2937">SUM(KC117:KC120)</f>
        <v>0</v>
      </c>
      <c r="KD121" s="33">
        <f t="shared" si="2937"/>
        <v>0</v>
      </c>
      <c r="KE121" s="36"/>
      <c r="KF121" s="36">
        <f t="shared" ref="KF121:KG121" si="2938">SUM(KF117:KF120)</f>
        <v>0</v>
      </c>
      <c r="KG121" s="33">
        <f t="shared" si="2938"/>
        <v>0</v>
      </c>
      <c r="KH121" s="36"/>
      <c r="KI121" s="36">
        <f t="shared" ref="KI121:KJ121" si="2939">SUM(KI117:KI120)</f>
        <v>0</v>
      </c>
      <c r="KJ121" s="33">
        <f t="shared" si="2939"/>
        <v>0</v>
      </c>
      <c r="KK121" s="36"/>
      <c r="KL121" s="36">
        <f t="shared" ref="KL121" si="2940">SUM(KL117:KL120)</f>
        <v>0</v>
      </c>
      <c r="KM121" s="424">
        <f t="shared" si="1398"/>
        <v>0</v>
      </c>
      <c r="KN121" s="36">
        <f t="shared" ref="KN121:KP121" si="2941">SUM(KN117:KN120)</f>
        <v>0</v>
      </c>
      <c r="KO121" s="36">
        <f t="shared" si="2941"/>
        <v>5000</v>
      </c>
      <c r="KP121" s="37">
        <f t="shared" si="2941"/>
        <v>10578.8</v>
      </c>
      <c r="KQ121" s="424">
        <f t="shared" si="1381"/>
        <v>121366.8</v>
      </c>
      <c r="KR121" s="45"/>
    </row>
    <row r="122" spans="1:304">
      <c r="A122" s="914"/>
      <c r="B122" s="16"/>
      <c r="C122" s="636" t="s">
        <v>233</v>
      </c>
      <c r="D122" s="17" t="s">
        <v>1</v>
      </c>
      <c r="E122" s="32"/>
      <c r="F122" s="32" t="str">
        <f t="shared" si="1986"/>
        <v/>
      </c>
      <c r="G122" s="35"/>
      <c r="H122" s="32"/>
      <c r="I122" s="32" t="str">
        <f t="shared" si="2084"/>
        <v/>
      </c>
      <c r="J122" s="35"/>
      <c r="K122" s="32"/>
      <c r="L122" s="32" t="str">
        <f t="shared" si="1834"/>
        <v/>
      </c>
      <c r="M122" s="35"/>
      <c r="N122" s="32"/>
      <c r="O122" s="32" t="str">
        <f t="shared" si="1844"/>
        <v/>
      </c>
      <c r="P122" s="35"/>
      <c r="Q122" s="32"/>
      <c r="R122" s="32" t="str">
        <f t="shared" si="2085"/>
        <v/>
      </c>
      <c r="S122" s="35"/>
      <c r="T122" s="32"/>
      <c r="U122" s="32" t="str">
        <f t="shared" si="1846"/>
        <v/>
      </c>
      <c r="V122" s="35"/>
      <c r="W122" s="669"/>
      <c r="X122" s="35"/>
      <c r="Y122" s="35"/>
      <c r="Z122" s="32"/>
      <c r="AA122" s="229" t="str">
        <f t="shared" si="2079"/>
        <v/>
      </c>
      <c r="AB122" s="35"/>
      <c r="AC122" s="32"/>
      <c r="AD122" s="32"/>
      <c r="AE122" s="32" t="str">
        <f t="shared" si="1848"/>
        <v/>
      </c>
      <c r="AF122" s="35"/>
      <c r="AG122" s="35">
        <f t="shared" ref="AG122:AG126" si="2942">SUM(G122,J122,M122,P122,S122,V122,AB122,AF122)</f>
        <v>0</v>
      </c>
      <c r="AH122" s="32"/>
      <c r="AI122" s="32" t="str">
        <f t="shared" si="2743"/>
        <v/>
      </c>
      <c r="AJ122" s="35"/>
      <c r="AK122" s="32"/>
      <c r="AL122" s="32" t="str">
        <f t="shared" si="2744"/>
        <v/>
      </c>
      <c r="AM122" s="35"/>
      <c r="AN122" s="32"/>
      <c r="AO122" s="32" t="str">
        <f t="shared" si="2745"/>
        <v/>
      </c>
      <c r="AP122" s="35"/>
      <c r="AQ122" s="32"/>
      <c r="AR122" s="32" t="str">
        <f t="shared" si="2746"/>
        <v/>
      </c>
      <c r="AS122" s="35"/>
      <c r="AT122" s="32"/>
      <c r="AU122" s="32" t="str">
        <f t="shared" si="1988"/>
        <v>0</v>
      </c>
      <c r="AV122" s="35"/>
      <c r="AW122" s="43">
        <f t="shared" si="2865"/>
        <v>0</v>
      </c>
      <c r="AX122" s="35"/>
      <c r="AY122" s="35">
        <v>5000</v>
      </c>
      <c r="AZ122" s="399">
        <f t="shared" ref="AZ122:AZ125" si="2943">SUM(G122,J122,M122,P122,S122,V122,AB122,AF122,AJ122,AM122,AP122,AV122,AS122,AX122)*0.1</f>
        <v>0</v>
      </c>
      <c r="BA122" s="206">
        <f t="shared" si="2479"/>
        <v>5000</v>
      </c>
      <c r="BB122" s="45"/>
      <c r="BC122" s="32"/>
      <c r="BD122" s="35" t="str">
        <f t="shared" si="1884"/>
        <v/>
      </c>
      <c r="BE122" s="35"/>
      <c r="BF122" s="32"/>
      <c r="BG122" s="35" t="str">
        <f t="shared" si="1886"/>
        <v/>
      </c>
      <c r="BH122" s="35"/>
      <c r="BI122" s="32"/>
      <c r="BJ122" s="35" t="str">
        <f t="shared" si="1888"/>
        <v/>
      </c>
      <c r="BK122" s="35"/>
      <c r="BL122" s="32"/>
      <c r="BM122" s="35" t="str">
        <f t="shared" si="1890"/>
        <v/>
      </c>
      <c r="BN122" s="35"/>
      <c r="BO122" s="32"/>
      <c r="BP122" s="35" t="str">
        <f t="shared" si="1892"/>
        <v/>
      </c>
      <c r="BQ122" s="35"/>
      <c r="BR122" s="32"/>
      <c r="BS122" s="35" t="str">
        <f t="shared" si="1894"/>
        <v/>
      </c>
      <c r="BT122" s="35"/>
      <c r="BU122" s="669"/>
      <c r="BV122" s="35"/>
      <c r="BW122" s="35"/>
      <c r="BX122" s="32"/>
      <c r="BY122" s="35" t="str">
        <f t="shared" si="1896"/>
        <v/>
      </c>
      <c r="BZ122" s="35"/>
      <c r="CA122" s="32"/>
      <c r="CB122" s="32"/>
      <c r="CC122" s="35" t="str">
        <f t="shared" si="1898"/>
        <v/>
      </c>
      <c r="CD122" s="35"/>
      <c r="CE122" s="424">
        <f t="shared" si="1383"/>
        <v>0</v>
      </c>
      <c r="CF122" s="32"/>
      <c r="CG122" s="35" t="str">
        <f t="shared" si="1901"/>
        <v/>
      </c>
      <c r="CH122" s="35"/>
      <c r="CI122" s="32"/>
      <c r="CJ122" s="35" t="str">
        <f t="shared" si="1903"/>
        <v/>
      </c>
      <c r="CK122" s="35"/>
      <c r="CL122" s="32"/>
      <c r="CM122" s="35" t="str">
        <f t="shared" si="1905"/>
        <v/>
      </c>
      <c r="CN122" s="35"/>
      <c r="CO122" s="32"/>
      <c r="CP122" s="35" t="str">
        <f t="shared" si="1907"/>
        <v/>
      </c>
      <c r="CQ122" s="35"/>
      <c r="CR122" s="32"/>
      <c r="CS122" s="35" t="str">
        <f t="shared" si="1909"/>
        <v/>
      </c>
      <c r="CT122" s="35"/>
      <c r="CU122" s="424">
        <f t="shared" si="1394"/>
        <v>0</v>
      </c>
      <c r="CV122" s="35"/>
      <c r="CW122" s="35">
        <v>5000</v>
      </c>
      <c r="CX122" s="399">
        <f>SUM(BE122,BH122,BK122,BN122,BQ122,BT122,BZ122,CD122,CH122,CK122,CN122,CQ122,CT122)*0.1</f>
        <v>0</v>
      </c>
      <c r="CY122" s="424">
        <f t="shared" si="1377"/>
        <v>5000</v>
      </c>
      <c r="CZ122" s="822"/>
      <c r="DA122" s="32"/>
      <c r="DB122" s="35"/>
      <c r="DC122" s="35"/>
      <c r="DD122" s="32"/>
      <c r="DE122" s="35"/>
      <c r="DF122" s="35"/>
      <c r="DG122" s="32"/>
      <c r="DH122" s="35"/>
      <c r="DI122" s="35"/>
      <c r="DJ122" s="32"/>
      <c r="DK122" s="35"/>
      <c r="DL122" s="35"/>
      <c r="DM122" s="32"/>
      <c r="DN122" s="35"/>
      <c r="DO122" s="35"/>
      <c r="DP122" s="32"/>
      <c r="DQ122" s="35"/>
      <c r="DR122" s="35"/>
      <c r="DS122" s="669"/>
      <c r="DT122" s="35"/>
      <c r="DU122" s="35"/>
      <c r="DV122" s="32"/>
      <c r="DW122" s="35"/>
      <c r="DX122" s="35"/>
      <c r="DY122" s="32"/>
      <c r="DZ122" s="32"/>
      <c r="EA122" s="35"/>
      <c r="EB122" s="35"/>
      <c r="EC122" s="424">
        <f t="shared" si="1384"/>
        <v>0</v>
      </c>
      <c r="ED122" s="32"/>
      <c r="EE122" s="35"/>
      <c r="EF122" s="35"/>
      <c r="EG122" s="32"/>
      <c r="EH122" s="35"/>
      <c r="EI122" s="35"/>
      <c r="EJ122" s="32"/>
      <c r="EK122" s="35"/>
      <c r="EL122" s="35"/>
      <c r="EM122" s="32"/>
      <c r="EN122" s="35"/>
      <c r="EO122" s="35"/>
      <c r="EP122" s="32"/>
      <c r="EQ122" s="35"/>
      <c r="ER122" s="35"/>
      <c r="ES122" s="424">
        <f t="shared" si="1395"/>
        <v>0</v>
      </c>
      <c r="ET122" s="35"/>
      <c r="EU122" s="399">
        <v>5000</v>
      </c>
      <c r="EV122" s="399">
        <f>SUM(DC122,DF122,DI122,DL122,DO122,DR122,DX122,EB122,EF122,EI122,EL122,EO122,ER122)*0.1</f>
        <v>0</v>
      </c>
      <c r="EW122" s="424">
        <f t="shared" si="1378"/>
        <v>5000</v>
      </c>
      <c r="EX122" s="45"/>
      <c r="EY122" s="32"/>
      <c r="EZ122" s="35"/>
      <c r="FA122" s="35"/>
      <c r="FB122" s="32"/>
      <c r="FC122" s="35"/>
      <c r="FD122" s="35"/>
      <c r="FE122" s="32"/>
      <c r="FF122" s="35"/>
      <c r="FG122" s="35"/>
      <c r="FH122" s="32"/>
      <c r="FI122" s="35"/>
      <c r="FJ122" s="35"/>
      <c r="FK122" s="32"/>
      <c r="FL122" s="35"/>
      <c r="FM122" s="35"/>
      <c r="FN122" s="32"/>
      <c r="FO122" s="35"/>
      <c r="FP122" s="35"/>
      <c r="FQ122" s="669"/>
      <c r="FR122" s="35"/>
      <c r="FS122" s="35"/>
      <c r="FT122" s="32"/>
      <c r="FU122" s="35"/>
      <c r="FV122" s="35"/>
      <c r="FW122" s="32"/>
      <c r="FX122" s="35"/>
      <c r="FY122" s="35"/>
      <c r="FZ122" s="35"/>
      <c r="GA122" s="424">
        <f t="shared" si="1385"/>
        <v>0</v>
      </c>
      <c r="GB122" s="32"/>
      <c r="GC122" s="35"/>
      <c r="GD122" s="35"/>
      <c r="GE122" s="32"/>
      <c r="GF122" s="35"/>
      <c r="GG122" s="35"/>
      <c r="GH122" s="32"/>
      <c r="GI122" s="35"/>
      <c r="GJ122" s="35"/>
      <c r="GK122" s="32"/>
      <c r="GL122" s="35"/>
      <c r="GM122" s="35"/>
      <c r="GN122" s="32"/>
      <c r="GO122" s="35"/>
      <c r="GP122" s="35"/>
      <c r="GQ122" s="424">
        <f t="shared" si="1396"/>
        <v>0</v>
      </c>
      <c r="GR122" s="35"/>
      <c r="GS122" s="399">
        <v>5000</v>
      </c>
      <c r="GT122" s="399">
        <f>SUM(FA122,FD122,FG122,FJ122,FM122,FP122,FV122,FZ122,GD122,GG122,GJ122,GM122,GP122)*0.1</f>
        <v>0</v>
      </c>
      <c r="GU122" s="424">
        <f t="shared" si="1379"/>
        <v>5000</v>
      </c>
      <c r="GV122" s="45"/>
      <c r="GW122" s="32"/>
      <c r="GX122" s="35"/>
      <c r="GY122" s="35"/>
      <c r="GZ122" s="32"/>
      <c r="HA122" s="35"/>
      <c r="HB122" s="35"/>
      <c r="HC122" s="32"/>
      <c r="HD122" s="35"/>
      <c r="HE122" s="35"/>
      <c r="HF122" s="32"/>
      <c r="HG122" s="35"/>
      <c r="HH122" s="35"/>
      <c r="HI122" s="32"/>
      <c r="HJ122" s="35"/>
      <c r="HK122" s="35"/>
      <c r="HL122" s="32"/>
      <c r="HM122" s="35"/>
      <c r="HN122" s="35"/>
      <c r="HO122" s="669"/>
      <c r="HP122" s="35"/>
      <c r="HQ122" s="35"/>
      <c r="HR122" s="32"/>
      <c r="HS122" s="35"/>
      <c r="HT122" s="35"/>
      <c r="HU122" s="32"/>
      <c r="HV122" s="32"/>
      <c r="HW122" s="35"/>
      <c r="HX122" s="35"/>
      <c r="HY122" s="424">
        <f t="shared" si="1386"/>
        <v>0</v>
      </c>
      <c r="HZ122" s="32"/>
      <c r="IA122" s="35"/>
      <c r="IB122" s="35"/>
      <c r="IC122" s="32"/>
      <c r="ID122" s="35"/>
      <c r="IE122" s="35"/>
      <c r="IF122" s="32"/>
      <c r="IG122" s="35"/>
      <c r="IH122" s="35"/>
      <c r="II122" s="32"/>
      <c r="IJ122" s="35"/>
      <c r="IK122" s="35"/>
      <c r="IL122" s="32"/>
      <c r="IM122" s="35"/>
      <c r="IN122" s="35"/>
      <c r="IO122" s="424">
        <f t="shared" si="1397"/>
        <v>0</v>
      </c>
      <c r="IP122" s="35"/>
      <c r="IQ122" s="399">
        <v>5000</v>
      </c>
      <c r="IR122" s="399">
        <f>SUM(GY122,HB122,HE122,HH122,HK122,HN122,HT122,HX122,IB122,IE122,IH122,IK122,IN122)*0.1</f>
        <v>0</v>
      </c>
      <c r="IS122" s="424">
        <f t="shared" si="1380"/>
        <v>5000</v>
      </c>
      <c r="IT122" s="45"/>
      <c r="IU122" s="32"/>
      <c r="IV122" s="35"/>
      <c r="IW122" s="35"/>
      <c r="IX122" s="32"/>
      <c r="IY122" s="35"/>
      <c r="IZ122" s="35"/>
      <c r="JA122" s="32"/>
      <c r="JB122" s="35"/>
      <c r="JC122" s="35"/>
      <c r="JD122" s="32"/>
      <c r="JE122" s="35"/>
      <c r="JF122" s="35"/>
      <c r="JG122" s="32"/>
      <c r="JH122" s="35"/>
      <c r="JI122" s="35"/>
      <c r="JJ122" s="32"/>
      <c r="JK122" s="35"/>
      <c r="JL122" s="35"/>
      <c r="JM122" s="669"/>
      <c r="JN122" s="35"/>
      <c r="JO122" s="35"/>
      <c r="JP122" s="32"/>
      <c r="JQ122" s="35"/>
      <c r="JR122" s="35"/>
      <c r="JS122" s="32"/>
      <c r="JT122" s="32"/>
      <c r="JU122" s="35"/>
      <c r="JV122" s="35"/>
      <c r="JW122" s="424">
        <f t="shared" si="1387"/>
        <v>0</v>
      </c>
      <c r="JX122" s="32"/>
      <c r="JY122" s="35"/>
      <c r="JZ122" s="35"/>
      <c r="KA122" s="32"/>
      <c r="KB122" s="35"/>
      <c r="KC122" s="35"/>
      <c r="KD122" s="32"/>
      <c r="KE122" s="35"/>
      <c r="KF122" s="35"/>
      <c r="KG122" s="32"/>
      <c r="KH122" s="35"/>
      <c r="KI122" s="35"/>
      <c r="KJ122" s="32"/>
      <c r="KK122" s="35"/>
      <c r="KL122" s="35"/>
      <c r="KM122" s="424">
        <f t="shared" si="1398"/>
        <v>0</v>
      </c>
      <c r="KN122" s="35"/>
      <c r="KO122" s="399">
        <v>5000</v>
      </c>
      <c r="KP122" s="399">
        <f>SUM(IW122,IZ122,JC122,JF122,JI122,JL122,JR122,JV122,JZ122,KC122,KF122,KI122,KL122)*0.1</f>
        <v>0</v>
      </c>
      <c r="KQ122" s="424">
        <f t="shared" si="1381"/>
        <v>5000</v>
      </c>
      <c r="KR122" s="45"/>
    </row>
    <row r="123" spans="1:304">
      <c r="A123" s="914"/>
      <c r="B123" s="16"/>
      <c r="C123" s="16"/>
      <c r="D123" s="17" t="s">
        <v>55</v>
      </c>
      <c r="E123" s="32">
        <v>57</v>
      </c>
      <c r="F123" s="32">
        <f t="shared" si="1986"/>
        <v>106.36842105263158</v>
      </c>
      <c r="G123" s="35">
        <v>6063</v>
      </c>
      <c r="H123" s="32">
        <v>300</v>
      </c>
      <c r="I123" s="32">
        <f t="shared" si="2084"/>
        <v>22.023333333333333</v>
      </c>
      <c r="J123" s="35">
        <v>6607</v>
      </c>
      <c r="K123" s="32"/>
      <c r="L123" s="32" t="str">
        <f t="shared" si="1834"/>
        <v/>
      </c>
      <c r="M123" s="35"/>
      <c r="N123" s="32"/>
      <c r="O123" s="32" t="str">
        <f t="shared" si="1844"/>
        <v/>
      </c>
      <c r="P123" s="35"/>
      <c r="Q123" s="32"/>
      <c r="R123" s="32" t="str">
        <f t="shared" si="2085"/>
        <v/>
      </c>
      <c r="S123" s="35"/>
      <c r="T123" s="32"/>
      <c r="U123" s="32" t="str">
        <f t="shared" si="1846"/>
        <v/>
      </c>
      <c r="V123" s="35"/>
      <c r="W123" s="669"/>
      <c r="X123" s="35"/>
      <c r="Y123" s="35"/>
      <c r="Z123" s="32"/>
      <c r="AA123" s="229" t="str">
        <f t="shared" si="2079"/>
        <v/>
      </c>
      <c r="AB123" s="35"/>
      <c r="AC123" s="32"/>
      <c r="AD123" s="32"/>
      <c r="AE123" s="32" t="str">
        <f t="shared" si="1848"/>
        <v/>
      </c>
      <c r="AF123" s="35"/>
      <c r="AG123" s="35">
        <f t="shared" si="2942"/>
        <v>12670</v>
      </c>
      <c r="AH123" s="32"/>
      <c r="AI123" s="32"/>
      <c r="AJ123" s="35"/>
      <c r="AK123" s="32"/>
      <c r="AL123" s="32"/>
      <c r="AM123" s="35"/>
      <c r="AN123" s="32"/>
      <c r="AO123" s="32"/>
      <c r="AP123" s="35"/>
      <c r="AQ123" s="32"/>
      <c r="AR123" s="32" t="str">
        <f t="shared" si="2746"/>
        <v/>
      </c>
      <c r="AS123" s="35"/>
      <c r="AT123" s="32"/>
      <c r="AU123" s="32" t="str">
        <f t="shared" si="1988"/>
        <v>0</v>
      </c>
      <c r="AV123" s="35"/>
      <c r="AW123" s="35">
        <f t="shared" si="2865"/>
        <v>0</v>
      </c>
      <c r="AX123" s="35"/>
      <c r="AY123" s="35"/>
      <c r="AZ123" s="399">
        <f t="shared" si="2943"/>
        <v>1267</v>
      </c>
      <c r="BA123" s="206">
        <f t="shared" si="2479"/>
        <v>13937</v>
      </c>
      <c r="BB123" s="45"/>
      <c r="BC123" s="32"/>
      <c r="BD123" s="35" t="str">
        <f t="shared" si="1884"/>
        <v/>
      </c>
      <c r="BE123" s="35"/>
      <c r="BF123" s="32"/>
      <c r="BG123" s="35" t="str">
        <f t="shared" si="1886"/>
        <v/>
      </c>
      <c r="BH123" s="35"/>
      <c r="BI123" s="32"/>
      <c r="BJ123" s="35" t="str">
        <f t="shared" si="1888"/>
        <v/>
      </c>
      <c r="BK123" s="35"/>
      <c r="BL123" s="32"/>
      <c r="BM123" s="35" t="str">
        <f t="shared" si="1890"/>
        <v/>
      </c>
      <c r="BN123" s="35"/>
      <c r="BO123" s="32"/>
      <c r="BP123" s="35" t="str">
        <f t="shared" si="1892"/>
        <v/>
      </c>
      <c r="BQ123" s="35"/>
      <c r="BR123" s="32">
        <v>204</v>
      </c>
      <c r="BS123" s="35">
        <f t="shared" si="1894"/>
        <v>914.4</v>
      </c>
      <c r="BT123" s="35">
        <v>186537.60000000001</v>
      </c>
      <c r="BU123" s="669"/>
      <c r="BV123" s="35"/>
      <c r="BW123" s="35"/>
      <c r="BX123" s="32"/>
      <c r="BY123" s="35" t="str">
        <f t="shared" si="1896"/>
        <v/>
      </c>
      <c r="BZ123" s="35"/>
      <c r="CA123" s="32"/>
      <c r="CB123" s="32"/>
      <c r="CC123" s="35" t="str">
        <f t="shared" si="1898"/>
        <v/>
      </c>
      <c r="CD123" s="35"/>
      <c r="CE123" s="424">
        <f t="shared" si="1383"/>
        <v>186537.60000000001</v>
      </c>
      <c r="CF123" s="32">
        <v>500</v>
      </c>
      <c r="CG123" s="35">
        <f t="shared" si="1901"/>
        <v>155</v>
      </c>
      <c r="CH123" s="35">
        <v>77500</v>
      </c>
      <c r="CI123" s="32"/>
      <c r="CJ123" s="35" t="str">
        <f t="shared" si="1903"/>
        <v/>
      </c>
      <c r="CK123" s="35"/>
      <c r="CL123" s="32"/>
      <c r="CM123" s="35" t="str">
        <f t="shared" si="1905"/>
        <v/>
      </c>
      <c r="CN123" s="35"/>
      <c r="CO123" s="32"/>
      <c r="CP123" s="35" t="str">
        <f t="shared" si="1907"/>
        <v/>
      </c>
      <c r="CQ123" s="35"/>
      <c r="CR123" s="32"/>
      <c r="CS123" s="35" t="str">
        <f t="shared" si="1909"/>
        <v/>
      </c>
      <c r="CT123" s="35"/>
      <c r="CU123" s="424">
        <f t="shared" si="1394"/>
        <v>77500</v>
      </c>
      <c r="CV123" s="35"/>
      <c r="CW123" s="35"/>
      <c r="CX123" s="399">
        <f t="shared" ref="CX123:CX125" si="2944">SUM(BE123,BH123,BK123,BN123,BQ123,BT123,BZ123,CD123,CH123,CK123,CN123,CQ123,CT123)*0.1</f>
        <v>26403.759999999998</v>
      </c>
      <c r="CY123" s="424">
        <f t="shared" si="1377"/>
        <v>290441.36</v>
      </c>
      <c r="CZ123" s="822"/>
      <c r="DA123" s="32"/>
      <c r="DB123" s="35"/>
      <c r="DC123" s="35"/>
      <c r="DD123" s="32"/>
      <c r="DE123" s="35"/>
      <c r="DF123" s="35"/>
      <c r="DG123" s="32"/>
      <c r="DH123" s="35"/>
      <c r="DI123" s="35"/>
      <c r="DJ123" s="32"/>
      <c r="DK123" s="35"/>
      <c r="DL123" s="35"/>
      <c r="DM123" s="32"/>
      <c r="DN123" s="35"/>
      <c r="DO123" s="35"/>
      <c r="DP123" s="32"/>
      <c r="DQ123" s="35"/>
      <c r="DR123" s="35"/>
      <c r="DS123" s="669"/>
      <c r="DT123" s="35"/>
      <c r="DU123" s="35"/>
      <c r="DV123" s="32"/>
      <c r="DW123" s="35"/>
      <c r="DX123" s="35"/>
      <c r="DY123" s="32"/>
      <c r="DZ123" s="32"/>
      <c r="EA123" s="35"/>
      <c r="EB123" s="35"/>
      <c r="EC123" s="424">
        <f t="shared" si="1384"/>
        <v>0</v>
      </c>
      <c r="ED123" s="32">
        <v>500</v>
      </c>
      <c r="EE123" s="35"/>
      <c r="EF123" s="35">
        <v>77500</v>
      </c>
      <c r="EG123" s="32"/>
      <c r="EH123" s="35"/>
      <c r="EI123" s="35"/>
      <c r="EJ123" s="32"/>
      <c r="EK123" s="35"/>
      <c r="EL123" s="35"/>
      <c r="EM123" s="32"/>
      <c r="EN123" s="35"/>
      <c r="EO123" s="35"/>
      <c r="EP123" s="32"/>
      <c r="EQ123" s="35"/>
      <c r="ER123" s="35"/>
      <c r="ES123" s="424">
        <f t="shared" si="1395"/>
        <v>77500</v>
      </c>
      <c r="ET123" s="35"/>
      <c r="EU123" s="35"/>
      <c r="EV123" s="399">
        <f t="shared" ref="EV123:EV125" si="2945">SUM(DC123,DF123,DI123,DL123,DO123,DR123,DX123,EB123,EF123,EI123,EL123,EO123,ER123)*0.1</f>
        <v>7750</v>
      </c>
      <c r="EW123" s="424">
        <f t="shared" si="1378"/>
        <v>85250</v>
      </c>
      <c r="EX123" s="45"/>
      <c r="EY123" s="32"/>
      <c r="EZ123" s="35"/>
      <c r="FA123" s="35"/>
      <c r="FB123" s="32"/>
      <c r="FC123" s="35"/>
      <c r="FD123" s="35"/>
      <c r="FE123" s="32"/>
      <c r="FF123" s="35"/>
      <c r="FG123" s="35"/>
      <c r="FH123" s="32">
        <v>204</v>
      </c>
      <c r="FI123" s="35"/>
      <c r="FJ123" s="35">
        <v>13260</v>
      </c>
      <c r="FK123" s="32"/>
      <c r="FL123" s="35"/>
      <c r="FM123" s="35"/>
      <c r="FN123" s="32"/>
      <c r="FO123" s="35"/>
      <c r="FP123" s="35"/>
      <c r="FQ123" s="669"/>
      <c r="FR123" s="35"/>
      <c r="FS123" s="35"/>
      <c r="FT123" s="32"/>
      <c r="FU123" s="35"/>
      <c r="FV123" s="35"/>
      <c r="FW123" s="32"/>
      <c r="FX123" s="35"/>
      <c r="FY123" s="35"/>
      <c r="FZ123" s="35"/>
      <c r="GA123" s="424">
        <f t="shared" si="1385"/>
        <v>13260</v>
      </c>
      <c r="GB123" s="32">
        <v>500</v>
      </c>
      <c r="GC123" s="35"/>
      <c r="GD123" s="35">
        <v>77500</v>
      </c>
      <c r="GE123" s="32"/>
      <c r="GF123" s="35"/>
      <c r="GG123" s="35"/>
      <c r="GH123" s="32"/>
      <c r="GI123" s="35"/>
      <c r="GJ123" s="35"/>
      <c r="GK123" s="32"/>
      <c r="GL123" s="35"/>
      <c r="GM123" s="35"/>
      <c r="GN123" s="32"/>
      <c r="GO123" s="35"/>
      <c r="GP123" s="35"/>
      <c r="GQ123" s="424">
        <f t="shared" si="1396"/>
        <v>77500</v>
      </c>
      <c r="GR123" s="35"/>
      <c r="GS123" s="35"/>
      <c r="GT123" s="399">
        <f t="shared" ref="GT123:GT125" si="2946">SUM(FA123,FD123,FG123,FJ123,FM123,FP123,FV123,FZ123,GD123,GG123,GJ123,GM123,GP123)*0.1</f>
        <v>9076</v>
      </c>
      <c r="GU123" s="424">
        <f t="shared" si="1379"/>
        <v>99836</v>
      </c>
      <c r="GV123" s="45"/>
      <c r="GW123" s="32"/>
      <c r="GX123" s="35"/>
      <c r="GY123" s="35"/>
      <c r="GZ123" s="32"/>
      <c r="HA123" s="35"/>
      <c r="HB123" s="35"/>
      <c r="HC123" s="32"/>
      <c r="HD123" s="35"/>
      <c r="HE123" s="35"/>
      <c r="HF123" s="32">
        <v>204</v>
      </c>
      <c r="HG123" s="35"/>
      <c r="HH123" s="35">
        <v>13260</v>
      </c>
      <c r="HI123" s="32"/>
      <c r="HJ123" s="35"/>
      <c r="HK123" s="35"/>
      <c r="HL123" s="32"/>
      <c r="HM123" s="35"/>
      <c r="HN123" s="35"/>
      <c r="HO123" s="669"/>
      <c r="HP123" s="35"/>
      <c r="HQ123" s="35"/>
      <c r="HR123" s="32"/>
      <c r="HS123" s="35"/>
      <c r="HT123" s="35"/>
      <c r="HU123" s="32"/>
      <c r="HV123" s="32"/>
      <c r="HW123" s="35"/>
      <c r="HX123" s="35"/>
      <c r="HY123" s="424">
        <f t="shared" si="1386"/>
        <v>13260</v>
      </c>
      <c r="HZ123" s="32">
        <v>500</v>
      </c>
      <c r="IA123" s="35"/>
      <c r="IB123" s="35">
        <v>77500</v>
      </c>
      <c r="IC123" s="32"/>
      <c r="ID123" s="35"/>
      <c r="IE123" s="35"/>
      <c r="IF123" s="32"/>
      <c r="IG123" s="35"/>
      <c r="IH123" s="35"/>
      <c r="II123" s="32"/>
      <c r="IJ123" s="35"/>
      <c r="IK123" s="35"/>
      <c r="IL123" s="32"/>
      <c r="IM123" s="35"/>
      <c r="IN123" s="35"/>
      <c r="IO123" s="424">
        <f t="shared" si="1397"/>
        <v>77500</v>
      </c>
      <c r="IP123" s="35"/>
      <c r="IQ123" s="35"/>
      <c r="IR123" s="399">
        <f t="shared" ref="IR123:IR125" si="2947">SUM(GY123,HB123,HE123,HH123,HK123,HN123,HT123,HX123,IB123,IE123,IH123,IK123,IN123)*0.1</f>
        <v>9076</v>
      </c>
      <c r="IS123" s="424">
        <f t="shared" si="1380"/>
        <v>99836</v>
      </c>
      <c r="IT123" s="45"/>
      <c r="IU123" s="32"/>
      <c r="IV123" s="35"/>
      <c r="IW123" s="35"/>
      <c r="IX123" s="32"/>
      <c r="IY123" s="35"/>
      <c r="IZ123" s="35"/>
      <c r="JA123" s="32"/>
      <c r="JB123" s="35"/>
      <c r="JC123" s="35"/>
      <c r="JD123" s="32">
        <v>204</v>
      </c>
      <c r="JE123" s="35"/>
      <c r="JF123" s="35">
        <v>13260</v>
      </c>
      <c r="JG123" s="32"/>
      <c r="JH123" s="35"/>
      <c r="JI123" s="35"/>
      <c r="JJ123" s="32"/>
      <c r="JK123" s="35"/>
      <c r="JL123" s="35"/>
      <c r="JM123" s="669"/>
      <c r="JN123" s="35"/>
      <c r="JO123" s="35"/>
      <c r="JP123" s="32"/>
      <c r="JQ123" s="35"/>
      <c r="JR123" s="35"/>
      <c r="JS123" s="32"/>
      <c r="JT123" s="32"/>
      <c r="JU123" s="35"/>
      <c r="JV123" s="35"/>
      <c r="JW123" s="424">
        <f t="shared" si="1387"/>
        <v>13260</v>
      </c>
      <c r="JX123" s="32">
        <v>500</v>
      </c>
      <c r="JY123" s="35"/>
      <c r="JZ123" s="35">
        <v>77500</v>
      </c>
      <c r="KA123" s="32"/>
      <c r="KB123" s="35"/>
      <c r="KC123" s="35"/>
      <c r="KD123" s="32"/>
      <c r="KE123" s="35"/>
      <c r="KF123" s="35"/>
      <c r="KG123" s="32"/>
      <c r="KH123" s="35"/>
      <c r="KI123" s="35"/>
      <c r="KJ123" s="32"/>
      <c r="KK123" s="35"/>
      <c r="KL123" s="35"/>
      <c r="KM123" s="424">
        <f t="shared" si="1398"/>
        <v>77500</v>
      </c>
      <c r="KN123" s="35"/>
      <c r="KO123" s="35"/>
      <c r="KP123" s="399">
        <f t="shared" ref="KP123:KP125" si="2948">SUM(IW123,IZ123,JC123,JF123,JI123,JL123,JR123,JV123,JZ123,KC123,KF123,KI123,KL123)*0.1</f>
        <v>9076</v>
      </c>
      <c r="KQ123" s="424">
        <f t="shared" si="1381"/>
        <v>99836</v>
      </c>
      <c r="KR123" s="45"/>
    </row>
    <row r="124" spans="1:304">
      <c r="A124" s="914"/>
      <c r="B124" s="16"/>
      <c r="C124" s="16"/>
      <c r="D124" s="17" t="s">
        <v>56</v>
      </c>
      <c r="E124" s="32"/>
      <c r="F124" s="32" t="str">
        <f t="shared" si="1986"/>
        <v/>
      </c>
      <c r="G124" s="35"/>
      <c r="H124" s="32"/>
      <c r="I124" s="32" t="str">
        <f t="shared" si="2084"/>
        <v/>
      </c>
      <c r="J124" s="35"/>
      <c r="K124" s="32"/>
      <c r="L124" s="32" t="str">
        <f t="shared" si="1834"/>
        <v/>
      </c>
      <c r="M124" s="35"/>
      <c r="N124" s="32"/>
      <c r="O124" s="32" t="str">
        <f t="shared" si="1844"/>
        <v/>
      </c>
      <c r="P124" s="35"/>
      <c r="Q124" s="32"/>
      <c r="R124" s="32" t="str">
        <f t="shared" si="2085"/>
        <v/>
      </c>
      <c r="S124" s="35"/>
      <c r="T124" s="32"/>
      <c r="U124" s="32" t="str">
        <f t="shared" si="1846"/>
        <v/>
      </c>
      <c r="V124" s="35"/>
      <c r="W124" s="669"/>
      <c r="X124" s="35"/>
      <c r="Y124" s="35"/>
      <c r="Z124" s="32"/>
      <c r="AA124" s="229" t="str">
        <f t="shared" si="2079"/>
        <v/>
      </c>
      <c r="AB124" s="35"/>
      <c r="AC124" s="32"/>
      <c r="AD124" s="32"/>
      <c r="AE124" s="32" t="str">
        <f t="shared" si="1848"/>
        <v/>
      </c>
      <c r="AF124" s="35"/>
      <c r="AG124" s="35">
        <f t="shared" si="2942"/>
        <v>0</v>
      </c>
      <c r="AH124" s="32"/>
      <c r="AI124" s="32"/>
      <c r="AJ124" s="35"/>
      <c r="AK124" s="32"/>
      <c r="AL124" s="32"/>
      <c r="AM124" s="35"/>
      <c r="AN124" s="32"/>
      <c r="AO124" s="32"/>
      <c r="AP124" s="35"/>
      <c r="AQ124" s="32"/>
      <c r="AR124" s="32" t="str">
        <f t="shared" si="2746"/>
        <v/>
      </c>
      <c r="AS124" s="35"/>
      <c r="AT124" s="32"/>
      <c r="AU124" s="32" t="str">
        <f t="shared" si="1988"/>
        <v>0</v>
      </c>
      <c r="AV124" s="35"/>
      <c r="AW124" s="35">
        <f t="shared" si="2865"/>
        <v>0</v>
      </c>
      <c r="AX124" s="35">
        <v>19212</v>
      </c>
      <c r="AY124" s="35"/>
      <c r="AZ124" s="399">
        <f t="shared" si="2943"/>
        <v>1921.2</v>
      </c>
      <c r="BA124" s="206">
        <f t="shared" si="2479"/>
        <v>21133.200000000001</v>
      </c>
      <c r="BB124" s="45"/>
      <c r="BC124" s="32"/>
      <c r="BD124" s="35" t="str">
        <f t="shared" si="1884"/>
        <v/>
      </c>
      <c r="BE124" s="35"/>
      <c r="BF124" s="32"/>
      <c r="BG124" s="35" t="str">
        <f t="shared" si="1886"/>
        <v/>
      </c>
      <c r="BH124" s="35"/>
      <c r="BI124" s="32"/>
      <c r="BJ124" s="35" t="str">
        <f t="shared" si="1888"/>
        <v/>
      </c>
      <c r="BK124" s="35"/>
      <c r="BL124" s="32"/>
      <c r="BM124" s="35" t="str">
        <f t="shared" si="1890"/>
        <v/>
      </c>
      <c r="BN124" s="35"/>
      <c r="BO124" s="32"/>
      <c r="BP124" s="35" t="str">
        <f t="shared" si="1892"/>
        <v/>
      </c>
      <c r="BQ124" s="35"/>
      <c r="BR124" s="32"/>
      <c r="BS124" s="35" t="str">
        <f t="shared" si="1894"/>
        <v/>
      </c>
      <c r="BT124" s="35"/>
      <c r="BU124" s="669"/>
      <c r="BV124" s="35"/>
      <c r="BW124" s="35"/>
      <c r="BX124" s="32"/>
      <c r="BY124" s="35" t="str">
        <f t="shared" si="1896"/>
        <v/>
      </c>
      <c r="BZ124" s="35"/>
      <c r="CA124" s="32"/>
      <c r="CB124" s="32"/>
      <c r="CC124" s="35" t="str">
        <f t="shared" si="1898"/>
        <v/>
      </c>
      <c r="CD124" s="35"/>
      <c r="CE124" s="424">
        <f t="shared" si="1383"/>
        <v>0</v>
      </c>
      <c r="CF124" s="32"/>
      <c r="CG124" s="35" t="str">
        <f t="shared" si="1901"/>
        <v/>
      </c>
      <c r="CH124" s="35"/>
      <c r="CI124" s="32"/>
      <c r="CJ124" s="35" t="str">
        <f t="shared" si="1903"/>
        <v/>
      </c>
      <c r="CK124" s="35"/>
      <c r="CL124" s="32">
        <v>500</v>
      </c>
      <c r="CM124" s="35">
        <f t="shared" si="1905"/>
        <v>1760</v>
      </c>
      <c r="CN124" s="35">
        <v>880000</v>
      </c>
      <c r="CO124" s="32"/>
      <c r="CP124" s="35" t="str">
        <f t="shared" si="1907"/>
        <v/>
      </c>
      <c r="CQ124" s="35"/>
      <c r="CR124" s="32"/>
      <c r="CS124" s="35" t="str">
        <f t="shared" si="1909"/>
        <v/>
      </c>
      <c r="CT124" s="35"/>
      <c r="CU124" s="424">
        <f t="shared" si="1394"/>
        <v>880000</v>
      </c>
      <c r="CV124" s="35">
        <v>19212</v>
      </c>
      <c r="CW124" s="35"/>
      <c r="CX124" s="399">
        <f t="shared" si="2944"/>
        <v>88000</v>
      </c>
      <c r="CY124" s="424">
        <f t="shared" si="1377"/>
        <v>987212</v>
      </c>
      <c r="CZ124" s="822"/>
      <c r="DA124" s="32"/>
      <c r="DB124" s="35"/>
      <c r="DC124" s="35"/>
      <c r="DD124" s="32"/>
      <c r="DE124" s="35"/>
      <c r="DF124" s="35"/>
      <c r="DG124" s="32"/>
      <c r="DH124" s="35"/>
      <c r="DI124" s="35"/>
      <c r="DJ124" s="32"/>
      <c r="DK124" s="35"/>
      <c r="DL124" s="35"/>
      <c r="DM124" s="32"/>
      <c r="DN124" s="35"/>
      <c r="DO124" s="35"/>
      <c r="DP124" s="32"/>
      <c r="DQ124" s="35"/>
      <c r="DR124" s="35"/>
      <c r="DS124" s="669"/>
      <c r="DT124" s="35"/>
      <c r="DU124" s="35"/>
      <c r="DV124" s="32"/>
      <c r="DW124" s="35"/>
      <c r="DX124" s="35"/>
      <c r="DY124" s="32"/>
      <c r="DZ124" s="32"/>
      <c r="EA124" s="35"/>
      <c r="EB124" s="35"/>
      <c r="EC124" s="424">
        <f t="shared" si="1384"/>
        <v>0</v>
      </c>
      <c r="ED124" s="32"/>
      <c r="EE124" s="35"/>
      <c r="EF124" s="35"/>
      <c r="EG124" s="32"/>
      <c r="EH124" s="35"/>
      <c r="EI124" s="35"/>
      <c r="EJ124" s="32">
        <v>500</v>
      </c>
      <c r="EK124" s="35"/>
      <c r="EL124" s="35">
        <v>880000</v>
      </c>
      <c r="EM124" s="32"/>
      <c r="EN124" s="35"/>
      <c r="EO124" s="35"/>
      <c r="EP124" s="32"/>
      <c r="EQ124" s="35"/>
      <c r="ER124" s="35"/>
      <c r="ES124" s="424">
        <f t="shared" si="1395"/>
        <v>880000</v>
      </c>
      <c r="ET124" s="35">
        <v>19212</v>
      </c>
      <c r="EU124" s="35"/>
      <c r="EV124" s="399">
        <f t="shared" si="2945"/>
        <v>88000</v>
      </c>
      <c r="EW124" s="424">
        <f t="shared" si="1378"/>
        <v>987212</v>
      </c>
      <c r="EX124" s="45"/>
      <c r="EY124" s="32"/>
      <c r="EZ124" s="35"/>
      <c r="FA124" s="35"/>
      <c r="FB124" s="32"/>
      <c r="FC124" s="35"/>
      <c r="FD124" s="35"/>
      <c r="FE124" s="32"/>
      <c r="FF124" s="35"/>
      <c r="FG124" s="35"/>
      <c r="FH124" s="32"/>
      <c r="FI124" s="35"/>
      <c r="FJ124" s="35"/>
      <c r="FK124" s="32"/>
      <c r="FL124" s="35"/>
      <c r="FM124" s="35"/>
      <c r="FN124" s="32"/>
      <c r="FO124" s="35"/>
      <c r="FP124" s="35"/>
      <c r="FQ124" s="669"/>
      <c r="FR124" s="35"/>
      <c r="FS124" s="35"/>
      <c r="FT124" s="32"/>
      <c r="FU124" s="35"/>
      <c r="FV124" s="35"/>
      <c r="FW124" s="32"/>
      <c r="FX124" s="35"/>
      <c r="FY124" s="35"/>
      <c r="FZ124" s="35"/>
      <c r="GA124" s="424">
        <f t="shared" si="1385"/>
        <v>0</v>
      </c>
      <c r="GB124" s="32"/>
      <c r="GC124" s="35"/>
      <c r="GD124" s="35"/>
      <c r="GE124" s="32"/>
      <c r="GF124" s="35"/>
      <c r="GG124" s="35"/>
      <c r="GH124" s="32">
        <v>500</v>
      </c>
      <c r="GI124" s="35"/>
      <c r="GJ124" s="35">
        <v>880000</v>
      </c>
      <c r="GK124" s="32"/>
      <c r="GL124" s="35"/>
      <c r="GM124" s="35"/>
      <c r="GN124" s="32"/>
      <c r="GO124" s="35"/>
      <c r="GP124" s="35"/>
      <c r="GQ124" s="424">
        <f t="shared" si="1396"/>
        <v>880000</v>
      </c>
      <c r="GR124" s="35">
        <v>19212</v>
      </c>
      <c r="GS124" s="35"/>
      <c r="GT124" s="399">
        <f t="shared" si="2946"/>
        <v>88000</v>
      </c>
      <c r="GU124" s="424">
        <f t="shared" si="1379"/>
        <v>987212</v>
      </c>
      <c r="GV124" s="45"/>
      <c r="GW124" s="32"/>
      <c r="GX124" s="35"/>
      <c r="GY124" s="35"/>
      <c r="GZ124" s="32"/>
      <c r="HA124" s="35"/>
      <c r="HB124" s="35"/>
      <c r="HC124" s="32"/>
      <c r="HD124" s="35"/>
      <c r="HE124" s="35"/>
      <c r="HF124" s="32"/>
      <c r="HG124" s="35"/>
      <c r="HH124" s="35"/>
      <c r="HI124" s="32"/>
      <c r="HJ124" s="35"/>
      <c r="HK124" s="35"/>
      <c r="HL124" s="32"/>
      <c r="HM124" s="35"/>
      <c r="HN124" s="35"/>
      <c r="HO124" s="669"/>
      <c r="HP124" s="35"/>
      <c r="HQ124" s="35"/>
      <c r="HR124" s="32"/>
      <c r="HS124" s="35"/>
      <c r="HT124" s="35"/>
      <c r="HU124" s="32"/>
      <c r="HV124" s="32"/>
      <c r="HW124" s="35"/>
      <c r="HX124" s="35"/>
      <c r="HY124" s="424">
        <f t="shared" si="1386"/>
        <v>0</v>
      </c>
      <c r="HZ124" s="32"/>
      <c r="IA124" s="35"/>
      <c r="IB124" s="35"/>
      <c r="IC124" s="32"/>
      <c r="ID124" s="35"/>
      <c r="IE124" s="35"/>
      <c r="IF124" s="32">
        <v>500</v>
      </c>
      <c r="IG124" s="35"/>
      <c r="IH124" s="35">
        <v>880000</v>
      </c>
      <c r="II124" s="32"/>
      <c r="IJ124" s="35"/>
      <c r="IK124" s="35"/>
      <c r="IL124" s="32"/>
      <c r="IM124" s="35"/>
      <c r="IN124" s="35"/>
      <c r="IO124" s="424">
        <f t="shared" si="1397"/>
        <v>880000</v>
      </c>
      <c r="IP124" s="35">
        <v>19212</v>
      </c>
      <c r="IQ124" s="35"/>
      <c r="IR124" s="399">
        <f t="shared" si="2947"/>
        <v>88000</v>
      </c>
      <c r="IS124" s="424">
        <f t="shared" si="1380"/>
        <v>987212</v>
      </c>
      <c r="IT124" s="45"/>
      <c r="IU124" s="32"/>
      <c r="IV124" s="35"/>
      <c r="IW124" s="35"/>
      <c r="IX124" s="32"/>
      <c r="IY124" s="35"/>
      <c r="IZ124" s="35"/>
      <c r="JA124" s="32"/>
      <c r="JB124" s="35"/>
      <c r="JC124" s="35"/>
      <c r="JD124" s="32"/>
      <c r="JE124" s="35"/>
      <c r="JF124" s="35"/>
      <c r="JG124" s="32"/>
      <c r="JH124" s="35"/>
      <c r="JI124" s="35"/>
      <c r="JJ124" s="32"/>
      <c r="JK124" s="35"/>
      <c r="JL124" s="35"/>
      <c r="JM124" s="669"/>
      <c r="JN124" s="35"/>
      <c r="JO124" s="35"/>
      <c r="JP124" s="32"/>
      <c r="JQ124" s="35"/>
      <c r="JR124" s="35"/>
      <c r="JS124" s="32"/>
      <c r="JT124" s="32"/>
      <c r="JU124" s="35"/>
      <c r="JV124" s="35"/>
      <c r="JW124" s="424">
        <f t="shared" si="1387"/>
        <v>0</v>
      </c>
      <c r="JX124" s="32"/>
      <c r="JY124" s="35"/>
      <c r="JZ124" s="35"/>
      <c r="KA124" s="32"/>
      <c r="KB124" s="35"/>
      <c r="KC124" s="35"/>
      <c r="KD124" s="32">
        <v>500</v>
      </c>
      <c r="KE124" s="35"/>
      <c r="KF124" s="35">
        <v>880000</v>
      </c>
      <c r="KG124" s="32"/>
      <c r="KH124" s="35"/>
      <c r="KI124" s="35"/>
      <c r="KJ124" s="32"/>
      <c r="KK124" s="35"/>
      <c r="KL124" s="35"/>
      <c r="KM124" s="424">
        <f t="shared" si="1398"/>
        <v>880000</v>
      </c>
      <c r="KN124" s="35">
        <v>19212</v>
      </c>
      <c r="KO124" s="35"/>
      <c r="KP124" s="399">
        <f t="shared" si="2948"/>
        <v>88000</v>
      </c>
      <c r="KQ124" s="424">
        <f t="shared" si="1381"/>
        <v>987212</v>
      </c>
      <c r="KR124" s="45"/>
    </row>
    <row r="125" spans="1:304">
      <c r="A125" s="914"/>
      <c r="B125" s="16"/>
      <c r="C125" s="18"/>
      <c r="D125" s="19" t="s">
        <v>57</v>
      </c>
      <c r="E125" s="32"/>
      <c r="F125" s="32" t="str">
        <f t="shared" si="1986"/>
        <v/>
      </c>
      <c r="G125" s="35"/>
      <c r="H125" s="32"/>
      <c r="I125" s="32" t="str">
        <f t="shared" si="2084"/>
        <v/>
      </c>
      <c r="J125" s="35"/>
      <c r="K125" s="32"/>
      <c r="L125" s="32" t="str">
        <f t="shared" si="1834"/>
        <v/>
      </c>
      <c r="M125" s="35"/>
      <c r="N125" s="32"/>
      <c r="O125" s="32" t="str">
        <f t="shared" si="1844"/>
        <v/>
      </c>
      <c r="P125" s="35"/>
      <c r="Q125" s="32"/>
      <c r="R125" s="32" t="str">
        <f t="shared" si="2085"/>
        <v/>
      </c>
      <c r="S125" s="35"/>
      <c r="T125" s="32"/>
      <c r="U125" s="32" t="str">
        <f t="shared" si="1846"/>
        <v/>
      </c>
      <c r="V125" s="35"/>
      <c r="W125" s="669"/>
      <c r="X125" s="35"/>
      <c r="Y125" s="35"/>
      <c r="Z125" s="32"/>
      <c r="AA125" s="229" t="str">
        <f t="shared" si="2079"/>
        <v/>
      </c>
      <c r="AB125" s="35"/>
      <c r="AC125" s="32"/>
      <c r="AD125" s="32"/>
      <c r="AE125" s="32" t="str">
        <f t="shared" si="1848"/>
        <v/>
      </c>
      <c r="AF125" s="35"/>
      <c r="AG125" s="41">
        <f t="shared" si="2942"/>
        <v>0</v>
      </c>
      <c r="AH125" s="32"/>
      <c r="AI125" s="32" t="str">
        <f t="shared" ref="AI125:AI141" si="2949">IF(ISERROR(AJ125/AH125),"",(AJ125/AH125))</f>
        <v/>
      </c>
      <c r="AJ125" s="35"/>
      <c r="AK125" s="32"/>
      <c r="AL125" s="32" t="str">
        <f t="shared" ref="AL125:AL141" si="2950">IF(ISERROR(AM125/AK125),"",(AM125/AK125))</f>
        <v/>
      </c>
      <c r="AM125" s="35"/>
      <c r="AN125" s="32"/>
      <c r="AO125" s="32" t="str">
        <f t="shared" ref="AO125:AO141" si="2951">IF(ISERROR(AP125/AN125),"",(AP125/AN125))</f>
        <v/>
      </c>
      <c r="AP125" s="35"/>
      <c r="AQ125" s="32"/>
      <c r="AR125" s="32" t="str">
        <f t="shared" si="2746"/>
        <v/>
      </c>
      <c r="AS125" s="35"/>
      <c r="AT125" s="32"/>
      <c r="AU125" s="32" t="str">
        <f t="shared" si="1988"/>
        <v>0</v>
      </c>
      <c r="AV125" s="35"/>
      <c r="AW125" s="35">
        <f t="shared" si="2865"/>
        <v>0</v>
      </c>
      <c r="AX125" s="35"/>
      <c r="AY125" s="35"/>
      <c r="AZ125" s="399">
        <f t="shared" si="2943"/>
        <v>0</v>
      </c>
      <c r="BA125" s="206">
        <f t="shared" si="2479"/>
        <v>0</v>
      </c>
      <c r="BB125" s="45"/>
      <c r="BC125" s="32"/>
      <c r="BD125" s="35" t="str">
        <f t="shared" si="1884"/>
        <v/>
      </c>
      <c r="BE125" s="35"/>
      <c r="BF125" s="32"/>
      <c r="BG125" s="35" t="str">
        <f t="shared" si="1886"/>
        <v/>
      </c>
      <c r="BH125" s="35"/>
      <c r="BI125" s="32"/>
      <c r="BJ125" s="35" t="str">
        <f t="shared" si="1888"/>
        <v/>
      </c>
      <c r="BK125" s="35"/>
      <c r="BL125" s="32"/>
      <c r="BM125" s="35" t="str">
        <f t="shared" si="1890"/>
        <v/>
      </c>
      <c r="BN125" s="35"/>
      <c r="BO125" s="32"/>
      <c r="BP125" s="35" t="str">
        <f t="shared" si="1892"/>
        <v/>
      </c>
      <c r="BQ125" s="35"/>
      <c r="BR125" s="32"/>
      <c r="BS125" s="35" t="str">
        <f t="shared" si="1894"/>
        <v/>
      </c>
      <c r="BT125" s="35"/>
      <c r="BU125" s="669"/>
      <c r="BV125" s="35"/>
      <c r="BW125" s="35"/>
      <c r="BX125" s="32"/>
      <c r="BY125" s="35" t="str">
        <f t="shared" si="1896"/>
        <v/>
      </c>
      <c r="BZ125" s="35"/>
      <c r="CA125" s="32"/>
      <c r="CB125" s="32"/>
      <c r="CC125" s="35" t="str">
        <f t="shared" si="1898"/>
        <v/>
      </c>
      <c r="CD125" s="35"/>
      <c r="CE125" s="424">
        <f t="shared" si="1383"/>
        <v>0</v>
      </c>
      <c r="CF125" s="32"/>
      <c r="CG125" s="35" t="str">
        <f t="shared" si="1901"/>
        <v/>
      </c>
      <c r="CH125" s="35"/>
      <c r="CI125" s="32"/>
      <c r="CJ125" s="35" t="str">
        <f t="shared" si="1903"/>
        <v/>
      </c>
      <c r="CK125" s="35"/>
      <c r="CL125" s="32"/>
      <c r="CM125" s="35" t="str">
        <f t="shared" si="1905"/>
        <v/>
      </c>
      <c r="CN125" s="35"/>
      <c r="CO125" s="32"/>
      <c r="CP125" s="35" t="str">
        <f t="shared" si="1907"/>
        <v/>
      </c>
      <c r="CQ125" s="35"/>
      <c r="CR125" s="32"/>
      <c r="CS125" s="35" t="str">
        <f t="shared" si="1909"/>
        <v/>
      </c>
      <c r="CT125" s="35"/>
      <c r="CU125" s="424">
        <f t="shared" si="1394"/>
        <v>0</v>
      </c>
      <c r="CV125" s="35"/>
      <c r="CW125" s="35"/>
      <c r="CX125" s="399">
        <f t="shared" si="2944"/>
        <v>0</v>
      </c>
      <c r="CY125" s="424">
        <f t="shared" si="1377"/>
        <v>0</v>
      </c>
      <c r="CZ125" s="822"/>
      <c r="DA125" s="32"/>
      <c r="DB125" s="35"/>
      <c r="DC125" s="35"/>
      <c r="DD125" s="32"/>
      <c r="DE125" s="35"/>
      <c r="DF125" s="35"/>
      <c r="DG125" s="32"/>
      <c r="DH125" s="35"/>
      <c r="DI125" s="35"/>
      <c r="DJ125" s="32"/>
      <c r="DK125" s="35"/>
      <c r="DL125" s="35"/>
      <c r="DM125" s="32"/>
      <c r="DN125" s="35"/>
      <c r="DO125" s="35"/>
      <c r="DP125" s="32"/>
      <c r="DQ125" s="35"/>
      <c r="DR125" s="35"/>
      <c r="DS125" s="669"/>
      <c r="DT125" s="35"/>
      <c r="DU125" s="35"/>
      <c r="DV125" s="32"/>
      <c r="DW125" s="35"/>
      <c r="DX125" s="35"/>
      <c r="DY125" s="32"/>
      <c r="DZ125" s="32"/>
      <c r="EA125" s="35"/>
      <c r="EB125" s="35"/>
      <c r="EC125" s="424">
        <f t="shared" si="1384"/>
        <v>0</v>
      </c>
      <c r="ED125" s="32"/>
      <c r="EE125" s="35"/>
      <c r="EF125" s="35"/>
      <c r="EG125" s="32"/>
      <c r="EH125" s="35"/>
      <c r="EI125" s="35"/>
      <c r="EJ125" s="32"/>
      <c r="EK125" s="35"/>
      <c r="EL125" s="35"/>
      <c r="EM125" s="32"/>
      <c r="EN125" s="35"/>
      <c r="EO125" s="35"/>
      <c r="EP125" s="32"/>
      <c r="EQ125" s="35"/>
      <c r="ER125" s="35"/>
      <c r="ES125" s="424">
        <f t="shared" si="1395"/>
        <v>0</v>
      </c>
      <c r="ET125" s="35"/>
      <c r="EU125" s="35"/>
      <c r="EV125" s="399">
        <f t="shared" si="2945"/>
        <v>0</v>
      </c>
      <c r="EW125" s="424">
        <f t="shared" si="1378"/>
        <v>0</v>
      </c>
      <c r="EX125" s="45"/>
      <c r="EY125" s="32"/>
      <c r="EZ125" s="35"/>
      <c r="FA125" s="35"/>
      <c r="FB125" s="32"/>
      <c r="FC125" s="35"/>
      <c r="FD125" s="35"/>
      <c r="FE125" s="32"/>
      <c r="FF125" s="35"/>
      <c r="FG125" s="35"/>
      <c r="FH125" s="32"/>
      <c r="FI125" s="35"/>
      <c r="FJ125" s="35"/>
      <c r="FK125" s="32"/>
      <c r="FL125" s="35"/>
      <c r="FM125" s="35"/>
      <c r="FN125" s="32"/>
      <c r="FO125" s="35"/>
      <c r="FP125" s="35"/>
      <c r="FQ125" s="669"/>
      <c r="FR125" s="35"/>
      <c r="FS125" s="35"/>
      <c r="FT125" s="32"/>
      <c r="FU125" s="35"/>
      <c r="FV125" s="35"/>
      <c r="FW125" s="32"/>
      <c r="FX125" s="35"/>
      <c r="FY125" s="35"/>
      <c r="FZ125" s="35"/>
      <c r="GA125" s="424">
        <f t="shared" si="1385"/>
        <v>0</v>
      </c>
      <c r="GB125" s="32"/>
      <c r="GC125" s="35"/>
      <c r="GD125" s="35"/>
      <c r="GE125" s="32"/>
      <c r="GF125" s="35"/>
      <c r="GG125" s="35"/>
      <c r="GH125" s="32"/>
      <c r="GI125" s="35"/>
      <c r="GJ125" s="35"/>
      <c r="GK125" s="32"/>
      <c r="GL125" s="35"/>
      <c r="GM125" s="35"/>
      <c r="GN125" s="32"/>
      <c r="GO125" s="35"/>
      <c r="GP125" s="35"/>
      <c r="GQ125" s="424">
        <f t="shared" si="1396"/>
        <v>0</v>
      </c>
      <c r="GR125" s="35"/>
      <c r="GS125" s="35"/>
      <c r="GT125" s="399">
        <f t="shared" si="2946"/>
        <v>0</v>
      </c>
      <c r="GU125" s="424">
        <f t="shared" si="1379"/>
        <v>0</v>
      </c>
      <c r="GV125" s="45"/>
      <c r="GW125" s="32"/>
      <c r="GX125" s="35"/>
      <c r="GY125" s="35"/>
      <c r="GZ125" s="32"/>
      <c r="HA125" s="35"/>
      <c r="HB125" s="35"/>
      <c r="HC125" s="32"/>
      <c r="HD125" s="35"/>
      <c r="HE125" s="35"/>
      <c r="HF125" s="32"/>
      <c r="HG125" s="35"/>
      <c r="HH125" s="35"/>
      <c r="HI125" s="32"/>
      <c r="HJ125" s="35"/>
      <c r="HK125" s="35"/>
      <c r="HL125" s="32"/>
      <c r="HM125" s="35"/>
      <c r="HN125" s="35"/>
      <c r="HO125" s="669"/>
      <c r="HP125" s="35"/>
      <c r="HQ125" s="35"/>
      <c r="HR125" s="32"/>
      <c r="HS125" s="35"/>
      <c r="HT125" s="35"/>
      <c r="HU125" s="32"/>
      <c r="HV125" s="32"/>
      <c r="HW125" s="35"/>
      <c r="HX125" s="35"/>
      <c r="HY125" s="424">
        <f t="shared" si="1386"/>
        <v>0</v>
      </c>
      <c r="HZ125" s="32"/>
      <c r="IA125" s="35"/>
      <c r="IB125" s="35"/>
      <c r="IC125" s="32"/>
      <c r="ID125" s="35"/>
      <c r="IE125" s="35"/>
      <c r="IF125" s="32"/>
      <c r="IG125" s="35"/>
      <c r="IH125" s="35"/>
      <c r="II125" s="32"/>
      <c r="IJ125" s="35"/>
      <c r="IK125" s="35"/>
      <c r="IL125" s="32"/>
      <c r="IM125" s="35"/>
      <c r="IN125" s="35"/>
      <c r="IO125" s="424">
        <f t="shared" si="1397"/>
        <v>0</v>
      </c>
      <c r="IP125" s="35"/>
      <c r="IQ125" s="35"/>
      <c r="IR125" s="399">
        <f t="shared" si="2947"/>
        <v>0</v>
      </c>
      <c r="IS125" s="424">
        <f t="shared" si="1380"/>
        <v>0</v>
      </c>
      <c r="IT125" s="45"/>
      <c r="IU125" s="32"/>
      <c r="IV125" s="35"/>
      <c r="IW125" s="35"/>
      <c r="IX125" s="32"/>
      <c r="IY125" s="35"/>
      <c r="IZ125" s="35"/>
      <c r="JA125" s="32"/>
      <c r="JB125" s="35"/>
      <c r="JC125" s="35"/>
      <c r="JD125" s="32"/>
      <c r="JE125" s="35"/>
      <c r="JF125" s="35"/>
      <c r="JG125" s="32"/>
      <c r="JH125" s="35"/>
      <c r="JI125" s="35"/>
      <c r="JJ125" s="32"/>
      <c r="JK125" s="35"/>
      <c r="JL125" s="35"/>
      <c r="JM125" s="669"/>
      <c r="JN125" s="35"/>
      <c r="JO125" s="35"/>
      <c r="JP125" s="32"/>
      <c r="JQ125" s="35"/>
      <c r="JR125" s="35"/>
      <c r="JS125" s="32"/>
      <c r="JT125" s="32"/>
      <c r="JU125" s="35"/>
      <c r="JV125" s="35"/>
      <c r="JW125" s="424">
        <f t="shared" si="1387"/>
        <v>0</v>
      </c>
      <c r="JX125" s="32"/>
      <c r="JY125" s="35"/>
      <c r="JZ125" s="35"/>
      <c r="KA125" s="32"/>
      <c r="KB125" s="35"/>
      <c r="KC125" s="35"/>
      <c r="KD125" s="32"/>
      <c r="KE125" s="35"/>
      <c r="KF125" s="35"/>
      <c r="KG125" s="32"/>
      <c r="KH125" s="35"/>
      <c r="KI125" s="35"/>
      <c r="KJ125" s="32"/>
      <c r="KK125" s="35"/>
      <c r="KL125" s="35"/>
      <c r="KM125" s="424">
        <f t="shared" si="1398"/>
        <v>0</v>
      </c>
      <c r="KN125" s="35"/>
      <c r="KO125" s="35"/>
      <c r="KP125" s="399">
        <f t="shared" si="2948"/>
        <v>0</v>
      </c>
      <c r="KQ125" s="424">
        <f t="shared" si="1381"/>
        <v>0</v>
      </c>
      <c r="KR125" s="45"/>
    </row>
    <row r="126" spans="1:304" ht="15">
      <c r="A126" s="914"/>
      <c r="B126" s="23"/>
      <c r="C126" s="20" t="s">
        <v>140</v>
      </c>
      <c r="D126" s="19"/>
      <c r="E126" s="33">
        <f>SUM(E122:E125)</f>
        <v>57</v>
      </c>
      <c r="F126" s="33">
        <f t="shared" si="1986"/>
        <v>106.36842105263158</v>
      </c>
      <c r="G126" s="36">
        <f>SUM(G122:G125)</f>
        <v>6063</v>
      </c>
      <c r="H126" s="33">
        <f>SUM(H122:H125)</f>
        <v>300</v>
      </c>
      <c r="I126" s="33">
        <f t="shared" si="2084"/>
        <v>22.023333333333333</v>
      </c>
      <c r="J126" s="36">
        <f>SUM(J122:J125)</f>
        <v>6607</v>
      </c>
      <c r="K126" s="33">
        <f>SUM(K122:K125)</f>
        <v>0</v>
      </c>
      <c r="L126" s="33" t="str">
        <f t="shared" si="1834"/>
        <v/>
      </c>
      <c r="M126" s="36">
        <f>SUM(M122:M125)</f>
        <v>0</v>
      </c>
      <c r="N126" s="33">
        <f>SUM(N122:N125)</f>
        <v>0</v>
      </c>
      <c r="O126" s="33" t="str">
        <f t="shared" si="1844"/>
        <v/>
      </c>
      <c r="P126" s="36">
        <f>SUM(P122:P125)</f>
        <v>0</v>
      </c>
      <c r="Q126" s="33">
        <f>SUM(Q122:Q125)</f>
        <v>0</v>
      </c>
      <c r="R126" s="33" t="str">
        <f t="shared" si="2085"/>
        <v/>
      </c>
      <c r="S126" s="36">
        <f>SUM(S122:S125)</f>
        <v>0</v>
      </c>
      <c r="T126" s="33">
        <f>SUM(T122:T125)</f>
        <v>0</v>
      </c>
      <c r="U126" s="33" t="str">
        <f t="shared" si="1846"/>
        <v/>
      </c>
      <c r="V126" s="36">
        <f>SUM(V122:V125)</f>
        <v>0</v>
      </c>
      <c r="W126" s="670">
        <f t="shared" ref="W126:Y126" si="2952">SUM(W122:W125)</f>
        <v>0</v>
      </c>
      <c r="X126" s="36">
        <f t="shared" si="2952"/>
        <v>0</v>
      </c>
      <c r="Y126" s="36">
        <f t="shared" si="2952"/>
        <v>0</v>
      </c>
      <c r="Z126" s="33">
        <f>SUM(Z122:Z125)</f>
        <v>0</v>
      </c>
      <c r="AA126" s="230" t="str">
        <f t="shared" si="2079"/>
        <v/>
      </c>
      <c r="AB126" s="36">
        <f>SUM(AB122:AB125)</f>
        <v>0</v>
      </c>
      <c r="AC126" s="33">
        <f>SUM(AC122:AC125)</f>
        <v>0</v>
      </c>
      <c r="AD126" s="33">
        <f>SUM(AD122:AD125)</f>
        <v>0</v>
      </c>
      <c r="AE126" s="33" t="str">
        <f t="shared" si="1848"/>
        <v/>
      </c>
      <c r="AF126" s="36">
        <f>SUM(AF122:AF125)</f>
        <v>0</v>
      </c>
      <c r="AG126" s="41">
        <f t="shared" si="2942"/>
        <v>12670</v>
      </c>
      <c r="AH126" s="33">
        <f>SUM(AH122:AH125)</f>
        <v>0</v>
      </c>
      <c r="AI126" s="33" t="str">
        <f t="shared" si="2949"/>
        <v/>
      </c>
      <c r="AJ126" s="36">
        <f>SUM(AJ122:AJ125)</f>
        <v>0</v>
      </c>
      <c r="AK126" s="33">
        <f>SUM(AK122:AK125)</f>
        <v>0</v>
      </c>
      <c r="AL126" s="33" t="str">
        <f t="shared" si="2950"/>
        <v/>
      </c>
      <c r="AM126" s="36">
        <f>SUM(AM122:AM125)</f>
        <v>0</v>
      </c>
      <c r="AN126" s="33">
        <f>SUM(AN122:AN125)</f>
        <v>0</v>
      </c>
      <c r="AO126" s="33" t="str">
        <f t="shared" si="2951"/>
        <v/>
      </c>
      <c r="AP126" s="36">
        <f>SUM(AP122:AP125)</f>
        <v>0</v>
      </c>
      <c r="AQ126" s="33">
        <f>SUM(AQ122:AQ125)</f>
        <v>0</v>
      </c>
      <c r="AR126" s="33" t="str">
        <f t="shared" si="2746"/>
        <v/>
      </c>
      <c r="AS126" s="36">
        <f>SUM(AS122:AS125)</f>
        <v>0</v>
      </c>
      <c r="AT126" s="33">
        <f>SUM(AT122:AT125)</f>
        <v>0</v>
      </c>
      <c r="AU126" s="33" t="str">
        <f t="shared" si="1988"/>
        <v>0</v>
      </c>
      <c r="AV126" s="36">
        <f>SUM(AV122:AV125)</f>
        <v>0</v>
      </c>
      <c r="AW126" s="36">
        <f t="shared" si="2865"/>
        <v>0</v>
      </c>
      <c r="AX126" s="36">
        <f>SUM(AX122:AX125)</f>
        <v>19212</v>
      </c>
      <c r="AY126" s="36">
        <f>SUM(AY122:AY125)</f>
        <v>5000</v>
      </c>
      <c r="AZ126" s="36">
        <f>SUM(AZ122:AZ125)</f>
        <v>3188.2</v>
      </c>
      <c r="BA126" s="214">
        <f t="shared" si="2479"/>
        <v>40070.199999999997</v>
      </c>
      <c r="BB126" s="45"/>
      <c r="BC126" s="33">
        <f t="shared" ref="BC126" si="2953">SUM(BC122:BC125)</f>
        <v>0</v>
      </c>
      <c r="BD126" s="36" t="str">
        <f t="shared" si="1884"/>
        <v/>
      </c>
      <c r="BE126" s="36">
        <f t="shared" ref="BE126:BF126" si="2954">SUM(BE122:BE125)</f>
        <v>0</v>
      </c>
      <c r="BF126" s="33">
        <f t="shared" si="2954"/>
        <v>0</v>
      </c>
      <c r="BG126" s="36" t="str">
        <f t="shared" si="1886"/>
        <v/>
      </c>
      <c r="BH126" s="36">
        <f t="shared" ref="BH126:BI126" si="2955">SUM(BH122:BH125)</f>
        <v>0</v>
      </c>
      <c r="BI126" s="33">
        <f t="shared" si="2955"/>
        <v>0</v>
      </c>
      <c r="BJ126" s="36" t="str">
        <f t="shared" si="1888"/>
        <v/>
      </c>
      <c r="BK126" s="36">
        <f t="shared" ref="BK126:BL126" si="2956">SUM(BK122:BK125)</f>
        <v>0</v>
      </c>
      <c r="BL126" s="33">
        <f t="shared" si="2956"/>
        <v>0</v>
      </c>
      <c r="BM126" s="36" t="str">
        <f t="shared" si="1890"/>
        <v/>
      </c>
      <c r="BN126" s="36">
        <f t="shared" ref="BN126:BO126" si="2957">SUM(BN122:BN125)</f>
        <v>0</v>
      </c>
      <c r="BO126" s="33">
        <f t="shared" si="2957"/>
        <v>0</v>
      </c>
      <c r="BP126" s="36" t="str">
        <f t="shared" si="1892"/>
        <v/>
      </c>
      <c r="BQ126" s="36">
        <f t="shared" ref="BQ126:BR126" si="2958">SUM(BQ122:BQ125)</f>
        <v>0</v>
      </c>
      <c r="BR126" s="33">
        <f t="shared" si="2958"/>
        <v>204</v>
      </c>
      <c r="BS126" s="36">
        <f t="shared" si="1894"/>
        <v>914.4</v>
      </c>
      <c r="BT126" s="36">
        <f t="shared" ref="BT126:BX126" si="2959">SUM(BT122:BT125)</f>
        <v>186537.60000000001</v>
      </c>
      <c r="BU126" s="670">
        <f t="shared" ref="BU126:BW126" si="2960">SUM(BU122:BU125)</f>
        <v>0</v>
      </c>
      <c r="BV126" s="36">
        <f t="shared" si="2960"/>
        <v>0</v>
      </c>
      <c r="BW126" s="36">
        <f t="shared" si="2960"/>
        <v>0</v>
      </c>
      <c r="BX126" s="33">
        <f t="shared" si="2959"/>
        <v>0</v>
      </c>
      <c r="BY126" s="36" t="str">
        <f t="shared" si="1896"/>
        <v/>
      </c>
      <c r="BZ126" s="36">
        <f t="shared" ref="BZ126:CB126" si="2961">SUM(BZ122:BZ125)</f>
        <v>0</v>
      </c>
      <c r="CA126" s="33">
        <f t="shared" si="2961"/>
        <v>0</v>
      </c>
      <c r="CB126" s="33">
        <f t="shared" si="2961"/>
        <v>0</v>
      </c>
      <c r="CC126" s="36" t="str">
        <f t="shared" si="1898"/>
        <v/>
      </c>
      <c r="CD126" s="36">
        <f t="shared" ref="CD126" si="2962">SUM(CD122:CD125)</f>
        <v>0</v>
      </c>
      <c r="CE126" s="424">
        <f t="shared" si="1383"/>
        <v>186537.60000000001</v>
      </c>
      <c r="CF126" s="33">
        <f t="shared" ref="CF126" si="2963">SUM(CF122:CF125)</f>
        <v>500</v>
      </c>
      <c r="CG126" s="36">
        <f t="shared" si="1901"/>
        <v>155</v>
      </c>
      <c r="CH126" s="36">
        <f t="shared" ref="CH126:CI126" si="2964">SUM(CH122:CH125)</f>
        <v>77500</v>
      </c>
      <c r="CI126" s="33">
        <f t="shared" si="2964"/>
        <v>0</v>
      </c>
      <c r="CJ126" s="36" t="str">
        <f t="shared" si="1903"/>
        <v/>
      </c>
      <c r="CK126" s="36">
        <f t="shared" ref="CK126:CL126" si="2965">SUM(CK122:CK125)</f>
        <v>0</v>
      </c>
      <c r="CL126" s="33">
        <f t="shared" si="2965"/>
        <v>500</v>
      </c>
      <c r="CM126" s="36">
        <f t="shared" si="1905"/>
        <v>1760</v>
      </c>
      <c r="CN126" s="36">
        <f t="shared" ref="CN126:CO126" si="2966">SUM(CN122:CN125)</f>
        <v>880000</v>
      </c>
      <c r="CO126" s="33">
        <f t="shared" si="2966"/>
        <v>0</v>
      </c>
      <c r="CP126" s="36" t="str">
        <f t="shared" si="1907"/>
        <v/>
      </c>
      <c r="CQ126" s="36">
        <f t="shared" ref="CQ126:CR126" si="2967">SUM(CQ122:CQ125)</f>
        <v>0</v>
      </c>
      <c r="CR126" s="33">
        <f t="shared" si="2967"/>
        <v>0</v>
      </c>
      <c r="CS126" s="36" t="str">
        <f t="shared" si="1909"/>
        <v/>
      </c>
      <c r="CT126" s="36">
        <f t="shared" ref="CT126" si="2968">SUM(CT122:CT125)</f>
        <v>0</v>
      </c>
      <c r="CU126" s="424">
        <f t="shared" si="1394"/>
        <v>957500</v>
      </c>
      <c r="CV126" s="36">
        <f>SUM(CV122:CV125)</f>
        <v>19212</v>
      </c>
      <c r="CW126" s="36">
        <f>SUM(CW122:CW125)</f>
        <v>5000</v>
      </c>
      <c r="CX126" s="36">
        <f>SUM(CX122:CX125)</f>
        <v>114403.76</v>
      </c>
      <c r="CY126" s="424">
        <f t="shared" si="1377"/>
        <v>1282653.3600000001</v>
      </c>
      <c r="CZ126" s="822"/>
      <c r="DA126" s="33">
        <f t="shared" ref="DA126" si="2969">SUM(DA122:DA125)</f>
        <v>0</v>
      </c>
      <c r="DB126" s="36"/>
      <c r="DC126" s="36">
        <f t="shared" ref="DC126:DD126" si="2970">SUM(DC122:DC125)</f>
        <v>0</v>
      </c>
      <c r="DD126" s="33">
        <f t="shared" si="2970"/>
        <v>0</v>
      </c>
      <c r="DE126" s="36"/>
      <c r="DF126" s="36">
        <f t="shared" ref="DF126:DG126" si="2971">SUM(DF122:DF125)</f>
        <v>0</v>
      </c>
      <c r="DG126" s="33">
        <f t="shared" si="2971"/>
        <v>0</v>
      </c>
      <c r="DH126" s="36"/>
      <c r="DI126" s="36">
        <f t="shared" ref="DI126:DJ126" si="2972">SUM(DI122:DI125)</f>
        <v>0</v>
      </c>
      <c r="DJ126" s="33">
        <f t="shared" si="2972"/>
        <v>0</v>
      </c>
      <c r="DK126" s="36"/>
      <c r="DL126" s="36">
        <f t="shared" ref="DL126:DM126" si="2973">SUM(DL122:DL125)</f>
        <v>0</v>
      </c>
      <c r="DM126" s="33">
        <f t="shared" si="2973"/>
        <v>0</v>
      </c>
      <c r="DN126" s="36"/>
      <c r="DO126" s="36">
        <f t="shared" ref="DO126:DP126" si="2974">SUM(DO122:DO125)</f>
        <v>0</v>
      </c>
      <c r="DP126" s="33">
        <f t="shared" si="2974"/>
        <v>0</v>
      </c>
      <c r="DQ126" s="36"/>
      <c r="DR126" s="36">
        <f t="shared" ref="DR126:DV126" si="2975">SUM(DR122:DR125)</f>
        <v>0</v>
      </c>
      <c r="DS126" s="670">
        <f t="shared" ref="DS126:DU126" si="2976">SUM(DS122:DS125)</f>
        <v>0</v>
      </c>
      <c r="DT126" s="36">
        <f t="shared" si="2976"/>
        <v>0</v>
      </c>
      <c r="DU126" s="36">
        <f t="shared" si="2976"/>
        <v>0</v>
      </c>
      <c r="DV126" s="33">
        <f t="shared" si="2975"/>
        <v>0</v>
      </c>
      <c r="DW126" s="36"/>
      <c r="DX126" s="36">
        <f t="shared" ref="DX126:DZ126" si="2977">SUM(DX122:DX125)</f>
        <v>0</v>
      </c>
      <c r="DY126" s="33">
        <f t="shared" si="2977"/>
        <v>0</v>
      </c>
      <c r="DZ126" s="33">
        <f t="shared" si="2977"/>
        <v>0</v>
      </c>
      <c r="EA126" s="36"/>
      <c r="EB126" s="36">
        <f t="shared" ref="EB126" si="2978">SUM(EB122:EB125)</f>
        <v>0</v>
      </c>
      <c r="EC126" s="424">
        <f t="shared" si="1384"/>
        <v>0</v>
      </c>
      <c r="ED126" s="33">
        <f t="shared" ref="ED126" si="2979">SUM(ED122:ED125)</f>
        <v>500</v>
      </c>
      <c r="EE126" s="36"/>
      <c r="EF126" s="36">
        <f t="shared" ref="EF126:EG126" si="2980">SUM(EF122:EF125)</f>
        <v>77500</v>
      </c>
      <c r="EG126" s="33">
        <f t="shared" si="2980"/>
        <v>0</v>
      </c>
      <c r="EH126" s="36"/>
      <c r="EI126" s="36">
        <f t="shared" ref="EI126:EJ126" si="2981">SUM(EI122:EI125)</f>
        <v>0</v>
      </c>
      <c r="EJ126" s="33">
        <f t="shared" si="2981"/>
        <v>500</v>
      </c>
      <c r="EK126" s="36"/>
      <c r="EL126" s="36">
        <f t="shared" ref="EL126:EM126" si="2982">SUM(EL122:EL125)</f>
        <v>880000</v>
      </c>
      <c r="EM126" s="33">
        <f t="shared" si="2982"/>
        <v>0</v>
      </c>
      <c r="EN126" s="36"/>
      <c r="EO126" s="36">
        <f t="shared" ref="EO126:EP126" si="2983">SUM(EO122:EO125)</f>
        <v>0</v>
      </c>
      <c r="EP126" s="33">
        <f t="shared" si="2983"/>
        <v>0</v>
      </c>
      <c r="EQ126" s="36"/>
      <c r="ER126" s="36">
        <f t="shared" ref="ER126" si="2984">SUM(ER122:ER125)</f>
        <v>0</v>
      </c>
      <c r="ES126" s="424">
        <f t="shared" si="1395"/>
        <v>957500</v>
      </c>
      <c r="ET126" s="36">
        <f>SUM(ET122:ET125)</f>
        <v>19212</v>
      </c>
      <c r="EU126" s="36">
        <f>SUM(EU122:EU125)</f>
        <v>5000</v>
      </c>
      <c r="EV126" s="36">
        <f>SUM(EV122:EV125)</f>
        <v>95750</v>
      </c>
      <c r="EW126" s="424">
        <f t="shared" si="1378"/>
        <v>1077462</v>
      </c>
      <c r="EX126" s="45"/>
      <c r="EY126" s="33">
        <f t="shared" ref="EY126" si="2985">SUM(EY122:EY125)</f>
        <v>0</v>
      </c>
      <c r="EZ126" s="36"/>
      <c r="FA126" s="36">
        <f t="shared" ref="FA126:FB126" si="2986">SUM(FA122:FA125)</f>
        <v>0</v>
      </c>
      <c r="FB126" s="33">
        <f t="shared" si="2986"/>
        <v>0</v>
      </c>
      <c r="FC126" s="36"/>
      <c r="FD126" s="36">
        <f t="shared" ref="FD126:FE126" si="2987">SUM(FD122:FD125)</f>
        <v>0</v>
      </c>
      <c r="FE126" s="33">
        <f t="shared" si="2987"/>
        <v>0</v>
      </c>
      <c r="FF126" s="36"/>
      <c r="FG126" s="36">
        <f t="shared" ref="FG126:FH126" si="2988">SUM(FG122:FG125)</f>
        <v>0</v>
      </c>
      <c r="FH126" s="33">
        <f t="shared" si="2988"/>
        <v>204</v>
      </c>
      <c r="FI126" s="36"/>
      <c r="FJ126" s="36">
        <f t="shared" ref="FJ126:FK126" si="2989">SUM(FJ122:FJ125)</f>
        <v>13260</v>
      </c>
      <c r="FK126" s="33">
        <f t="shared" si="2989"/>
        <v>0</v>
      </c>
      <c r="FL126" s="36"/>
      <c r="FM126" s="36">
        <f t="shared" ref="FM126:FN126" si="2990">SUM(FM122:FM125)</f>
        <v>0</v>
      </c>
      <c r="FN126" s="33">
        <f t="shared" si="2990"/>
        <v>0</v>
      </c>
      <c r="FO126" s="36"/>
      <c r="FP126" s="36">
        <f t="shared" ref="FP126:FT126" si="2991">SUM(FP122:FP125)</f>
        <v>0</v>
      </c>
      <c r="FQ126" s="670">
        <f t="shared" ref="FQ126:FS126" si="2992">SUM(FQ122:FQ125)</f>
        <v>0</v>
      </c>
      <c r="FR126" s="36">
        <f t="shared" si="2992"/>
        <v>0</v>
      </c>
      <c r="FS126" s="36">
        <f t="shared" si="2992"/>
        <v>0</v>
      </c>
      <c r="FT126" s="33">
        <f t="shared" si="2991"/>
        <v>0</v>
      </c>
      <c r="FU126" s="36"/>
      <c r="FV126" s="36">
        <f t="shared" ref="FV126:FX126" si="2993">SUM(FV122:FV125)</f>
        <v>0</v>
      </c>
      <c r="FW126" s="33">
        <f t="shared" si="2993"/>
        <v>0</v>
      </c>
      <c r="FX126" s="36">
        <f t="shared" si="2993"/>
        <v>0</v>
      </c>
      <c r="FY126" s="36"/>
      <c r="FZ126" s="36">
        <f t="shared" ref="FZ126" si="2994">SUM(FZ122:FZ125)</f>
        <v>0</v>
      </c>
      <c r="GA126" s="424">
        <f t="shared" si="1385"/>
        <v>13260</v>
      </c>
      <c r="GB126" s="33">
        <f t="shared" ref="GB126" si="2995">SUM(GB122:GB125)</f>
        <v>500</v>
      </c>
      <c r="GC126" s="36"/>
      <c r="GD126" s="36">
        <f t="shared" ref="GD126:GE126" si="2996">SUM(GD122:GD125)</f>
        <v>77500</v>
      </c>
      <c r="GE126" s="33">
        <f t="shared" si="2996"/>
        <v>0</v>
      </c>
      <c r="GF126" s="36"/>
      <c r="GG126" s="36">
        <f t="shared" ref="GG126:GH126" si="2997">SUM(GG122:GG125)</f>
        <v>0</v>
      </c>
      <c r="GH126" s="33">
        <f t="shared" si="2997"/>
        <v>500</v>
      </c>
      <c r="GI126" s="36"/>
      <c r="GJ126" s="36">
        <f t="shared" ref="GJ126:GK126" si="2998">SUM(GJ122:GJ125)</f>
        <v>880000</v>
      </c>
      <c r="GK126" s="33">
        <f t="shared" si="2998"/>
        <v>0</v>
      </c>
      <c r="GL126" s="36"/>
      <c r="GM126" s="36">
        <f t="shared" ref="GM126:GN126" si="2999">SUM(GM122:GM125)</f>
        <v>0</v>
      </c>
      <c r="GN126" s="33">
        <f t="shared" si="2999"/>
        <v>0</v>
      </c>
      <c r="GO126" s="36"/>
      <c r="GP126" s="36">
        <f t="shared" ref="GP126" si="3000">SUM(GP122:GP125)</f>
        <v>0</v>
      </c>
      <c r="GQ126" s="424">
        <f t="shared" si="1396"/>
        <v>957500</v>
      </c>
      <c r="GR126" s="36">
        <f>SUM(GR122:GR125)</f>
        <v>19212</v>
      </c>
      <c r="GS126" s="36">
        <f>SUM(GS122:GS125)</f>
        <v>5000</v>
      </c>
      <c r="GT126" s="37">
        <f>SUM(GT122:GT125)</f>
        <v>97076</v>
      </c>
      <c r="GU126" s="424">
        <f t="shared" si="1379"/>
        <v>1092048</v>
      </c>
      <c r="GV126" s="45"/>
      <c r="GW126" s="33">
        <f t="shared" ref="GW126" si="3001">SUM(GW122:GW125)</f>
        <v>0</v>
      </c>
      <c r="GX126" s="36"/>
      <c r="GY126" s="36">
        <f t="shared" ref="GY126:GZ126" si="3002">SUM(GY122:GY125)</f>
        <v>0</v>
      </c>
      <c r="GZ126" s="33">
        <f t="shared" si="3002"/>
        <v>0</v>
      </c>
      <c r="HA126" s="36"/>
      <c r="HB126" s="36">
        <f t="shared" ref="HB126:HC126" si="3003">SUM(HB122:HB125)</f>
        <v>0</v>
      </c>
      <c r="HC126" s="33">
        <f t="shared" si="3003"/>
        <v>0</v>
      </c>
      <c r="HD126" s="36"/>
      <c r="HE126" s="36">
        <f t="shared" ref="HE126:HF126" si="3004">SUM(HE122:HE125)</f>
        <v>0</v>
      </c>
      <c r="HF126" s="33">
        <f t="shared" si="3004"/>
        <v>204</v>
      </c>
      <c r="HG126" s="36"/>
      <c r="HH126" s="36">
        <f t="shared" ref="HH126:HI126" si="3005">SUM(HH122:HH125)</f>
        <v>13260</v>
      </c>
      <c r="HI126" s="33">
        <f t="shared" si="3005"/>
        <v>0</v>
      </c>
      <c r="HJ126" s="36"/>
      <c r="HK126" s="36">
        <f t="shared" ref="HK126:HL126" si="3006">SUM(HK122:HK125)</f>
        <v>0</v>
      </c>
      <c r="HL126" s="33">
        <f t="shared" si="3006"/>
        <v>0</v>
      </c>
      <c r="HM126" s="36"/>
      <c r="HN126" s="36">
        <f t="shared" ref="HN126:HR126" si="3007">SUM(HN122:HN125)</f>
        <v>0</v>
      </c>
      <c r="HO126" s="670">
        <f t="shared" ref="HO126:HQ126" si="3008">SUM(HO122:HO125)</f>
        <v>0</v>
      </c>
      <c r="HP126" s="36">
        <f t="shared" si="3008"/>
        <v>0</v>
      </c>
      <c r="HQ126" s="36">
        <f t="shared" si="3008"/>
        <v>0</v>
      </c>
      <c r="HR126" s="33">
        <f t="shared" si="3007"/>
        <v>0</v>
      </c>
      <c r="HS126" s="36"/>
      <c r="HT126" s="36">
        <f t="shared" ref="HT126:HV126" si="3009">SUM(HT122:HT125)</f>
        <v>0</v>
      </c>
      <c r="HU126" s="33">
        <f t="shared" si="3009"/>
        <v>0</v>
      </c>
      <c r="HV126" s="33">
        <f t="shared" si="3009"/>
        <v>0</v>
      </c>
      <c r="HW126" s="36"/>
      <c r="HX126" s="36">
        <f t="shared" ref="HX126" si="3010">SUM(HX122:HX125)</f>
        <v>0</v>
      </c>
      <c r="HY126" s="424">
        <f t="shared" si="1386"/>
        <v>13260</v>
      </c>
      <c r="HZ126" s="33">
        <f t="shared" ref="HZ126" si="3011">SUM(HZ122:HZ125)</f>
        <v>500</v>
      </c>
      <c r="IA126" s="36"/>
      <c r="IB126" s="36">
        <f t="shared" ref="IB126:IC126" si="3012">SUM(IB122:IB125)</f>
        <v>77500</v>
      </c>
      <c r="IC126" s="33">
        <f t="shared" si="3012"/>
        <v>0</v>
      </c>
      <c r="ID126" s="36"/>
      <c r="IE126" s="36">
        <f t="shared" ref="IE126:IF126" si="3013">SUM(IE122:IE125)</f>
        <v>0</v>
      </c>
      <c r="IF126" s="33">
        <f t="shared" si="3013"/>
        <v>500</v>
      </c>
      <c r="IG126" s="36"/>
      <c r="IH126" s="36">
        <f t="shared" ref="IH126:II126" si="3014">SUM(IH122:IH125)</f>
        <v>880000</v>
      </c>
      <c r="II126" s="33">
        <f t="shared" si="3014"/>
        <v>0</v>
      </c>
      <c r="IJ126" s="36"/>
      <c r="IK126" s="36">
        <f t="shared" ref="IK126:IL126" si="3015">SUM(IK122:IK125)</f>
        <v>0</v>
      </c>
      <c r="IL126" s="33">
        <f t="shared" si="3015"/>
        <v>0</v>
      </c>
      <c r="IM126" s="36"/>
      <c r="IN126" s="36">
        <f t="shared" ref="IN126" si="3016">SUM(IN122:IN125)</f>
        <v>0</v>
      </c>
      <c r="IO126" s="424">
        <f t="shared" si="1397"/>
        <v>957500</v>
      </c>
      <c r="IP126" s="36">
        <f>SUM(IP122:IP125)</f>
        <v>19212</v>
      </c>
      <c r="IQ126" s="36">
        <f>SUM(IQ122:IQ125)</f>
        <v>5000</v>
      </c>
      <c r="IR126" s="37">
        <f>SUM(IR122:IR125)</f>
        <v>97076</v>
      </c>
      <c r="IS126" s="424">
        <f t="shared" si="1380"/>
        <v>1092048</v>
      </c>
      <c r="IT126" s="45"/>
      <c r="IU126" s="33">
        <f t="shared" ref="IU126" si="3017">SUM(IU122:IU125)</f>
        <v>0</v>
      </c>
      <c r="IV126" s="36"/>
      <c r="IW126" s="36">
        <f t="shared" ref="IW126:IX126" si="3018">SUM(IW122:IW125)</f>
        <v>0</v>
      </c>
      <c r="IX126" s="33">
        <f t="shared" si="3018"/>
        <v>0</v>
      </c>
      <c r="IY126" s="36"/>
      <c r="IZ126" s="36">
        <f t="shared" ref="IZ126:JA126" si="3019">SUM(IZ122:IZ125)</f>
        <v>0</v>
      </c>
      <c r="JA126" s="33">
        <f t="shared" si="3019"/>
        <v>0</v>
      </c>
      <c r="JB126" s="36"/>
      <c r="JC126" s="36">
        <f t="shared" ref="JC126:JD126" si="3020">SUM(JC122:JC125)</f>
        <v>0</v>
      </c>
      <c r="JD126" s="33">
        <f t="shared" si="3020"/>
        <v>204</v>
      </c>
      <c r="JE126" s="36"/>
      <c r="JF126" s="36">
        <f t="shared" ref="JF126:JG126" si="3021">SUM(JF122:JF125)</f>
        <v>13260</v>
      </c>
      <c r="JG126" s="33">
        <f t="shared" si="3021"/>
        <v>0</v>
      </c>
      <c r="JH126" s="36"/>
      <c r="JI126" s="36">
        <f t="shared" ref="JI126:JJ126" si="3022">SUM(JI122:JI125)</f>
        <v>0</v>
      </c>
      <c r="JJ126" s="33">
        <f t="shared" si="3022"/>
        <v>0</v>
      </c>
      <c r="JK126" s="36"/>
      <c r="JL126" s="36">
        <f t="shared" ref="JL126:JP126" si="3023">SUM(JL122:JL125)</f>
        <v>0</v>
      </c>
      <c r="JM126" s="670">
        <f t="shared" si="3023"/>
        <v>0</v>
      </c>
      <c r="JN126" s="36">
        <f t="shared" si="3023"/>
        <v>0</v>
      </c>
      <c r="JO126" s="36">
        <f t="shared" si="3023"/>
        <v>0</v>
      </c>
      <c r="JP126" s="33">
        <f t="shared" si="3023"/>
        <v>0</v>
      </c>
      <c r="JQ126" s="36"/>
      <c r="JR126" s="36">
        <f t="shared" ref="JR126:JT126" si="3024">SUM(JR122:JR125)</f>
        <v>0</v>
      </c>
      <c r="JS126" s="33">
        <f t="shared" si="3024"/>
        <v>0</v>
      </c>
      <c r="JT126" s="33">
        <f t="shared" si="3024"/>
        <v>0</v>
      </c>
      <c r="JU126" s="36"/>
      <c r="JV126" s="36">
        <f t="shared" ref="JV126" si="3025">SUM(JV122:JV125)</f>
        <v>0</v>
      </c>
      <c r="JW126" s="424">
        <f t="shared" si="1387"/>
        <v>13260</v>
      </c>
      <c r="JX126" s="33">
        <f t="shared" ref="JX126" si="3026">SUM(JX122:JX125)</f>
        <v>500</v>
      </c>
      <c r="JY126" s="36"/>
      <c r="JZ126" s="36">
        <f t="shared" ref="JZ126:KA126" si="3027">SUM(JZ122:JZ125)</f>
        <v>77500</v>
      </c>
      <c r="KA126" s="33">
        <f t="shared" si="3027"/>
        <v>0</v>
      </c>
      <c r="KB126" s="36"/>
      <c r="KC126" s="36">
        <f t="shared" ref="KC126:KD126" si="3028">SUM(KC122:KC125)</f>
        <v>0</v>
      </c>
      <c r="KD126" s="33">
        <f t="shared" si="3028"/>
        <v>500</v>
      </c>
      <c r="KE126" s="36"/>
      <c r="KF126" s="36">
        <f t="shared" ref="KF126:KG126" si="3029">SUM(KF122:KF125)</f>
        <v>880000</v>
      </c>
      <c r="KG126" s="33">
        <f t="shared" si="3029"/>
        <v>0</v>
      </c>
      <c r="KH126" s="36"/>
      <c r="KI126" s="36">
        <f t="shared" ref="KI126:KJ126" si="3030">SUM(KI122:KI125)</f>
        <v>0</v>
      </c>
      <c r="KJ126" s="33">
        <f t="shared" si="3030"/>
        <v>0</v>
      </c>
      <c r="KK126" s="36"/>
      <c r="KL126" s="36">
        <f t="shared" ref="KL126" si="3031">SUM(KL122:KL125)</f>
        <v>0</v>
      </c>
      <c r="KM126" s="424">
        <f t="shared" si="1398"/>
        <v>957500</v>
      </c>
      <c r="KN126" s="36">
        <f>SUM(KN122:KN125)</f>
        <v>19212</v>
      </c>
      <c r="KO126" s="36">
        <f>SUM(KO122:KO125)</f>
        <v>5000</v>
      </c>
      <c r="KP126" s="37">
        <f>SUM(KP122:KP125)</f>
        <v>97076</v>
      </c>
      <c r="KQ126" s="424">
        <f t="shared" si="1381"/>
        <v>1092048</v>
      </c>
      <c r="KR126" s="45"/>
    </row>
    <row r="127" spans="1:304" ht="15">
      <c r="A127" s="914"/>
      <c r="B127" s="992" t="s">
        <v>139</v>
      </c>
      <c r="C127" s="993"/>
      <c r="D127" s="309" t="s">
        <v>1</v>
      </c>
      <c r="E127" s="311">
        <f>E111+E117+E122</f>
        <v>117</v>
      </c>
      <c r="F127" s="311">
        <f t="shared" si="1986"/>
        <v>64.948717948717942</v>
      </c>
      <c r="G127" s="311">
        <f t="shared" ref="G127:H127" si="3032">G111+G117+G122</f>
        <v>7599</v>
      </c>
      <c r="H127" s="311">
        <f t="shared" si="3032"/>
        <v>8065</v>
      </c>
      <c r="I127" s="311">
        <f t="shared" si="2084"/>
        <v>54.996900185988842</v>
      </c>
      <c r="J127" s="311">
        <f t="shared" ref="J127:K127" si="3033">J111+J117+J122</f>
        <v>443550</v>
      </c>
      <c r="K127" s="311">
        <f t="shared" si="3033"/>
        <v>196</v>
      </c>
      <c r="L127" s="311">
        <f t="shared" si="1834"/>
        <v>64.90306122448979</v>
      </c>
      <c r="M127" s="311">
        <f t="shared" ref="M127:N127" si="3034">M111+M117+M122</f>
        <v>12721</v>
      </c>
      <c r="N127" s="311">
        <f t="shared" si="3034"/>
        <v>0</v>
      </c>
      <c r="O127" s="311" t="str">
        <f t="shared" si="1844"/>
        <v/>
      </c>
      <c r="P127" s="311">
        <f t="shared" ref="P127:Q127" si="3035">P111+P117+P122</f>
        <v>0</v>
      </c>
      <c r="Q127" s="311">
        <f t="shared" si="3035"/>
        <v>673</v>
      </c>
      <c r="R127" s="311">
        <f t="shared" si="2085"/>
        <v>929.4947994056464</v>
      </c>
      <c r="S127" s="311">
        <f t="shared" ref="S127:T127" si="3036">S111+S117+S122</f>
        <v>625550</v>
      </c>
      <c r="T127" s="311">
        <f t="shared" si="3036"/>
        <v>142</v>
      </c>
      <c r="U127" s="311">
        <f t="shared" si="1846"/>
        <v>898.09859154929575</v>
      </c>
      <c r="V127" s="311">
        <f t="shared" ref="V127:Z127" si="3037">V111+V117+V122</f>
        <v>127530</v>
      </c>
      <c r="W127" s="689">
        <f t="shared" ref="W127:Y127" si="3038">W111+W117+W122</f>
        <v>0</v>
      </c>
      <c r="X127" s="311">
        <f t="shared" si="3038"/>
        <v>0</v>
      </c>
      <c r="Y127" s="311">
        <f t="shared" si="3038"/>
        <v>0</v>
      </c>
      <c r="Z127" s="311">
        <f t="shared" si="3037"/>
        <v>1339400</v>
      </c>
      <c r="AA127" s="312">
        <f t="shared" si="2079"/>
        <v>0.57027176347618336</v>
      </c>
      <c r="AB127" s="311">
        <f t="shared" ref="AB127:AD127" si="3039">AB111+AB117+AB122</f>
        <v>763822</v>
      </c>
      <c r="AC127" s="311">
        <f t="shared" si="3039"/>
        <v>1674630</v>
      </c>
      <c r="AD127" s="311">
        <f t="shared" si="3039"/>
        <v>0</v>
      </c>
      <c r="AE127" s="311" t="str">
        <f t="shared" si="1848"/>
        <v/>
      </c>
      <c r="AF127" s="311">
        <f t="shared" ref="AF127:AH127" si="3040">AF111+AF117+AF122</f>
        <v>0</v>
      </c>
      <c r="AG127" s="311">
        <f t="shared" si="3040"/>
        <v>1981357</v>
      </c>
      <c r="AH127" s="311">
        <f t="shared" si="3040"/>
        <v>0</v>
      </c>
      <c r="AI127" s="311" t="str">
        <f t="shared" si="2949"/>
        <v/>
      </c>
      <c r="AJ127" s="311">
        <f t="shared" ref="AJ127:AK127" si="3041">AJ111+AJ117+AJ122</f>
        <v>0</v>
      </c>
      <c r="AK127" s="311">
        <f t="shared" si="3041"/>
        <v>0</v>
      </c>
      <c r="AL127" s="311" t="str">
        <f t="shared" si="2950"/>
        <v/>
      </c>
      <c r="AM127" s="311">
        <f t="shared" ref="AM127:AN127" si="3042">AM111+AM117+AM122</f>
        <v>0</v>
      </c>
      <c r="AN127" s="311">
        <f t="shared" si="3042"/>
        <v>0</v>
      </c>
      <c r="AO127" s="311" t="str">
        <f t="shared" si="2951"/>
        <v/>
      </c>
      <c r="AP127" s="311">
        <f t="shared" ref="AP127:AQ127" si="3043">AP111+AP117+AP122</f>
        <v>0</v>
      </c>
      <c r="AQ127" s="311">
        <f t="shared" si="3043"/>
        <v>0</v>
      </c>
      <c r="AR127" s="311" t="str">
        <f t="shared" si="2746"/>
        <v/>
      </c>
      <c r="AS127" s="311">
        <f t="shared" ref="AS127:AT127" si="3044">AS111+AS117+AS122</f>
        <v>0</v>
      </c>
      <c r="AT127" s="311">
        <f t="shared" si="3044"/>
        <v>0</v>
      </c>
      <c r="AU127" s="311" t="str">
        <f t="shared" si="1988"/>
        <v>0</v>
      </c>
      <c r="AV127" s="311">
        <f t="shared" ref="AV127:AZ127" si="3045">AV111+AV117+AV122</f>
        <v>0</v>
      </c>
      <c r="AW127" s="311">
        <f t="shared" si="3045"/>
        <v>0</v>
      </c>
      <c r="AX127" s="311">
        <f t="shared" si="3045"/>
        <v>50000</v>
      </c>
      <c r="AY127" s="311">
        <f t="shared" si="3045"/>
        <v>15000</v>
      </c>
      <c r="AZ127" s="314">
        <f t="shared" si="3045"/>
        <v>203077.2</v>
      </c>
      <c r="BA127" s="313">
        <f t="shared" si="2479"/>
        <v>2249434.2000000002</v>
      </c>
      <c r="BB127" s="307"/>
      <c r="BC127" s="310">
        <f>BC111+BC117+BC122</f>
        <v>219</v>
      </c>
      <c r="BD127" s="305">
        <f t="shared" si="1884"/>
        <v>59.716894977168948</v>
      </c>
      <c r="BE127" s="305">
        <f t="shared" ref="BE127:BF127" si="3046">BE111+BE117+BE122</f>
        <v>13078</v>
      </c>
      <c r="BF127" s="311">
        <f t="shared" si="3046"/>
        <v>4500</v>
      </c>
      <c r="BG127" s="305">
        <f t="shared" si="1886"/>
        <v>55</v>
      </c>
      <c r="BH127" s="305">
        <f t="shared" ref="BH127:BI127" si="3047">BH111+BH117+BH122</f>
        <v>247500</v>
      </c>
      <c r="BI127" s="311">
        <f t="shared" si="3047"/>
        <v>115</v>
      </c>
      <c r="BJ127" s="305">
        <f t="shared" si="1888"/>
        <v>60.052173913043475</v>
      </c>
      <c r="BK127" s="305">
        <f t="shared" ref="BK127:BL127" si="3048">BK111+BK117+BK122</f>
        <v>6906</v>
      </c>
      <c r="BL127" s="311">
        <f t="shared" si="3048"/>
        <v>150</v>
      </c>
      <c r="BM127" s="305">
        <f t="shared" si="1890"/>
        <v>60</v>
      </c>
      <c r="BN127" s="305">
        <f t="shared" ref="BN127:BO127" si="3049">BN111+BN117+BN122</f>
        <v>9000</v>
      </c>
      <c r="BO127" s="311">
        <f t="shared" si="3049"/>
        <v>875</v>
      </c>
      <c r="BP127" s="305">
        <f t="shared" si="1892"/>
        <v>1171.4285714285713</v>
      </c>
      <c r="BQ127" s="305">
        <f t="shared" ref="BQ127:BR127" si="3050">BQ111+BQ117+BQ122</f>
        <v>1025000</v>
      </c>
      <c r="BR127" s="311">
        <f t="shared" si="3050"/>
        <v>243</v>
      </c>
      <c r="BS127" s="305">
        <f t="shared" si="1894"/>
        <v>845.06172839506178</v>
      </c>
      <c r="BT127" s="305">
        <f t="shared" ref="BT127:BX127" si="3051">BT111+BT117+BT122</f>
        <v>205350</v>
      </c>
      <c r="BU127" s="689">
        <f t="shared" ref="BU127:BW127" si="3052">BU111+BU117+BU122</f>
        <v>0</v>
      </c>
      <c r="BV127" s="305">
        <f t="shared" si="3052"/>
        <v>0</v>
      </c>
      <c r="BW127" s="305">
        <f t="shared" si="3052"/>
        <v>0</v>
      </c>
      <c r="BX127" s="311">
        <f t="shared" si="3051"/>
        <v>1773500</v>
      </c>
      <c r="BY127" s="305">
        <f t="shared" si="1896"/>
        <v>0.57538765153650973</v>
      </c>
      <c r="BZ127" s="305">
        <f t="shared" ref="BZ127:CB127" si="3053">BZ111+BZ117+BZ122</f>
        <v>1020450</v>
      </c>
      <c r="CA127" s="311">
        <f t="shared" si="3053"/>
        <v>1885000</v>
      </c>
      <c r="CB127" s="311">
        <f t="shared" si="3053"/>
        <v>0</v>
      </c>
      <c r="CC127" s="305" t="str">
        <f t="shared" si="1898"/>
        <v/>
      </c>
      <c r="CD127" s="305">
        <f t="shared" ref="CD127:CF127" si="3054">CD111+CD117+CD122</f>
        <v>0</v>
      </c>
      <c r="CE127" s="424">
        <f t="shared" si="1383"/>
        <v>2527284</v>
      </c>
      <c r="CF127" s="311">
        <f t="shared" si="3054"/>
        <v>0</v>
      </c>
      <c r="CG127" s="305" t="str">
        <f t="shared" si="1901"/>
        <v/>
      </c>
      <c r="CH127" s="305">
        <f t="shared" ref="CH127:CI127" si="3055">CH111+CH117+CH122</f>
        <v>0</v>
      </c>
      <c r="CI127" s="311">
        <f t="shared" si="3055"/>
        <v>0</v>
      </c>
      <c r="CJ127" s="305" t="str">
        <f t="shared" si="1903"/>
        <v/>
      </c>
      <c r="CK127" s="305">
        <f t="shared" ref="CK127:CL127" si="3056">CK111+CK117+CK122</f>
        <v>0</v>
      </c>
      <c r="CL127" s="311">
        <f t="shared" si="3056"/>
        <v>1012</v>
      </c>
      <c r="CM127" s="305">
        <f t="shared" si="1905"/>
        <v>1638.8339920948617</v>
      </c>
      <c r="CN127" s="305">
        <f t="shared" ref="CN127:CO127" si="3057">CN111+CN117+CN122</f>
        <v>1658500</v>
      </c>
      <c r="CO127" s="311">
        <f t="shared" si="3057"/>
        <v>0</v>
      </c>
      <c r="CP127" s="305" t="str">
        <f t="shared" si="1907"/>
        <v/>
      </c>
      <c r="CQ127" s="305">
        <f t="shared" ref="CQ127:CR127" si="3058">CQ111+CQ117+CQ122</f>
        <v>0</v>
      </c>
      <c r="CR127" s="311">
        <f t="shared" si="3058"/>
        <v>0</v>
      </c>
      <c r="CS127" s="305" t="str">
        <f t="shared" si="1909"/>
        <v/>
      </c>
      <c r="CT127" s="305">
        <f t="shared" ref="CT127:CX127" si="3059">CT111+CT117+CT122</f>
        <v>0</v>
      </c>
      <c r="CU127" s="424">
        <f t="shared" si="1394"/>
        <v>1658500</v>
      </c>
      <c r="CV127" s="305">
        <f t="shared" si="3059"/>
        <v>50000</v>
      </c>
      <c r="CW127" s="305">
        <f t="shared" si="3059"/>
        <v>15000</v>
      </c>
      <c r="CX127" s="305">
        <f t="shared" si="3059"/>
        <v>579578</v>
      </c>
      <c r="CY127" s="424">
        <f t="shared" si="1377"/>
        <v>4830362</v>
      </c>
      <c r="CZ127" s="308"/>
      <c r="DA127" s="311">
        <f>DA111+DA117+DA122</f>
        <v>4</v>
      </c>
      <c r="DB127" s="305"/>
      <c r="DC127" s="305">
        <f t="shared" ref="DC127:DD127" si="3060">DC111+DC117+DC122</f>
        <v>106</v>
      </c>
      <c r="DD127" s="311">
        <f t="shared" si="3060"/>
        <v>3525</v>
      </c>
      <c r="DE127" s="305"/>
      <c r="DF127" s="305">
        <f t="shared" ref="DF127:DG127" si="3061">DF111+DF117+DF122</f>
        <v>193875</v>
      </c>
      <c r="DG127" s="311">
        <f t="shared" si="3061"/>
        <v>339</v>
      </c>
      <c r="DH127" s="305"/>
      <c r="DI127" s="305">
        <f t="shared" ref="DI127:DJ127" si="3062">DI111+DI117+DI122</f>
        <v>19224</v>
      </c>
      <c r="DJ127" s="311">
        <f t="shared" si="3062"/>
        <v>0</v>
      </c>
      <c r="DK127" s="305"/>
      <c r="DL127" s="305">
        <f t="shared" ref="DL127:DM127" si="3063">DL111+DL117+DL122</f>
        <v>0</v>
      </c>
      <c r="DM127" s="311">
        <f t="shared" si="3063"/>
        <v>1000</v>
      </c>
      <c r="DN127" s="305"/>
      <c r="DO127" s="305">
        <f t="shared" ref="DO127:DP127" si="3064">DO111+DO117+DO122</f>
        <v>927000</v>
      </c>
      <c r="DP127" s="311">
        <f t="shared" si="3064"/>
        <v>438</v>
      </c>
      <c r="DQ127" s="305"/>
      <c r="DR127" s="305">
        <f t="shared" ref="DR127:DV127" si="3065">DR111+DR117+DR122</f>
        <v>367050</v>
      </c>
      <c r="DS127" s="689">
        <f t="shared" ref="DS127:DU127" si="3066">DS111+DS117+DS122</f>
        <v>0</v>
      </c>
      <c r="DT127" s="305">
        <f t="shared" si="3066"/>
        <v>0</v>
      </c>
      <c r="DU127" s="305">
        <f t="shared" si="3066"/>
        <v>0</v>
      </c>
      <c r="DV127" s="311">
        <f t="shared" si="3065"/>
        <v>1674630</v>
      </c>
      <c r="DW127" s="305"/>
      <c r="DX127" s="305">
        <f t="shared" ref="DX127:DZ127" si="3067">DX111+DX117+DX122</f>
        <v>1013741</v>
      </c>
      <c r="DY127" s="311">
        <f t="shared" si="3067"/>
        <v>1800000</v>
      </c>
      <c r="DZ127" s="311">
        <f t="shared" si="3067"/>
        <v>0</v>
      </c>
      <c r="EA127" s="305"/>
      <c r="EB127" s="305">
        <f t="shared" ref="EB127:ED127" si="3068">EB111+EB117+EB122</f>
        <v>0</v>
      </c>
      <c r="EC127" s="424">
        <f t="shared" si="1384"/>
        <v>2520996</v>
      </c>
      <c r="ED127" s="311">
        <f t="shared" si="3068"/>
        <v>6000</v>
      </c>
      <c r="EE127" s="305"/>
      <c r="EF127" s="305">
        <f t="shared" ref="EF127:EG127" si="3069">EF111+EF117+EF122</f>
        <v>180000</v>
      </c>
      <c r="EG127" s="311">
        <f t="shared" si="3069"/>
        <v>0</v>
      </c>
      <c r="EH127" s="305"/>
      <c r="EI127" s="305">
        <f t="shared" ref="EI127:EJ127" si="3070">EI111+EI117+EI122</f>
        <v>0</v>
      </c>
      <c r="EJ127" s="311">
        <f t="shared" si="3070"/>
        <v>822</v>
      </c>
      <c r="EK127" s="305"/>
      <c r="EL127" s="305">
        <f t="shared" ref="EL127:EM127" si="3071">EL111+EL117+EL122</f>
        <v>1326000</v>
      </c>
      <c r="EM127" s="311">
        <f t="shared" si="3071"/>
        <v>6500</v>
      </c>
      <c r="EN127" s="305"/>
      <c r="EO127" s="305">
        <f t="shared" ref="EO127:EP127" si="3072">EO111+EO117+EO122</f>
        <v>1430000</v>
      </c>
      <c r="EP127" s="311">
        <f t="shared" si="3072"/>
        <v>0</v>
      </c>
      <c r="EQ127" s="305"/>
      <c r="ER127" s="305">
        <f t="shared" ref="ER127:EV127" si="3073">ER111+ER117+ER122</f>
        <v>0</v>
      </c>
      <c r="ES127" s="424">
        <f t="shared" si="1395"/>
        <v>2936000</v>
      </c>
      <c r="ET127" s="305">
        <f t="shared" si="3073"/>
        <v>0</v>
      </c>
      <c r="EU127" s="305">
        <f t="shared" si="3073"/>
        <v>15000</v>
      </c>
      <c r="EV127" s="305">
        <f t="shared" si="3073"/>
        <v>545699.6</v>
      </c>
      <c r="EW127" s="424">
        <f t="shared" si="1378"/>
        <v>6017695.5999999996</v>
      </c>
      <c r="EX127" s="307"/>
      <c r="EY127" s="311">
        <f>EY111+EY117+EY122</f>
        <v>0</v>
      </c>
      <c r="EZ127" s="305"/>
      <c r="FA127" s="305">
        <f t="shared" ref="FA127:FB127" si="3074">FA111+FA117+FA122</f>
        <v>0</v>
      </c>
      <c r="FB127" s="311">
        <f t="shared" si="3074"/>
        <v>3800</v>
      </c>
      <c r="FC127" s="305"/>
      <c r="FD127" s="305">
        <f t="shared" ref="FD127:FE127" si="3075">FD111+FD117+FD122</f>
        <v>209000</v>
      </c>
      <c r="FE127" s="311">
        <f t="shared" si="3075"/>
        <v>200</v>
      </c>
      <c r="FF127" s="305"/>
      <c r="FG127" s="305">
        <f t="shared" ref="FG127:FH127" si="3076">FG111+FG117+FG122</f>
        <v>10828</v>
      </c>
      <c r="FH127" s="311">
        <f t="shared" si="3076"/>
        <v>0</v>
      </c>
      <c r="FI127" s="305"/>
      <c r="FJ127" s="305">
        <f t="shared" ref="FJ127:FK127" si="3077">FJ111+FJ117+FJ122</f>
        <v>0</v>
      </c>
      <c r="FK127" s="311">
        <f t="shared" si="3077"/>
        <v>1000</v>
      </c>
      <c r="FL127" s="305"/>
      <c r="FM127" s="305">
        <f t="shared" ref="FM127:FN127" si="3078">FM111+FM117+FM122</f>
        <v>927400</v>
      </c>
      <c r="FN127" s="311">
        <f t="shared" si="3078"/>
        <v>304</v>
      </c>
      <c r="FO127" s="305"/>
      <c r="FP127" s="305">
        <f t="shared" ref="FP127:FT127" si="3079">FP111+FP117+FP122</f>
        <v>199320</v>
      </c>
      <c r="FQ127" s="689">
        <f t="shared" ref="FQ127:FS127" si="3080">FQ111+FQ117+FQ122</f>
        <v>0</v>
      </c>
      <c r="FR127" s="305">
        <f t="shared" si="3080"/>
        <v>0</v>
      </c>
      <c r="FS127" s="305">
        <f t="shared" si="3080"/>
        <v>0</v>
      </c>
      <c r="FT127" s="311">
        <f t="shared" si="3079"/>
        <v>1808500</v>
      </c>
      <c r="FU127" s="305"/>
      <c r="FV127" s="305">
        <f t="shared" ref="FV127:FX127" si="3081">FV111+FV117+FV122</f>
        <v>1102500</v>
      </c>
      <c r="FW127" s="311">
        <f t="shared" si="3081"/>
        <v>1800000</v>
      </c>
      <c r="FX127" s="305">
        <f t="shared" si="3081"/>
        <v>0</v>
      </c>
      <c r="FY127" s="305"/>
      <c r="FZ127" s="305">
        <f t="shared" ref="FZ127:GB127" si="3082">FZ111+FZ117+FZ122</f>
        <v>0</v>
      </c>
      <c r="GA127" s="424">
        <f t="shared" si="1385"/>
        <v>2449048</v>
      </c>
      <c r="GB127" s="311">
        <f t="shared" si="3082"/>
        <v>6000</v>
      </c>
      <c r="GC127" s="305"/>
      <c r="GD127" s="305">
        <f t="shared" ref="GD127:GE127" si="3083">GD111+GD117+GD122</f>
        <v>180000</v>
      </c>
      <c r="GE127" s="311">
        <f t="shared" si="3083"/>
        <v>0</v>
      </c>
      <c r="GF127" s="305"/>
      <c r="GG127" s="305">
        <f t="shared" ref="GG127:GH127" si="3084">GG111+GG117+GG122</f>
        <v>0</v>
      </c>
      <c r="GH127" s="311">
        <f t="shared" si="3084"/>
        <v>750</v>
      </c>
      <c r="GI127" s="305"/>
      <c r="GJ127" s="305">
        <f t="shared" ref="GJ127:GK127" si="3085">GJ111+GJ117+GJ122</f>
        <v>1200000</v>
      </c>
      <c r="GK127" s="311">
        <f t="shared" si="3085"/>
        <v>6500</v>
      </c>
      <c r="GL127" s="305"/>
      <c r="GM127" s="305">
        <f t="shared" ref="GM127:GN127" si="3086">GM111+GM117+GM122</f>
        <v>1430000</v>
      </c>
      <c r="GN127" s="311">
        <f t="shared" si="3086"/>
        <v>0</v>
      </c>
      <c r="GO127" s="305"/>
      <c r="GP127" s="305">
        <f t="shared" ref="GP127:GT127" si="3087">GP111+GP117+GP122</f>
        <v>0</v>
      </c>
      <c r="GQ127" s="424">
        <f t="shared" si="1396"/>
        <v>2810000</v>
      </c>
      <c r="GR127" s="305">
        <f t="shared" si="3087"/>
        <v>0</v>
      </c>
      <c r="GS127" s="305">
        <f t="shared" si="3087"/>
        <v>15000</v>
      </c>
      <c r="GT127" s="876">
        <f t="shared" si="3087"/>
        <v>525904.80000000005</v>
      </c>
      <c r="GU127" s="424">
        <f t="shared" si="1379"/>
        <v>5799952.7999999998</v>
      </c>
      <c r="GV127" s="307"/>
      <c r="GW127" s="311">
        <f>GW111+GW117+GW122</f>
        <v>0</v>
      </c>
      <c r="GX127" s="305"/>
      <c r="GY127" s="305">
        <f t="shared" ref="GY127:GZ127" si="3088">GY111+GY117+GY122</f>
        <v>0</v>
      </c>
      <c r="GZ127" s="311">
        <f t="shared" si="3088"/>
        <v>3626</v>
      </c>
      <c r="HA127" s="305"/>
      <c r="HB127" s="305">
        <f t="shared" ref="HB127:HC127" si="3089">HB111+HB117+HB122</f>
        <v>199430</v>
      </c>
      <c r="HC127" s="311">
        <f t="shared" si="3089"/>
        <v>146</v>
      </c>
      <c r="HD127" s="305"/>
      <c r="HE127" s="305">
        <f t="shared" ref="HE127:HF127" si="3090">HE111+HE117+HE122</f>
        <v>6440</v>
      </c>
      <c r="HF127" s="311">
        <f t="shared" si="3090"/>
        <v>0</v>
      </c>
      <c r="HG127" s="305"/>
      <c r="HH127" s="305">
        <f t="shared" ref="HH127:HI127" si="3091">HH111+HH117+HH122</f>
        <v>0</v>
      </c>
      <c r="HI127" s="311">
        <f t="shared" si="3091"/>
        <v>1000</v>
      </c>
      <c r="HJ127" s="305"/>
      <c r="HK127" s="305">
        <f t="shared" ref="HK127:HL127" si="3092">HK111+HK117+HK122</f>
        <v>927400</v>
      </c>
      <c r="HL127" s="311">
        <f t="shared" si="3092"/>
        <v>200</v>
      </c>
      <c r="HM127" s="305"/>
      <c r="HN127" s="305">
        <f t="shared" ref="HN127:HR127" si="3093">HN111+HN117+HN122</f>
        <v>205740</v>
      </c>
      <c r="HO127" s="689">
        <f t="shared" ref="HO127:HQ127" si="3094">HO111+HO117+HO122</f>
        <v>0</v>
      </c>
      <c r="HP127" s="305">
        <f t="shared" si="3094"/>
        <v>0</v>
      </c>
      <c r="HQ127" s="305">
        <f t="shared" si="3094"/>
        <v>0</v>
      </c>
      <c r="HR127" s="311">
        <f t="shared" si="3093"/>
        <v>1800000</v>
      </c>
      <c r="HS127" s="305"/>
      <c r="HT127" s="305">
        <f t="shared" ref="HT127:HV127" si="3095">HT111+HT117+HT122</f>
        <v>1026000</v>
      </c>
      <c r="HU127" s="311">
        <f t="shared" si="3095"/>
        <v>1800000</v>
      </c>
      <c r="HV127" s="311">
        <f t="shared" si="3095"/>
        <v>0</v>
      </c>
      <c r="HW127" s="305"/>
      <c r="HX127" s="305">
        <f t="shared" ref="HX127:HZ127" si="3096">HX111+HX117+HX122</f>
        <v>0</v>
      </c>
      <c r="HY127" s="424">
        <f t="shared" si="1386"/>
        <v>2365010</v>
      </c>
      <c r="HZ127" s="311">
        <f t="shared" si="3096"/>
        <v>6000</v>
      </c>
      <c r="IA127" s="305"/>
      <c r="IB127" s="305">
        <f t="shared" ref="IB127:IC127" si="3097">IB111+IB117+IB122</f>
        <v>180000</v>
      </c>
      <c r="IC127" s="311">
        <f t="shared" si="3097"/>
        <v>0</v>
      </c>
      <c r="ID127" s="305"/>
      <c r="IE127" s="305">
        <f t="shared" ref="IE127:IF127" si="3098">IE111+IE117+IE122</f>
        <v>0</v>
      </c>
      <c r="IF127" s="311">
        <f t="shared" si="3098"/>
        <v>750</v>
      </c>
      <c r="IG127" s="305"/>
      <c r="IH127" s="305">
        <f t="shared" ref="IH127:II127" si="3099">IH111+IH117+IH122</f>
        <v>1200000</v>
      </c>
      <c r="II127" s="311">
        <f t="shared" si="3099"/>
        <v>6500</v>
      </c>
      <c r="IJ127" s="305"/>
      <c r="IK127" s="305">
        <f t="shared" ref="IK127:IL127" si="3100">IK111+IK117+IK122</f>
        <v>1430000</v>
      </c>
      <c r="IL127" s="311">
        <f t="shared" si="3100"/>
        <v>0</v>
      </c>
      <c r="IM127" s="305"/>
      <c r="IN127" s="305">
        <f t="shared" ref="IN127:IR127" si="3101">IN111+IN117+IN122</f>
        <v>0</v>
      </c>
      <c r="IO127" s="424">
        <f t="shared" si="1397"/>
        <v>2810000</v>
      </c>
      <c r="IP127" s="305">
        <f t="shared" si="3101"/>
        <v>0</v>
      </c>
      <c r="IQ127" s="305">
        <f t="shared" si="3101"/>
        <v>15000</v>
      </c>
      <c r="IR127" s="876">
        <f t="shared" si="3101"/>
        <v>517501</v>
      </c>
      <c r="IS127" s="424">
        <f t="shared" si="1380"/>
        <v>5707511</v>
      </c>
      <c r="IT127" s="307"/>
      <c r="IU127" s="311">
        <f>IU111+IU117+IU122</f>
        <v>0</v>
      </c>
      <c r="IV127" s="305"/>
      <c r="IW127" s="305">
        <f t="shared" ref="IW127:IX127" si="3102">IW111+IW117+IW122</f>
        <v>0</v>
      </c>
      <c r="IX127" s="311">
        <f t="shared" si="3102"/>
        <v>3626</v>
      </c>
      <c r="IY127" s="305"/>
      <c r="IZ127" s="305">
        <f t="shared" ref="IZ127:JA127" si="3103">IZ111+IZ117+IZ122</f>
        <v>199430</v>
      </c>
      <c r="JA127" s="311">
        <f t="shared" si="3103"/>
        <v>146</v>
      </c>
      <c r="JB127" s="305"/>
      <c r="JC127" s="305">
        <f t="shared" ref="JC127:JD127" si="3104">JC111+JC117+JC122</f>
        <v>6440</v>
      </c>
      <c r="JD127" s="311">
        <f t="shared" si="3104"/>
        <v>0</v>
      </c>
      <c r="JE127" s="305"/>
      <c r="JF127" s="305">
        <f t="shared" ref="JF127:JG127" si="3105">JF111+JF117+JF122</f>
        <v>0</v>
      </c>
      <c r="JG127" s="311">
        <f t="shared" si="3105"/>
        <v>1000</v>
      </c>
      <c r="JH127" s="305"/>
      <c r="JI127" s="305">
        <f t="shared" ref="JI127:JJ127" si="3106">JI111+JI117+JI122</f>
        <v>927400</v>
      </c>
      <c r="JJ127" s="311">
        <f t="shared" si="3106"/>
        <v>200</v>
      </c>
      <c r="JK127" s="305"/>
      <c r="JL127" s="305">
        <f t="shared" ref="JL127:JP127" si="3107">JL111+JL117+JL122</f>
        <v>205740</v>
      </c>
      <c r="JM127" s="689">
        <f t="shared" si="3107"/>
        <v>0</v>
      </c>
      <c r="JN127" s="305">
        <f t="shared" si="3107"/>
        <v>0</v>
      </c>
      <c r="JO127" s="305">
        <f t="shared" si="3107"/>
        <v>0</v>
      </c>
      <c r="JP127" s="311">
        <f t="shared" si="3107"/>
        <v>1800000</v>
      </c>
      <c r="JQ127" s="305"/>
      <c r="JR127" s="305">
        <f t="shared" ref="JR127:JT127" si="3108">JR111+JR117+JR122</f>
        <v>1026000</v>
      </c>
      <c r="JS127" s="311">
        <f t="shared" si="3108"/>
        <v>2000000</v>
      </c>
      <c r="JT127" s="311">
        <f t="shared" si="3108"/>
        <v>0</v>
      </c>
      <c r="JU127" s="305"/>
      <c r="JV127" s="305">
        <f t="shared" ref="JV127:JX127" si="3109">JV111+JV117+JV122</f>
        <v>0</v>
      </c>
      <c r="JW127" s="424">
        <f t="shared" si="1387"/>
        <v>2365010</v>
      </c>
      <c r="JX127" s="311">
        <f t="shared" si="3109"/>
        <v>6000</v>
      </c>
      <c r="JY127" s="305"/>
      <c r="JZ127" s="305">
        <f t="shared" ref="JZ127:KA127" si="3110">JZ111+JZ117+JZ122</f>
        <v>180000</v>
      </c>
      <c r="KA127" s="311">
        <f t="shared" si="3110"/>
        <v>0</v>
      </c>
      <c r="KB127" s="305"/>
      <c r="KC127" s="305">
        <f t="shared" ref="KC127:KD127" si="3111">KC111+KC117+KC122</f>
        <v>0</v>
      </c>
      <c r="KD127" s="311">
        <f t="shared" si="3111"/>
        <v>750</v>
      </c>
      <c r="KE127" s="305"/>
      <c r="KF127" s="305">
        <f t="shared" ref="KF127:KG127" si="3112">KF111+KF117+KF122</f>
        <v>1200000</v>
      </c>
      <c r="KG127" s="311">
        <f t="shared" si="3112"/>
        <v>6500</v>
      </c>
      <c r="KH127" s="305"/>
      <c r="KI127" s="305">
        <f t="shared" ref="KI127:KJ127" si="3113">KI111+KI117+KI122</f>
        <v>1430000</v>
      </c>
      <c r="KJ127" s="311">
        <f t="shared" si="3113"/>
        <v>0</v>
      </c>
      <c r="KK127" s="305"/>
      <c r="KL127" s="305">
        <f t="shared" ref="KL127:KP127" si="3114">KL111+KL117+KL122</f>
        <v>0</v>
      </c>
      <c r="KM127" s="424">
        <f t="shared" si="1398"/>
        <v>2810000</v>
      </c>
      <c r="KN127" s="305">
        <f t="shared" si="3114"/>
        <v>0</v>
      </c>
      <c r="KO127" s="305">
        <f t="shared" si="3114"/>
        <v>15000</v>
      </c>
      <c r="KP127" s="876">
        <f t="shared" si="3114"/>
        <v>517501</v>
      </c>
      <c r="KQ127" s="424">
        <f t="shared" si="1381"/>
        <v>5707511</v>
      </c>
      <c r="KR127" s="307"/>
    </row>
    <row r="128" spans="1:304" ht="15">
      <c r="A128" s="914"/>
      <c r="B128" s="992" t="s">
        <v>139</v>
      </c>
      <c r="C128" s="993"/>
      <c r="D128" s="309" t="s">
        <v>55</v>
      </c>
      <c r="E128" s="302">
        <f t="shared" ref="E128" si="3115">E112+E118+E123</f>
        <v>57</v>
      </c>
      <c r="F128" s="302">
        <f t="shared" si="1986"/>
        <v>106.36842105263158</v>
      </c>
      <c r="G128" s="302">
        <f t="shared" ref="G128:H128" si="3116">G112+G118+G123</f>
        <v>6063</v>
      </c>
      <c r="H128" s="302">
        <f t="shared" si="3116"/>
        <v>932</v>
      </c>
      <c r="I128" s="302">
        <f t="shared" si="2084"/>
        <v>44.654506437768241</v>
      </c>
      <c r="J128" s="302">
        <f t="shared" ref="J128:K128" si="3117">J112+J118+J123</f>
        <v>41618</v>
      </c>
      <c r="K128" s="302">
        <f t="shared" si="3117"/>
        <v>0</v>
      </c>
      <c r="L128" s="302" t="str">
        <f t="shared" si="1834"/>
        <v/>
      </c>
      <c r="M128" s="302">
        <f t="shared" ref="M128:N128" si="3118">M112+M118+M123</f>
        <v>0</v>
      </c>
      <c r="N128" s="302">
        <f t="shared" si="3118"/>
        <v>0</v>
      </c>
      <c r="O128" s="302" t="str">
        <f t="shared" si="1844"/>
        <v/>
      </c>
      <c r="P128" s="302">
        <f t="shared" ref="P128:Q128" si="3119">P112+P118+P123</f>
        <v>0</v>
      </c>
      <c r="Q128" s="302">
        <f t="shared" si="3119"/>
        <v>0</v>
      </c>
      <c r="R128" s="302" t="str">
        <f t="shared" si="2085"/>
        <v/>
      </c>
      <c r="S128" s="302">
        <f t="shared" ref="S128:T128" si="3120">S112+S118+S123</f>
        <v>0</v>
      </c>
      <c r="T128" s="302">
        <f t="shared" si="3120"/>
        <v>203</v>
      </c>
      <c r="U128" s="302">
        <f t="shared" si="1846"/>
        <v>1203.7931034482758</v>
      </c>
      <c r="V128" s="302">
        <f t="shared" ref="V128:Z128" si="3121">V112+V118+V123</f>
        <v>244370</v>
      </c>
      <c r="W128" s="688">
        <f t="shared" ref="W128:Y128" si="3122">W112+W118+W123</f>
        <v>0</v>
      </c>
      <c r="X128" s="302">
        <f t="shared" si="3122"/>
        <v>0</v>
      </c>
      <c r="Y128" s="302">
        <f t="shared" si="3122"/>
        <v>0</v>
      </c>
      <c r="Z128" s="302">
        <f t="shared" si="3121"/>
        <v>684800</v>
      </c>
      <c r="AA128" s="304">
        <f t="shared" si="2079"/>
        <v>0.59714661214953269</v>
      </c>
      <c r="AB128" s="302">
        <f t="shared" ref="AB128:AD128" si="3123">AB112+AB118+AB123</f>
        <v>408926</v>
      </c>
      <c r="AC128" s="302">
        <f t="shared" si="3123"/>
        <v>541800</v>
      </c>
      <c r="AD128" s="302">
        <f t="shared" si="3123"/>
        <v>0</v>
      </c>
      <c r="AE128" s="302" t="str">
        <f t="shared" si="1848"/>
        <v/>
      </c>
      <c r="AF128" s="302">
        <f t="shared" ref="AF128:AH128" si="3124">AF112+AF118+AF123</f>
        <v>0</v>
      </c>
      <c r="AG128" s="302">
        <f t="shared" si="3124"/>
        <v>754074</v>
      </c>
      <c r="AH128" s="302">
        <f t="shared" si="3124"/>
        <v>0</v>
      </c>
      <c r="AI128" s="302" t="str">
        <f t="shared" si="2949"/>
        <v/>
      </c>
      <c r="AJ128" s="302">
        <f t="shared" ref="AJ128:AK128" si="3125">AJ112+AJ118+AJ123</f>
        <v>0</v>
      </c>
      <c r="AK128" s="302">
        <f t="shared" si="3125"/>
        <v>0</v>
      </c>
      <c r="AL128" s="302" t="str">
        <f t="shared" si="2950"/>
        <v/>
      </c>
      <c r="AM128" s="302">
        <f t="shared" ref="AM128:AN128" si="3126">AM112+AM118+AM123</f>
        <v>0</v>
      </c>
      <c r="AN128" s="302">
        <f t="shared" si="3126"/>
        <v>0</v>
      </c>
      <c r="AO128" s="302" t="str">
        <f t="shared" si="2951"/>
        <v/>
      </c>
      <c r="AP128" s="302">
        <f t="shared" ref="AP128:AQ128" si="3127">AP112+AP118+AP123</f>
        <v>0</v>
      </c>
      <c r="AQ128" s="302">
        <f t="shared" si="3127"/>
        <v>0</v>
      </c>
      <c r="AR128" s="302" t="str">
        <f t="shared" si="2746"/>
        <v/>
      </c>
      <c r="AS128" s="302">
        <f t="shared" ref="AS128:AT128" si="3128">AS112+AS118+AS123</f>
        <v>0</v>
      </c>
      <c r="AT128" s="302">
        <f t="shared" si="3128"/>
        <v>0</v>
      </c>
      <c r="AU128" s="302" t="str">
        <f t="shared" si="1988"/>
        <v>0</v>
      </c>
      <c r="AV128" s="302">
        <f t="shared" ref="AV128:AZ128" si="3129">AV112+AV118+AV123</f>
        <v>0</v>
      </c>
      <c r="AW128" s="302">
        <f t="shared" si="3129"/>
        <v>0</v>
      </c>
      <c r="AX128" s="302">
        <f t="shared" si="3129"/>
        <v>5000</v>
      </c>
      <c r="AY128" s="302">
        <f t="shared" si="3129"/>
        <v>0</v>
      </c>
      <c r="AZ128" s="315">
        <f t="shared" si="3129"/>
        <v>70597.7</v>
      </c>
      <c r="BA128" s="313">
        <f t="shared" si="2479"/>
        <v>829671.7</v>
      </c>
      <c r="BB128" s="307"/>
      <c r="BC128" s="301">
        <f t="shared" ref="BC128" si="3130">BC112+BC118+BC123</f>
        <v>0</v>
      </c>
      <c r="BD128" s="303" t="str">
        <f t="shared" si="1884"/>
        <v/>
      </c>
      <c r="BE128" s="303">
        <f t="shared" ref="BE128:BF128" si="3131">BE112+BE118+BE123</f>
        <v>0</v>
      </c>
      <c r="BF128" s="302">
        <f t="shared" si="3131"/>
        <v>863</v>
      </c>
      <c r="BG128" s="303">
        <f t="shared" si="1886"/>
        <v>58.56778679026651</v>
      </c>
      <c r="BH128" s="303">
        <f t="shared" ref="BH128:BI128" si="3132">BH112+BH118+BH123</f>
        <v>50544</v>
      </c>
      <c r="BI128" s="302">
        <f t="shared" si="3132"/>
        <v>0</v>
      </c>
      <c r="BJ128" s="303" t="str">
        <f t="shared" si="1888"/>
        <v/>
      </c>
      <c r="BK128" s="303">
        <f t="shared" ref="BK128:BL128" si="3133">BK112+BK118+BK123</f>
        <v>0</v>
      </c>
      <c r="BL128" s="302">
        <f t="shared" si="3133"/>
        <v>0</v>
      </c>
      <c r="BM128" s="303" t="str">
        <f t="shared" si="1890"/>
        <v/>
      </c>
      <c r="BN128" s="303">
        <f t="shared" ref="BN128:BO128" si="3134">BN112+BN118+BN123</f>
        <v>0</v>
      </c>
      <c r="BO128" s="302">
        <f t="shared" si="3134"/>
        <v>0</v>
      </c>
      <c r="BP128" s="303" t="str">
        <f t="shared" si="1892"/>
        <v/>
      </c>
      <c r="BQ128" s="303">
        <f t="shared" ref="BQ128:BR128" si="3135">BQ112+BQ118+BQ123</f>
        <v>0</v>
      </c>
      <c r="BR128" s="302">
        <f t="shared" si="3135"/>
        <v>309</v>
      </c>
      <c r="BS128" s="303">
        <f t="shared" si="1894"/>
        <v>966.03754045307437</v>
      </c>
      <c r="BT128" s="303">
        <f t="shared" ref="BT128:BX128" si="3136">BT112+BT118+BT123</f>
        <v>298505.59999999998</v>
      </c>
      <c r="BU128" s="688">
        <f t="shared" ref="BU128:BW129" si="3137">BU112+BU118+BU123</f>
        <v>0</v>
      </c>
      <c r="BV128" s="303">
        <f t="shared" si="3137"/>
        <v>0</v>
      </c>
      <c r="BW128" s="303">
        <f t="shared" si="3137"/>
        <v>0</v>
      </c>
      <c r="BX128" s="302">
        <f t="shared" si="3136"/>
        <v>1201050</v>
      </c>
      <c r="BY128" s="303">
        <f t="shared" si="1896"/>
        <v>0.57281961616918531</v>
      </c>
      <c r="BZ128" s="303">
        <f t="shared" ref="BZ128:CB128" si="3138">BZ112+BZ118+BZ123</f>
        <v>687985</v>
      </c>
      <c r="CA128" s="302">
        <f t="shared" si="3138"/>
        <v>1200000</v>
      </c>
      <c r="CB128" s="302">
        <f t="shared" si="3138"/>
        <v>0</v>
      </c>
      <c r="CC128" s="303" t="str">
        <f t="shared" si="1898"/>
        <v/>
      </c>
      <c r="CD128" s="303">
        <f t="shared" ref="CD128:CF128" si="3139">CD112+CD118+CD123</f>
        <v>0</v>
      </c>
      <c r="CE128" s="424">
        <f t="shared" si="1383"/>
        <v>1037034.6</v>
      </c>
      <c r="CF128" s="302">
        <f t="shared" si="3139"/>
        <v>500</v>
      </c>
      <c r="CG128" s="303">
        <f t="shared" si="1901"/>
        <v>155</v>
      </c>
      <c r="CH128" s="303">
        <f t="shared" ref="CH128:CI128" si="3140">CH112+CH118+CH123</f>
        <v>77500</v>
      </c>
      <c r="CI128" s="302">
        <f t="shared" si="3140"/>
        <v>0</v>
      </c>
      <c r="CJ128" s="303" t="str">
        <f t="shared" si="1903"/>
        <v/>
      </c>
      <c r="CK128" s="303">
        <f t="shared" ref="CK128:CL128" si="3141">CK112+CK118+CK123</f>
        <v>0</v>
      </c>
      <c r="CL128" s="302">
        <f t="shared" si="3141"/>
        <v>0</v>
      </c>
      <c r="CM128" s="303" t="str">
        <f t="shared" si="1905"/>
        <v/>
      </c>
      <c r="CN128" s="303">
        <f t="shared" ref="CN128:CO128" si="3142">CN112+CN118+CN123</f>
        <v>0</v>
      </c>
      <c r="CO128" s="302">
        <f t="shared" si="3142"/>
        <v>0</v>
      </c>
      <c r="CP128" s="303" t="str">
        <f t="shared" si="1907"/>
        <v/>
      </c>
      <c r="CQ128" s="303">
        <f t="shared" ref="CQ128:CR128" si="3143">CQ112+CQ118+CQ123</f>
        <v>0</v>
      </c>
      <c r="CR128" s="302">
        <f t="shared" si="3143"/>
        <v>0</v>
      </c>
      <c r="CS128" s="303" t="str">
        <f t="shared" si="1909"/>
        <v/>
      </c>
      <c r="CT128" s="303">
        <f t="shared" ref="CT128:CX128" si="3144">CT112+CT118+CT123</f>
        <v>0</v>
      </c>
      <c r="CU128" s="424">
        <f t="shared" si="1394"/>
        <v>77500</v>
      </c>
      <c r="CV128" s="303">
        <f t="shared" si="3144"/>
        <v>0</v>
      </c>
      <c r="CW128" s="303">
        <f t="shared" si="3144"/>
        <v>0</v>
      </c>
      <c r="CX128" s="303">
        <f t="shared" si="3144"/>
        <v>111453.45999999999</v>
      </c>
      <c r="CY128" s="424">
        <f t="shared" si="1377"/>
        <v>1225988.06</v>
      </c>
      <c r="CZ128" s="308"/>
      <c r="DA128" s="302">
        <f t="shared" ref="DA128" si="3145">DA112+DA118+DA123</f>
        <v>0</v>
      </c>
      <c r="DB128" s="303"/>
      <c r="DC128" s="303">
        <f t="shared" ref="DC128:DR129" si="3146">DC112+DC118+DC123</f>
        <v>0</v>
      </c>
      <c r="DD128" s="302">
        <f t="shared" si="3146"/>
        <v>968</v>
      </c>
      <c r="DE128" s="303"/>
      <c r="DF128" s="303">
        <f t="shared" ref="DF128:DG128" si="3147">DF112+DF118+DF123</f>
        <v>56395</v>
      </c>
      <c r="DG128" s="302">
        <f t="shared" si="3147"/>
        <v>0</v>
      </c>
      <c r="DH128" s="303"/>
      <c r="DI128" s="303">
        <f t="shared" ref="DI128:DJ128" si="3148">DI112+DI118+DI123</f>
        <v>0</v>
      </c>
      <c r="DJ128" s="302">
        <f t="shared" si="3148"/>
        <v>0</v>
      </c>
      <c r="DK128" s="303"/>
      <c r="DL128" s="303">
        <f t="shared" ref="DL128:DM128" si="3149">DL112+DL118+DL123</f>
        <v>0</v>
      </c>
      <c r="DM128" s="302">
        <f t="shared" si="3149"/>
        <v>0</v>
      </c>
      <c r="DN128" s="303"/>
      <c r="DO128" s="303">
        <f t="shared" ref="DO128:DP128" si="3150">DO112+DO118+DO123</f>
        <v>0</v>
      </c>
      <c r="DP128" s="302">
        <f t="shared" si="3150"/>
        <v>123</v>
      </c>
      <c r="DQ128" s="303"/>
      <c r="DR128" s="303">
        <f t="shared" ref="DR128:DV128" si="3151">DR112+DR118+DR123</f>
        <v>110610</v>
      </c>
      <c r="DS128" s="688">
        <f>DS112+DS118+DS123</f>
        <v>0</v>
      </c>
      <c r="DT128" s="303">
        <f>DT112+DT118+DT123</f>
        <v>0</v>
      </c>
      <c r="DU128" s="303">
        <f>DU112+DU118+DU123</f>
        <v>0</v>
      </c>
      <c r="DV128" s="302">
        <f t="shared" si="3151"/>
        <v>750000</v>
      </c>
      <c r="DW128" s="303"/>
      <c r="DX128" s="303">
        <f t="shared" ref="DX128:DZ128" si="3152">DX112+DX118+DX123</f>
        <v>427500</v>
      </c>
      <c r="DY128" s="302">
        <f t="shared" si="3152"/>
        <v>780000</v>
      </c>
      <c r="DZ128" s="302">
        <f t="shared" si="3152"/>
        <v>0</v>
      </c>
      <c r="EA128" s="303"/>
      <c r="EB128" s="303">
        <f t="shared" ref="EB128:ED128" si="3153">EB112+EB118+EB123</f>
        <v>0</v>
      </c>
      <c r="EC128" s="424">
        <f t="shared" si="1384"/>
        <v>594505</v>
      </c>
      <c r="ED128" s="302">
        <f t="shared" si="3153"/>
        <v>500</v>
      </c>
      <c r="EE128" s="303"/>
      <c r="EF128" s="303">
        <f t="shared" ref="EF128:EG128" si="3154">EF112+EF118+EF123</f>
        <v>77500</v>
      </c>
      <c r="EG128" s="302">
        <f t="shared" si="3154"/>
        <v>0</v>
      </c>
      <c r="EH128" s="303"/>
      <c r="EI128" s="303">
        <f t="shared" ref="EI128:EJ128" si="3155">EI112+EI118+EI123</f>
        <v>0</v>
      </c>
      <c r="EJ128" s="302">
        <f t="shared" si="3155"/>
        <v>0</v>
      </c>
      <c r="EK128" s="303"/>
      <c r="EL128" s="303">
        <f t="shared" ref="EL128:EM128" si="3156">EL112+EL118+EL123</f>
        <v>0</v>
      </c>
      <c r="EM128" s="302">
        <f t="shared" si="3156"/>
        <v>0</v>
      </c>
      <c r="EN128" s="303"/>
      <c r="EO128" s="303">
        <f t="shared" ref="EO128:EP128" si="3157">EO112+EO118+EO123</f>
        <v>0</v>
      </c>
      <c r="EP128" s="302">
        <f t="shared" si="3157"/>
        <v>0</v>
      </c>
      <c r="EQ128" s="303"/>
      <c r="ER128" s="303">
        <f>ER112+ER118+ER123</f>
        <v>0</v>
      </c>
      <c r="ES128" s="424">
        <f t="shared" si="1395"/>
        <v>77500</v>
      </c>
      <c r="ET128" s="303">
        <f>ET112+ET118+ET123</f>
        <v>0</v>
      </c>
      <c r="EU128" s="303">
        <f>EU112+EU118+EU123</f>
        <v>0</v>
      </c>
      <c r="EV128" s="303">
        <f>EV112+EV118+EV123</f>
        <v>67200.5</v>
      </c>
      <c r="EW128" s="424">
        <f t="shared" si="1378"/>
        <v>739205.5</v>
      </c>
      <c r="EX128" s="307"/>
      <c r="EY128" s="302">
        <f t="shared" ref="EY128" si="3158">EY112+EY118+EY123</f>
        <v>0</v>
      </c>
      <c r="EZ128" s="303"/>
      <c r="FA128" s="303">
        <f t="shared" ref="FA128:FP129" si="3159">FA112+FA118+FA123</f>
        <v>0</v>
      </c>
      <c r="FB128" s="302">
        <f t="shared" si="3159"/>
        <v>593</v>
      </c>
      <c r="FC128" s="303"/>
      <c r="FD128" s="303">
        <f t="shared" ref="FD128:FE128" si="3160">FD112+FD118+FD123</f>
        <v>42827</v>
      </c>
      <c r="FE128" s="302">
        <f t="shared" si="3160"/>
        <v>0</v>
      </c>
      <c r="FF128" s="303"/>
      <c r="FG128" s="303">
        <f t="shared" ref="FG128:FH128" si="3161">FG112+FG118+FG123</f>
        <v>0</v>
      </c>
      <c r="FH128" s="302">
        <f t="shared" si="3161"/>
        <v>204</v>
      </c>
      <c r="FI128" s="303"/>
      <c r="FJ128" s="303">
        <f t="shared" ref="FJ128:FK128" si="3162">FJ112+FJ118+FJ123</f>
        <v>13260</v>
      </c>
      <c r="FK128" s="302">
        <f t="shared" si="3162"/>
        <v>0</v>
      </c>
      <c r="FL128" s="303"/>
      <c r="FM128" s="303">
        <f t="shared" ref="FM128:FN128" si="3163">FM112+FM118+FM123</f>
        <v>0</v>
      </c>
      <c r="FN128" s="302">
        <f t="shared" si="3163"/>
        <v>134</v>
      </c>
      <c r="FO128" s="303"/>
      <c r="FP128" s="303">
        <f t="shared" ref="FP128:FT128" si="3164">FP112+FP118+FP123</f>
        <v>167235</v>
      </c>
      <c r="FQ128" s="688">
        <f>FQ112+FQ118+FQ123</f>
        <v>0</v>
      </c>
      <c r="FR128" s="303">
        <f>FR112+FR118+FR123</f>
        <v>0</v>
      </c>
      <c r="FS128" s="303">
        <f>FS112+FS118+FS123</f>
        <v>0</v>
      </c>
      <c r="FT128" s="302">
        <f t="shared" si="3164"/>
        <v>700000</v>
      </c>
      <c r="FU128" s="303"/>
      <c r="FV128" s="303">
        <f t="shared" ref="FV128:FX128" si="3165">FV112+FV118+FV123</f>
        <v>399000</v>
      </c>
      <c r="FW128" s="302">
        <f t="shared" si="3165"/>
        <v>720000</v>
      </c>
      <c r="FX128" s="303">
        <f t="shared" si="3165"/>
        <v>0</v>
      </c>
      <c r="FY128" s="303"/>
      <c r="FZ128" s="303">
        <f t="shared" ref="FZ128:GB128" si="3166">FZ112+FZ118+FZ123</f>
        <v>0</v>
      </c>
      <c r="GA128" s="424">
        <f t="shared" si="1385"/>
        <v>622322</v>
      </c>
      <c r="GB128" s="302">
        <f t="shared" si="3166"/>
        <v>500</v>
      </c>
      <c r="GC128" s="303"/>
      <c r="GD128" s="303">
        <f t="shared" ref="GD128:GE128" si="3167">GD112+GD118+GD123</f>
        <v>77500</v>
      </c>
      <c r="GE128" s="302">
        <f t="shared" si="3167"/>
        <v>0</v>
      </c>
      <c r="GF128" s="303"/>
      <c r="GG128" s="303">
        <f t="shared" ref="GG128:GH128" si="3168">GG112+GG118+GG123</f>
        <v>0</v>
      </c>
      <c r="GH128" s="302">
        <f t="shared" si="3168"/>
        <v>0</v>
      </c>
      <c r="GI128" s="303"/>
      <c r="GJ128" s="303">
        <f t="shared" ref="GJ128:GK128" si="3169">GJ112+GJ118+GJ123</f>
        <v>0</v>
      </c>
      <c r="GK128" s="302">
        <f t="shared" si="3169"/>
        <v>0</v>
      </c>
      <c r="GL128" s="303"/>
      <c r="GM128" s="303">
        <f t="shared" ref="GM128:GN128" si="3170">GM112+GM118+GM123</f>
        <v>0</v>
      </c>
      <c r="GN128" s="302">
        <f t="shared" si="3170"/>
        <v>0</v>
      </c>
      <c r="GO128" s="303"/>
      <c r="GP128" s="303">
        <f>GP112+GP118+GP123</f>
        <v>0</v>
      </c>
      <c r="GQ128" s="424">
        <f t="shared" si="1396"/>
        <v>77500</v>
      </c>
      <c r="GR128" s="303">
        <f>GR112+GR118+GR123</f>
        <v>0</v>
      </c>
      <c r="GS128" s="303">
        <f>GS112+GS118+GS123</f>
        <v>0</v>
      </c>
      <c r="GT128" s="308">
        <f>GT112+GT118+GT123</f>
        <v>69982.2</v>
      </c>
      <c r="GU128" s="424">
        <f t="shared" si="1379"/>
        <v>769804.2</v>
      </c>
      <c r="GV128" s="307"/>
      <c r="GW128" s="302">
        <f t="shared" ref="GW128" si="3171">GW112+GW118+GW123</f>
        <v>0</v>
      </c>
      <c r="GX128" s="303"/>
      <c r="GY128" s="303">
        <f t="shared" ref="GY128:HN129" si="3172">GY112+GY118+GY123</f>
        <v>0</v>
      </c>
      <c r="GZ128" s="302">
        <f t="shared" si="3172"/>
        <v>80</v>
      </c>
      <c r="HA128" s="303"/>
      <c r="HB128" s="303">
        <f t="shared" ref="HB128:HC128" si="3173">HB112+HB118+HB123</f>
        <v>4990</v>
      </c>
      <c r="HC128" s="302">
        <f t="shared" si="3173"/>
        <v>0</v>
      </c>
      <c r="HD128" s="303"/>
      <c r="HE128" s="303">
        <f t="shared" ref="HE128:HF128" si="3174">HE112+HE118+HE123</f>
        <v>0</v>
      </c>
      <c r="HF128" s="302">
        <f t="shared" si="3174"/>
        <v>204</v>
      </c>
      <c r="HG128" s="303"/>
      <c r="HH128" s="303">
        <f t="shared" ref="HH128:HI128" si="3175">HH112+HH118+HH123</f>
        <v>13260</v>
      </c>
      <c r="HI128" s="302">
        <f t="shared" si="3175"/>
        <v>0</v>
      </c>
      <c r="HJ128" s="303"/>
      <c r="HK128" s="303">
        <f t="shared" ref="HK128:HL128" si="3176">HK112+HK118+HK123</f>
        <v>0</v>
      </c>
      <c r="HL128" s="302">
        <f t="shared" si="3176"/>
        <v>38</v>
      </c>
      <c r="HM128" s="303"/>
      <c r="HN128" s="303">
        <f t="shared" ref="HN128:HR128" si="3177">HN112+HN118+HN123</f>
        <v>34088</v>
      </c>
      <c r="HO128" s="688">
        <f>HO112+HO118+HO123</f>
        <v>0</v>
      </c>
      <c r="HP128" s="303">
        <f>HP112+HP118+HP123</f>
        <v>0</v>
      </c>
      <c r="HQ128" s="303">
        <f>HQ112+HQ118+HQ123</f>
        <v>0</v>
      </c>
      <c r="HR128" s="302">
        <f t="shared" si="3177"/>
        <v>700000</v>
      </c>
      <c r="HS128" s="303"/>
      <c r="HT128" s="303">
        <f t="shared" ref="HT128:HV128" si="3178">HT112+HT118+HT123</f>
        <v>399000</v>
      </c>
      <c r="HU128" s="302">
        <f t="shared" si="3178"/>
        <v>700000</v>
      </c>
      <c r="HV128" s="302">
        <f t="shared" si="3178"/>
        <v>0</v>
      </c>
      <c r="HW128" s="303"/>
      <c r="HX128" s="303">
        <f t="shared" ref="HX128:HZ128" si="3179">HX112+HX118+HX123</f>
        <v>0</v>
      </c>
      <c r="HY128" s="424">
        <f t="shared" si="1386"/>
        <v>451338</v>
      </c>
      <c r="HZ128" s="302">
        <f t="shared" si="3179"/>
        <v>500</v>
      </c>
      <c r="IA128" s="303"/>
      <c r="IB128" s="303">
        <f t="shared" ref="IB128:IC128" si="3180">IB112+IB118+IB123</f>
        <v>77500</v>
      </c>
      <c r="IC128" s="302">
        <f t="shared" si="3180"/>
        <v>0</v>
      </c>
      <c r="ID128" s="303"/>
      <c r="IE128" s="303">
        <f t="shared" ref="IE128:IF128" si="3181">IE112+IE118+IE123</f>
        <v>0</v>
      </c>
      <c r="IF128" s="302">
        <f t="shared" si="3181"/>
        <v>0</v>
      </c>
      <c r="IG128" s="303"/>
      <c r="IH128" s="303">
        <f t="shared" ref="IH128:II128" si="3182">IH112+IH118+IH123</f>
        <v>0</v>
      </c>
      <c r="II128" s="302">
        <f t="shared" si="3182"/>
        <v>0</v>
      </c>
      <c r="IJ128" s="303"/>
      <c r="IK128" s="303">
        <f t="shared" ref="IK128:IL128" si="3183">IK112+IK118+IK123</f>
        <v>0</v>
      </c>
      <c r="IL128" s="302">
        <f t="shared" si="3183"/>
        <v>0</v>
      </c>
      <c r="IM128" s="303"/>
      <c r="IN128" s="303">
        <f>IN112+IN118+IN123</f>
        <v>0</v>
      </c>
      <c r="IO128" s="424">
        <f t="shared" si="1397"/>
        <v>77500</v>
      </c>
      <c r="IP128" s="303">
        <f>IP112+IP118+IP123</f>
        <v>0</v>
      </c>
      <c r="IQ128" s="303">
        <f>IQ112+IQ118+IQ123</f>
        <v>0</v>
      </c>
      <c r="IR128" s="308">
        <f>IR112+IR118+IR123</f>
        <v>52883.8</v>
      </c>
      <c r="IS128" s="424">
        <f t="shared" si="1380"/>
        <v>581721.80000000005</v>
      </c>
      <c r="IT128" s="307"/>
      <c r="IU128" s="302">
        <f t="shared" ref="IU128" si="3184">IU112+IU118+IU123</f>
        <v>0</v>
      </c>
      <c r="IV128" s="303"/>
      <c r="IW128" s="303">
        <f t="shared" ref="IW128:JL129" si="3185">IW112+IW118+IW123</f>
        <v>0</v>
      </c>
      <c r="IX128" s="302">
        <f t="shared" si="3185"/>
        <v>80</v>
      </c>
      <c r="IY128" s="303"/>
      <c r="IZ128" s="303">
        <f t="shared" ref="IZ128:JA128" si="3186">IZ112+IZ118+IZ123</f>
        <v>4990</v>
      </c>
      <c r="JA128" s="302">
        <f t="shared" si="3186"/>
        <v>0</v>
      </c>
      <c r="JB128" s="303"/>
      <c r="JC128" s="303">
        <f t="shared" ref="JC128:JD128" si="3187">JC112+JC118+JC123</f>
        <v>0</v>
      </c>
      <c r="JD128" s="302">
        <f t="shared" si="3187"/>
        <v>204</v>
      </c>
      <c r="JE128" s="303"/>
      <c r="JF128" s="303">
        <f t="shared" ref="JF128:JG128" si="3188">JF112+JF118+JF123</f>
        <v>13260</v>
      </c>
      <c r="JG128" s="302">
        <f t="shared" si="3188"/>
        <v>0</v>
      </c>
      <c r="JH128" s="303"/>
      <c r="JI128" s="303">
        <f t="shared" ref="JI128:JJ128" si="3189">JI112+JI118+JI123</f>
        <v>0</v>
      </c>
      <c r="JJ128" s="302">
        <f t="shared" si="3189"/>
        <v>38</v>
      </c>
      <c r="JK128" s="303"/>
      <c r="JL128" s="303">
        <f>JL112+JL118+JL123</f>
        <v>34088</v>
      </c>
      <c r="JM128" s="688">
        <f>JM112+JM118+JM123</f>
        <v>0</v>
      </c>
      <c r="JN128" s="303">
        <f>JN112+JN118+JN123</f>
        <v>0</v>
      </c>
      <c r="JO128" s="303">
        <f>JO112+JO118+JO123</f>
        <v>0</v>
      </c>
      <c r="JP128" s="302">
        <f>JP112+JP118+JP123</f>
        <v>700000</v>
      </c>
      <c r="JQ128" s="303"/>
      <c r="JR128" s="303">
        <f t="shared" ref="JR128:JT128" si="3190">JR112+JR118+JR123</f>
        <v>399000</v>
      </c>
      <c r="JS128" s="302">
        <f t="shared" si="3190"/>
        <v>700000</v>
      </c>
      <c r="JT128" s="302">
        <f t="shared" si="3190"/>
        <v>0</v>
      </c>
      <c r="JU128" s="303"/>
      <c r="JV128" s="303">
        <f t="shared" ref="JV128:JX128" si="3191">JV112+JV118+JV123</f>
        <v>0</v>
      </c>
      <c r="JW128" s="424">
        <f t="shared" si="1387"/>
        <v>451338</v>
      </c>
      <c r="JX128" s="302">
        <f t="shared" si="3191"/>
        <v>500</v>
      </c>
      <c r="JY128" s="303"/>
      <c r="JZ128" s="303">
        <f t="shared" ref="JZ128:KA128" si="3192">JZ112+JZ118+JZ123</f>
        <v>77500</v>
      </c>
      <c r="KA128" s="302">
        <f t="shared" si="3192"/>
        <v>0</v>
      </c>
      <c r="KB128" s="303"/>
      <c r="KC128" s="303">
        <f t="shared" ref="KC128:KD128" si="3193">KC112+KC118+KC123</f>
        <v>0</v>
      </c>
      <c r="KD128" s="302">
        <f t="shared" si="3193"/>
        <v>0</v>
      </c>
      <c r="KE128" s="303"/>
      <c r="KF128" s="303">
        <f t="shared" ref="KF128:KG128" si="3194">KF112+KF118+KF123</f>
        <v>0</v>
      </c>
      <c r="KG128" s="302">
        <f t="shared" si="3194"/>
        <v>0</v>
      </c>
      <c r="KH128" s="303"/>
      <c r="KI128" s="303">
        <f t="shared" ref="KI128:KJ128" si="3195">KI112+KI118+KI123</f>
        <v>0</v>
      </c>
      <c r="KJ128" s="302">
        <f t="shared" si="3195"/>
        <v>0</v>
      </c>
      <c r="KK128" s="303"/>
      <c r="KL128" s="303">
        <f>KL112+KL118+KL123</f>
        <v>0</v>
      </c>
      <c r="KM128" s="424">
        <f t="shared" si="1398"/>
        <v>77500</v>
      </c>
      <c r="KN128" s="303">
        <f>KN112+KN118+KN123</f>
        <v>0</v>
      </c>
      <c r="KO128" s="303">
        <f>KO112+KO118+KO123</f>
        <v>0</v>
      </c>
      <c r="KP128" s="308">
        <f>KP112+KP118+KP123</f>
        <v>52883.8</v>
      </c>
      <c r="KQ128" s="424">
        <f t="shared" si="1381"/>
        <v>581721.80000000005</v>
      </c>
      <c r="KR128" s="307"/>
    </row>
    <row r="129" spans="1:304" ht="15" customHeight="1">
      <c r="A129" s="914"/>
      <c r="B129" s="992" t="s">
        <v>139</v>
      </c>
      <c r="C129" s="993"/>
      <c r="D129" s="309" t="s">
        <v>56</v>
      </c>
      <c r="E129" s="302">
        <f t="shared" ref="E129" si="3196">E114+E119+E124</f>
        <v>0</v>
      </c>
      <c r="F129" s="302" t="str">
        <f t="shared" si="1986"/>
        <v/>
      </c>
      <c r="G129" s="302">
        <f t="shared" ref="G129:H129" si="3197">G114+G119+G124</f>
        <v>0</v>
      </c>
      <c r="H129" s="302">
        <f t="shared" si="3197"/>
        <v>0</v>
      </c>
      <c r="I129" s="302" t="str">
        <f t="shared" si="2084"/>
        <v/>
      </c>
      <c r="J129" s="302">
        <f t="shared" ref="J129:K129" si="3198">J114+J119+J124</f>
        <v>0</v>
      </c>
      <c r="K129" s="302">
        <f t="shared" si="3198"/>
        <v>0</v>
      </c>
      <c r="L129" s="302" t="str">
        <f t="shared" si="1834"/>
        <v/>
      </c>
      <c r="M129" s="302">
        <f t="shared" ref="M129:N129" si="3199">M114+M119+M124</f>
        <v>0</v>
      </c>
      <c r="N129" s="302">
        <f t="shared" si="3199"/>
        <v>0</v>
      </c>
      <c r="O129" s="302" t="str">
        <f t="shared" si="1844"/>
        <v/>
      </c>
      <c r="P129" s="302">
        <f t="shared" ref="P129:Q129" si="3200">P114+P119+P124</f>
        <v>0</v>
      </c>
      <c r="Q129" s="302">
        <f t="shared" si="3200"/>
        <v>0</v>
      </c>
      <c r="R129" s="302" t="str">
        <f t="shared" si="2085"/>
        <v/>
      </c>
      <c r="S129" s="302">
        <f t="shared" ref="S129:T129" si="3201">S114+S119+S124</f>
        <v>0</v>
      </c>
      <c r="T129" s="302">
        <f t="shared" si="3201"/>
        <v>0</v>
      </c>
      <c r="U129" s="302" t="str">
        <f t="shared" si="1846"/>
        <v/>
      </c>
      <c r="V129" s="302">
        <f t="shared" ref="V129:Z129" si="3202">V114+V119+V124</f>
        <v>0</v>
      </c>
      <c r="W129" s="688">
        <f t="shared" ref="W129:Y129" si="3203">W114+W119+W124</f>
        <v>0</v>
      </c>
      <c r="X129" s="302">
        <f t="shared" si="3203"/>
        <v>0</v>
      </c>
      <c r="Y129" s="302">
        <f t="shared" si="3203"/>
        <v>0</v>
      </c>
      <c r="Z129" s="302">
        <f t="shared" si="3202"/>
        <v>0</v>
      </c>
      <c r="AA129" s="304" t="str">
        <f t="shared" si="2079"/>
        <v/>
      </c>
      <c r="AB129" s="302">
        <f t="shared" ref="AB129:AD129" si="3204">AB114+AB119+AB124</f>
        <v>0</v>
      </c>
      <c r="AC129" s="302">
        <f t="shared" si="3204"/>
        <v>0</v>
      </c>
      <c r="AD129" s="302">
        <f t="shared" si="3204"/>
        <v>0</v>
      </c>
      <c r="AE129" s="302" t="str">
        <f t="shared" si="1848"/>
        <v/>
      </c>
      <c r="AF129" s="302">
        <f t="shared" ref="AF129:AH129" si="3205">AF114+AF119+AF124</f>
        <v>0</v>
      </c>
      <c r="AG129" s="302">
        <f t="shared" si="3205"/>
        <v>0</v>
      </c>
      <c r="AH129" s="302">
        <f t="shared" si="3205"/>
        <v>0</v>
      </c>
      <c r="AI129" s="302" t="str">
        <f t="shared" si="2949"/>
        <v/>
      </c>
      <c r="AJ129" s="302">
        <f t="shared" ref="AJ129:AK129" si="3206">AJ114+AJ119+AJ124</f>
        <v>0</v>
      </c>
      <c r="AK129" s="302">
        <f t="shared" si="3206"/>
        <v>0</v>
      </c>
      <c r="AL129" s="302" t="str">
        <f t="shared" si="2950"/>
        <v/>
      </c>
      <c r="AM129" s="302">
        <f t="shared" ref="AM129:AN129" si="3207">AM114+AM119+AM124</f>
        <v>0</v>
      </c>
      <c r="AN129" s="302">
        <f t="shared" si="3207"/>
        <v>0</v>
      </c>
      <c r="AO129" s="302" t="str">
        <f t="shared" si="2951"/>
        <v/>
      </c>
      <c r="AP129" s="302">
        <f t="shared" ref="AP129:AQ129" si="3208">AP114+AP119+AP124</f>
        <v>0</v>
      </c>
      <c r="AQ129" s="302">
        <f t="shared" si="3208"/>
        <v>0</v>
      </c>
      <c r="AR129" s="302" t="str">
        <f t="shared" si="2746"/>
        <v/>
      </c>
      <c r="AS129" s="302">
        <f t="shared" ref="AS129:AT129" si="3209">AS114+AS119+AS124</f>
        <v>0</v>
      </c>
      <c r="AT129" s="302">
        <f t="shared" si="3209"/>
        <v>0</v>
      </c>
      <c r="AU129" s="302" t="str">
        <f t="shared" si="1988"/>
        <v>0</v>
      </c>
      <c r="AV129" s="302">
        <f t="shared" ref="AV129:AZ129" si="3210">AV114+AV119+AV124</f>
        <v>0</v>
      </c>
      <c r="AW129" s="302">
        <f t="shared" si="3210"/>
        <v>0</v>
      </c>
      <c r="AX129" s="302">
        <f t="shared" si="3210"/>
        <v>19212</v>
      </c>
      <c r="AY129" s="302">
        <f t="shared" si="3210"/>
        <v>0</v>
      </c>
      <c r="AZ129" s="315">
        <f t="shared" si="3210"/>
        <v>1921.2</v>
      </c>
      <c r="BA129" s="313">
        <f t="shared" si="2479"/>
        <v>21133.200000000001</v>
      </c>
      <c r="BB129" s="307"/>
      <c r="BC129" s="301">
        <f>BC113+BC119+BC124</f>
        <v>0</v>
      </c>
      <c r="BD129" s="303" t="str">
        <f t="shared" si="1884"/>
        <v/>
      </c>
      <c r="BE129" s="303">
        <f>BE113+BE119+BE124</f>
        <v>0</v>
      </c>
      <c r="BF129" s="302">
        <f t="shared" ref="BF129:CX129" si="3211">BF113+BF119+BF124</f>
        <v>0</v>
      </c>
      <c r="BG129" s="303" t="str">
        <f t="shared" si="1886"/>
        <v/>
      </c>
      <c r="BH129" s="303">
        <f t="shared" si="3211"/>
        <v>0</v>
      </c>
      <c r="BI129" s="302">
        <f t="shared" si="3211"/>
        <v>0</v>
      </c>
      <c r="BJ129" s="303" t="str">
        <f t="shared" si="1888"/>
        <v/>
      </c>
      <c r="BK129" s="303">
        <f t="shared" si="3211"/>
        <v>0</v>
      </c>
      <c r="BL129" s="302">
        <f t="shared" si="3211"/>
        <v>0</v>
      </c>
      <c r="BM129" s="303" t="str">
        <f t="shared" si="1890"/>
        <v/>
      </c>
      <c r="BN129" s="303">
        <f t="shared" si="3211"/>
        <v>0</v>
      </c>
      <c r="BO129" s="302">
        <f t="shared" si="3211"/>
        <v>0</v>
      </c>
      <c r="BP129" s="303" t="str">
        <f t="shared" si="1892"/>
        <v/>
      </c>
      <c r="BQ129" s="303">
        <f t="shared" si="3211"/>
        <v>0</v>
      </c>
      <c r="BR129" s="302">
        <f t="shared" si="3211"/>
        <v>0</v>
      </c>
      <c r="BS129" s="303" t="str">
        <f t="shared" si="1894"/>
        <v/>
      </c>
      <c r="BT129" s="303">
        <f t="shared" si="3211"/>
        <v>0</v>
      </c>
      <c r="BU129" s="302">
        <f t="shared" si="3211"/>
        <v>0</v>
      </c>
      <c r="BV129" s="303">
        <f t="shared" si="3137"/>
        <v>0</v>
      </c>
      <c r="BW129" s="303">
        <f t="shared" si="3211"/>
        <v>0</v>
      </c>
      <c r="BX129" s="302">
        <f t="shared" si="3211"/>
        <v>0</v>
      </c>
      <c r="BY129" s="303" t="str">
        <f t="shared" si="1896"/>
        <v/>
      </c>
      <c r="BZ129" s="303">
        <f t="shared" si="3211"/>
        <v>0</v>
      </c>
      <c r="CA129" s="302">
        <f t="shared" si="3211"/>
        <v>0</v>
      </c>
      <c r="CB129" s="302">
        <f t="shared" si="3211"/>
        <v>0</v>
      </c>
      <c r="CC129" s="303" t="str">
        <f t="shared" si="1898"/>
        <v/>
      </c>
      <c r="CD129" s="303">
        <f t="shared" si="3211"/>
        <v>0</v>
      </c>
      <c r="CE129" s="424">
        <f t="shared" si="1383"/>
        <v>0</v>
      </c>
      <c r="CF129" s="302">
        <f t="shared" si="3211"/>
        <v>6000</v>
      </c>
      <c r="CG129" s="303">
        <f t="shared" si="1901"/>
        <v>30</v>
      </c>
      <c r="CH129" s="303">
        <f t="shared" si="3211"/>
        <v>180000</v>
      </c>
      <c r="CI129" s="302">
        <f t="shared" si="3211"/>
        <v>0</v>
      </c>
      <c r="CJ129" s="303" t="str">
        <f t="shared" si="1903"/>
        <v/>
      </c>
      <c r="CK129" s="303">
        <f t="shared" si="3211"/>
        <v>0</v>
      </c>
      <c r="CL129" s="302">
        <f t="shared" si="3211"/>
        <v>500</v>
      </c>
      <c r="CM129" s="303">
        <f t="shared" si="1905"/>
        <v>1760</v>
      </c>
      <c r="CN129" s="303">
        <f t="shared" si="3211"/>
        <v>880000</v>
      </c>
      <c r="CO129" s="302">
        <f t="shared" si="3211"/>
        <v>6500</v>
      </c>
      <c r="CP129" s="303">
        <f t="shared" si="1907"/>
        <v>220</v>
      </c>
      <c r="CQ129" s="303">
        <f t="shared" si="3211"/>
        <v>1430000</v>
      </c>
      <c r="CR129" s="302">
        <f t="shared" si="3211"/>
        <v>0</v>
      </c>
      <c r="CS129" s="303" t="str">
        <f t="shared" si="1909"/>
        <v/>
      </c>
      <c r="CT129" s="303">
        <f t="shared" si="3211"/>
        <v>0</v>
      </c>
      <c r="CU129" s="424">
        <f t="shared" si="1394"/>
        <v>2490000</v>
      </c>
      <c r="CV129" s="303">
        <f t="shared" si="3211"/>
        <v>19212</v>
      </c>
      <c r="CW129" s="303">
        <f t="shared" si="3211"/>
        <v>0</v>
      </c>
      <c r="CX129" s="303">
        <f t="shared" si="3211"/>
        <v>88000</v>
      </c>
      <c r="CY129" s="424">
        <f t="shared" si="1377"/>
        <v>2597212</v>
      </c>
      <c r="CZ129" s="308"/>
      <c r="DA129" s="301">
        <f>DA113+DA119+DA124</f>
        <v>0</v>
      </c>
      <c r="DB129" s="303" t="str">
        <f t="shared" ref="DB129" si="3212">IF(ISERROR(DC129/DA129),"",(DC129/DA129))</f>
        <v/>
      </c>
      <c r="DC129" s="303">
        <f>DC113+DC119+DC124</f>
        <v>0</v>
      </c>
      <c r="DD129" s="302">
        <f t="shared" si="3146"/>
        <v>0</v>
      </c>
      <c r="DE129" s="303" t="str">
        <f t="shared" ref="DE129" si="3213">IF(ISERROR(DF129/DD129),"",(DF129/DD129))</f>
        <v/>
      </c>
      <c r="DF129" s="303">
        <f t="shared" si="3146"/>
        <v>0</v>
      </c>
      <c r="DG129" s="302">
        <f t="shared" si="3146"/>
        <v>0</v>
      </c>
      <c r="DH129" s="303" t="str">
        <f t="shared" ref="DH129" si="3214">IF(ISERROR(DI129/DG129),"",(DI129/DG129))</f>
        <v/>
      </c>
      <c r="DI129" s="303">
        <f t="shared" si="3146"/>
        <v>0</v>
      </c>
      <c r="DJ129" s="302">
        <f t="shared" si="3146"/>
        <v>0</v>
      </c>
      <c r="DK129" s="303" t="str">
        <f t="shared" ref="DK129" si="3215">IF(ISERROR(DL129/DJ129),"",(DL129/DJ129))</f>
        <v/>
      </c>
      <c r="DL129" s="303">
        <f t="shared" si="3146"/>
        <v>0</v>
      </c>
      <c r="DM129" s="302">
        <f t="shared" si="3146"/>
        <v>0</v>
      </c>
      <c r="DN129" s="303" t="str">
        <f t="shared" ref="DN129" si="3216">IF(ISERROR(DO129/DM129),"",(DO129/DM129))</f>
        <v/>
      </c>
      <c r="DO129" s="303">
        <f t="shared" si="3146"/>
        <v>0</v>
      </c>
      <c r="DP129" s="302">
        <f t="shared" si="3146"/>
        <v>0</v>
      </c>
      <c r="DQ129" s="303" t="str">
        <f t="shared" ref="DQ129" si="3217">IF(ISERROR(DR129/DP129),"",(DR129/DP129))</f>
        <v/>
      </c>
      <c r="DR129" s="303">
        <f t="shared" si="3146"/>
        <v>0</v>
      </c>
      <c r="DS129" s="302">
        <f t="shared" ref="DS129:EV129" si="3218">DS113+DS119+DS124</f>
        <v>0</v>
      </c>
      <c r="DT129" s="303">
        <f t="shared" si="3218"/>
        <v>0</v>
      </c>
      <c r="DU129" s="303">
        <f t="shared" si="3218"/>
        <v>0</v>
      </c>
      <c r="DV129" s="302">
        <f t="shared" si="3218"/>
        <v>0</v>
      </c>
      <c r="DW129" s="303" t="str">
        <f t="shared" ref="DW129" si="3219">IF(ISERROR(DX129/DV129),"",(DX129/DV129))</f>
        <v/>
      </c>
      <c r="DX129" s="303">
        <f t="shared" si="3218"/>
        <v>0</v>
      </c>
      <c r="DY129" s="302">
        <f t="shared" si="3218"/>
        <v>0</v>
      </c>
      <c r="DZ129" s="302">
        <f t="shared" si="3218"/>
        <v>0</v>
      </c>
      <c r="EA129" s="303" t="str">
        <f t="shared" ref="EA129" si="3220">IF(ISERROR(EB129/DZ129),"",(EB129/DZ129))</f>
        <v/>
      </c>
      <c r="EB129" s="303">
        <f t="shared" si="3218"/>
        <v>0</v>
      </c>
      <c r="EC129" s="424">
        <f t="shared" si="1384"/>
        <v>0</v>
      </c>
      <c r="ED129" s="302">
        <f t="shared" si="3218"/>
        <v>0</v>
      </c>
      <c r="EE129" s="303" t="str">
        <f t="shared" ref="EE129" si="3221">IF(ISERROR(EF129/ED129),"",(EF129/ED129))</f>
        <v/>
      </c>
      <c r="EF129" s="303">
        <f t="shared" si="3218"/>
        <v>0</v>
      </c>
      <c r="EG129" s="302">
        <f t="shared" si="3218"/>
        <v>0</v>
      </c>
      <c r="EH129" s="303" t="str">
        <f t="shared" ref="EH129" si="3222">IF(ISERROR(EI129/EG129),"",(EI129/EG129))</f>
        <v/>
      </c>
      <c r="EI129" s="303">
        <f t="shared" si="3218"/>
        <v>0</v>
      </c>
      <c r="EJ129" s="302">
        <f t="shared" si="3218"/>
        <v>500</v>
      </c>
      <c r="EK129" s="303">
        <f t="shared" ref="EK129" si="3223">IF(ISERROR(EL129/EJ129),"",(EL129/EJ129))</f>
        <v>1760</v>
      </c>
      <c r="EL129" s="303">
        <f t="shared" si="3218"/>
        <v>880000</v>
      </c>
      <c r="EM129" s="302">
        <f t="shared" si="3218"/>
        <v>0</v>
      </c>
      <c r="EN129" s="303" t="str">
        <f t="shared" ref="EN129" si="3224">IF(ISERROR(EO129/EM129),"",(EO129/EM129))</f>
        <v/>
      </c>
      <c r="EO129" s="303">
        <f t="shared" si="3218"/>
        <v>0</v>
      </c>
      <c r="EP129" s="302">
        <f t="shared" si="3218"/>
        <v>0</v>
      </c>
      <c r="EQ129" s="303" t="str">
        <f t="shared" ref="EQ129" si="3225">IF(ISERROR(ER129/EP129),"",(ER129/EP129))</f>
        <v/>
      </c>
      <c r="ER129" s="303">
        <f t="shared" si="3218"/>
        <v>0</v>
      </c>
      <c r="ES129" s="424">
        <f t="shared" si="1395"/>
        <v>880000</v>
      </c>
      <c r="ET129" s="303">
        <f t="shared" si="3218"/>
        <v>19212</v>
      </c>
      <c r="EU129" s="303">
        <f t="shared" si="3218"/>
        <v>0</v>
      </c>
      <c r="EV129" s="303">
        <f t="shared" si="3218"/>
        <v>88000</v>
      </c>
      <c r="EW129" s="424">
        <f t="shared" si="1378"/>
        <v>987212</v>
      </c>
      <c r="EX129" s="307"/>
      <c r="EY129" s="301">
        <f>EY113+EY119+EY124</f>
        <v>0</v>
      </c>
      <c r="EZ129" s="303" t="str">
        <f t="shared" ref="EZ129" si="3226">IF(ISERROR(FA129/EY129),"",(FA129/EY129))</f>
        <v/>
      </c>
      <c r="FA129" s="303">
        <f>FA113+FA119+FA124</f>
        <v>0</v>
      </c>
      <c r="FB129" s="302">
        <f t="shared" si="3159"/>
        <v>0</v>
      </c>
      <c r="FC129" s="303" t="str">
        <f t="shared" ref="FC129" si="3227">IF(ISERROR(FD129/FB129),"",(FD129/FB129))</f>
        <v/>
      </c>
      <c r="FD129" s="303">
        <f t="shared" si="3159"/>
        <v>0</v>
      </c>
      <c r="FE129" s="302">
        <f t="shared" si="3159"/>
        <v>0</v>
      </c>
      <c r="FF129" s="303" t="str">
        <f t="shared" ref="FF129" si="3228">IF(ISERROR(FG129/FE129),"",(FG129/FE129))</f>
        <v/>
      </c>
      <c r="FG129" s="303">
        <f t="shared" si="3159"/>
        <v>0</v>
      </c>
      <c r="FH129" s="302">
        <f t="shared" si="3159"/>
        <v>0</v>
      </c>
      <c r="FI129" s="303" t="str">
        <f t="shared" ref="FI129" si="3229">IF(ISERROR(FJ129/FH129),"",(FJ129/FH129))</f>
        <v/>
      </c>
      <c r="FJ129" s="303">
        <f t="shared" si="3159"/>
        <v>0</v>
      </c>
      <c r="FK129" s="302">
        <f t="shared" si="3159"/>
        <v>0</v>
      </c>
      <c r="FL129" s="303" t="str">
        <f t="shared" ref="FL129" si="3230">IF(ISERROR(FM129/FK129),"",(FM129/FK129))</f>
        <v/>
      </c>
      <c r="FM129" s="303">
        <f t="shared" si="3159"/>
        <v>0</v>
      </c>
      <c r="FN129" s="302">
        <f t="shared" si="3159"/>
        <v>0</v>
      </c>
      <c r="FO129" s="303" t="str">
        <f t="shared" ref="FO129" si="3231">IF(ISERROR(FP129/FN129),"",(FP129/FN129))</f>
        <v/>
      </c>
      <c r="FP129" s="303">
        <f t="shared" si="3159"/>
        <v>0</v>
      </c>
      <c r="FQ129" s="302">
        <f t="shared" ref="FQ129:GT129" si="3232">FQ113+FQ119+FQ124</f>
        <v>0</v>
      </c>
      <c r="FR129" s="303">
        <f t="shared" si="3232"/>
        <v>0</v>
      </c>
      <c r="FS129" s="303">
        <f t="shared" si="3232"/>
        <v>0</v>
      </c>
      <c r="FT129" s="302">
        <f t="shared" si="3232"/>
        <v>0</v>
      </c>
      <c r="FU129" s="303" t="str">
        <f t="shared" ref="FU129" si="3233">IF(ISERROR(FV129/FT129),"",(FV129/FT129))</f>
        <v/>
      </c>
      <c r="FV129" s="303">
        <f t="shared" si="3232"/>
        <v>0</v>
      </c>
      <c r="FW129" s="302">
        <f t="shared" si="3232"/>
        <v>0</v>
      </c>
      <c r="FX129" s="303">
        <f t="shared" si="3232"/>
        <v>0</v>
      </c>
      <c r="FY129" s="303" t="str">
        <f t="shared" ref="FY129" si="3234">IF(ISERROR(FZ129/FX129),"",(FZ129/FX129))</f>
        <v/>
      </c>
      <c r="FZ129" s="303">
        <f t="shared" si="3232"/>
        <v>0</v>
      </c>
      <c r="GA129" s="424">
        <f t="shared" si="1385"/>
        <v>0</v>
      </c>
      <c r="GB129" s="302">
        <f t="shared" si="3232"/>
        <v>0</v>
      </c>
      <c r="GC129" s="303" t="str">
        <f t="shared" ref="GC129" si="3235">IF(ISERROR(GD129/GB129),"",(GD129/GB129))</f>
        <v/>
      </c>
      <c r="GD129" s="303">
        <f t="shared" si="3232"/>
        <v>0</v>
      </c>
      <c r="GE129" s="302">
        <f t="shared" si="3232"/>
        <v>0</v>
      </c>
      <c r="GF129" s="303" t="str">
        <f t="shared" ref="GF129" si="3236">IF(ISERROR(GG129/GE129),"",(GG129/GE129))</f>
        <v/>
      </c>
      <c r="GG129" s="303">
        <f t="shared" si="3232"/>
        <v>0</v>
      </c>
      <c r="GH129" s="302">
        <f t="shared" si="3232"/>
        <v>500</v>
      </c>
      <c r="GI129" s="303">
        <f t="shared" ref="GI129" si="3237">IF(ISERROR(GJ129/GH129),"",(GJ129/GH129))</f>
        <v>1760</v>
      </c>
      <c r="GJ129" s="303">
        <f t="shared" si="3232"/>
        <v>880000</v>
      </c>
      <c r="GK129" s="302">
        <f t="shared" si="3232"/>
        <v>0</v>
      </c>
      <c r="GL129" s="303" t="str">
        <f t="shared" ref="GL129" si="3238">IF(ISERROR(GM129/GK129),"",(GM129/GK129))</f>
        <v/>
      </c>
      <c r="GM129" s="303">
        <f t="shared" si="3232"/>
        <v>0</v>
      </c>
      <c r="GN129" s="302">
        <f t="shared" si="3232"/>
        <v>0</v>
      </c>
      <c r="GO129" s="303" t="str">
        <f t="shared" ref="GO129" si="3239">IF(ISERROR(GP129/GN129),"",(GP129/GN129))</f>
        <v/>
      </c>
      <c r="GP129" s="303">
        <f t="shared" si="3232"/>
        <v>0</v>
      </c>
      <c r="GQ129" s="424">
        <f t="shared" si="1396"/>
        <v>880000</v>
      </c>
      <c r="GR129" s="303">
        <f t="shared" si="3232"/>
        <v>19212</v>
      </c>
      <c r="GS129" s="303">
        <f t="shared" si="3232"/>
        <v>0</v>
      </c>
      <c r="GT129" s="303">
        <f t="shared" si="3232"/>
        <v>88000</v>
      </c>
      <c r="GU129" s="424">
        <f t="shared" si="1379"/>
        <v>987212</v>
      </c>
      <c r="GV129" s="307"/>
      <c r="GW129" s="301">
        <f>GW113+GW119+GW124</f>
        <v>0</v>
      </c>
      <c r="GX129" s="303" t="str">
        <f t="shared" ref="GX129" si="3240">IF(ISERROR(GY129/GW129),"",(GY129/GW129))</f>
        <v/>
      </c>
      <c r="GY129" s="303">
        <f>GY113+GY119+GY124</f>
        <v>0</v>
      </c>
      <c r="GZ129" s="302">
        <f t="shared" si="3172"/>
        <v>0</v>
      </c>
      <c r="HA129" s="303" t="str">
        <f t="shared" ref="HA129" si="3241">IF(ISERROR(HB129/GZ129),"",(HB129/GZ129))</f>
        <v/>
      </c>
      <c r="HB129" s="303">
        <f t="shared" si="3172"/>
        <v>0</v>
      </c>
      <c r="HC129" s="302">
        <f t="shared" si="3172"/>
        <v>0</v>
      </c>
      <c r="HD129" s="303" t="str">
        <f t="shared" ref="HD129" si="3242">IF(ISERROR(HE129/HC129),"",(HE129/HC129))</f>
        <v/>
      </c>
      <c r="HE129" s="303">
        <f t="shared" si="3172"/>
        <v>0</v>
      </c>
      <c r="HF129" s="302">
        <f t="shared" si="3172"/>
        <v>0</v>
      </c>
      <c r="HG129" s="303" t="str">
        <f t="shared" ref="HG129" si="3243">IF(ISERROR(HH129/HF129),"",(HH129/HF129))</f>
        <v/>
      </c>
      <c r="HH129" s="303">
        <f t="shared" si="3172"/>
        <v>0</v>
      </c>
      <c r="HI129" s="302">
        <f t="shared" si="3172"/>
        <v>0</v>
      </c>
      <c r="HJ129" s="303" t="str">
        <f t="shared" ref="HJ129" si="3244">IF(ISERROR(HK129/HI129),"",(HK129/HI129))</f>
        <v/>
      </c>
      <c r="HK129" s="303">
        <f t="shared" si="3172"/>
        <v>0</v>
      </c>
      <c r="HL129" s="302">
        <f t="shared" si="3172"/>
        <v>0</v>
      </c>
      <c r="HM129" s="303" t="str">
        <f t="shared" ref="HM129" si="3245">IF(ISERROR(HN129/HL129),"",(HN129/HL129))</f>
        <v/>
      </c>
      <c r="HN129" s="303">
        <f t="shared" si="3172"/>
        <v>0</v>
      </c>
      <c r="HO129" s="302">
        <f t="shared" ref="HO129:IR129" si="3246">HO113+HO119+HO124</f>
        <v>0</v>
      </c>
      <c r="HP129" s="303">
        <f t="shared" si="3246"/>
        <v>0</v>
      </c>
      <c r="HQ129" s="303">
        <f t="shared" si="3246"/>
        <v>0</v>
      </c>
      <c r="HR129" s="302">
        <f t="shared" si="3246"/>
        <v>0</v>
      </c>
      <c r="HS129" s="303" t="str">
        <f t="shared" ref="HS129" si="3247">IF(ISERROR(HT129/HR129),"",(HT129/HR129))</f>
        <v/>
      </c>
      <c r="HT129" s="303">
        <f t="shared" si="3246"/>
        <v>0</v>
      </c>
      <c r="HU129" s="302">
        <f t="shared" si="3246"/>
        <v>0</v>
      </c>
      <c r="HV129" s="302">
        <f t="shared" si="3246"/>
        <v>0</v>
      </c>
      <c r="HW129" s="303" t="str">
        <f t="shared" ref="HW129" si="3248">IF(ISERROR(HX129/HV129),"",(HX129/HV129))</f>
        <v/>
      </c>
      <c r="HX129" s="303">
        <f t="shared" si="3246"/>
        <v>0</v>
      </c>
      <c r="HY129" s="424">
        <f t="shared" si="1386"/>
        <v>0</v>
      </c>
      <c r="HZ129" s="302">
        <f t="shared" si="3246"/>
        <v>0</v>
      </c>
      <c r="IA129" s="303" t="str">
        <f t="shared" ref="IA129" si="3249">IF(ISERROR(IB129/HZ129),"",(IB129/HZ129))</f>
        <v/>
      </c>
      <c r="IB129" s="303">
        <f t="shared" si="3246"/>
        <v>0</v>
      </c>
      <c r="IC129" s="302">
        <f t="shared" si="3246"/>
        <v>0</v>
      </c>
      <c r="ID129" s="303" t="str">
        <f t="shared" ref="ID129" si="3250">IF(ISERROR(IE129/IC129),"",(IE129/IC129))</f>
        <v/>
      </c>
      <c r="IE129" s="303">
        <f t="shared" si="3246"/>
        <v>0</v>
      </c>
      <c r="IF129" s="302">
        <f t="shared" si="3246"/>
        <v>500</v>
      </c>
      <c r="IG129" s="303">
        <f t="shared" ref="IG129" si="3251">IF(ISERROR(IH129/IF129),"",(IH129/IF129))</f>
        <v>1760</v>
      </c>
      <c r="IH129" s="303">
        <f t="shared" si="3246"/>
        <v>880000</v>
      </c>
      <c r="II129" s="302">
        <f t="shared" si="3246"/>
        <v>0</v>
      </c>
      <c r="IJ129" s="303" t="str">
        <f t="shared" ref="IJ129" si="3252">IF(ISERROR(IK129/II129),"",(IK129/II129))</f>
        <v/>
      </c>
      <c r="IK129" s="303">
        <f t="shared" si="3246"/>
        <v>0</v>
      </c>
      <c r="IL129" s="302">
        <f t="shared" si="3246"/>
        <v>0</v>
      </c>
      <c r="IM129" s="303" t="str">
        <f t="shared" ref="IM129" si="3253">IF(ISERROR(IN129/IL129),"",(IN129/IL129))</f>
        <v/>
      </c>
      <c r="IN129" s="303">
        <f t="shared" si="3246"/>
        <v>0</v>
      </c>
      <c r="IO129" s="424">
        <f t="shared" si="1397"/>
        <v>880000</v>
      </c>
      <c r="IP129" s="303">
        <f t="shared" si="3246"/>
        <v>19212</v>
      </c>
      <c r="IQ129" s="303">
        <f t="shared" si="3246"/>
        <v>0</v>
      </c>
      <c r="IR129" s="303">
        <f t="shared" si="3246"/>
        <v>88000</v>
      </c>
      <c r="IS129" s="424">
        <f t="shared" si="1380"/>
        <v>987212</v>
      </c>
      <c r="IT129" s="307"/>
      <c r="IU129" s="301">
        <f>IU113+IU119+IU124</f>
        <v>0</v>
      </c>
      <c r="IV129" s="303" t="str">
        <f t="shared" ref="IV129" si="3254">IF(ISERROR(IW129/IU129),"",(IW129/IU129))</f>
        <v/>
      </c>
      <c r="IW129" s="303">
        <f>IW113+IW119+IW124</f>
        <v>0</v>
      </c>
      <c r="IX129" s="302">
        <f t="shared" si="3185"/>
        <v>0</v>
      </c>
      <c r="IY129" s="303" t="str">
        <f t="shared" ref="IY129" si="3255">IF(ISERROR(IZ129/IX129),"",(IZ129/IX129))</f>
        <v/>
      </c>
      <c r="IZ129" s="303">
        <f t="shared" si="3185"/>
        <v>0</v>
      </c>
      <c r="JA129" s="302">
        <f t="shared" si="3185"/>
        <v>0</v>
      </c>
      <c r="JB129" s="303" t="str">
        <f t="shared" ref="JB129" si="3256">IF(ISERROR(JC129/JA129),"",(JC129/JA129))</f>
        <v/>
      </c>
      <c r="JC129" s="303">
        <f t="shared" si="3185"/>
        <v>0</v>
      </c>
      <c r="JD129" s="302">
        <f t="shared" si="3185"/>
        <v>0</v>
      </c>
      <c r="JE129" s="303" t="str">
        <f t="shared" ref="JE129" si="3257">IF(ISERROR(JF129/JD129),"",(JF129/JD129))</f>
        <v/>
      </c>
      <c r="JF129" s="303">
        <f t="shared" si="3185"/>
        <v>0</v>
      </c>
      <c r="JG129" s="302">
        <f t="shared" si="3185"/>
        <v>0</v>
      </c>
      <c r="JH129" s="303" t="str">
        <f t="shared" ref="JH129" si="3258">IF(ISERROR(JI129/JG129),"",(JI129/JG129))</f>
        <v/>
      </c>
      <c r="JI129" s="303">
        <f t="shared" si="3185"/>
        <v>0</v>
      </c>
      <c r="JJ129" s="302">
        <f t="shared" si="3185"/>
        <v>0</v>
      </c>
      <c r="JK129" s="303" t="str">
        <f t="shared" ref="JK129" si="3259">IF(ISERROR(JL129/JJ129),"",(JL129/JJ129))</f>
        <v/>
      </c>
      <c r="JL129" s="303">
        <f t="shared" si="3185"/>
        <v>0</v>
      </c>
      <c r="JM129" s="302">
        <f t="shared" ref="JM129:KP129" si="3260">JM113+JM119+JM124</f>
        <v>0</v>
      </c>
      <c r="JN129" s="303">
        <f t="shared" si="3260"/>
        <v>0</v>
      </c>
      <c r="JO129" s="303">
        <f t="shared" si="3260"/>
        <v>0</v>
      </c>
      <c r="JP129" s="302">
        <f t="shared" si="3260"/>
        <v>0</v>
      </c>
      <c r="JQ129" s="303" t="str">
        <f t="shared" ref="JQ129" si="3261">IF(ISERROR(JR129/JP129),"",(JR129/JP129))</f>
        <v/>
      </c>
      <c r="JR129" s="303">
        <f t="shared" si="3260"/>
        <v>0</v>
      </c>
      <c r="JS129" s="302">
        <f t="shared" si="3260"/>
        <v>0</v>
      </c>
      <c r="JT129" s="302">
        <f t="shared" si="3260"/>
        <v>0</v>
      </c>
      <c r="JU129" s="303" t="str">
        <f t="shared" ref="JU129" si="3262">IF(ISERROR(JV129/JT129),"",(JV129/JT129))</f>
        <v/>
      </c>
      <c r="JV129" s="303">
        <f t="shared" si="3260"/>
        <v>0</v>
      </c>
      <c r="JW129" s="424">
        <f t="shared" si="1387"/>
        <v>0</v>
      </c>
      <c r="JX129" s="302">
        <f t="shared" si="3260"/>
        <v>0</v>
      </c>
      <c r="JY129" s="303" t="str">
        <f t="shared" ref="JY129" si="3263">IF(ISERROR(JZ129/JX129),"",(JZ129/JX129))</f>
        <v/>
      </c>
      <c r="JZ129" s="303">
        <f t="shared" si="3260"/>
        <v>0</v>
      </c>
      <c r="KA129" s="302">
        <f t="shared" si="3260"/>
        <v>0</v>
      </c>
      <c r="KB129" s="303" t="str">
        <f t="shared" ref="KB129" si="3264">IF(ISERROR(KC129/KA129),"",(KC129/KA129))</f>
        <v/>
      </c>
      <c r="KC129" s="303">
        <f t="shared" si="3260"/>
        <v>0</v>
      </c>
      <c r="KD129" s="302">
        <f t="shared" si="3260"/>
        <v>500</v>
      </c>
      <c r="KE129" s="303">
        <f t="shared" ref="KE129" si="3265">IF(ISERROR(KF129/KD129),"",(KF129/KD129))</f>
        <v>1760</v>
      </c>
      <c r="KF129" s="303">
        <f t="shared" si="3260"/>
        <v>880000</v>
      </c>
      <c r="KG129" s="302">
        <f t="shared" si="3260"/>
        <v>0</v>
      </c>
      <c r="KH129" s="303" t="str">
        <f t="shared" ref="KH129" si="3266">IF(ISERROR(KI129/KG129),"",(KI129/KG129))</f>
        <v/>
      </c>
      <c r="KI129" s="303">
        <f t="shared" si="3260"/>
        <v>0</v>
      </c>
      <c r="KJ129" s="302">
        <f t="shared" si="3260"/>
        <v>0</v>
      </c>
      <c r="KK129" s="303" t="str">
        <f t="shared" ref="KK129" si="3267">IF(ISERROR(KL129/KJ129),"",(KL129/KJ129))</f>
        <v/>
      </c>
      <c r="KL129" s="303">
        <f t="shared" si="3260"/>
        <v>0</v>
      </c>
      <c r="KM129" s="424">
        <f t="shared" si="1398"/>
        <v>880000</v>
      </c>
      <c r="KN129" s="303">
        <f t="shared" si="3260"/>
        <v>19212</v>
      </c>
      <c r="KO129" s="303">
        <f t="shared" si="3260"/>
        <v>0</v>
      </c>
      <c r="KP129" s="303">
        <f t="shared" si="3260"/>
        <v>88000</v>
      </c>
      <c r="KQ129" s="424">
        <f t="shared" si="1381"/>
        <v>987212</v>
      </c>
      <c r="KR129" s="307"/>
    </row>
    <row r="130" spans="1:304" ht="15" customHeight="1">
      <c r="A130" s="914"/>
      <c r="B130" s="992" t="s">
        <v>139</v>
      </c>
      <c r="C130" s="993"/>
      <c r="D130" s="309" t="s">
        <v>428</v>
      </c>
      <c r="E130" s="302"/>
      <c r="F130" s="302"/>
      <c r="G130" s="302"/>
      <c r="H130" s="302"/>
      <c r="I130" s="302"/>
      <c r="J130" s="302"/>
      <c r="K130" s="302"/>
      <c r="L130" s="302"/>
      <c r="M130" s="302"/>
      <c r="N130" s="302"/>
      <c r="O130" s="302"/>
      <c r="P130" s="302"/>
      <c r="Q130" s="302"/>
      <c r="R130" s="302"/>
      <c r="S130" s="302"/>
      <c r="T130" s="302"/>
      <c r="U130" s="302"/>
      <c r="V130" s="302"/>
      <c r="W130" s="688"/>
      <c r="X130" s="302"/>
      <c r="Y130" s="302"/>
      <c r="Z130" s="302"/>
      <c r="AA130" s="304"/>
      <c r="AB130" s="302"/>
      <c r="AC130" s="302"/>
      <c r="AD130" s="302"/>
      <c r="AE130" s="302"/>
      <c r="AF130" s="302"/>
      <c r="AG130" s="302"/>
      <c r="AH130" s="302"/>
      <c r="AI130" s="302"/>
      <c r="AJ130" s="302"/>
      <c r="AK130" s="302"/>
      <c r="AL130" s="302"/>
      <c r="AM130" s="302"/>
      <c r="AN130" s="302"/>
      <c r="AO130" s="302"/>
      <c r="AP130" s="302"/>
      <c r="AQ130" s="302"/>
      <c r="AR130" s="302"/>
      <c r="AS130" s="302"/>
      <c r="AT130" s="302"/>
      <c r="AU130" s="302"/>
      <c r="AV130" s="302"/>
      <c r="AW130" s="302"/>
      <c r="AX130" s="302"/>
      <c r="AY130" s="302"/>
      <c r="AZ130" s="315"/>
      <c r="BA130" s="313"/>
      <c r="BB130" s="307"/>
      <c r="BC130" s="301">
        <f>BC114</f>
        <v>0</v>
      </c>
      <c r="BD130" s="303" t="str">
        <f t="shared" si="1884"/>
        <v/>
      </c>
      <c r="BE130" s="303">
        <f>BE114</f>
        <v>0</v>
      </c>
      <c r="BF130" s="302">
        <f t="shared" ref="BF130:CX130" si="3268">BF114</f>
        <v>55</v>
      </c>
      <c r="BG130" s="303">
        <f t="shared" si="1886"/>
        <v>55</v>
      </c>
      <c r="BH130" s="303">
        <f t="shared" si="3268"/>
        <v>3025</v>
      </c>
      <c r="BI130" s="302">
        <f t="shared" si="3268"/>
        <v>0</v>
      </c>
      <c r="BJ130" s="303" t="str">
        <f t="shared" si="1888"/>
        <v/>
      </c>
      <c r="BK130" s="303">
        <f t="shared" si="3268"/>
        <v>0</v>
      </c>
      <c r="BL130" s="302">
        <f t="shared" si="3268"/>
        <v>0</v>
      </c>
      <c r="BM130" s="303" t="str">
        <f t="shared" si="1890"/>
        <v/>
      </c>
      <c r="BN130" s="303">
        <f t="shared" si="3268"/>
        <v>0</v>
      </c>
      <c r="BO130" s="302">
        <f t="shared" si="3268"/>
        <v>0</v>
      </c>
      <c r="BP130" s="303" t="str">
        <f t="shared" si="1892"/>
        <v/>
      </c>
      <c r="BQ130" s="303">
        <f t="shared" si="3268"/>
        <v>0</v>
      </c>
      <c r="BR130" s="302">
        <f t="shared" si="3268"/>
        <v>0</v>
      </c>
      <c r="BS130" s="303" t="str">
        <f t="shared" si="1894"/>
        <v/>
      </c>
      <c r="BT130" s="303">
        <f t="shared" si="3268"/>
        <v>0</v>
      </c>
      <c r="BU130" s="302">
        <f t="shared" si="3268"/>
        <v>0</v>
      </c>
      <c r="BV130" s="303">
        <f t="shared" ref="BV130" si="3269">BV115+BV120+BV125</f>
        <v>0</v>
      </c>
      <c r="BW130" s="303">
        <f t="shared" si="3268"/>
        <v>0</v>
      </c>
      <c r="BX130" s="302">
        <f t="shared" si="3268"/>
        <v>0</v>
      </c>
      <c r="BY130" s="303" t="str">
        <f t="shared" si="1896"/>
        <v/>
      </c>
      <c r="BZ130" s="303">
        <f t="shared" si="3268"/>
        <v>0</v>
      </c>
      <c r="CA130" s="302">
        <f t="shared" si="3268"/>
        <v>0</v>
      </c>
      <c r="CB130" s="302">
        <f t="shared" si="3268"/>
        <v>0</v>
      </c>
      <c r="CC130" s="303" t="str">
        <f t="shared" si="1898"/>
        <v/>
      </c>
      <c r="CD130" s="303">
        <f t="shared" si="3268"/>
        <v>0</v>
      </c>
      <c r="CE130" s="424">
        <f t="shared" si="1383"/>
        <v>3025</v>
      </c>
      <c r="CF130" s="302">
        <f t="shared" si="3268"/>
        <v>1100</v>
      </c>
      <c r="CG130" s="303">
        <f t="shared" si="1901"/>
        <v>23</v>
      </c>
      <c r="CH130" s="303">
        <f t="shared" si="3268"/>
        <v>25300</v>
      </c>
      <c r="CI130" s="302">
        <f t="shared" si="3268"/>
        <v>0</v>
      </c>
      <c r="CJ130" s="303" t="str">
        <f t="shared" si="1903"/>
        <v/>
      </c>
      <c r="CK130" s="303">
        <f t="shared" si="3268"/>
        <v>0</v>
      </c>
      <c r="CL130" s="302">
        <f t="shared" si="3268"/>
        <v>0</v>
      </c>
      <c r="CM130" s="303" t="str">
        <f t="shared" si="1905"/>
        <v/>
      </c>
      <c r="CN130" s="303">
        <f t="shared" si="3268"/>
        <v>0</v>
      </c>
      <c r="CO130" s="302">
        <f t="shared" si="3268"/>
        <v>350</v>
      </c>
      <c r="CP130" s="303">
        <f t="shared" si="1907"/>
        <v>185</v>
      </c>
      <c r="CQ130" s="303">
        <f t="shared" si="3268"/>
        <v>64750</v>
      </c>
      <c r="CR130" s="302">
        <f t="shared" si="3268"/>
        <v>0</v>
      </c>
      <c r="CS130" s="303" t="str">
        <f t="shared" si="1909"/>
        <v/>
      </c>
      <c r="CT130" s="303">
        <f t="shared" si="3268"/>
        <v>0</v>
      </c>
      <c r="CU130" s="424">
        <f t="shared" si="1394"/>
        <v>90050</v>
      </c>
      <c r="CV130" s="303">
        <f t="shared" si="3268"/>
        <v>0</v>
      </c>
      <c r="CW130" s="303">
        <f t="shared" ref="CW130" si="3270">CW115+CW120+CW125</f>
        <v>0</v>
      </c>
      <c r="CX130" s="303">
        <f t="shared" si="3268"/>
        <v>9307.5</v>
      </c>
      <c r="CY130" s="424">
        <f t="shared" si="1377"/>
        <v>102382.5</v>
      </c>
      <c r="CZ130" s="308"/>
      <c r="DA130" s="302">
        <f>DA114</f>
        <v>0</v>
      </c>
      <c r="DB130" s="303" t="str">
        <f t="shared" ref="DB130" si="3271">IF(ISERROR(DC130/DA130),"",(DC130/DA130))</f>
        <v/>
      </c>
      <c r="DC130" s="303">
        <f>DC114</f>
        <v>0</v>
      </c>
      <c r="DD130" s="302">
        <f t="shared" ref="DD130" si="3272">DD114</f>
        <v>0</v>
      </c>
      <c r="DE130" s="303" t="str">
        <f t="shared" ref="DE130" si="3273">IF(ISERROR(DF130/DD130),"",(DF130/DD130))</f>
        <v/>
      </c>
      <c r="DF130" s="303">
        <f t="shared" ref="DF130:DG130" si="3274">DF114</f>
        <v>0</v>
      </c>
      <c r="DG130" s="302">
        <f t="shared" si="3274"/>
        <v>0</v>
      </c>
      <c r="DH130" s="303" t="str">
        <f t="shared" ref="DH130" si="3275">IF(ISERROR(DI130/DG130),"",(DI130/DG130))</f>
        <v/>
      </c>
      <c r="DI130" s="303">
        <f t="shared" ref="DI130:DJ130" si="3276">DI114</f>
        <v>0</v>
      </c>
      <c r="DJ130" s="302">
        <f t="shared" si="3276"/>
        <v>0</v>
      </c>
      <c r="DK130" s="303" t="str">
        <f t="shared" ref="DK130" si="3277">IF(ISERROR(DL130/DJ130),"",(DL130/DJ130))</f>
        <v/>
      </c>
      <c r="DL130" s="303">
        <f t="shared" ref="DL130:DM130" si="3278">DL114</f>
        <v>0</v>
      </c>
      <c r="DM130" s="302">
        <f t="shared" si="3278"/>
        <v>0</v>
      </c>
      <c r="DN130" s="303" t="str">
        <f t="shared" ref="DN130" si="3279">IF(ISERROR(DO130/DM130),"",(DO130/DM130))</f>
        <v/>
      </c>
      <c r="DO130" s="303">
        <f t="shared" ref="DO130:DP130" si="3280">DO114</f>
        <v>0</v>
      </c>
      <c r="DP130" s="302">
        <f t="shared" si="3280"/>
        <v>0</v>
      </c>
      <c r="DQ130" s="303" t="str">
        <f t="shared" ref="DQ130" si="3281">IF(ISERROR(DR130/DP130),"",(DR130/DP130))</f>
        <v/>
      </c>
      <c r="DR130" s="303">
        <f t="shared" ref="DR130:DS130" si="3282">DR114</f>
        <v>0</v>
      </c>
      <c r="DS130" s="302">
        <f t="shared" si="3282"/>
        <v>0</v>
      </c>
      <c r="DT130" s="303">
        <f t="shared" ref="DT130" si="3283">DT115+DT120+DT125</f>
        <v>0</v>
      </c>
      <c r="DU130" s="303">
        <f t="shared" ref="DU130:DV130" si="3284">DU114</f>
        <v>0</v>
      </c>
      <c r="DV130" s="302">
        <f t="shared" si="3284"/>
        <v>0</v>
      </c>
      <c r="DW130" s="303" t="str">
        <f t="shared" ref="DW130" si="3285">IF(ISERROR(DX130/DV130),"",(DX130/DV130))</f>
        <v/>
      </c>
      <c r="DX130" s="303">
        <f t="shared" ref="DX130:DZ130" si="3286">DX114</f>
        <v>0</v>
      </c>
      <c r="DY130" s="302">
        <f t="shared" si="3286"/>
        <v>0</v>
      </c>
      <c r="DZ130" s="302">
        <f t="shared" si="3286"/>
        <v>0</v>
      </c>
      <c r="EA130" s="303" t="str">
        <f t="shared" ref="EA130" si="3287">IF(ISERROR(EB130/DZ130),"",(EB130/DZ130))</f>
        <v/>
      </c>
      <c r="EB130" s="303">
        <f t="shared" ref="EB130:ED130" si="3288">EB114</f>
        <v>0</v>
      </c>
      <c r="EC130" s="424">
        <f t="shared" si="1384"/>
        <v>0</v>
      </c>
      <c r="ED130" s="302">
        <f t="shared" si="3288"/>
        <v>0</v>
      </c>
      <c r="EE130" s="303" t="str">
        <f t="shared" ref="EE130" si="3289">IF(ISERROR(EF130/ED130),"",(EF130/ED130))</f>
        <v/>
      </c>
      <c r="EF130" s="303">
        <f t="shared" ref="EF130:EG130" si="3290">EF114</f>
        <v>0</v>
      </c>
      <c r="EG130" s="302">
        <f t="shared" si="3290"/>
        <v>0</v>
      </c>
      <c r="EH130" s="303" t="str">
        <f t="shared" ref="EH130" si="3291">IF(ISERROR(EI130/EG130),"",(EI130/EG130))</f>
        <v/>
      </c>
      <c r="EI130" s="303">
        <f t="shared" ref="EI130:EJ130" si="3292">EI114</f>
        <v>0</v>
      </c>
      <c r="EJ130" s="302">
        <f t="shared" si="3292"/>
        <v>0</v>
      </c>
      <c r="EK130" s="303" t="str">
        <f t="shared" ref="EK130" si="3293">IF(ISERROR(EL130/EJ130),"",(EL130/EJ130))</f>
        <v/>
      </c>
      <c r="EL130" s="303">
        <f t="shared" ref="EL130:EM130" si="3294">EL114</f>
        <v>0</v>
      </c>
      <c r="EM130" s="302">
        <f t="shared" si="3294"/>
        <v>0</v>
      </c>
      <c r="EN130" s="303" t="str">
        <f t="shared" ref="EN130" si="3295">IF(ISERROR(EO130/EM130),"",(EO130/EM130))</f>
        <v/>
      </c>
      <c r="EO130" s="303">
        <f t="shared" ref="EO130:EP130" si="3296">EO114</f>
        <v>0</v>
      </c>
      <c r="EP130" s="302">
        <f t="shared" si="3296"/>
        <v>0</v>
      </c>
      <c r="EQ130" s="303" t="str">
        <f t="shared" ref="EQ130" si="3297">IF(ISERROR(ER130/EP130),"",(ER130/EP130))</f>
        <v/>
      </c>
      <c r="ER130" s="303">
        <f t="shared" ref="ER130:ET130" si="3298">ER114</f>
        <v>0</v>
      </c>
      <c r="ES130" s="424">
        <f t="shared" si="1395"/>
        <v>0</v>
      </c>
      <c r="ET130" s="303">
        <f t="shared" si="3298"/>
        <v>0</v>
      </c>
      <c r="EU130" s="303">
        <f t="shared" ref="EU130" si="3299">EU115+EU120+EU125</f>
        <v>0</v>
      </c>
      <c r="EV130" s="303">
        <f t="shared" ref="EV130" si="3300">EV114</f>
        <v>0</v>
      </c>
      <c r="EW130" s="424">
        <f t="shared" si="1378"/>
        <v>0</v>
      </c>
      <c r="EX130" s="307"/>
      <c r="EY130" s="302">
        <f>EY114</f>
        <v>0</v>
      </c>
      <c r="EZ130" s="303" t="str">
        <f t="shared" ref="EZ130" si="3301">IF(ISERROR(FA130/EY130),"",(FA130/EY130))</f>
        <v/>
      </c>
      <c r="FA130" s="303">
        <f>FA114</f>
        <v>0</v>
      </c>
      <c r="FB130" s="302">
        <f t="shared" ref="FB130" si="3302">FB114</f>
        <v>0</v>
      </c>
      <c r="FC130" s="303" t="str">
        <f t="shared" ref="FC130" si="3303">IF(ISERROR(FD130/FB130),"",(FD130/FB130))</f>
        <v/>
      </c>
      <c r="FD130" s="303">
        <f t="shared" ref="FD130:FE130" si="3304">FD114</f>
        <v>0</v>
      </c>
      <c r="FE130" s="302">
        <f t="shared" si="3304"/>
        <v>0</v>
      </c>
      <c r="FF130" s="303" t="str">
        <f t="shared" ref="FF130" si="3305">IF(ISERROR(FG130/FE130),"",(FG130/FE130))</f>
        <v/>
      </c>
      <c r="FG130" s="303">
        <f t="shared" ref="FG130:FH130" si="3306">FG114</f>
        <v>0</v>
      </c>
      <c r="FH130" s="302">
        <f t="shared" si="3306"/>
        <v>0</v>
      </c>
      <c r="FI130" s="303" t="str">
        <f t="shared" ref="FI130" si="3307">IF(ISERROR(FJ130/FH130),"",(FJ130/FH130))</f>
        <v/>
      </c>
      <c r="FJ130" s="303">
        <f t="shared" ref="FJ130:FK130" si="3308">FJ114</f>
        <v>0</v>
      </c>
      <c r="FK130" s="302">
        <f t="shared" si="3308"/>
        <v>0</v>
      </c>
      <c r="FL130" s="303" t="str">
        <f t="shared" ref="FL130" si="3309">IF(ISERROR(FM130/FK130),"",(FM130/FK130))</f>
        <v/>
      </c>
      <c r="FM130" s="303">
        <f t="shared" ref="FM130:FN130" si="3310">FM114</f>
        <v>0</v>
      </c>
      <c r="FN130" s="302">
        <f t="shared" si="3310"/>
        <v>0</v>
      </c>
      <c r="FO130" s="303" t="str">
        <f t="shared" ref="FO130" si="3311">IF(ISERROR(FP130/FN130),"",(FP130/FN130))</f>
        <v/>
      </c>
      <c r="FP130" s="303">
        <f t="shared" ref="FP130:FQ130" si="3312">FP114</f>
        <v>0</v>
      </c>
      <c r="FQ130" s="302">
        <f t="shared" si="3312"/>
        <v>0</v>
      </c>
      <c r="FR130" s="303">
        <f t="shared" ref="FR130" si="3313">FR115+FR120+FR125</f>
        <v>0</v>
      </c>
      <c r="FS130" s="303">
        <f t="shared" ref="FS130:FT130" si="3314">FS114</f>
        <v>0</v>
      </c>
      <c r="FT130" s="302">
        <f t="shared" si="3314"/>
        <v>0</v>
      </c>
      <c r="FU130" s="303" t="str">
        <f t="shared" ref="FU130" si="3315">IF(ISERROR(FV130/FT130),"",(FV130/FT130))</f>
        <v/>
      </c>
      <c r="FV130" s="303">
        <f t="shared" ref="FV130:FX130" si="3316">FV114</f>
        <v>0</v>
      </c>
      <c r="FW130" s="302">
        <f t="shared" si="3316"/>
        <v>0</v>
      </c>
      <c r="FX130" s="303">
        <f t="shared" si="3316"/>
        <v>0</v>
      </c>
      <c r="FY130" s="303" t="str">
        <f t="shared" ref="FY130" si="3317">IF(ISERROR(FZ130/FX130),"",(FZ130/FX130))</f>
        <v/>
      </c>
      <c r="FZ130" s="303">
        <f t="shared" ref="FZ130:GB130" si="3318">FZ114</f>
        <v>0</v>
      </c>
      <c r="GA130" s="424">
        <f t="shared" si="1385"/>
        <v>0</v>
      </c>
      <c r="GB130" s="302">
        <f t="shared" si="3318"/>
        <v>0</v>
      </c>
      <c r="GC130" s="303" t="str">
        <f t="shared" ref="GC130" si="3319">IF(ISERROR(GD130/GB130),"",(GD130/GB130))</f>
        <v/>
      </c>
      <c r="GD130" s="303">
        <f t="shared" ref="GD130:GE130" si="3320">GD114</f>
        <v>0</v>
      </c>
      <c r="GE130" s="302">
        <f t="shared" si="3320"/>
        <v>0</v>
      </c>
      <c r="GF130" s="303" t="str">
        <f t="shared" ref="GF130" si="3321">IF(ISERROR(GG130/GE130),"",(GG130/GE130))</f>
        <v/>
      </c>
      <c r="GG130" s="303">
        <f t="shared" ref="GG130:GH130" si="3322">GG114</f>
        <v>0</v>
      </c>
      <c r="GH130" s="302">
        <f t="shared" si="3322"/>
        <v>0</v>
      </c>
      <c r="GI130" s="303" t="str">
        <f t="shared" ref="GI130" si="3323">IF(ISERROR(GJ130/GH130),"",(GJ130/GH130))</f>
        <v/>
      </c>
      <c r="GJ130" s="303">
        <f t="shared" ref="GJ130:GK130" si="3324">GJ114</f>
        <v>0</v>
      </c>
      <c r="GK130" s="302">
        <f t="shared" si="3324"/>
        <v>0</v>
      </c>
      <c r="GL130" s="303" t="str">
        <f t="shared" ref="GL130" si="3325">IF(ISERROR(GM130/GK130),"",(GM130/GK130))</f>
        <v/>
      </c>
      <c r="GM130" s="303">
        <f t="shared" ref="GM130:GN130" si="3326">GM114</f>
        <v>0</v>
      </c>
      <c r="GN130" s="302">
        <f t="shared" si="3326"/>
        <v>0</v>
      </c>
      <c r="GO130" s="303" t="str">
        <f t="shared" ref="GO130" si="3327">IF(ISERROR(GP130/GN130),"",(GP130/GN130))</f>
        <v/>
      </c>
      <c r="GP130" s="303">
        <f t="shared" ref="GP130:GR130" si="3328">GP114</f>
        <v>0</v>
      </c>
      <c r="GQ130" s="424">
        <f t="shared" si="1396"/>
        <v>0</v>
      </c>
      <c r="GR130" s="303">
        <f t="shared" si="3328"/>
        <v>0</v>
      </c>
      <c r="GS130" s="303">
        <f t="shared" ref="GS130" si="3329">GS115+GS120+GS125</f>
        <v>0</v>
      </c>
      <c r="GT130" s="303">
        <f t="shared" ref="GT130" si="3330">GT114</f>
        <v>0</v>
      </c>
      <c r="GU130" s="424">
        <f t="shared" si="1379"/>
        <v>0</v>
      </c>
      <c r="GV130" s="307"/>
      <c r="GW130" s="302">
        <f>GW114</f>
        <v>0</v>
      </c>
      <c r="GX130" s="303" t="str">
        <f t="shared" ref="GX130" si="3331">IF(ISERROR(GY130/GW130),"",(GY130/GW130))</f>
        <v/>
      </c>
      <c r="GY130" s="303">
        <f>GY114</f>
        <v>0</v>
      </c>
      <c r="GZ130" s="302">
        <f t="shared" ref="GZ130" si="3332">GZ114</f>
        <v>0</v>
      </c>
      <c r="HA130" s="303" t="str">
        <f t="shared" ref="HA130" si="3333">IF(ISERROR(HB130/GZ130),"",(HB130/GZ130))</f>
        <v/>
      </c>
      <c r="HB130" s="303">
        <f t="shared" ref="HB130:HC130" si="3334">HB114</f>
        <v>0</v>
      </c>
      <c r="HC130" s="302">
        <f t="shared" si="3334"/>
        <v>0</v>
      </c>
      <c r="HD130" s="303" t="str">
        <f t="shared" ref="HD130" si="3335">IF(ISERROR(HE130/HC130),"",(HE130/HC130))</f>
        <v/>
      </c>
      <c r="HE130" s="303">
        <f t="shared" ref="HE130:HF130" si="3336">HE114</f>
        <v>0</v>
      </c>
      <c r="HF130" s="302">
        <f t="shared" si="3336"/>
        <v>0</v>
      </c>
      <c r="HG130" s="303" t="str">
        <f t="shared" ref="HG130" si="3337">IF(ISERROR(HH130/HF130),"",(HH130/HF130))</f>
        <v/>
      </c>
      <c r="HH130" s="303">
        <f t="shared" ref="HH130:HI130" si="3338">HH114</f>
        <v>0</v>
      </c>
      <c r="HI130" s="302">
        <f t="shared" si="3338"/>
        <v>0</v>
      </c>
      <c r="HJ130" s="303" t="str">
        <f t="shared" ref="HJ130" si="3339">IF(ISERROR(HK130/HI130),"",(HK130/HI130))</f>
        <v/>
      </c>
      <c r="HK130" s="303">
        <f t="shared" ref="HK130:HL130" si="3340">HK114</f>
        <v>0</v>
      </c>
      <c r="HL130" s="302">
        <f t="shared" si="3340"/>
        <v>0</v>
      </c>
      <c r="HM130" s="303" t="str">
        <f t="shared" ref="HM130" si="3341">IF(ISERROR(HN130/HL130),"",(HN130/HL130))</f>
        <v/>
      </c>
      <c r="HN130" s="303">
        <f t="shared" ref="HN130:HO130" si="3342">HN114</f>
        <v>0</v>
      </c>
      <c r="HO130" s="302">
        <f t="shared" si="3342"/>
        <v>0</v>
      </c>
      <c r="HP130" s="303">
        <f t="shared" ref="HP130" si="3343">HP115+HP120+HP125</f>
        <v>0</v>
      </c>
      <c r="HQ130" s="303">
        <f t="shared" ref="HQ130:HR130" si="3344">HQ114</f>
        <v>0</v>
      </c>
      <c r="HR130" s="302">
        <f t="shared" si="3344"/>
        <v>0</v>
      </c>
      <c r="HS130" s="303" t="str">
        <f t="shared" ref="HS130" si="3345">IF(ISERROR(HT130/HR130),"",(HT130/HR130))</f>
        <v/>
      </c>
      <c r="HT130" s="303">
        <f t="shared" ref="HT130:HV130" si="3346">HT114</f>
        <v>0</v>
      </c>
      <c r="HU130" s="302">
        <f t="shared" si="3346"/>
        <v>0</v>
      </c>
      <c r="HV130" s="302">
        <f t="shared" si="3346"/>
        <v>0</v>
      </c>
      <c r="HW130" s="303" t="str">
        <f t="shared" ref="HW130" si="3347">IF(ISERROR(HX130/HV130),"",(HX130/HV130))</f>
        <v/>
      </c>
      <c r="HX130" s="303">
        <f t="shared" ref="HX130:HZ130" si="3348">HX114</f>
        <v>0</v>
      </c>
      <c r="HY130" s="424">
        <f t="shared" si="1386"/>
        <v>0</v>
      </c>
      <c r="HZ130" s="302">
        <f t="shared" si="3348"/>
        <v>0</v>
      </c>
      <c r="IA130" s="303" t="str">
        <f t="shared" ref="IA130" si="3349">IF(ISERROR(IB130/HZ130),"",(IB130/HZ130))</f>
        <v/>
      </c>
      <c r="IB130" s="303">
        <f t="shared" ref="IB130:IC130" si="3350">IB114</f>
        <v>0</v>
      </c>
      <c r="IC130" s="302">
        <f t="shared" si="3350"/>
        <v>0</v>
      </c>
      <c r="ID130" s="303" t="str">
        <f t="shared" ref="ID130" si="3351">IF(ISERROR(IE130/IC130),"",(IE130/IC130))</f>
        <v/>
      </c>
      <c r="IE130" s="303">
        <f t="shared" ref="IE130:IF130" si="3352">IE114</f>
        <v>0</v>
      </c>
      <c r="IF130" s="302">
        <f t="shared" si="3352"/>
        <v>0</v>
      </c>
      <c r="IG130" s="303" t="str">
        <f t="shared" ref="IG130" si="3353">IF(ISERROR(IH130/IF130),"",(IH130/IF130))</f>
        <v/>
      </c>
      <c r="IH130" s="303">
        <f t="shared" ref="IH130:II130" si="3354">IH114</f>
        <v>0</v>
      </c>
      <c r="II130" s="302">
        <f t="shared" si="3354"/>
        <v>0</v>
      </c>
      <c r="IJ130" s="303" t="str">
        <f t="shared" ref="IJ130" si="3355">IF(ISERROR(IK130/II130),"",(IK130/II130))</f>
        <v/>
      </c>
      <c r="IK130" s="303">
        <f t="shared" ref="IK130:IL130" si="3356">IK114</f>
        <v>0</v>
      </c>
      <c r="IL130" s="302">
        <f t="shared" si="3356"/>
        <v>0</v>
      </c>
      <c r="IM130" s="303" t="str">
        <f t="shared" ref="IM130" si="3357">IF(ISERROR(IN130/IL130),"",(IN130/IL130))</f>
        <v/>
      </c>
      <c r="IN130" s="303">
        <f t="shared" ref="IN130:IP130" si="3358">IN114</f>
        <v>0</v>
      </c>
      <c r="IO130" s="424">
        <f t="shared" si="1397"/>
        <v>0</v>
      </c>
      <c r="IP130" s="303">
        <f t="shared" si="3358"/>
        <v>0</v>
      </c>
      <c r="IQ130" s="303">
        <f t="shared" ref="IQ130" si="3359">IQ115+IQ120+IQ125</f>
        <v>0</v>
      </c>
      <c r="IR130" s="303">
        <f t="shared" ref="IR130" si="3360">IR114</f>
        <v>0</v>
      </c>
      <c r="IS130" s="424">
        <f t="shared" si="1380"/>
        <v>0</v>
      </c>
      <c r="IT130" s="307"/>
      <c r="IU130" s="302">
        <f>IU114</f>
        <v>0</v>
      </c>
      <c r="IV130" s="303" t="str">
        <f t="shared" ref="IV130" si="3361">IF(ISERROR(IW130/IU130),"",(IW130/IU130))</f>
        <v/>
      </c>
      <c r="IW130" s="303">
        <f>IW114</f>
        <v>0</v>
      </c>
      <c r="IX130" s="302">
        <f t="shared" ref="IX130" si="3362">IX114</f>
        <v>0</v>
      </c>
      <c r="IY130" s="303" t="str">
        <f t="shared" ref="IY130" si="3363">IF(ISERROR(IZ130/IX130),"",(IZ130/IX130))</f>
        <v/>
      </c>
      <c r="IZ130" s="303">
        <f t="shared" ref="IZ130:JA130" si="3364">IZ114</f>
        <v>0</v>
      </c>
      <c r="JA130" s="302">
        <f t="shared" si="3364"/>
        <v>0</v>
      </c>
      <c r="JB130" s="303" t="str">
        <f t="shared" ref="JB130" si="3365">IF(ISERROR(JC130/JA130),"",(JC130/JA130))</f>
        <v/>
      </c>
      <c r="JC130" s="303">
        <f t="shared" ref="JC130:JD130" si="3366">JC114</f>
        <v>0</v>
      </c>
      <c r="JD130" s="302">
        <f t="shared" si="3366"/>
        <v>0</v>
      </c>
      <c r="JE130" s="303" t="str">
        <f t="shared" ref="JE130" si="3367">IF(ISERROR(JF130/JD130),"",(JF130/JD130))</f>
        <v/>
      </c>
      <c r="JF130" s="303">
        <f t="shared" ref="JF130:JG130" si="3368">JF114</f>
        <v>0</v>
      </c>
      <c r="JG130" s="302">
        <f t="shared" si="3368"/>
        <v>0</v>
      </c>
      <c r="JH130" s="303" t="str">
        <f t="shared" ref="JH130" si="3369">IF(ISERROR(JI130/JG130),"",(JI130/JG130))</f>
        <v/>
      </c>
      <c r="JI130" s="303">
        <f t="shared" ref="JI130:JJ130" si="3370">JI114</f>
        <v>0</v>
      </c>
      <c r="JJ130" s="302">
        <f t="shared" si="3370"/>
        <v>0</v>
      </c>
      <c r="JK130" s="303" t="str">
        <f t="shared" ref="JK130" si="3371">IF(ISERROR(JL130/JJ130),"",(JL130/JJ130))</f>
        <v/>
      </c>
      <c r="JL130" s="303">
        <f t="shared" ref="JL130:JM130" si="3372">JL114</f>
        <v>0</v>
      </c>
      <c r="JM130" s="302">
        <f t="shared" si="3372"/>
        <v>0</v>
      </c>
      <c r="JN130" s="303">
        <f t="shared" ref="JN130" si="3373">JN115+JN120+JN125</f>
        <v>0</v>
      </c>
      <c r="JO130" s="303">
        <f t="shared" ref="JO130:JP130" si="3374">JO114</f>
        <v>0</v>
      </c>
      <c r="JP130" s="302">
        <f t="shared" si="3374"/>
        <v>0</v>
      </c>
      <c r="JQ130" s="303" t="str">
        <f t="shared" ref="JQ130" si="3375">IF(ISERROR(JR130/JP130),"",(JR130/JP130))</f>
        <v/>
      </c>
      <c r="JR130" s="303">
        <f t="shared" ref="JR130:JT130" si="3376">JR114</f>
        <v>0</v>
      </c>
      <c r="JS130" s="302">
        <f t="shared" si="3376"/>
        <v>0</v>
      </c>
      <c r="JT130" s="302">
        <f t="shared" si="3376"/>
        <v>0</v>
      </c>
      <c r="JU130" s="303" t="str">
        <f t="shared" ref="JU130" si="3377">IF(ISERROR(JV130/JT130),"",(JV130/JT130))</f>
        <v/>
      </c>
      <c r="JV130" s="303">
        <f t="shared" ref="JV130:JX130" si="3378">JV114</f>
        <v>0</v>
      </c>
      <c r="JW130" s="424">
        <f t="shared" si="1387"/>
        <v>0</v>
      </c>
      <c r="JX130" s="302">
        <f t="shared" si="3378"/>
        <v>0</v>
      </c>
      <c r="JY130" s="303" t="str">
        <f t="shared" ref="JY130" si="3379">IF(ISERROR(JZ130/JX130),"",(JZ130/JX130))</f>
        <v/>
      </c>
      <c r="JZ130" s="303">
        <f t="shared" ref="JZ130:KA130" si="3380">JZ114</f>
        <v>0</v>
      </c>
      <c r="KA130" s="302">
        <f t="shared" si="3380"/>
        <v>0</v>
      </c>
      <c r="KB130" s="303" t="str">
        <f t="shared" ref="KB130" si="3381">IF(ISERROR(KC130/KA130),"",(KC130/KA130))</f>
        <v/>
      </c>
      <c r="KC130" s="303">
        <f t="shared" ref="KC130:KD130" si="3382">KC114</f>
        <v>0</v>
      </c>
      <c r="KD130" s="302">
        <f t="shared" si="3382"/>
        <v>0</v>
      </c>
      <c r="KE130" s="303" t="str">
        <f t="shared" ref="KE130" si="3383">IF(ISERROR(KF130/KD130),"",(KF130/KD130))</f>
        <v/>
      </c>
      <c r="KF130" s="303">
        <f t="shared" ref="KF130:KG130" si="3384">KF114</f>
        <v>0</v>
      </c>
      <c r="KG130" s="302">
        <f t="shared" si="3384"/>
        <v>0</v>
      </c>
      <c r="KH130" s="303" t="str">
        <f t="shared" ref="KH130" si="3385">IF(ISERROR(KI130/KG130),"",(KI130/KG130))</f>
        <v/>
      </c>
      <c r="KI130" s="303">
        <f t="shared" ref="KI130:KJ130" si="3386">KI114</f>
        <v>0</v>
      </c>
      <c r="KJ130" s="302">
        <f t="shared" si="3386"/>
        <v>0</v>
      </c>
      <c r="KK130" s="303" t="str">
        <f t="shared" ref="KK130" si="3387">IF(ISERROR(KL130/KJ130),"",(KL130/KJ130))</f>
        <v/>
      </c>
      <c r="KL130" s="303">
        <f t="shared" ref="KL130:KN130" si="3388">KL114</f>
        <v>0</v>
      </c>
      <c r="KM130" s="424">
        <f t="shared" si="1398"/>
        <v>0</v>
      </c>
      <c r="KN130" s="303">
        <f t="shared" si="3388"/>
        <v>0</v>
      </c>
      <c r="KO130" s="303">
        <f t="shared" ref="KO130" si="3389">KO115+KO120+KO125</f>
        <v>0</v>
      </c>
      <c r="KP130" s="303">
        <f t="shared" ref="KP130" si="3390">KP114</f>
        <v>0</v>
      </c>
      <c r="KQ130" s="424">
        <f t="shared" si="1381"/>
        <v>0</v>
      </c>
      <c r="KR130" s="307"/>
    </row>
    <row r="131" spans="1:304" ht="15" customHeight="1">
      <c r="A131" s="914"/>
      <c r="B131" s="992" t="s">
        <v>139</v>
      </c>
      <c r="C131" s="993"/>
      <c r="D131" s="316" t="s">
        <v>57</v>
      </c>
      <c r="E131" s="814">
        <f>E115+E120+E125</f>
        <v>0</v>
      </c>
      <c r="F131" s="302" t="str">
        <f t="shared" si="1986"/>
        <v/>
      </c>
      <c r="G131" s="302">
        <f>G115+G120+G125</f>
        <v>0</v>
      </c>
      <c r="H131" s="302">
        <f>H115+H120+H125</f>
        <v>0</v>
      </c>
      <c r="I131" s="302" t="str">
        <f t="shared" si="2084"/>
        <v/>
      </c>
      <c r="J131" s="302">
        <f>J115+J120+J125</f>
        <v>0</v>
      </c>
      <c r="K131" s="302">
        <f>K115+K120+K125</f>
        <v>0</v>
      </c>
      <c r="L131" s="302" t="str">
        <f t="shared" si="1834"/>
        <v/>
      </c>
      <c r="M131" s="302">
        <f>M115+M120+M125</f>
        <v>0</v>
      </c>
      <c r="N131" s="302">
        <f>N115+N120+N125</f>
        <v>0</v>
      </c>
      <c r="O131" s="302" t="str">
        <f t="shared" si="1844"/>
        <v/>
      </c>
      <c r="P131" s="302">
        <f>P115+P120+P125</f>
        <v>0</v>
      </c>
      <c r="Q131" s="302">
        <f>Q115+Q120+Q125</f>
        <v>0</v>
      </c>
      <c r="R131" s="302" t="str">
        <f t="shared" si="2085"/>
        <v/>
      </c>
      <c r="S131" s="302">
        <f>S115+S120+S125</f>
        <v>0</v>
      </c>
      <c r="T131" s="302">
        <f>T115+T120+T125</f>
        <v>0</v>
      </c>
      <c r="U131" s="302" t="str">
        <f t="shared" si="1846"/>
        <v/>
      </c>
      <c r="V131" s="302">
        <f>V115+V120+V125</f>
        <v>0</v>
      </c>
      <c r="W131" s="688">
        <f t="shared" ref="W131:Y131" si="3391">W115+W120+W125</f>
        <v>0</v>
      </c>
      <c r="X131" s="302">
        <f t="shared" si="3391"/>
        <v>0</v>
      </c>
      <c r="Y131" s="302">
        <f t="shared" si="3391"/>
        <v>0</v>
      </c>
      <c r="Z131" s="302">
        <f>Z115+Z120+Z125</f>
        <v>0</v>
      </c>
      <c r="AA131" s="304" t="str">
        <f t="shared" si="2079"/>
        <v/>
      </c>
      <c r="AB131" s="302">
        <f>AB115+AB120+AB125</f>
        <v>0</v>
      </c>
      <c r="AC131" s="302">
        <f>AC115+AC120+AC125</f>
        <v>0</v>
      </c>
      <c r="AD131" s="302">
        <f>AD115+AD120+AD125</f>
        <v>0</v>
      </c>
      <c r="AE131" s="302" t="str">
        <f t="shared" si="1848"/>
        <v/>
      </c>
      <c r="AF131" s="302">
        <f>AF115+AF120+AF125</f>
        <v>0</v>
      </c>
      <c r="AG131" s="302">
        <f>AG115+AG120+AG125</f>
        <v>0</v>
      </c>
      <c r="AH131" s="302">
        <f>AH115+AH120+AH125</f>
        <v>0</v>
      </c>
      <c r="AI131" s="302" t="str">
        <f t="shared" si="2949"/>
        <v/>
      </c>
      <c r="AJ131" s="302">
        <f>AJ115+AJ120+AJ125</f>
        <v>0</v>
      </c>
      <c r="AK131" s="302">
        <f>AK115+AK120+AK125</f>
        <v>0</v>
      </c>
      <c r="AL131" s="302" t="str">
        <f t="shared" si="2950"/>
        <v/>
      </c>
      <c r="AM131" s="302">
        <f>AM115+AM120+AM125</f>
        <v>0</v>
      </c>
      <c r="AN131" s="302">
        <f>AN115+AN120+AN125</f>
        <v>0</v>
      </c>
      <c r="AO131" s="302" t="str">
        <f t="shared" si="2951"/>
        <v/>
      </c>
      <c r="AP131" s="302">
        <f>AP115+AP120+AP125</f>
        <v>0</v>
      </c>
      <c r="AQ131" s="302">
        <f>AQ115+AQ120+AQ125</f>
        <v>0</v>
      </c>
      <c r="AR131" s="302" t="str">
        <f t="shared" si="2746"/>
        <v/>
      </c>
      <c r="AS131" s="302">
        <f>AS115+AS120+AS125</f>
        <v>0</v>
      </c>
      <c r="AT131" s="302">
        <f>AT115+AT120+AT125</f>
        <v>0</v>
      </c>
      <c r="AU131" s="302" t="str">
        <f t="shared" si="1988"/>
        <v>0</v>
      </c>
      <c r="AV131" s="302">
        <f>AV115+AV120+AV125</f>
        <v>0</v>
      </c>
      <c r="AW131" s="302">
        <f>AW115+AW120+AW125</f>
        <v>0</v>
      </c>
      <c r="AX131" s="302">
        <f>AX115+AX120+AX125</f>
        <v>0</v>
      </c>
      <c r="AY131" s="302">
        <f>AY115+AY120+AY125</f>
        <v>0</v>
      </c>
      <c r="AZ131" s="315">
        <f>AZ115+AZ120+AZ125</f>
        <v>0</v>
      </c>
      <c r="BA131" s="313">
        <f t="shared" si="2479"/>
        <v>0</v>
      </c>
      <c r="BB131" s="307"/>
      <c r="BC131" s="317">
        <f>BC115+BC120+BC125</f>
        <v>0</v>
      </c>
      <c r="BD131" s="303" t="str">
        <f t="shared" si="1884"/>
        <v/>
      </c>
      <c r="BE131" s="303">
        <f t="shared" ref="BE131:BF131" si="3392">BE115+BE120+BE125</f>
        <v>0</v>
      </c>
      <c r="BF131" s="302">
        <f t="shared" si="3392"/>
        <v>0</v>
      </c>
      <c r="BG131" s="303" t="str">
        <f t="shared" si="1886"/>
        <v/>
      </c>
      <c r="BH131" s="303">
        <f t="shared" ref="BH131:BI131" si="3393">BH115+BH120+BH125</f>
        <v>0</v>
      </c>
      <c r="BI131" s="302">
        <f t="shared" si="3393"/>
        <v>0</v>
      </c>
      <c r="BJ131" s="303" t="str">
        <f t="shared" si="1888"/>
        <v/>
      </c>
      <c r="BK131" s="303">
        <f t="shared" ref="BK131:BL131" si="3394">BK115+BK120+BK125</f>
        <v>0</v>
      </c>
      <c r="BL131" s="302">
        <f t="shared" si="3394"/>
        <v>0</v>
      </c>
      <c r="BM131" s="303" t="str">
        <f t="shared" si="1890"/>
        <v/>
      </c>
      <c r="BN131" s="303">
        <f t="shared" ref="BN131:BO131" si="3395">BN115+BN120+BN125</f>
        <v>0</v>
      </c>
      <c r="BO131" s="302">
        <f t="shared" si="3395"/>
        <v>0</v>
      </c>
      <c r="BP131" s="303" t="str">
        <f t="shared" si="1892"/>
        <v/>
      </c>
      <c r="BQ131" s="303">
        <f t="shared" ref="BQ131:BR131" si="3396">BQ115+BQ120+BQ125</f>
        <v>0</v>
      </c>
      <c r="BR131" s="302">
        <f t="shared" si="3396"/>
        <v>0</v>
      </c>
      <c r="BS131" s="303" t="str">
        <f t="shared" si="1894"/>
        <v/>
      </c>
      <c r="BT131" s="303">
        <f t="shared" ref="BT131:BX131" si="3397">BT115+BT120+BT125</f>
        <v>0</v>
      </c>
      <c r="BU131" s="688">
        <f t="shared" ref="BU131:BW131" si="3398">BU115+BU120+BU125</f>
        <v>0</v>
      </c>
      <c r="BV131" s="303">
        <f t="shared" si="3398"/>
        <v>0</v>
      </c>
      <c r="BW131" s="303">
        <f t="shared" si="3398"/>
        <v>0</v>
      </c>
      <c r="BX131" s="302">
        <f t="shared" si="3397"/>
        <v>0</v>
      </c>
      <c r="BY131" s="303" t="str">
        <f t="shared" si="1896"/>
        <v/>
      </c>
      <c r="BZ131" s="303">
        <f t="shared" ref="BZ131:CB131" si="3399">BZ115+BZ120+BZ125</f>
        <v>0</v>
      </c>
      <c r="CA131" s="302">
        <f t="shared" si="3399"/>
        <v>0</v>
      </c>
      <c r="CB131" s="302">
        <f t="shared" si="3399"/>
        <v>0</v>
      </c>
      <c r="CC131" s="303" t="str">
        <f t="shared" si="1898"/>
        <v/>
      </c>
      <c r="CD131" s="303">
        <f t="shared" ref="CD131:CF131" si="3400">CD115+CD120+CD125</f>
        <v>0</v>
      </c>
      <c r="CE131" s="424">
        <f t="shared" si="1383"/>
        <v>0</v>
      </c>
      <c r="CF131" s="302">
        <f t="shared" si="3400"/>
        <v>0</v>
      </c>
      <c r="CG131" s="303" t="str">
        <f t="shared" si="1901"/>
        <v/>
      </c>
      <c r="CH131" s="303">
        <f t="shared" ref="CH131:CI131" si="3401">CH115+CH120+CH125</f>
        <v>0</v>
      </c>
      <c r="CI131" s="302">
        <f t="shared" si="3401"/>
        <v>0</v>
      </c>
      <c r="CJ131" s="303" t="str">
        <f t="shared" si="1903"/>
        <v/>
      </c>
      <c r="CK131" s="303">
        <f t="shared" ref="CK131:CL131" si="3402">CK115+CK120+CK125</f>
        <v>0</v>
      </c>
      <c r="CL131" s="302">
        <f t="shared" si="3402"/>
        <v>0</v>
      </c>
      <c r="CM131" s="303" t="str">
        <f t="shared" si="1905"/>
        <v/>
      </c>
      <c r="CN131" s="303">
        <f t="shared" ref="CN131:CO131" si="3403">CN115+CN120+CN125</f>
        <v>0</v>
      </c>
      <c r="CO131" s="302">
        <f t="shared" si="3403"/>
        <v>0</v>
      </c>
      <c r="CP131" s="303" t="str">
        <f t="shared" si="1907"/>
        <v/>
      </c>
      <c r="CQ131" s="303">
        <f t="shared" ref="CQ131:CR131" si="3404">CQ115+CQ120+CQ125</f>
        <v>0</v>
      </c>
      <c r="CR131" s="302">
        <f t="shared" si="3404"/>
        <v>0</v>
      </c>
      <c r="CS131" s="303" t="str">
        <f t="shared" si="1909"/>
        <v/>
      </c>
      <c r="CT131" s="303">
        <f t="shared" ref="CT131:CX131" si="3405">CT115+CT120+CT125</f>
        <v>0</v>
      </c>
      <c r="CU131" s="424">
        <f t="shared" si="1394"/>
        <v>0</v>
      </c>
      <c r="CV131" s="303">
        <f t="shared" si="3405"/>
        <v>0</v>
      </c>
      <c r="CW131" s="303">
        <f t="shared" si="3405"/>
        <v>0</v>
      </c>
      <c r="CX131" s="303">
        <f t="shared" si="3405"/>
        <v>0</v>
      </c>
      <c r="CY131" s="424">
        <f t="shared" si="1377"/>
        <v>0</v>
      </c>
      <c r="CZ131" s="308"/>
      <c r="DA131" s="814">
        <f t="shared" ref="DA131" si="3406">DA115+DA120+DA125</f>
        <v>0</v>
      </c>
      <c r="DB131" s="303"/>
      <c r="DC131" s="303">
        <f t="shared" ref="DC131:DD131" si="3407">DC115+DC120+DC125</f>
        <v>0</v>
      </c>
      <c r="DD131" s="302">
        <f t="shared" si="3407"/>
        <v>0</v>
      </c>
      <c r="DE131" s="303"/>
      <c r="DF131" s="303">
        <f t="shared" ref="DF131:DG131" si="3408">DF115+DF120+DF125</f>
        <v>0</v>
      </c>
      <c r="DG131" s="302">
        <f t="shared" si="3408"/>
        <v>0</v>
      </c>
      <c r="DH131" s="303"/>
      <c r="DI131" s="303">
        <f t="shared" ref="DI131:DJ131" si="3409">DI115+DI120+DI125</f>
        <v>0</v>
      </c>
      <c r="DJ131" s="302">
        <f t="shared" si="3409"/>
        <v>0</v>
      </c>
      <c r="DK131" s="303"/>
      <c r="DL131" s="303">
        <f t="shared" ref="DL131:DM131" si="3410">DL115+DL120+DL125</f>
        <v>0</v>
      </c>
      <c r="DM131" s="302">
        <f t="shared" si="3410"/>
        <v>0</v>
      </c>
      <c r="DN131" s="303"/>
      <c r="DO131" s="303">
        <f t="shared" ref="DO131:DP131" si="3411">DO115+DO120+DO125</f>
        <v>0</v>
      </c>
      <c r="DP131" s="302">
        <f t="shared" si="3411"/>
        <v>0</v>
      </c>
      <c r="DQ131" s="303"/>
      <c r="DR131" s="303">
        <f t="shared" ref="DR131:DV131" si="3412">DR115+DR120+DR125</f>
        <v>0</v>
      </c>
      <c r="DS131" s="688">
        <f t="shared" ref="DS131:DU131" si="3413">DS115+DS120+DS125</f>
        <v>0</v>
      </c>
      <c r="DT131" s="303">
        <f t="shared" si="3413"/>
        <v>0</v>
      </c>
      <c r="DU131" s="303">
        <f t="shared" si="3413"/>
        <v>0</v>
      </c>
      <c r="DV131" s="302">
        <f t="shared" si="3412"/>
        <v>0</v>
      </c>
      <c r="DW131" s="303"/>
      <c r="DX131" s="303">
        <f t="shared" ref="DX131:DZ131" si="3414">DX115+DX120+DX125</f>
        <v>0</v>
      </c>
      <c r="DY131" s="302">
        <f t="shared" si="3414"/>
        <v>0</v>
      </c>
      <c r="DZ131" s="302">
        <f t="shared" si="3414"/>
        <v>0</v>
      </c>
      <c r="EA131" s="303"/>
      <c r="EB131" s="303">
        <f t="shared" ref="EB131:ED131" si="3415">EB115+EB120+EB125</f>
        <v>0</v>
      </c>
      <c r="EC131" s="424">
        <f t="shared" si="1384"/>
        <v>0</v>
      </c>
      <c r="ED131" s="302">
        <f t="shared" si="3415"/>
        <v>0</v>
      </c>
      <c r="EE131" s="303"/>
      <c r="EF131" s="303">
        <f t="shared" ref="EF131:EG131" si="3416">EF115+EF120+EF125</f>
        <v>0</v>
      </c>
      <c r="EG131" s="302">
        <f t="shared" si="3416"/>
        <v>0</v>
      </c>
      <c r="EH131" s="303"/>
      <c r="EI131" s="303">
        <f t="shared" ref="EI131:EJ131" si="3417">EI115+EI120+EI125</f>
        <v>0</v>
      </c>
      <c r="EJ131" s="302">
        <f t="shared" si="3417"/>
        <v>0</v>
      </c>
      <c r="EK131" s="303"/>
      <c r="EL131" s="303">
        <f t="shared" ref="EL131:EM131" si="3418">EL115+EL120+EL125</f>
        <v>0</v>
      </c>
      <c r="EM131" s="302">
        <f t="shared" si="3418"/>
        <v>0</v>
      </c>
      <c r="EN131" s="303"/>
      <c r="EO131" s="303">
        <f t="shared" ref="EO131:EP131" si="3419">EO115+EO120+EO125</f>
        <v>0</v>
      </c>
      <c r="EP131" s="302">
        <f t="shared" si="3419"/>
        <v>0</v>
      </c>
      <c r="EQ131" s="303"/>
      <c r="ER131" s="303">
        <f t="shared" ref="ER131:EV131" si="3420">ER115+ER120+ER125</f>
        <v>0</v>
      </c>
      <c r="ES131" s="424">
        <f t="shared" si="1395"/>
        <v>0</v>
      </c>
      <c r="ET131" s="303">
        <f t="shared" si="3420"/>
        <v>0</v>
      </c>
      <c r="EU131" s="303">
        <f t="shared" si="3420"/>
        <v>0</v>
      </c>
      <c r="EV131" s="303">
        <f t="shared" si="3420"/>
        <v>0</v>
      </c>
      <c r="EW131" s="424">
        <f t="shared" si="1378"/>
        <v>0</v>
      </c>
      <c r="EX131" s="307"/>
      <c r="EY131" s="814">
        <f t="shared" ref="EY131" si="3421">EY115+EY120+EY125</f>
        <v>0</v>
      </c>
      <c r="EZ131" s="303"/>
      <c r="FA131" s="303">
        <f t="shared" ref="FA131:FB131" si="3422">FA115+FA120+FA125</f>
        <v>0</v>
      </c>
      <c r="FB131" s="302">
        <f t="shared" si="3422"/>
        <v>0</v>
      </c>
      <c r="FC131" s="303"/>
      <c r="FD131" s="303">
        <f t="shared" ref="FD131:FE131" si="3423">FD115+FD120+FD125</f>
        <v>0</v>
      </c>
      <c r="FE131" s="302">
        <f t="shared" si="3423"/>
        <v>0</v>
      </c>
      <c r="FF131" s="303"/>
      <c r="FG131" s="303">
        <f t="shared" ref="FG131:FH131" si="3424">FG115+FG120+FG125</f>
        <v>0</v>
      </c>
      <c r="FH131" s="302">
        <f t="shared" si="3424"/>
        <v>0</v>
      </c>
      <c r="FI131" s="303"/>
      <c r="FJ131" s="303">
        <f t="shared" ref="FJ131:FK131" si="3425">FJ115+FJ120+FJ125</f>
        <v>0</v>
      </c>
      <c r="FK131" s="302">
        <f t="shared" si="3425"/>
        <v>0</v>
      </c>
      <c r="FL131" s="303"/>
      <c r="FM131" s="303">
        <f t="shared" ref="FM131:FN131" si="3426">FM115+FM120+FM125</f>
        <v>0</v>
      </c>
      <c r="FN131" s="302">
        <f t="shared" si="3426"/>
        <v>0</v>
      </c>
      <c r="FO131" s="303"/>
      <c r="FP131" s="303">
        <f t="shared" ref="FP131:FT131" si="3427">FP115+FP120+FP125</f>
        <v>0</v>
      </c>
      <c r="FQ131" s="688">
        <f t="shared" ref="FQ131:FS131" si="3428">FQ115+FQ120+FQ125</f>
        <v>0</v>
      </c>
      <c r="FR131" s="303">
        <f t="shared" si="3428"/>
        <v>0</v>
      </c>
      <c r="FS131" s="303">
        <f t="shared" si="3428"/>
        <v>0</v>
      </c>
      <c r="FT131" s="302">
        <f t="shared" si="3427"/>
        <v>0</v>
      </c>
      <c r="FU131" s="303"/>
      <c r="FV131" s="303">
        <f t="shared" ref="FV131:FX131" si="3429">FV115+FV120+FV125</f>
        <v>0</v>
      </c>
      <c r="FW131" s="302">
        <f t="shared" si="3429"/>
        <v>0</v>
      </c>
      <c r="FX131" s="303">
        <f t="shared" si="3429"/>
        <v>0</v>
      </c>
      <c r="FY131" s="303"/>
      <c r="FZ131" s="303">
        <f t="shared" ref="FZ131:GB131" si="3430">FZ115+FZ120+FZ125</f>
        <v>0</v>
      </c>
      <c r="GA131" s="424">
        <f t="shared" si="1385"/>
        <v>0</v>
      </c>
      <c r="GB131" s="302">
        <f t="shared" si="3430"/>
        <v>0</v>
      </c>
      <c r="GC131" s="303"/>
      <c r="GD131" s="303">
        <f t="shared" ref="GD131:GE131" si="3431">GD115+GD120+GD125</f>
        <v>0</v>
      </c>
      <c r="GE131" s="302">
        <f t="shared" si="3431"/>
        <v>0</v>
      </c>
      <c r="GF131" s="303"/>
      <c r="GG131" s="303">
        <f t="shared" ref="GG131:GH131" si="3432">GG115+GG120+GG125</f>
        <v>0</v>
      </c>
      <c r="GH131" s="302">
        <f t="shared" si="3432"/>
        <v>0</v>
      </c>
      <c r="GI131" s="303"/>
      <c r="GJ131" s="303">
        <f t="shared" ref="GJ131:GK131" si="3433">GJ115+GJ120+GJ125</f>
        <v>0</v>
      </c>
      <c r="GK131" s="302">
        <f t="shared" si="3433"/>
        <v>0</v>
      </c>
      <c r="GL131" s="303"/>
      <c r="GM131" s="303">
        <f t="shared" ref="GM131:GN131" si="3434">GM115+GM120+GM125</f>
        <v>0</v>
      </c>
      <c r="GN131" s="302">
        <f t="shared" si="3434"/>
        <v>0</v>
      </c>
      <c r="GO131" s="303"/>
      <c r="GP131" s="303">
        <f t="shared" ref="GP131:GT131" si="3435">GP115+GP120+GP125</f>
        <v>0</v>
      </c>
      <c r="GQ131" s="424">
        <f t="shared" si="1396"/>
        <v>0</v>
      </c>
      <c r="GR131" s="303">
        <f t="shared" si="3435"/>
        <v>0</v>
      </c>
      <c r="GS131" s="303">
        <f t="shared" si="3435"/>
        <v>0</v>
      </c>
      <c r="GT131" s="308">
        <f t="shared" si="3435"/>
        <v>0</v>
      </c>
      <c r="GU131" s="424">
        <f t="shared" si="1379"/>
        <v>0</v>
      </c>
      <c r="GV131" s="307"/>
      <c r="GW131" s="814">
        <f t="shared" ref="GW131" si="3436">GW115+GW120+GW125</f>
        <v>0</v>
      </c>
      <c r="GX131" s="303"/>
      <c r="GY131" s="303">
        <f t="shared" ref="GY131:GZ131" si="3437">GY115+GY120+GY125</f>
        <v>0</v>
      </c>
      <c r="GZ131" s="302">
        <f t="shared" si="3437"/>
        <v>0</v>
      </c>
      <c r="HA131" s="303"/>
      <c r="HB131" s="303">
        <f t="shared" ref="HB131:HC131" si="3438">HB115+HB120+HB125</f>
        <v>0</v>
      </c>
      <c r="HC131" s="302">
        <f t="shared" si="3438"/>
        <v>0</v>
      </c>
      <c r="HD131" s="303"/>
      <c r="HE131" s="303">
        <f t="shared" ref="HE131:HF131" si="3439">HE115+HE120+HE125</f>
        <v>0</v>
      </c>
      <c r="HF131" s="302">
        <f t="shared" si="3439"/>
        <v>0</v>
      </c>
      <c r="HG131" s="303"/>
      <c r="HH131" s="303">
        <f t="shared" ref="HH131:HI131" si="3440">HH115+HH120+HH125</f>
        <v>0</v>
      </c>
      <c r="HI131" s="302">
        <f t="shared" si="3440"/>
        <v>0</v>
      </c>
      <c r="HJ131" s="303"/>
      <c r="HK131" s="303">
        <f t="shared" ref="HK131:HL131" si="3441">HK115+HK120+HK125</f>
        <v>0</v>
      </c>
      <c r="HL131" s="302">
        <f t="shared" si="3441"/>
        <v>0</v>
      </c>
      <c r="HM131" s="303"/>
      <c r="HN131" s="303">
        <f t="shared" ref="HN131:HR131" si="3442">HN115+HN120+HN125</f>
        <v>0</v>
      </c>
      <c r="HO131" s="688">
        <f t="shared" ref="HO131:HQ131" si="3443">HO115+HO120+HO125</f>
        <v>0</v>
      </c>
      <c r="HP131" s="303">
        <f t="shared" si="3443"/>
        <v>0</v>
      </c>
      <c r="HQ131" s="303">
        <f t="shared" si="3443"/>
        <v>0</v>
      </c>
      <c r="HR131" s="302">
        <f t="shared" si="3442"/>
        <v>0</v>
      </c>
      <c r="HS131" s="303"/>
      <c r="HT131" s="303">
        <f t="shared" ref="HT131:HV131" si="3444">HT115+HT120+HT125</f>
        <v>0</v>
      </c>
      <c r="HU131" s="302">
        <f t="shared" si="3444"/>
        <v>0</v>
      </c>
      <c r="HV131" s="302">
        <f t="shared" si="3444"/>
        <v>0</v>
      </c>
      <c r="HW131" s="303"/>
      <c r="HX131" s="303">
        <f t="shared" ref="HX131:HZ131" si="3445">HX115+HX120+HX125</f>
        <v>0</v>
      </c>
      <c r="HY131" s="424">
        <f t="shared" si="1386"/>
        <v>0</v>
      </c>
      <c r="HZ131" s="302">
        <f t="shared" si="3445"/>
        <v>0</v>
      </c>
      <c r="IA131" s="303"/>
      <c r="IB131" s="303">
        <f t="shared" ref="IB131:IC131" si="3446">IB115+IB120+IB125</f>
        <v>0</v>
      </c>
      <c r="IC131" s="302">
        <f t="shared" si="3446"/>
        <v>0</v>
      </c>
      <c r="ID131" s="303"/>
      <c r="IE131" s="303">
        <f t="shared" ref="IE131:IF131" si="3447">IE115+IE120+IE125</f>
        <v>0</v>
      </c>
      <c r="IF131" s="302">
        <f t="shared" si="3447"/>
        <v>0</v>
      </c>
      <c r="IG131" s="303"/>
      <c r="IH131" s="303">
        <f t="shared" ref="IH131:II131" si="3448">IH115+IH120+IH125</f>
        <v>0</v>
      </c>
      <c r="II131" s="302">
        <f t="shared" si="3448"/>
        <v>0</v>
      </c>
      <c r="IJ131" s="303"/>
      <c r="IK131" s="303">
        <f t="shared" ref="IK131:IL131" si="3449">IK115+IK120+IK125</f>
        <v>0</v>
      </c>
      <c r="IL131" s="302">
        <f t="shared" si="3449"/>
        <v>0</v>
      </c>
      <c r="IM131" s="303"/>
      <c r="IN131" s="303">
        <f t="shared" ref="IN131:IR131" si="3450">IN115+IN120+IN125</f>
        <v>0</v>
      </c>
      <c r="IO131" s="424">
        <f t="shared" si="1397"/>
        <v>0</v>
      </c>
      <c r="IP131" s="303">
        <f t="shared" si="3450"/>
        <v>0</v>
      </c>
      <c r="IQ131" s="303">
        <f t="shared" si="3450"/>
        <v>0</v>
      </c>
      <c r="IR131" s="308">
        <f t="shared" si="3450"/>
        <v>0</v>
      </c>
      <c r="IS131" s="424">
        <f t="shared" si="1380"/>
        <v>0</v>
      </c>
      <c r="IT131" s="307"/>
      <c r="IU131" s="814">
        <f>IU115+IU120+IU125</f>
        <v>0</v>
      </c>
      <c r="IV131" s="303"/>
      <c r="IW131" s="303">
        <f t="shared" ref="IW131:IX131" si="3451">IW115+IW120+IW125</f>
        <v>0</v>
      </c>
      <c r="IX131" s="302">
        <f t="shared" si="3451"/>
        <v>0</v>
      </c>
      <c r="IY131" s="303"/>
      <c r="IZ131" s="303">
        <f t="shared" ref="IZ131:JA131" si="3452">IZ115+IZ120+IZ125</f>
        <v>0</v>
      </c>
      <c r="JA131" s="302">
        <f t="shared" si="3452"/>
        <v>0</v>
      </c>
      <c r="JB131" s="303"/>
      <c r="JC131" s="303">
        <f t="shared" ref="JC131:JD131" si="3453">JC115+JC120+JC125</f>
        <v>0</v>
      </c>
      <c r="JD131" s="302">
        <f t="shared" si="3453"/>
        <v>0</v>
      </c>
      <c r="JE131" s="303"/>
      <c r="JF131" s="303">
        <f t="shared" ref="JF131:JG131" si="3454">JF115+JF120+JF125</f>
        <v>0</v>
      </c>
      <c r="JG131" s="302">
        <f t="shared" si="3454"/>
        <v>0</v>
      </c>
      <c r="JH131" s="303"/>
      <c r="JI131" s="303">
        <f t="shared" ref="JI131:JJ131" si="3455">JI115+JI120+JI125</f>
        <v>0</v>
      </c>
      <c r="JJ131" s="302">
        <f t="shared" si="3455"/>
        <v>0</v>
      </c>
      <c r="JK131" s="303"/>
      <c r="JL131" s="303">
        <f t="shared" ref="JL131:JP131" si="3456">JL115+JL120+JL125</f>
        <v>0</v>
      </c>
      <c r="JM131" s="688">
        <f t="shared" si="3456"/>
        <v>0</v>
      </c>
      <c r="JN131" s="303">
        <f t="shared" si="3456"/>
        <v>0</v>
      </c>
      <c r="JO131" s="303">
        <f t="shared" si="3456"/>
        <v>0</v>
      </c>
      <c r="JP131" s="302">
        <f t="shared" si="3456"/>
        <v>0</v>
      </c>
      <c r="JQ131" s="303"/>
      <c r="JR131" s="303">
        <f t="shared" ref="JR131:JT131" si="3457">JR115+JR120+JR125</f>
        <v>0</v>
      </c>
      <c r="JS131" s="302">
        <f t="shared" si="3457"/>
        <v>0</v>
      </c>
      <c r="JT131" s="302">
        <f t="shared" si="3457"/>
        <v>0</v>
      </c>
      <c r="JU131" s="303"/>
      <c r="JV131" s="303">
        <f t="shared" ref="JV131:JX131" si="3458">JV115+JV120+JV125</f>
        <v>0</v>
      </c>
      <c r="JW131" s="424">
        <f t="shared" si="1387"/>
        <v>0</v>
      </c>
      <c r="JX131" s="302">
        <f t="shared" si="3458"/>
        <v>0</v>
      </c>
      <c r="JY131" s="303"/>
      <c r="JZ131" s="303">
        <f t="shared" ref="JZ131:KA131" si="3459">JZ115+JZ120+JZ125</f>
        <v>0</v>
      </c>
      <c r="KA131" s="302">
        <f t="shared" si="3459"/>
        <v>0</v>
      </c>
      <c r="KB131" s="303"/>
      <c r="KC131" s="303">
        <f t="shared" ref="KC131:KD131" si="3460">KC115+KC120+KC125</f>
        <v>0</v>
      </c>
      <c r="KD131" s="302">
        <f t="shared" si="3460"/>
        <v>0</v>
      </c>
      <c r="KE131" s="303"/>
      <c r="KF131" s="303">
        <f t="shared" ref="KF131:KG131" si="3461">KF115+KF120+KF125</f>
        <v>0</v>
      </c>
      <c r="KG131" s="302">
        <f t="shared" si="3461"/>
        <v>0</v>
      </c>
      <c r="KH131" s="303"/>
      <c r="KI131" s="303">
        <f t="shared" ref="KI131:KJ131" si="3462">KI115+KI120+KI125</f>
        <v>0</v>
      </c>
      <c r="KJ131" s="302">
        <f t="shared" si="3462"/>
        <v>0</v>
      </c>
      <c r="KK131" s="303"/>
      <c r="KL131" s="303">
        <f t="shared" ref="KL131:KP131" si="3463">KL115+KL120+KL125</f>
        <v>0</v>
      </c>
      <c r="KM131" s="424">
        <f t="shared" si="1398"/>
        <v>0</v>
      </c>
      <c r="KN131" s="303">
        <f t="shared" si="3463"/>
        <v>0</v>
      </c>
      <c r="KO131" s="303">
        <f t="shared" si="3463"/>
        <v>0</v>
      </c>
      <c r="KP131" s="308">
        <f t="shared" si="3463"/>
        <v>0</v>
      </c>
      <c r="KQ131" s="424">
        <f t="shared" si="1381"/>
        <v>0</v>
      </c>
      <c r="KR131" s="307"/>
    </row>
    <row r="132" spans="1:304" ht="15" thickBot="1">
      <c r="A132" s="914"/>
      <c r="B132" s="936" t="s">
        <v>62</v>
      </c>
      <c r="C132" s="937"/>
      <c r="D132" s="938"/>
      <c r="E132" s="318">
        <f t="shared" ref="E132" si="3464">SUM(E110+E116+E121+E126)</f>
        <v>174</v>
      </c>
      <c r="F132" s="318">
        <f t="shared" si="1986"/>
        <v>78.517241379310349</v>
      </c>
      <c r="G132" s="319">
        <f t="shared" ref="G132:H132" si="3465">SUM(G110+G116+G121+G126)</f>
        <v>13662</v>
      </c>
      <c r="H132" s="318">
        <f t="shared" si="3465"/>
        <v>8997</v>
      </c>
      <c r="I132" s="318">
        <f t="shared" si="2084"/>
        <v>53.925530732466378</v>
      </c>
      <c r="J132" s="319">
        <f t="shared" ref="J132:K132" si="3466">SUM(J110+J116+J121+J126)</f>
        <v>485168</v>
      </c>
      <c r="K132" s="318">
        <f t="shared" si="3466"/>
        <v>196</v>
      </c>
      <c r="L132" s="318">
        <f t="shared" si="1834"/>
        <v>64.90306122448979</v>
      </c>
      <c r="M132" s="319">
        <f t="shared" ref="M132:N132" si="3467">SUM(M110+M116+M121+M126)</f>
        <v>12721</v>
      </c>
      <c r="N132" s="318">
        <f t="shared" si="3467"/>
        <v>0</v>
      </c>
      <c r="O132" s="318" t="str">
        <f t="shared" si="1844"/>
        <v/>
      </c>
      <c r="P132" s="319">
        <f t="shared" ref="P132:Q132" si="3468">SUM(P110+P116+P121+P126)</f>
        <v>0</v>
      </c>
      <c r="Q132" s="318">
        <f t="shared" si="3468"/>
        <v>673</v>
      </c>
      <c r="R132" s="318">
        <f t="shared" si="2085"/>
        <v>929.4947994056464</v>
      </c>
      <c r="S132" s="319">
        <f t="shared" ref="S132:T132" si="3469">SUM(S110+S116+S121+S126)</f>
        <v>625550</v>
      </c>
      <c r="T132" s="318">
        <f t="shared" si="3469"/>
        <v>345</v>
      </c>
      <c r="U132" s="318">
        <f t="shared" si="1846"/>
        <v>1077.9710144927535</v>
      </c>
      <c r="V132" s="319">
        <f t="shared" ref="V132:Z132" si="3470">SUM(V110+V116+V121+V126)</f>
        <v>371900</v>
      </c>
      <c r="W132" s="690">
        <f t="shared" ref="W132:Y132" si="3471">SUM(W110+W116+W121+W126)</f>
        <v>0</v>
      </c>
      <c r="X132" s="319">
        <f t="shared" si="3471"/>
        <v>0</v>
      </c>
      <c r="Y132" s="319">
        <f t="shared" si="3471"/>
        <v>0</v>
      </c>
      <c r="Z132" s="318">
        <f t="shared" si="3470"/>
        <v>2024200</v>
      </c>
      <c r="AA132" s="320">
        <f t="shared" si="2079"/>
        <v>0.57936369923920561</v>
      </c>
      <c r="AB132" s="319">
        <f t="shared" ref="AB132:AD132" si="3472">SUM(AB110+AB116+AB121+AB126)</f>
        <v>1172748</v>
      </c>
      <c r="AC132" s="318">
        <f t="shared" si="3472"/>
        <v>2216430</v>
      </c>
      <c r="AD132" s="318">
        <f t="shared" si="3472"/>
        <v>0</v>
      </c>
      <c r="AE132" s="318" t="str">
        <f t="shared" si="1848"/>
        <v/>
      </c>
      <c r="AF132" s="319">
        <f t="shared" ref="AF132:AH132" si="3473">SUM(AF110+AF116+AF121+AF126)</f>
        <v>0</v>
      </c>
      <c r="AG132" s="303">
        <f t="shared" si="3473"/>
        <v>2681749</v>
      </c>
      <c r="AH132" s="318">
        <f t="shared" si="3473"/>
        <v>0</v>
      </c>
      <c r="AI132" s="318" t="str">
        <f t="shared" si="2949"/>
        <v/>
      </c>
      <c r="AJ132" s="319">
        <f t="shared" ref="AJ132:AK132" si="3474">SUM(AJ110+AJ116+AJ121+AJ126)</f>
        <v>0</v>
      </c>
      <c r="AK132" s="318">
        <f t="shared" si="3474"/>
        <v>0</v>
      </c>
      <c r="AL132" s="318" t="str">
        <f t="shared" si="2950"/>
        <v/>
      </c>
      <c r="AM132" s="319">
        <f t="shared" ref="AM132:AN132" si="3475">SUM(AM110+AM116+AM121+AM126)</f>
        <v>0</v>
      </c>
      <c r="AN132" s="318">
        <f t="shared" si="3475"/>
        <v>0</v>
      </c>
      <c r="AO132" s="318" t="str">
        <f t="shared" si="2951"/>
        <v/>
      </c>
      <c r="AP132" s="319">
        <f t="shared" ref="AP132:AQ132" si="3476">SUM(AP110+AP116+AP121+AP126)</f>
        <v>0</v>
      </c>
      <c r="AQ132" s="318">
        <f t="shared" si="3476"/>
        <v>0</v>
      </c>
      <c r="AR132" s="318" t="str">
        <f t="shared" si="2746"/>
        <v/>
      </c>
      <c r="AS132" s="319">
        <f t="shared" ref="AS132:AT132" si="3477">SUM(AS110+AS116+AS121+AS126)</f>
        <v>0</v>
      </c>
      <c r="AT132" s="318">
        <f t="shared" si="3477"/>
        <v>0</v>
      </c>
      <c r="AU132" s="318" t="str">
        <f t="shared" si="1988"/>
        <v>0</v>
      </c>
      <c r="AV132" s="319">
        <f t="shared" ref="AV132:AZ132" si="3478">SUM(AV110+AV116+AV121+AV126)</f>
        <v>0</v>
      </c>
      <c r="AW132" s="305">
        <f t="shared" si="3478"/>
        <v>0</v>
      </c>
      <c r="AX132" s="319">
        <f t="shared" si="3478"/>
        <v>74212</v>
      </c>
      <c r="AY132" s="319">
        <f t="shared" si="3478"/>
        <v>15000</v>
      </c>
      <c r="AZ132" s="319">
        <f t="shared" si="3478"/>
        <v>275596.10000000003</v>
      </c>
      <c r="BA132" s="321">
        <f t="shared" si="2479"/>
        <v>3046557.1</v>
      </c>
      <c r="BB132" s="307"/>
      <c r="BC132" s="318">
        <f t="shared" ref="BC132" si="3479">SUM(BC116+BC121+BC126+BC110)</f>
        <v>219</v>
      </c>
      <c r="BD132" s="319">
        <f t="shared" si="1884"/>
        <v>59.716894977168948</v>
      </c>
      <c r="BE132" s="319">
        <f t="shared" ref="BE132:BF132" si="3480">SUM(BE116+BE121+BE126+BE110)</f>
        <v>13078</v>
      </c>
      <c r="BF132" s="318">
        <f t="shared" si="3480"/>
        <v>5418</v>
      </c>
      <c r="BG132" s="319">
        <f t="shared" si="1886"/>
        <v>55.568290882244369</v>
      </c>
      <c r="BH132" s="319">
        <f t="shared" ref="BH132:BI132" si="3481">SUM(BH116+BH121+BH126+BH110)</f>
        <v>301069</v>
      </c>
      <c r="BI132" s="318">
        <f t="shared" si="3481"/>
        <v>115</v>
      </c>
      <c r="BJ132" s="319">
        <f t="shared" si="1888"/>
        <v>60.052173913043475</v>
      </c>
      <c r="BK132" s="319">
        <f t="shared" ref="BK132:BL132" si="3482">SUM(BK116+BK121+BK126+BK110)</f>
        <v>6906</v>
      </c>
      <c r="BL132" s="318">
        <f t="shared" si="3482"/>
        <v>150</v>
      </c>
      <c r="BM132" s="319">
        <f t="shared" si="1890"/>
        <v>60</v>
      </c>
      <c r="BN132" s="319">
        <f t="shared" ref="BN132:BO132" si="3483">SUM(BN116+BN121+BN126+BN110)</f>
        <v>9000</v>
      </c>
      <c r="BO132" s="318">
        <f t="shared" si="3483"/>
        <v>875</v>
      </c>
      <c r="BP132" s="319">
        <f t="shared" si="1892"/>
        <v>1171.4285714285713</v>
      </c>
      <c r="BQ132" s="319">
        <f t="shared" ref="BQ132:BR132" si="3484">SUM(BQ116+BQ121+BQ126+BQ110)</f>
        <v>1025000</v>
      </c>
      <c r="BR132" s="318">
        <f t="shared" si="3484"/>
        <v>552</v>
      </c>
      <c r="BS132" s="319">
        <f t="shared" si="1894"/>
        <v>912.78188405797096</v>
      </c>
      <c r="BT132" s="319">
        <f t="shared" ref="BT132:BX132" si="3485">SUM(BT116+BT121+BT126+BT110)</f>
        <v>503855.6</v>
      </c>
      <c r="BU132" s="690">
        <f t="shared" ref="BU132:BW132" si="3486">SUM(BU116+BU121+BU126+BU110)</f>
        <v>0</v>
      </c>
      <c r="BV132" s="319">
        <f t="shared" si="3486"/>
        <v>0</v>
      </c>
      <c r="BW132" s="319">
        <f t="shared" si="3486"/>
        <v>0</v>
      </c>
      <c r="BX132" s="318">
        <f t="shared" si="3485"/>
        <v>2974550</v>
      </c>
      <c r="BY132" s="319">
        <f t="shared" si="1896"/>
        <v>0.57435074212906156</v>
      </c>
      <c r="BZ132" s="319">
        <f t="shared" ref="BZ132:CB132" si="3487">SUM(BZ116+BZ121+BZ126+BZ110)</f>
        <v>1708435</v>
      </c>
      <c r="CA132" s="318">
        <f t="shared" si="3487"/>
        <v>3085000</v>
      </c>
      <c r="CB132" s="318">
        <f t="shared" si="3487"/>
        <v>0</v>
      </c>
      <c r="CC132" s="319" t="str">
        <f t="shared" si="1898"/>
        <v/>
      </c>
      <c r="CD132" s="319">
        <f t="shared" ref="CD132" si="3488">SUM(CD116+CD121+CD126+CD110)</f>
        <v>0</v>
      </c>
      <c r="CE132" s="424">
        <f t="shared" si="1383"/>
        <v>3567343.6</v>
      </c>
      <c r="CF132" s="318">
        <f t="shared" ref="CF132" si="3489">SUM(CF116+CF121+CF126+CF110)</f>
        <v>7600</v>
      </c>
      <c r="CG132" s="319">
        <f t="shared" si="1901"/>
        <v>37.210526315789473</v>
      </c>
      <c r="CH132" s="319">
        <f t="shared" ref="CH132:CI132" si="3490">SUM(CH116+CH121+CH126+CH110)</f>
        <v>282800</v>
      </c>
      <c r="CI132" s="318">
        <f t="shared" si="3490"/>
        <v>0</v>
      </c>
      <c r="CJ132" s="319" t="str">
        <f t="shared" si="1903"/>
        <v/>
      </c>
      <c r="CK132" s="319">
        <f t="shared" ref="CK132:CL132" si="3491">SUM(CK116+CK121+CK126+CK110)</f>
        <v>0</v>
      </c>
      <c r="CL132" s="318">
        <f t="shared" si="3491"/>
        <v>1512</v>
      </c>
      <c r="CM132" s="319">
        <f t="shared" si="1905"/>
        <v>1678.9021164021165</v>
      </c>
      <c r="CN132" s="319">
        <f t="shared" ref="CN132:CO132" si="3492">SUM(CN116+CN121+CN126+CN110)</f>
        <v>2538500</v>
      </c>
      <c r="CO132" s="318">
        <f t="shared" si="3492"/>
        <v>6850</v>
      </c>
      <c r="CP132" s="319">
        <f t="shared" si="1907"/>
        <v>218.21167883211677</v>
      </c>
      <c r="CQ132" s="319">
        <f t="shared" ref="CQ132:CR132" si="3493">SUM(CQ116+CQ121+CQ126+CQ110)</f>
        <v>1494750</v>
      </c>
      <c r="CR132" s="318">
        <f t="shared" si="3493"/>
        <v>0</v>
      </c>
      <c r="CS132" s="319" t="str">
        <f t="shared" si="1909"/>
        <v/>
      </c>
      <c r="CT132" s="319">
        <f t="shared" ref="CT132" si="3494">SUM(CT116+CT121+CT126+CT110)</f>
        <v>0</v>
      </c>
      <c r="CU132" s="424">
        <f t="shared" si="1394"/>
        <v>4316050</v>
      </c>
      <c r="CV132" s="319">
        <f>SUM(CV116+CV121+CV126+CV110)</f>
        <v>69212</v>
      </c>
      <c r="CW132" s="319">
        <f>SUM(CW116+CW121+CW126+CW110)</f>
        <v>15000</v>
      </c>
      <c r="CX132" s="319">
        <f>SUM(CX116+CX121+CX126+CX110)</f>
        <v>788338.96</v>
      </c>
      <c r="CY132" s="424">
        <f t="shared" si="1377"/>
        <v>8755944.5599999987</v>
      </c>
      <c r="CZ132" s="308"/>
      <c r="DA132" s="318">
        <f t="shared" ref="DA132" si="3495">SUM(DA116+DA121+DA126+DA110)</f>
        <v>4</v>
      </c>
      <c r="DB132" s="319"/>
      <c r="DC132" s="319">
        <f t="shared" ref="DC132:DD132" si="3496">SUM(DC116+DC121+DC126+DC110)</f>
        <v>106</v>
      </c>
      <c r="DD132" s="318">
        <f t="shared" si="3496"/>
        <v>4493</v>
      </c>
      <c r="DE132" s="319"/>
      <c r="DF132" s="319">
        <f t="shared" ref="DF132:DG132" si="3497">SUM(DF116+DF121+DF126+DF110)</f>
        <v>250270</v>
      </c>
      <c r="DG132" s="318">
        <f t="shared" si="3497"/>
        <v>339</v>
      </c>
      <c r="DH132" s="319"/>
      <c r="DI132" s="319">
        <f t="shared" ref="DI132:DJ132" si="3498">SUM(DI116+DI121+DI126+DI110)</f>
        <v>19224</v>
      </c>
      <c r="DJ132" s="318">
        <f t="shared" si="3498"/>
        <v>0</v>
      </c>
      <c r="DK132" s="319"/>
      <c r="DL132" s="319">
        <f t="shared" ref="DL132:DM132" si="3499">SUM(DL116+DL121+DL126+DL110)</f>
        <v>0</v>
      </c>
      <c r="DM132" s="318">
        <f t="shared" si="3499"/>
        <v>1000</v>
      </c>
      <c r="DN132" s="319"/>
      <c r="DO132" s="319">
        <f t="shared" ref="DO132:DP132" si="3500">SUM(DO116+DO121+DO126+DO110)</f>
        <v>927000</v>
      </c>
      <c r="DP132" s="318">
        <f t="shared" si="3500"/>
        <v>561</v>
      </c>
      <c r="DQ132" s="319"/>
      <c r="DR132" s="319">
        <f t="shared" ref="DR132:DV132" si="3501">SUM(DR116+DR121+DR126+DR110)</f>
        <v>477660</v>
      </c>
      <c r="DS132" s="690">
        <f t="shared" ref="DS132:DU132" si="3502">SUM(DS116+DS121+DS126+DS110)</f>
        <v>0</v>
      </c>
      <c r="DT132" s="319">
        <f t="shared" si="3502"/>
        <v>0</v>
      </c>
      <c r="DU132" s="319">
        <f t="shared" si="3502"/>
        <v>0</v>
      </c>
      <c r="DV132" s="318">
        <f t="shared" si="3501"/>
        <v>2424630</v>
      </c>
      <c r="DW132" s="319"/>
      <c r="DX132" s="319">
        <f t="shared" ref="DX132:DZ132" si="3503">SUM(DX116+DX121+DX126+DX110)</f>
        <v>1441241</v>
      </c>
      <c r="DY132" s="318">
        <f t="shared" si="3503"/>
        <v>2580000</v>
      </c>
      <c r="DZ132" s="318">
        <f t="shared" si="3503"/>
        <v>0</v>
      </c>
      <c r="EA132" s="319"/>
      <c r="EB132" s="319">
        <f t="shared" ref="EB132" si="3504">SUM(EB116+EB121+EB126+EB110)</f>
        <v>0</v>
      </c>
      <c r="EC132" s="424">
        <f t="shared" si="1384"/>
        <v>3115501</v>
      </c>
      <c r="ED132" s="318">
        <f t="shared" ref="ED132" si="3505">SUM(ED116+ED121+ED126+ED110)</f>
        <v>6500</v>
      </c>
      <c r="EE132" s="319"/>
      <c r="EF132" s="319">
        <f t="shared" ref="EF132:EG132" si="3506">SUM(EF116+EF121+EF126+EF110)</f>
        <v>257500</v>
      </c>
      <c r="EG132" s="318">
        <f t="shared" si="3506"/>
        <v>0</v>
      </c>
      <c r="EH132" s="319"/>
      <c r="EI132" s="319">
        <f t="shared" ref="EI132:EJ132" si="3507">SUM(EI116+EI121+EI126+EI110)</f>
        <v>0</v>
      </c>
      <c r="EJ132" s="318">
        <f t="shared" si="3507"/>
        <v>1322</v>
      </c>
      <c r="EK132" s="319"/>
      <c r="EL132" s="319">
        <f t="shared" ref="EL132:EM132" si="3508">SUM(EL116+EL121+EL126+EL110)</f>
        <v>2206000</v>
      </c>
      <c r="EM132" s="318">
        <f t="shared" si="3508"/>
        <v>6500</v>
      </c>
      <c r="EN132" s="319"/>
      <c r="EO132" s="319">
        <f t="shared" ref="EO132:EP132" si="3509">SUM(EO116+EO121+EO126+EO110)</f>
        <v>1430000</v>
      </c>
      <c r="EP132" s="318">
        <f t="shared" si="3509"/>
        <v>0</v>
      </c>
      <c r="EQ132" s="319"/>
      <c r="ER132" s="319">
        <f t="shared" ref="ER132" si="3510">SUM(ER116+ER121+ER126+ER110)</f>
        <v>0</v>
      </c>
      <c r="ES132" s="424">
        <f t="shared" si="1395"/>
        <v>3893500</v>
      </c>
      <c r="ET132" s="319">
        <f>SUM(ET116+ET121+ET126+ET110)</f>
        <v>19212</v>
      </c>
      <c r="EU132" s="319">
        <f>SUM(EU116+EU121+EU126+EU110)</f>
        <v>15000</v>
      </c>
      <c r="EV132" s="319">
        <f>SUM(EV116+EV121+EV126+EV110)</f>
        <v>700900.1</v>
      </c>
      <c r="EW132" s="424">
        <f t="shared" si="1378"/>
        <v>7744113.0999999996</v>
      </c>
      <c r="EX132" s="307"/>
      <c r="EY132" s="318">
        <f t="shared" ref="EY132" si="3511">SUM(EY116+EY121+EY126+EY110)</f>
        <v>0</v>
      </c>
      <c r="EZ132" s="319"/>
      <c r="FA132" s="319">
        <f t="shared" ref="FA132:FB132" si="3512">SUM(FA116+FA121+FA126+FA110)</f>
        <v>0</v>
      </c>
      <c r="FB132" s="318">
        <f t="shared" si="3512"/>
        <v>4393</v>
      </c>
      <c r="FC132" s="319"/>
      <c r="FD132" s="319">
        <f t="shared" ref="FD132:FE132" si="3513">SUM(FD116+FD121+FD126+FD110)</f>
        <v>251827</v>
      </c>
      <c r="FE132" s="318">
        <f t="shared" si="3513"/>
        <v>200</v>
      </c>
      <c r="FF132" s="319"/>
      <c r="FG132" s="319">
        <f t="shared" ref="FG132:FH132" si="3514">SUM(FG116+FG121+FG126+FG110)</f>
        <v>10828</v>
      </c>
      <c r="FH132" s="318">
        <f t="shared" si="3514"/>
        <v>204</v>
      </c>
      <c r="FI132" s="319"/>
      <c r="FJ132" s="319">
        <f t="shared" ref="FJ132:FK132" si="3515">SUM(FJ116+FJ121+FJ126+FJ110)</f>
        <v>13260</v>
      </c>
      <c r="FK132" s="318">
        <f t="shared" si="3515"/>
        <v>1000</v>
      </c>
      <c r="FL132" s="319"/>
      <c r="FM132" s="319">
        <f t="shared" ref="FM132:FN132" si="3516">SUM(FM116+FM121+FM126+FM110)</f>
        <v>927400</v>
      </c>
      <c r="FN132" s="318">
        <f t="shared" si="3516"/>
        <v>438</v>
      </c>
      <c r="FO132" s="319"/>
      <c r="FP132" s="319">
        <f t="shared" ref="FP132:FT132" si="3517">SUM(FP116+FP121+FP126+FP110)</f>
        <v>366555</v>
      </c>
      <c r="FQ132" s="690">
        <f t="shared" ref="FQ132:FS132" si="3518">SUM(FQ116+FQ121+FQ126+FQ110)</f>
        <v>0</v>
      </c>
      <c r="FR132" s="319">
        <f t="shared" si="3518"/>
        <v>0</v>
      </c>
      <c r="FS132" s="319">
        <f t="shared" si="3518"/>
        <v>0</v>
      </c>
      <c r="FT132" s="318">
        <f t="shared" si="3517"/>
        <v>2508500</v>
      </c>
      <c r="FU132" s="319"/>
      <c r="FV132" s="319">
        <f t="shared" ref="FV132:FX132" si="3519">SUM(FV116+FV121+FV126+FV110)</f>
        <v>1501500</v>
      </c>
      <c r="FW132" s="318">
        <f t="shared" si="3519"/>
        <v>2520000</v>
      </c>
      <c r="FX132" s="319">
        <f t="shared" si="3519"/>
        <v>0</v>
      </c>
      <c r="FY132" s="319"/>
      <c r="FZ132" s="319">
        <f t="shared" ref="FZ132" si="3520">SUM(FZ116+FZ121+FZ126+FZ110)</f>
        <v>0</v>
      </c>
      <c r="GA132" s="424">
        <f t="shared" si="1385"/>
        <v>3071370</v>
      </c>
      <c r="GB132" s="318">
        <f t="shared" ref="GB132" si="3521">SUM(GB116+GB121+GB126+GB110)</f>
        <v>6500</v>
      </c>
      <c r="GC132" s="319"/>
      <c r="GD132" s="319">
        <f t="shared" ref="GD132:GE132" si="3522">SUM(GD116+GD121+GD126+GD110)</f>
        <v>257500</v>
      </c>
      <c r="GE132" s="318">
        <f t="shared" si="3522"/>
        <v>0</v>
      </c>
      <c r="GF132" s="319"/>
      <c r="GG132" s="319">
        <f t="shared" ref="GG132:GH132" si="3523">SUM(GG116+GG121+GG126+GG110)</f>
        <v>0</v>
      </c>
      <c r="GH132" s="318">
        <f t="shared" si="3523"/>
        <v>1250</v>
      </c>
      <c r="GI132" s="319"/>
      <c r="GJ132" s="319">
        <f t="shared" ref="GJ132:GK132" si="3524">SUM(GJ116+GJ121+GJ126+GJ110)</f>
        <v>2080000</v>
      </c>
      <c r="GK132" s="318">
        <f t="shared" si="3524"/>
        <v>6500</v>
      </c>
      <c r="GL132" s="319"/>
      <c r="GM132" s="319">
        <f t="shared" ref="GM132:GN132" si="3525">SUM(GM116+GM121+GM126+GM110)</f>
        <v>1430000</v>
      </c>
      <c r="GN132" s="318">
        <f t="shared" si="3525"/>
        <v>0</v>
      </c>
      <c r="GO132" s="319"/>
      <c r="GP132" s="319">
        <f t="shared" ref="GP132" si="3526">SUM(GP116+GP121+GP126+GP110)</f>
        <v>0</v>
      </c>
      <c r="GQ132" s="424">
        <f t="shared" si="1396"/>
        <v>3767500</v>
      </c>
      <c r="GR132" s="319">
        <f>SUM(GR116+GR121+GR126+GR110)</f>
        <v>19212</v>
      </c>
      <c r="GS132" s="319">
        <f>SUM(GS116+GS121+GS126+GS110)</f>
        <v>15000</v>
      </c>
      <c r="GT132" s="322">
        <f>SUM(GT116+GT121+GT126+GT110)</f>
        <v>683887</v>
      </c>
      <c r="GU132" s="424">
        <f t="shared" si="1379"/>
        <v>7556969</v>
      </c>
      <c r="GV132" s="307"/>
      <c r="GW132" s="318">
        <f t="shared" ref="GW132" si="3527">SUM(GW116+GW121+GW126+GW110)</f>
        <v>0</v>
      </c>
      <c r="GX132" s="319"/>
      <c r="GY132" s="319">
        <f t="shared" ref="GY132:GZ132" si="3528">SUM(GY116+GY121+GY126+GY110)</f>
        <v>0</v>
      </c>
      <c r="GZ132" s="318">
        <f t="shared" si="3528"/>
        <v>3706</v>
      </c>
      <c r="HA132" s="319"/>
      <c r="HB132" s="319">
        <f t="shared" ref="HB132:HC132" si="3529">SUM(HB116+HB121+HB126+HB110)</f>
        <v>204420</v>
      </c>
      <c r="HC132" s="318">
        <f t="shared" si="3529"/>
        <v>146</v>
      </c>
      <c r="HD132" s="319"/>
      <c r="HE132" s="319">
        <f t="shared" ref="HE132:HF132" si="3530">SUM(HE116+HE121+HE126+HE110)</f>
        <v>6440</v>
      </c>
      <c r="HF132" s="318">
        <f t="shared" si="3530"/>
        <v>204</v>
      </c>
      <c r="HG132" s="319"/>
      <c r="HH132" s="319">
        <f t="shared" ref="HH132:HI132" si="3531">SUM(HH116+HH121+HH126+HH110)</f>
        <v>13260</v>
      </c>
      <c r="HI132" s="318">
        <f t="shared" si="3531"/>
        <v>1000</v>
      </c>
      <c r="HJ132" s="319"/>
      <c r="HK132" s="319">
        <f t="shared" ref="HK132:HL132" si="3532">SUM(HK116+HK121+HK126+HK110)</f>
        <v>927400</v>
      </c>
      <c r="HL132" s="318">
        <f t="shared" si="3532"/>
        <v>238</v>
      </c>
      <c r="HM132" s="319"/>
      <c r="HN132" s="319">
        <f t="shared" ref="HN132:HR132" si="3533">SUM(HN116+HN121+HN126+HN110)</f>
        <v>239828</v>
      </c>
      <c r="HO132" s="690">
        <f t="shared" ref="HO132:HQ132" si="3534">SUM(HO116+HO121+HO126+HO110)</f>
        <v>0</v>
      </c>
      <c r="HP132" s="319">
        <f t="shared" si="3534"/>
        <v>0</v>
      </c>
      <c r="HQ132" s="319">
        <f t="shared" si="3534"/>
        <v>0</v>
      </c>
      <c r="HR132" s="318">
        <f t="shared" si="3533"/>
        <v>2500000</v>
      </c>
      <c r="HS132" s="319"/>
      <c r="HT132" s="319">
        <f t="shared" ref="HT132:HV132" si="3535">SUM(HT116+HT121+HT126+HT110)</f>
        <v>1425000</v>
      </c>
      <c r="HU132" s="318">
        <f t="shared" si="3535"/>
        <v>2500000</v>
      </c>
      <c r="HV132" s="318">
        <f t="shared" si="3535"/>
        <v>0</v>
      </c>
      <c r="HW132" s="319"/>
      <c r="HX132" s="319">
        <f t="shared" ref="HX132" si="3536">SUM(HX116+HX121+HX126+HX110)</f>
        <v>0</v>
      </c>
      <c r="HY132" s="424">
        <f t="shared" si="1386"/>
        <v>2816348</v>
      </c>
      <c r="HZ132" s="318">
        <f t="shared" ref="HZ132" si="3537">SUM(HZ116+HZ121+HZ126+HZ110)</f>
        <v>6500</v>
      </c>
      <c r="IA132" s="319"/>
      <c r="IB132" s="319">
        <f t="shared" ref="IB132:IC132" si="3538">SUM(IB116+IB121+IB126+IB110)</f>
        <v>257500</v>
      </c>
      <c r="IC132" s="318">
        <f t="shared" si="3538"/>
        <v>0</v>
      </c>
      <c r="ID132" s="319"/>
      <c r="IE132" s="319">
        <f t="shared" ref="IE132:IF132" si="3539">SUM(IE116+IE121+IE126+IE110)</f>
        <v>0</v>
      </c>
      <c r="IF132" s="318">
        <f t="shared" si="3539"/>
        <v>1250</v>
      </c>
      <c r="IG132" s="319"/>
      <c r="IH132" s="319">
        <f t="shared" ref="IH132:II132" si="3540">SUM(IH116+IH121+IH126+IH110)</f>
        <v>2080000</v>
      </c>
      <c r="II132" s="318">
        <f t="shared" si="3540"/>
        <v>6500</v>
      </c>
      <c r="IJ132" s="319"/>
      <c r="IK132" s="319">
        <f t="shared" ref="IK132:IL132" si="3541">SUM(IK116+IK121+IK126+IK110)</f>
        <v>1430000</v>
      </c>
      <c r="IL132" s="318">
        <f t="shared" si="3541"/>
        <v>0</v>
      </c>
      <c r="IM132" s="319"/>
      <c r="IN132" s="319">
        <f t="shared" ref="IN132" si="3542">SUM(IN116+IN121+IN126+IN110)</f>
        <v>0</v>
      </c>
      <c r="IO132" s="424">
        <f t="shared" si="1397"/>
        <v>3767500</v>
      </c>
      <c r="IP132" s="319">
        <f>SUM(IP116+IP121+IP126+IP110)</f>
        <v>19212</v>
      </c>
      <c r="IQ132" s="319">
        <f>SUM(IQ116+IQ121+IQ126+IQ110)</f>
        <v>15000</v>
      </c>
      <c r="IR132" s="322">
        <f>SUM(IR116+IR121+IR126+IR110)</f>
        <v>658384.80000000005</v>
      </c>
      <c r="IS132" s="424">
        <f t="shared" si="1380"/>
        <v>7276444.7999999998</v>
      </c>
      <c r="IT132" s="307"/>
      <c r="IU132" s="318">
        <f t="shared" ref="IU132" si="3543">SUM(IU116+IU121+IU126+IU110)</f>
        <v>0</v>
      </c>
      <c r="IV132" s="319"/>
      <c r="IW132" s="319">
        <f t="shared" ref="IW132:IX132" si="3544">SUM(IW116+IW121+IW126+IW110)</f>
        <v>0</v>
      </c>
      <c r="IX132" s="318">
        <f t="shared" si="3544"/>
        <v>3706</v>
      </c>
      <c r="IY132" s="319"/>
      <c r="IZ132" s="319">
        <f t="shared" ref="IZ132:JA132" si="3545">SUM(IZ116+IZ121+IZ126+IZ110)</f>
        <v>204420</v>
      </c>
      <c r="JA132" s="318">
        <f t="shared" si="3545"/>
        <v>146</v>
      </c>
      <c r="JB132" s="319"/>
      <c r="JC132" s="319">
        <f t="shared" ref="JC132:JD132" si="3546">SUM(JC116+JC121+JC126+JC110)</f>
        <v>6440</v>
      </c>
      <c r="JD132" s="318">
        <f t="shared" si="3546"/>
        <v>204</v>
      </c>
      <c r="JE132" s="319"/>
      <c r="JF132" s="319">
        <f t="shared" ref="JF132:JG132" si="3547">SUM(JF116+JF121+JF126+JF110)</f>
        <v>13260</v>
      </c>
      <c r="JG132" s="318">
        <f t="shared" si="3547"/>
        <v>1000</v>
      </c>
      <c r="JH132" s="319"/>
      <c r="JI132" s="319">
        <f t="shared" ref="JI132:JJ132" si="3548">SUM(JI116+JI121+JI126+JI110)</f>
        <v>927400</v>
      </c>
      <c r="JJ132" s="318">
        <f t="shared" si="3548"/>
        <v>238</v>
      </c>
      <c r="JK132" s="319"/>
      <c r="JL132" s="319">
        <f t="shared" ref="JL132:JP132" si="3549">SUM(JL116+JL121+JL126+JL110)</f>
        <v>239828</v>
      </c>
      <c r="JM132" s="690">
        <f t="shared" si="3549"/>
        <v>0</v>
      </c>
      <c r="JN132" s="319">
        <f t="shared" si="3549"/>
        <v>0</v>
      </c>
      <c r="JO132" s="319">
        <f t="shared" si="3549"/>
        <v>0</v>
      </c>
      <c r="JP132" s="318">
        <f t="shared" si="3549"/>
        <v>2500000</v>
      </c>
      <c r="JQ132" s="319"/>
      <c r="JR132" s="319">
        <f t="shared" ref="JR132:JT132" si="3550">SUM(JR116+JR121+JR126+JR110)</f>
        <v>1425000</v>
      </c>
      <c r="JS132" s="318">
        <f t="shared" si="3550"/>
        <v>2700000</v>
      </c>
      <c r="JT132" s="318">
        <f t="shared" si="3550"/>
        <v>0</v>
      </c>
      <c r="JU132" s="319"/>
      <c r="JV132" s="319">
        <f t="shared" ref="JV132" si="3551">SUM(JV116+JV121+JV126+JV110)</f>
        <v>0</v>
      </c>
      <c r="JW132" s="424">
        <f t="shared" si="1387"/>
        <v>2816348</v>
      </c>
      <c r="JX132" s="318">
        <f t="shared" ref="JX132" si="3552">SUM(JX116+JX121+JX126+JX110)</f>
        <v>6500</v>
      </c>
      <c r="JY132" s="319"/>
      <c r="JZ132" s="319">
        <f t="shared" ref="JZ132:KA132" si="3553">SUM(JZ116+JZ121+JZ126+JZ110)</f>
        <v>257500</v>
      </c>
      <c r="KA132" s="318">
        <f t="shared" si="3553"/>
        <v>0</v>
      </c>
      <c r="KB132" s="319"/>
      <c r="KC132" s="319">
        <f t="shared" ref="KC132:KD132" si="3554">SUM(KC116+KC121+KC126+KC110)</f>
        <v>0</v>
      </c>
      <c r="KD132" s="318">
        <f t="shared" si="3554"/>
        <v>1250</v>
      </c>
      <c r="KE132" s="319"/>
      <c r="KF132" s="319">
        <f t="shared" ref="KF132:KG132" si="3555">SUM(KF116+KF121+KF126+KF110)</f>
        <v>2080000</v>
      </c>
      <c r="KG132" s="318">
        <f t="shared" si="3555"/>
        <v>6500</v>
      </c>
      <c r="KH132" s="319"/>
      <c r="KI132" s="319">
        <f t="shared" ref="KI132:KJ132" si="3556">SUM(KI116+KI121+KI126+KI110)</f>
        <v>1430000</v>
      </c>
      <c r="KJ132" s="318">
        <f t="shared" si="3556"/>
        <v>0</v>
      </c>
      <c r="KK132" s="319"/>
      <c r="KL132" s="319">
        <f t="shared" ref="KL132" si="3557">SUM(KL116+KL121+KL126+KL110)</f>
        <v>0</v>
      </c>
      <c r="KM132" s="424">
        <f t="shared" si="1398"/>
        <v>3767500</v>
      </c>
      <c r="KN132" s="319">
        <f>SUM(KN116+KN121+KN126+KN110)</f>
        <v>19212</v>
      </c>
      <c r="KO132" s="319">
        <f>SUM(KO116+KO121+KO126+KO110)</f>
        <v>15000</v>
      </c>
      <c r="KP132" s="322">
        <f>SUM(KP116+KP121+KP126+KP110)</f>
        <v>658384.80000000005</v>
      </c>
      <c r="KQ132" s="424">
        <f t="shared" si="1381"/>
        <v>7276444.7999999998</v>
      </c>
      <c r="KR132" s="307"/>
    </row>
    <row r="133" spans="1:304" ht="18.75" thickBot="1">
      <c r="A133" s="921" t="s">
        <v>22</v>
      </c>
      <c r="B133" s="922"/>
      <c r="C133" s="922"/>
      <c r="D133" s="923"/>
      <c r="E133" s="139">
        <f>SUM(E132,E109)</f>
        <v>1174</v>
      </c>
      <c r="F133" s="139">
        <f t="shared" si="1986"/>
        <v>14.192504258943782</v>
      </c>
      <c r="G133" s="140">
        <f>SUM(G132,G109)</f>
        <v>16662</v>
      </c>
      <c r="H133" s="139">
        <f>SUM(H132,H109)</f>
        <v>28416</v>
      </c>
      <c r="I133" s="139">
        <f t="shared" si="2084"/>
        <v>36.584389076576578</v>
      </c>
      <c r="J133" s="140">
        <f>SUM(J132,J109)</f>
        <v>1039582</v>
      </c>
      <c r="K133" s="139">
        <f>SUM(K132,K109)</f>
        <v>537</v>
      </c>
      <c r="L133" s="139">
        <f t="shared" si="1834"/>
        <v>46.035381750465547</v>
      </c>
      <c r="M133" s="140">
        <f>SUM(M132,M109)</f>
        <v>24721</v>
      </c>
      <c r="N133" s="139">
        <f>SUM(N132,N109)</f>
        <v>1210</v>
      </c>
      <c r="O133" s="139">
        <f t="shared" si="1844"/>
        <v>28.512396694214875</v>
      </c>
      <c r="P133" s="140">
        <f>SUM(P132,P109)</f>
        <v>34500</v>
      </c>
      <c r="Q133" s="139">
        <f>SUM(Q132,Q109)</f>
        <v>2702</v>
      </c>
      <c r="R133" s="139">
        <f t="shared" si="2085"/>
        <v>812.25166543301259</v>
      </c>
      <c r="S133" s="140">
        <f>SUM(S132,S109)</f>
        <v>2194704</v>
      </c>
      <c r="T133" s="139">
        <f>SUM(T132,T109)</f>
        <v>1289</v>
      </c>
      <c r="U133" s="139">
        <f t="shared" si="1846"/>
        <v>572.34367726920095</v>
      </c>
      <c r="V133" s="140">
        <f>SUM(V132,V109)</f>
        <v>737751</v>
      </c>
      <c r="W133" s="681">
        <f t="shared" ref="W133:Y133" si="3558">SUM(W132,W109)</f>
        <v>0</v>
      </c>
      <c r="X133" s="140">
        <f t="shared" si="3558"/>
        <v>0</v>
      </c>
      <c r="Y133" s="140">
        <f t="shared" si="3558"/>
        <v>0</v>
      </c>
      <c r="Z133" s="139">
        <f>SUM(Z132,Z109)</f>
        <v>9140178</v>
      </c>
      <c r="AA133" s="243">
        <f t="shared" si="2079"/>
        <v>0.44107871859825926</v>
      </c>
      <c r="AB133" s="140">
        <f>SUM(AB132,AB109)</f>
        <v>4031538</v>
      </c>
      <c r="AC133" s="139">
        <f>SUM(AC132,AC109)</f>
        <v>11402821</v>
      </c>
      <c r="AD133" s="139">
        <f>SUM(AD132,AD109)</f>
        <v>650</v>
      </c>
      <c r="AE133" s="139">
        <f t="shared" si="1848"/>
        <v>1238.4615384615386</v>
      </c>
      <c r="AF133" s="140">
        <f>SUM(AF132,AF109)</f>
        <v>805000</v>
      </c>
      <c r="AG133" s="136">
        <f t="shared" ref="AG133:AG137" si="3559">SUM(G133,J133,M133,P133,S133,V133,AB133,AF133)</f>
        <v>8884458</v>
      </c>
      <c r="AH133" s="139">
        <f>SUM(AH132,AH109)</f>
        <v>0</v>
      </c>
      <c r="AI133" s="139" t="str">
        <f t="shared" si="2949"/>
        <v/>
      </c>
      <c r="AJ133" s="140">
        <f>SUM(AJ132,AJ109)</f>
        <v>0</v>
      </c>
      <c r="AK133" s="139">
        <f>SUM(AK132,AK109)</f>
        <v>0</v>
      </c>
      <c r="AL133" s="139" t="str">
        <f t="shared" si="2950"/>
        <v/>
      </c>
      <c r="AM133" s="140">
        <f>SUM(AM132,AM109)</f>
        <v>0</v>
      </c>
      <c r="AN133" s="139">
        <f>SUM(AN132,AN109)</f>
        <v>0</v>
      </c>
      <c r="AO133" s="139" t="str">
        <f t="shared" si="2951"/>
        <v/>
      </c>
      <c r="AP133" s="140">
        <f>SUM(AP132,AP109)</f>
        <v>0</v>
      </c>
      <c r="AQ133" s="139">
        <f>SUM(AQ132,AQ109)</f>
        <v>0</v>
      </c>
      <c r="AR133" s="139" t="str">
        <f t="shared" si="2746"/>
        <v/>
      </c>
      <c r="AS133" s="140">
        <f>SUM(AS132,AS109)</f>
        <v>0</v>
      </c>
      <c r="AT133" s="139">
        <f>SUM(AT132,AT109)</f>
        <v>0</v>
      </c>
      <c r="AU133" s="139" t="str">
        <f t="shared" si="1988"/>
        <v>0</v>
      </c>
      <c r="AV133" s="140">
        <f>SUM(AV132,AV109)</f>
        <v>0</v>
      </c>
      <c r="AW133" s="136">
        <f t="shared" ref="AW133:AW139" si="3560">SUM(AJ133,AM133,AP133,AS133,AV133)</f>
        <v>0</v>
      </c>
      <c r="AX133" s="140">
        <f>SUM(AX132,AX109)</f>
        <v>350712</v>
      </c>
      <c r="AY133" s="140">
        <f>SUM(AY132,AY109)</f>
        <v>65940</v>
      </c>
      <c r="AZ133" s="140">
        <f>SUM(AZ132,AZ109)</f>
        <v>1023517</v>
      </c>
      <c r="BA133" s="203">
        <f t="shared" si="2479"/>
        <v>10324627</v>
      </c>
      <c r="BB133" s="138"/>
      <c r="BC133" s="139">
        <f t="shared" ref="BC133" si="3561">SUM(BC132,BC109)</f>
        <v>1219</v>
      </c>
      <c r="BD133" s="140">
        <f t="shared" si="1884"/>
        <v>39.440525020508616</v>
      </c>
      <c r="BE133" s="140">
        <f t="shared" ref="BE133:BF133" si="3562">SUM(BE132,BE109)</f>
        <v>48078</v>
      </c>
      <c r="BF133" s="139">
        <f t="shared" si="3562"/>
        <v>23249.8</v>
      </c>
      <c r="BG133" s="140">
        <f t="shared" si="1886"/>
        <v>37.077910347615898</v>
      </c>
      <c r="BH133" s="140">
        <f t="shared" ref="BH133:BI133" si="3563">SUM(BH132,BH109)</f>
        <v>862054</v>
      </c>
      <c r="BI133" s="139">
        <f t="shared" si="3563"/>
        <v>115</v>
      </c>
      <c r="BJ133" s="140">
        <f t="shared" si="1888"/>
        <v>60.052173913043475</v>
      </c>
      <c r="BK133" s="140">
        <f t="shared" ref="BK133:BL133" si="3564">SUM(BK132,BK109)</f>
        <v>6906</v>
      </c>
      <c r="BL133" s="139">
        <f t="shared" si="3564"/>
        <v>3480</v>
      </c>
      <c r="BM133" s="140">
        <f t="shared" si="1890"/>
        <v>27.773563218390805</v>
      </c>
      <c r="BN133" s="140">
        <f t="shared" ref="BN133:BO133" si="3565">SUM(BN132,BN109)</f>
        <v>96652</v>
      </c>
      <c r="BO133" s="139">
        <f t="shared" si="3565"/>
        <v>2835</v>
      </c>
      <c r="BP133" s="140">
        <f t="shared" si="1892"/>
        <v>930.15873015873012</v>
      </c>
      <c r="BQ133" s="140">
        <f t="shared" ref="BQ133:BR133" si="3566">SUM(BQ132,BQ109)</f>
        <v>2637000</v>
      </c>
      <c r="BR133" s="139">
        <f t="shared" si="3566"/>
        <v>1537.1</v>
      </c>
      <c r="BS133" s="140">
        <f t="shared" si="1894"/>
        <v>680.34519549801576</v>
      </c>
      <c r="BT133" s="140">
        <f t="shared" ref="BT133:BX133" si="3567">SUM(BT132,BT109)</f>
        <v>1045758.6</v>
      </c>
      <c r="BU133" s="681">
        <f t="shared" ref="BU133:BW133" si="3568">SUM(BU132,BU109)</f>
        <v>0</v>
      </c>
      <c r="BV133" s="140">
        <f t="shared" si="3568"/>
        <v>0</v>
      </c>
      <c r="BW133" s="140">
        <f t="shared" si="3568"/>
        <v>0</v>
      </c>
      <c r="BX133" s="139">
        <f t="shared" si="3567"/>
        <v>12798618</v>
      </c>
      <c r="BY133" s="140">
        <f t="shared" si="1896"/>
        <v>0.44255778241056964</v>
      </c>
      <c r="BZ133" s="140">
        <f t="shared" ref="BZ133:CB133" si="3569">SUM(BZ132,BZ109)</f>
        <v>5664128</v>
      </c>
      <c r="CA133" s="139">
        <f t="shared" si="3569"/>
        <v>9806510</v>
      </c>
      <c r="CB133" s="139">
        <f t="shared" si="3569"/>
        <v>425</v>
      </c>
      <c r="CC133" s="140">
        <f t="shared" si="1898"/>
        <v>1093.2352941176471</v>
      </c>
      <c r="CD133" s="140">
        <f t="shared" ref="CD133" si="3570">SUM(CD132,CD109)</f>
        <v>464625</v>
      </c>
      <c r="CE133" s="424">
        <f t="shared" si="1383"/>
        <v>10825201.6</v>
      </c>
      <c r="CF133" s="139">
        <f t="shared" ref="CF133" si="3571">SUM(CF132,CF109)</f>
        <v>17600</v>
      </c>
      <c r="CG133" s="140">
        <f t="shared" si="1901"/>
        <v>17.772727272727273</v>
      </c>
      <c r="CH133" s="140">
        <f t="shared" ref="CH133:CI133" si="3572">SUM(CH132,CH109)</f>
        <v>312800</v>
      </c>
      <c r="CI133" s="139">
        <f t="shared" si="3572"/>
        <v>0</v>
      </c>
      <c r="CJ133" s="140" t="str">
        <f t="shared" si="1903"/>
        <v/>
      </c>
      <c r="CK133" s="140">
        <f t="shared" ref="CK133:CL133" si="3573">SUM(CK132,CK109)</f>
        <v>0</v>
      </c>
      <c r="CL133" s="139">
        <f t="shared" si="3573"/>
        <v>1512</v>
      </c>
      <c r="CM133" s="140">
        <f t="shared" si="1905"/>
        <v>1678.9021164021165</v>
      </c>
      <c r="CN133" s="140">
        <f t="shared" ref="CN133:CO133" si="3574">SUM(CN132,CN109)</f>
        <v>2538500</v>
      </c>
      <c r="CO133" s="139">
        <f t="shared" si="3574"/>
        <v>15650</v>
      </c>
      <c r="CP133" s="140">
        <f t="shared" si="1907"/>
        <v>219.21725239616615</v>
      </c>
      <c r="CQ133" s="140">
        <f t="shared" ref="CQ133:CR133" si="3575">SUM(CQ132,CQ109)</f>
        <v>3430750</v>
      </c>
      <c r="CR133" s="139">
        <f t="shared" si="3575"/>
        <v>0</v>
      </c>
      <c r="CS133" s="140" t="str">
        <f t="shared" si="1909"/>
        <v/>
      </c>
      <c r="CT133" s="140">
        <f t="shared" ref="CT133" si="3576">SUM(CT132,CT109)</f>
        <v>0</v>
      </c>
      <c r="CU133" s="424">
        <f t="shared" si="1394"/>
        <v>6282050</v>
      </c>
      <c r="CV133" s="140">
        <f>SUM(CV132,CV109)</f>
        <v>204212</v>
      </c>
      <c r="CW133" s="140">
        <f>SUM(CW132,CW109)</f>
        <v>45000</v>
      </c>
      <c r="CX133" s="140">
        <f>SUM(CX132,CX109)</f>
        <v>1713224.76</v>
      </c>
      <c r="CY133" s="424">
        <f t="shared" si="1377"/>
        <v>19069688.360000003</v>
      </c>
      <c r="CZ133" s="826"/>
      <c r="DA133" s="139">
        <f t="shared" ref="DA133" si="3577">SUM(DA132,DA109)</f>
        <v>212</v>
      </c>
      <c r="DB133" s="140"/>
      <c r="DC133" s="140">
        <f t="shared" ref="DC133:DD133" si="3578">SUM(DC132,DC109)</f>
        <v>5106</v>
      </c>
      <c r="DD133" s="139">
        <f t="shared" si="3578"/>
        <v>18161.3</v>
      </c>
      <c r="DE133" s="140"/>
      <c r="DF133" s="140">
        <f t="shared" ref="DF133:DG133" si="3579">SUM(DF132,DF109)</f>
        <v>778741</v>
      </c>
      <c r="DG133" s="139">
        <f t="shared" si="3579"/>
        <v>339</v>
      </c>
      <c r="DH133" s="140"/>
      <c r="DI133" s="140">
        <f t="shared" ref="DI133:DJ133" si="3580">SUM(DI132,DI109)</f>
        <v>19224</v>
      </c>
      <c r="DJ133" s="139">
        <f t="shared" si="3580"/>
        <v>3667</v>
      </c>
      <c r="DK133" s="140"/>
      <c r="DL133" s="140">
        <f t="shared" ref="DL133:DM133" si="3581">SUM(DL132,DL109)</f>
        <v>109497</v>
      </c>
      <c r="DM133" s="139">
        <f t="shared" si="3581"/>
        <v>2870</v>
      </c>
      <c r="DN133" s="140"/>
      <c r="DO133" s="140">
        <f t="shared" ref="DO133:DP133" si="3582">SUM(DO132,DO109)</f>
        <v>2625750</v>
      </c>
      <c r="DP133" s="139">
        <f t="shared" si="3582"/>
        <v>2232</v>
      </c>
      <c r="DQ133" s="140"/>
      <c r="DR133" s="140">
        <f t="shared" ref="DR133:DV133" si="3583">SUM(DR132,DR109)</f>
        <v>1341975</v>
      </c>
      <c r="DS133" s="681">
        <f t="shared" ref="DS133:DU133" si="3584">SUM(DS132,DS109)</f>
        <v>0</v>
      </c>
      <c r="DT133" s="140">
        <f t="shared" si="3584"/>
        <v>0</v>
      </c>
      <c r="DU133" s="140">
        <f t="shared" si="3584"/>
        <v>0</v>
      </c>
      <c r="DV133" s="139">
        <f t="shared" si="3583"/>
        <v>9760661</v>
      </c>
      <c r="DW133" s="140"/>
      <c r="DX133" s="140">
        <f t="shared" ref="DX133:DZ133" si="3585">SUM(DX132,DX109)</f>
        <v>4721878</v>
      </c>
      <c r="DY133" s="139">
        <f t="shared" si="3585"/>
        <v>10170000</v>
      </c>
      <c r="DZ133" s="139">
        <f t="shared" si="3585"/>
        <v>350</v>
      </c>
      <c r="EA133" s="140"/>
      <c r="EB133" s="140">
        <f t="shared" ref="EB133" si="3586">SUM(EB132,EB109)</f>
        <v>345000</v>
      </c>
      <c r="EC133" s="424">
        <f t="shared" si="1384"/>
        <v>9947171</v>
      </c>
      <c r="ED133" s="139">
        <f t="shared" ref="ED133" si="3587">SUM(ED132,ED109)</f>
        <v>16500</v>
      </c>
      <c r="EE133" s="140"/>
      <c r="EF133" s="140">
        <f t="shared" ref="EF133:EG133" si="3588">SUM(EF132,EF109)</f>
        <v>557500</v>
      </c>
      <c r="EG133" s="139">
        <f t="shared" si="3588"/>
        <v>0</v>
      </c>
      <c r="EH133" s="140"/>
      <c r="EI133" s="140">
        <f t="shared" ref="EI133:EJ133" si="3589">SUM(EI132,EI109)</f>
        <v>0</v>
      </c>
      <c r="EJ133" s="139">
        <f t="shared" si="3589"/>
        <v>1322</v>
      </c>
      <c r="EK133" s="140"/>
      <c r="EL133" s="140">
        <f t="shared" ref="EL133:EM133" si="3590">SUM(EL132,EL109)</f>
        <v>2206000</v>
      </c>
      <c r="EM133" s="139">
        <f t="shared" si="3590"/>
        <v>15300</v>
      </c>
      <c r="EN133" s="140"/>
      <c r="EO133" s="140">
        <f t="shared" ref="EO133:EP133" si="3591">SUM(EO132,EO109)</f>
        <v>3366000</v>
      </c>
      <c r="EP133" s="139">
        <f t="shared" si="3591"/>
        <v>0</v>
      </c>
      <c r="EQ133" s="140"/>
      <c r="ER133" s="140">
        <f t="shared" ref="ER133" si="3592">SUM(ER132,ER109)</f>
        <v>0</v>
      </c>
      <c r="ES133" s="424">
        <f t="shared" si="1395"/>
        <v>6129500</v>
      </c>
      <c r="ET133" s="140">
        <f>SUM(ET132,ET109)</f>
        <v>179212</v>
      </c>
      <c r="EU133" s="140">
        <f>SUM(EU132,EU109)</f>
        <v>45000</v>
      </c>
      <c r="EV133" s="140">
        <f>SUM(EV132,EV109)</f>
        <v>1607667.1</v>
      </c>
      <c r="EW133" s="424">
        <f t="shared" si="1378"/>
        <v>17908550.100000001</v>
      </c>
      <c r="EX133" s="138"/>
      <c r="EY133" s="139">
        <f t="shared" ref="EY133" si="3593">SUM(EY132,EY109)</f>
        <v>0</v>
      </c>
      <c r="EZ133" s="140"/>
      <c r="FA133" s="140">
        <f t="shared" ref="FA133:FB133" si="3594">SUM(FA132,FA109)</f>
        <v>0</v>
      </c>
      <c r="FB133" s="139">
        <f t="shared" si="3594"/>
        <v>23561.4</v>
      </c>
      <c r="FC133" s="140"/>
      <c r="FD133" s="140">
        <f t="shared" ref="FD133:FE133" si="3595">SUM(FD132,FD109)</f>
        <v>731738</v>
      </c>
      <c r="FE133" s="139">
        <f t="shared" si="3595"/>
        <v>200</v>
      </c>
      <c r="FF133" s="140"/>
      <c r="FG133" s="140">
        <f t="shared" ref="FG133:FH133" si="3596">SUM(FG132,FG109)</f>
        <v>10828</v>
      </c>
      <c r="FH133" s="139">
        <f t="shared" si="3596"/>
        <v>9175</v>
      </c>
      <c r="FI133" s="140"/>
      <c r="FJ133" s="140">
        <f t="shared" ref="FJ133:FK133" si="3597">SUM(FJ132,FJ109)</f>
        <v>282002</v>
      </c>
      <c r="FK133" s="139">
        <f t="shared" si="3597"/>
        <v>2450</v>
      </c>
      <c r="FL133" s="140"/>
      <c r="FM133" s="140">
        <f t="shared" ref="FM133:FN133" si="3598">SUM(FM132,FM109)</f>
        <v>2288650</v>
      </c>
      <c r="FN133" s="139">
        <f t="shared" si="3598"/>
        <v>1788</v>
      </c>
      <c r="FO133" s="140"/>
      <c r="FP133" s="140">
        <f t="shared" ref="FP133:FT133" si="3599">SUM(FP132,FP109)</f>
        <v>1116218</v>
      </c>
      <c r="FQ133" s="681">
        <f t="shared" ref="FQ133:FS133" si="3600">SUM(FQ132,FQ109)</f>
        <v>0</v>
      </c>
      <c r="FR133" s="140">
        <f t="shared" si="3600"/>
        <v>0</v>
      </c>
      <c r="FS133" s="140">
        <f t="shared" si="3600"/>
        <v>0</v>
      </c>
      <c r="FT133" s="139">
        <f t="shared" si="3599"/>
        <v>10098500</v>
      </c>
      <c r="FU133" s="140"/>
      <c r="FV133" s="140">
        <f t="shared" ref="FV133:FX133" si="3601">SUM(FV132,FV109)</f>
        <v>4834442</v>
      </c>
      <c r="FW133" s="139">
        <f t="shared" si="3601"/>
        <v>9985039</v>
      </c>
      <c r="FX133" s="140">
        <f t="shared" si="3601"/>
        <v>300</v>
      </c>
      <c r="FY133" s="140"/>
      <c r="FZ133" s="140">
        <f t="shared" ref="FZ133" si="3602">SUM(FZ132,FZ109)</f>
        <v>280000</v>
      </c>
      <c r="GA133" s="424">
        <f t="shared" si="1385"/>
        <v>9543878</v>
      </c>
      <c r="GB133" s="139">
        <f t="shared" ref="GB133" si="3603">SUM(GB132,GB109)</f>
        <v>21500</v>
      </c>
      <c r="GC133" s="140"/>
      <c r="GD133" s="140">
        <f t="shared" ref="GD133:GE133" si="3604">SUM(GD132,GD109)</f>
        <v>707500</v>
      </c>
      <c r="GE133" s="139">
        <f t="shared" si="3604"/>
        <v>0</v>
      </c>
      <c r="GF133" s="140"/>
      <c r="GG133" s="140">
        <f t="shared" ref="GG133:GH133" si="3605">SUM(GG132,GG109)</f>
        <v>0</v>
      </c>
      <c r="GH133" s="139">
        <f t="shared" si="3605"/>
        <v>1250</v>
      </c>
      <c r="GI133" s="140"/>
      <c r="GJ133" s="140">
        <f t="shared" ref="GJ133:GK133" si="3606">SUM(GJ132,GJ109)</f>
        <v>2080000</v>
      </c>
      <c r="GK133" s="139">
        <f t="shared" si="3606"/>
        <v>15300</v>
      </c>
      <c r="GL133" s="140"/>
      <c r="GM133" s="140">
        <f t="shared" ref="GM133:GN133" si="3607">SUM(GM132,GM109)</f>
        <v>3366000</v>
      </c>
      <c r="GN133" s="139">
        <f t="shared" si="3607"/>
        <v>0</v>
      </c>
      <c r="GO133" s="140"/>
      <c r="GP133" s="140">
        <f t="shared" ref="GP133" si="3608">SUM(GP132,GP109)</f>
        <v>0</v>
      </c>
      <c r="GQ133" s="424">
        <f t="shared" si="1396"/>
        <v>6153500</v>
      </c>
      <c r="GR133" s="140">
        <f>SUM(GR132,GR109)</f>
        <v>179212</v>
      </c>
      <c r="GS133" s="140">
        <f>SUM(GS132,GS109)</f>
        <v>45000</v>
      </c>
      <c r="GT133" s="141">
        <f>SUM(GT132,GT109)</f>
        <v>1569737.7999999998</v>
      </c>
      <c r="GU133" s="424">
        <f t="shared" si="1379"/>
        <v>17491327.800000001</v>
      </c>
      <c r="GV133" s="138"/>
      <c r="GW133" s="139">
        <f t="shared" ref="GW133" si="3609">SUM(GW132,GW109)</f>
        <v>0</v>
      </c>
      <c r="GX133" s="140"/>
      <c r="GY133" s="140">
        <f t="shared" ref="GY133:GZ133" si="3610">SUM(GY132,GY109)</f>
        <v>0</v>
      </c>
      <c r="GZ133" s="139">
        <f t="shared" si="3610"/>
        <v>23453.7</v>
      </c>
      <c r="HA133" s="140"/>
      <c r="HB133" s="140">
        <f t="shared" ref="HB133:HC133" si="3611">SUM(HB132,HB109)</f>
        <v>975682</v>
      </c>
      <c r="HC133" s="139">
        <f t="shared" si="3611"/>
        <v>146</v>
      </c>
      <c r="HD133" s="140"/>
      <c r="HE133" s="140">
        <f t="shared" ref="HE133:HF133" si="3612">SUM(HE132,HE109)</f>
        <v>6440</v>
      </c>
      <c r="HF133" s="139">
        <f t="shared" si="3612"/>
        <v>6244</v>
      </c>
      <c r="HG133" s="140"/>
      <c r="HH133" s="140">
        <f t="shared" ref="HH133:HI133" si="3613">SUM(HH132,HH109)</f>
        <v>192206</v>
      </c>
      <c r="HI133" s="139">
        <f t="shared" si="3613"/>
        <v>4000</v>
      </c>
      <c r="HJ133" s="140"/>
      <c r="HK133" s="140">
        <f t="shared" ref="HK133:HL133" si="3614">SUM(HK132,HK109)</f>
        <v>4227400</v>
      </c>
      <c r="HL133" s="139">
        <f t="shared" si="3614"/>
        <v>1665</v>
      </c>
      <c r="HM133" s="140"/>
      <c r="HN133" s="140">
        <f t="shared" ref="HN133:HR133" si="3615">SUM(HN132,HN109)</f>
        <v>996772</v>
      </c>
      <c r="HO133" s="681">
        <f t="shared" ref="HO133:HQ133" si="3616">SUM(HO132,HO109)</f>
        <v>0</v>
      </c>
      <c r="HP133" s="140">
        <f t="shared" si="3616"/>
        <v>0</v>
      </c>
      <c r="HQ133" s="140">
        <f t="shared" si="3616"/>
        <v>0</v>
      </c>
      <c r="HR133" s="139">
        <f t="shared" si="3615"/>
        <v>9965039</v>
      </c>
      <c r="HS133" s="140"/>
      <c r="HT133" s="140">
        <f t="shared" ref="HT133:HV133" si="3617">SUM(HT132,HT109)</f>
        <v>4732154</v>
      </c>
      <c r="HU133" s="139">
        <f t="shared" si="3617"/>
        <v>9262719</v>
      </c>
      <c r="HV133" s="139">
        <f t="shared" si="3617"/>
        <v>250</v>
      </c>
      <c r="HW133" s="140"/>
      <c r="HX133" s="140">
        <f t="shared" ref="HX133" si="3618">SUM(HX132,HX109)</f>
        <v>225000</v>
      </c>
      <c r="HY133" s="424">
        <f t="shared" si="1386"/>
        <v>11355654</v>
      </c>
      <c r="HZ133" s="139">
        <f t="shared" ref="HZ133" si="3619">SUM(HZ132,HZ109)</f>
        <v>21500</v>
      </c>
      <c r="IA133" s="140"/>
      <c r="IB133" s="140">
        <f t="shared" ref="IB133:IC133" si="3620">SUM(IB132,IB109)</f>
        <v>707500</v>
      </c>
      <c r="IC133" s="139">
        <f t="shared" si="3620"/>
        <v>0</v>
      </c>
      <c r="ID133" s="140"/>
      <c r="IE133" s="140">
        <f t="shared" ref="IE133:IF133" si="3621">SUM(IE132,IE109)</f>
        <v>0</v>
      </c>
      <c r="IF133" s="139">
        <f t="shared" si="3621"/>
        <v>1250</v>
      </c>
      <c r="IG133" s="140"/>
      <c r="IH133" s="140">
        <f t="shared" ref="IH133:II133" si="3622">SUM(IH132,IH109)</f>
        <v>2080000</v>
      </c>
      <c r="II133" s="139">
        <f t="shared" si="3622"/>
        <v>15800</v>
      </c>
      <c r="IJ133" s="140"/>
      <c r="IK133" s="140">
        <f t="shared" ref="IK133:IL133" si="3623">SUM(IK132,IK109)</f>
        <v>3476000</v>
      </c>
      <c r="IL133" s="139">
        <f t="shared" si="3623"/>
        <v>0</v>
      </c>
      <c r="IM133" s="140"/>
      <c r="IN133" s="140">
        <f t="shared" ref="IN133" si="3624">SUM(IN132,IN109)</f>
        <v>0</v>
      </c>
      <c r="IO133" s="424">
        <f t="shared" si="1397"/>
        <v>6263500</v>
      </c>
      <c r="IP133" s="140">
        <f>SUM(IP132,IP109)</f>
        <v>269212</v>
      </c>
      <c r="IQ133" s="140">
        <f>SUM(IQ132,IQ109)</f>
        <v>35000</v>
      </c>
      <c r="IR133" s="141">
        <f>SUM(IR132,IR109)</f>
        <v>1761915.4</v>
      </c>
      <c r="IS133" s="424">
        <f t="shared" si="1380"/>
        <v>19685281.399999999</v>
      </c>
      <c r="IT133" s="138"/>
      <c r="IU133" s="139">
        <f t="shared" ref="IU133" si="3625">SUM(IU132,IU109)</f>
        <v>0</v>
      </c>
      <c r="IV133" s="140"/>
      <c r="IW133" s="140">
        <f t="shared" ref="IW133:IX133" si="3626">SUM(IW132,IW109)</f>
        <v>0</v>
      </c>
      <c r="IX133" s="139">
        <f t="shared" si="3626"/>
        <v>24369.3</v>
      </c>
      <c r="IY133" s="140"/>
      <c r="IZ133" s="140">
        <f t="shared" ref="IZ133:JA133" si="3627">SUM(IZ132,IZ109)</f>
        <v>934606</v>
      </c>
      <c r="JA133" s="139">
        <f t="shared" si="3627"/>
        <v>146</v>
      </c>
      <c r="JB133" s="140"/>
      <c r="JC133" s="140">
        <f t="shared" ref="JC133:JD133" si="3628">SUM(JC132,JC109)</f>
        <v>6440</v>
      </c>
      <c r="JD133" s="139">
        <f t="shared" si="3628"/>
        <v>6661</v>
      </c>
      <c r="JE133" s="140"/>
      <c r="JF133" s="140">
        <f t="shared" ref="JF133:JG133" si="3629">SUM(JF132,JF109)</f>
        <v>214710</v>
      </c>
      <c r="JG133" s="139">
        <f t="shared" si="3629"/>
        <v>4000</v>
      </c>
      <c r="JH133" s="140"/>
      <c r="JI133" s="140">
        <f t="shared" ref="JI133:JJ133" si="3630">SUM(JI132,JI109)</f>
        <v>4227400</v>
      </c>
      <c r="JJ133" s="139">
        <f t="shared" si="3630"/>
        <v>1967</v>
      </c>
      <c r="JK133" s="140"/>
      <c r="JL133" s="140">
        <f t="shared" ref="JL133:JP133" si="3631">SUM(JL132,JL109)</f>
        <v>1202862</v>
      </c>
      <c r="JM133" s="681">
        <f t="shared" si="3631"/>
        <v>0</v>
      </c>
      <c r="JN133" s="140">
        <f t="shared" si="3631"/>
        <v>0</v>
      </c>
      <c r="JO133" s="140">
        <f t="shared" si="3631"/>
        <v>0</v>
      </c>
      <c r="JP133" s="139">
        <f t="shared" si="3631"/>
        <v>9850000</v>
      </c>
      <c r="JQ133" s="140"/>
      <c r="JR133" s="140">
        <f t="shared" ref="JR133:JT133" si="3632">SUM(JR132,JR109)</f>
        <v>4697642</v>
      </c>
      <c r="JS133" s="139">
        <f t="shared" si="3632"/>
        <v>10855039</v>
      </c>
      <c r="JT133" s="139">
        <f t="shared" si="3632"/>
        <v>250</v>
      </c>
      <c r="JU133" s="140"/>
      <c r="JV133" s="140">
        <f t="shared" ref="JV133" si="3633">SUM(JV132,JV109)</f>
        <v>225000</v>
      </c>
      <c r="JW133" s="424">
        <f t="shared" si="1387"/>
        <v>11508660</v>
      </c>
      <c r="JX133" s="139">
        <f t="shared" ref="JX133" si="3634">SUM(JX132,JX109)</f>
        <v>18500</v>
      </c>
      <c r="JY133" s="140"/>
      <c r="JZ133" s="140">
        <f t="shared" ref="JZ133:KA133" si="3635">SUM(JZ132,JZ109)</f>
        <v>617500</v>
      </c>
      <c r="KA133" s="139">
        <f t="shared" si="3635"/>
        <v>0</v>
      </c>
      <c r="KB133" s="140"/>
      <c r="KC133" s="140">
        <f t="shared" ref="KC133:KD133" si="3636">SUM(KC132,KC109)</f>
        <v>0</v>
      </c>
      <c r="KD133" s="139">
        <f t="shared" si="3636"/>
        <v>1250</v>
      </c>
      <c r="KE133" s="140"/>
      <c r="KF133" s="140">
        <f t="shared" ref="KF133:KG133" si="3637">SUM(KF132,KF109)</f>
        <v>2080000</v>
      </c>
      <c r="KG133" s="139">
        <f t="shared" si="3637"/>
        <v>15800</v>
      </c>
      <c r="KH133" s="140"/>
      <c r="KI133" s="140">
        <f t="shared" ref="KI133:KJ133" si="3638">SUM(KI132,KI109)</f>
        <v>3476000</v>
      </c>
      <c r="KJ133" s="139">
        <f t="shared" si="3638"/>
        <v>0</v>
      </c>
      <c r="KK133" s="140"/>
      <c r="KL133" s="140">
        <f t="shared" ref="KL133" si="3639">SUM(KL132,KL109)</f>
        <v>0</v>
      </c>
      <c r="KM133" s="424">
        <f t="shared" si="1398"/>
        <v>6173500</v>
      </c>
      <c r="KN133" s="140">
        <f>SUM(KN132,KN109)</f>
        <v>269212</v>
      </c>
      <c r="KO133" s="140">
        <f>SUM(KO132,KO109)</f>
        <v>35000</v>
      </c>
      <c r="KP133" s="141">
        <f>SUM(KP132,KP109)</f>
        <v>1768216.0000000002</v>
      </c>
      <c r="KQ133" s="424">
        <f t="shared" si="1381"/>
        <v>19754588</v>
      </c>
      <c r="KR133" s="138"/>
    </row>
    <row r="134" spans="1:304" ht="15">
      <c r="A134" s="915" t="s">
        <v>23</v>
      </c>
      <c r="B134" s="323" t="s">
        <v>24</v>
      </c>
      <c r="C134" s="324"/>
      <c r="D134" s="325"/>
      <c r="E134" s="326"/>
      <c r="F134" s="326" t="str">
        <f t="shared" si="1986"/>
        <v/>
      </c>
      <c r="G134" s="327"/>
      <c r="H134" s="326"/>
      <c r="I134" s="326" t="str">
        <f t="shared" si="2084"/>
        <v/>
      </c>
      <c r="J134" s="327"/>
      <c r="K134" s="326"/>
      <c r="L134" s="326" t="str">
        <f t="shared" si="1834"/>
        <v/>
      </c>
      <c r="M134" s="327"/>
      <c r="N134" s="326"/>
      <c r="O134" s="326" t="str">
        <f t="shared" si="1844"/>
        <v/>
      </c>
      <c r="P134" s="327"/>
      <c r="Q134" s="326"/>
      <c r="R134" s="326" t="str">
        <f t="shared" si="2085"/>
        <v/>
      </c>
      <c r="S134" s="327"/>
      <c r="T134" s="326"/>
      <c r="U134" s="326" t="str">
        <f t="shared" si="1846"/>
        <v/>
      </c>
      <c r="V134" s="327"/>
      <c r="W134" s="691"/>
      <c r="X134" s="327"/>
      <c r="Y134" s="327"/>
      <c r="Z134" s="326"/>
      <c r="AA134" s="328" t="str">
        <f t="shared" si="2079"/>
        <v/>
      </c>
      <c r="AB134" s="327"/>
      <c r="AC134" s="326"/>
      <c r="AD134" s="326"/>
      <c r="AE134" s="326" t="str">
        <f t="shared" si="1848"/>
        <v/>
      </c>
      <c r="AF134" s="327"/>
      <c r="AG134" s="173">
        <f t="shared" si="3559"/>
        <v>0</v>
      </c>
      <c r="AH134" s="326"/>
      <c r="AI134" s="326" t="str">
        <f t="shared" si="2949"/>
        <v/>
      </c>
      <c r="AJ134" s="327"/>
      <c r="AK134" s="326"/>
      <c r="AL134" s="326" t="str">
        <f t="shared" si="2950"/>
        <v/>
      </c>
      <c r="AM134" s="327"/>
      <c r="AN134" s="326"/>
      <c r="AO134" s="326" t="str">
        <f t="shared" si="2951"/>
        <v/>
      </c>
      <c r="AP134" s="327"/>
      <c r="AQ134" s="326"/>
      <c r="AR134" s="326" t="str">
        <f t="shared" si="2746"/>
        <v/>
      </c>
      <c r="AS134" s="327"/>
      <c r="AT134" s="326"/>
      <c r="AU134" s="326" t="str">
        <f t="shared" si="1988"/>
        <v>0</v>
      </c>
      <c r="AV134" s="327"/>
      <c r="AW134" s="173">
        <f t="shared" si="3560"/>
        <v>0</v>
      </c>
      <c r="AX134" s="327"/>
      <c r="AY134" s="327"/>
      <c r="AZ134" s="327">
        <f>SUM(G134,J134,M134,P134,S134,V134,AB134,AF134,AJ134,AM134,AP134,AV134,AS134)*0.1</f>
        <v>0</v>
      </c>
      <c r="BA134" s="329">
        <f t="shared" si="2479"/>
        <v>0</v>
      </c>
      <c r="BB134" s="163"/>
      <c r="BC134" s="326"/>
      <c r="BD134" s="327" t="str">
        <f t="shared" si="1884"/>
        <v/>
      </c>
      <c r="BE134" s="327"/>
      <c r="BF134" s="326"/>
      <c r="BG134" s="327" t="str">
        <f t="shared" si="1886"/>
        <v/>
      </c>
      <c r="BH134" s="327"/>
      <c r="BI134" s="326"/>
      <c r="BJ134" s="327" t="str">
        <f t="shared" si="1888"/>
        <v/>
      </c>
      <c r="BK134" s="327"/>
      <c r="BL134" s="326"/>
      <c r="BM134" s="327" t="str">
        <f t="shared" si="1890"/>
        <v/>
      </c>
      <c r="BN134" s="327"/>
      <c r="BO134" s="326"/>
      <c r="BP134" s="327" t="str">
        <f t="shared" si="1892"/>
        <v/>
      </c>
      <c r="BQ134" s="327"/>
      <c r="BR134" s="326"/>
      <c r="BS134" s="327" t="str">
        <f t="shared" si="1894"/>
        <v/>
      </c>
      <c r="BT134" s="327"/>
      <c r="BU134" s="691"/>
      <c r="BV134" s="327"/>
      <c r="BW134" s="327"/>
      <c r="BX134" s="326"/>
      <c r="BY134" s="327" t="str">
        <f t="shared" si="1896"/>
        <v/>
      </c>
      <c r="BZ134" s="327"/>
      <c r="CA134" s="326"/>
      <c r="CB134" s="326"/>
      <c r="CC134" s="327" t="str">
        <f t="shared" si="1898"/>
        <v/>
      </c>
      <c r="CD134" s="327"/>
      <c r="CE134" s="424">
        <f t="shared" si="1383"/>
        <v>0</v>
      </c>
      <c r="CF134" s="326"/>
      <c r="CG134" s="327" t="str">
        <f t="shared" si="1901"/>
        <v/>
      </c>
      <c r="CH134" s="327"/>
      <c r="CI134" s="326"/>
      <c r="CJ134" s="327" t="str">
        <f t="shared" si="1903"/>
        <v/>
      </c>
      <c r="CK134" s="327"/>
      <c r="CL134" s="326"/>
      <c r="CM134" s="327" t="str">
        <f t="shared" si="1905"/>
        <v/>
      </c>
      <c r="CN134" s="327"/>
      <c r="CO134" s="326"/>
      <c r="CP134" s="327" t="str">
        <f t="shared" si="1907"/>
        <v/>
      </c>
      <c r="CQ134" s="327"/>
      <c r="CR134" s="326"/>
      <c r="CS134" s="327" t="str">
        <f t="shared" si="1909"/>
        <v/>
      </c>
      <c r="CT134" s="327"/>
      <c r="CU134" s="424">
        <f t="shared" si="1394"/>
        <v>0</v>
      </c>
      <c r="CV134" s="327"/>
      <c r="CW134" s="327"/>
      <c r="CX134" s="327">
        <f>SUM(BE134,BH134,BK134,BN134,BQ134,BT134,BZ134,CD134,CH134,CK134,CN134,CQ134,CT134)*0.1</f>
        <v>0</v>
      </c>
      <c r="CY134" s="424">
        <f t="shared" si="1377"/>
        <v>0</v>
      </c>
      <c r="CZ134" s="828"/>
      <c r="DA134" s="326"/>
      <c r="DB134" s="327"/>
      <c r="DC134" s="327"/>
      <c r="DD134" s="326"/>
      <c r="DE134" s="327"/>
      <c r="DF134" s="327"/>
      <c r="DG134" s="326"/>
      <c r="DH134" s="327"/>
      <c r="DI134" s="327"/>
      <c r="DJ134" s="326"/>
      <c r="DK134" s="327"/>
      <c r="DL134" s="327"/>
      <c r="DM134" s="326"/>
      <c r="DN134" s="327"/>
      <c r="DO134" s="327"/>
      <c r="DP134" s="326"/>
      <c r="DQ134" s="327"/>
      <c r="DR134" s="327"/>
      <c r="DS134" s="691"/>
      <c r="DT134" s="327"/>
      <c r="DU134" s="327"/>
      <c r="DV134" s="326"/>
      <c r="DW134" s="327"/>
      <c r="DX134" s="327"/>
      <c r="DY134" s="326"/>
      <c r="DZ134" s="326"/>
      <c r="EA134" s="327"/>
      <c r="EB134" s="327"/>
      <c r="EC134" s="424">
        <f t="shared" si="1384"/>
        <v>0</v>
      </c>
      <c r="ED134" s="326"/>
      <c r="EE134" s="327"/>
      <c r="EF134" s="327"/>
      <c r="EG134" s="326"/>
      <c r="EH134" s="327"/>
      <c r="EI134" s="327"/>
      <c r="EJ134" s="326"/>
      <c r="EK134" s="327"/>
      <c r="EL134" s="327"/>
      <c r="EM134" s="326"/>
      <c r="EN134" s="327"/>
      <c r="EO134" s="327"/>
      <c r="EP134" s="326"/>
      <c r="EQ134" s="327"/>
      <c r="ER134" s="327"/>
      <c r="ES134" s="424">
        <f t="shared" si="1395"/>
        <v>0</v>
      </c>
      <c r="ET134" s="327"/>
      <c r="EU134" s="327"/>
      <c r="EV134" s="327">
        <f>SUM(DC134,DF134,DI134,DL134,DO134,DR134,DX134,EB134,EF134,EI134,EL134,EO134,ER134)*0.1</f>
        <v>0</v>
      </c>
      <c r="EW134" s="424">
        <f t="shared" si="1378"/>
        <v>0</v>
      </c>
      <c r="EX134" s="163"/>
      <c r="EY134" s="326"/>
      <c r="EZ134" s="327"/>
      <c r="FA134" s="327"/>
      <c r="FB134" s="326"/>
      <c r="FC134" s="327"/>
      <c r="FD134" s="327"/>
      <c r="FE134" s="326"/>
      <c r="FF134" s="327"/>
      <c r="FG134" s="327"/>
      <c r="FH134" s="326"/>
      <c r="FI134" s="327"/>
      <c r="FJ134" s="327"/>
      <c r="FK134" s="326"/>
      <c r="FL134" s="327"/>
      <c r="FM134" s="327"/>
      <c r="FN134" s="326"/>
      <c r="FO134" s="327"/>
      <c r="FP134" s="327"/>
      <c r="FQ134" s="691"/>
      <c r="FR134" s="327"/>
      <c r="FS134" s="327"/>
      <c r="FT134" s="326"/>
      <c r="FU134" s="327"/>
      <c r="FV134" s="327"/>
      <c r="FW134" s="326"/>
      <c r="FX134" s="327"/>
      <c r="FY134" s="327"/>
      <c r="FZ134" s="327"/>
      <c r="GA134" s="424">
        <f t="shared" si="1385"/>
        <v>0</v>
      </c>
      <c r="GB134" s="326"/>
      <c r="GC134" s="327"/>
      <c r="GD134" s="327"/>
      <c r="GE134" s="326"/>
      <c r="GF134" s="327"/>
      <c r="GG134" s="327"/>
      <c r="GH134" s="326"/>
      <c r="GI134" s="327"/>
      <c r="GJ134" s="327"/>
      <c r="GK134" s="326"/>
      <c r="GL134" s="327"/>
      <c r="GM134" s="327"/>
      <c r="GN134" s="326"/>
      <c r="GO134" s="327"/>
      <c r="GP134" s="327"/>
      <c r="GQ134" s="424">
        <f t="shared" si="1396"/>
        <v>0</v>
      </c>
      <c r="GR134" s="327"/>
      <c r="GS134" s="327"/>
      <c r="GT134" s="330">
        <f>SUM(FA134,FD134,FG134,FJ134,FM134,FP134,FV134,FZ134,GD134,GG134,GJ134,GM134,GP134)*0.1</f>
        <v>0</v>
      </c>
      <c r="GU134" s="424">
        <f t="shared" si="1379"/>
        <v>0</v>
      </c>
      <c r="GV134" s="163"/>
      <c r="GW134" s="326"/>
      <c r="GX134" s="327"/>
      <c r="GY134" s="327"/>
      <c r="GZ134" s="326"/>
      <c r="HA134" s="327"/>
      <c r="HB134" s="327"/>
      <c r="HC134" s="326"/>
      <c r="HD134" s="327"/>
      <c r="HE134" s="327"/>
      <c r="HF134" s="326"/>
      <c r="HG134" s="327"/>
      <c r="HH134" s="327"/>
      <c r="HI134" s="326"/>
      <c r="HJ134" s="327"/>
      <c r="HK134" s="327"/>
      <c r="HL134" s="326"/>
      <c r="HM134" s="327"/>
      <c r="HN134" s="327"/>
      <c r="HO134" s="691"/>
      <c r="HP134" s="327"/>
      <c r="HQ134" s="327"/>
      <c r="HR134" s="326"/>
      <c r="HS134" s="327"/>
      <c r="HT134" s="327"/>
      <c r="HU134" s="326"/>
      <c r="HV134" s="326"/>
      <c r="HW134" s="327"/>
      <c r="HX134" s="327"/>
      <c r="HY134" s="424">
        <f t="shared" si="1386"/>
        <v>0</v>
      </c>
      <c r="HZ134" s="326"/>
      <c r="IA134" s="327"/>
      <c r="IB134" s="327"/>
      <c r="IC134" s="326"/>
      <c r="ID134" s="327"/>
      <c r="IE134" s="327"/>
      <c r="IF134" s="326"/>
      <c r="IG134" s="327"/>
      <c r="IH134" s="327"/>
      <c r="II134" s="326"/>
      <c r="IJ134" s="327"/>
      <c r="IK134" s="327"/>
      <c r="IL134" s="326"/>
      <c r="IM134" s="327"/>
      <c r="IN134" s="327"/>
      <c r="IO134" s="424">
        <f t="shared" si="1397"/>
        <v>0</v>
      </c>
      <c r="IP134" s="327"/>
      <c r="IQ134" s="327"/>
      <c r="IR134" s="330"/>
      <c r="IS134" s="424">
        <f t="shared" si="1380"/>
        <v>0</v>
      </c>
      <c r="IT134" s="163"/>
      <c r="IU134" s="326"/>
      <c r="IV134" s="327"/>
      <c r="IW134" s="327"/>
      <c r="IX134" s="326"/>
      <c r="IY134" s="327"/>
      <c r="IZ134" s="327"/>
      <c r="JA134" s="326"/>
      <c r="JB134" s="327"/>
      <c r="JC134" s="327"/>
      <c r="JD134" s="326"/>
      <c r="JE134" s="327"/>
      <c r="JF134" s="327"/>
      <c r="JG134" s="326"/>
      <c r="JH134" s="327"/>
      <c r="JI134" s="327"/>
      <c r="JJ134" s="326"/>
      <c r="JK134" s="327"/>
      <c r="JL134" s="327"/>
      <c r="JM134" s="691"/>
      <c r="JN134" s="327"/>
      <c r="JO134" s="327"/>
      <c r="JP134" s="326"/>
      <c r="JQ134" s="327"/>
      <c r="JR134" s="327"/>
      <c r="JS134" s="326"/>
      <c r="JT134" s="326"/>
      <c r="JU134" s="327"/>
      <c r="JV134" s="327"/>
      <c r="JW134" s="424">
        <f t="shared" si="1387"/>
        <v>0</v>
      </c>
      <c r="JX134" s="326"/>
      <c r="JY134" s="327"/>
      <c r="JZ134" s="327"/>
      <c r="KA134" s="326"/>
      <c r="KB134" s="327"/>
      <c r="KC134" s="327"/>
      <c r="KD134" s="326"/>
      <c r="KE134" s="327"/>
      <c r="KF134" s="327"/>
      <c r="KG134" s="326"/>
      <c r="KH134" s="327"/>
      <c r="KI134" s="327"/>
      <c r="KJ134" s="326"/>
      <c r="KK134" s="327"/>
      <c r="KL134" s="327"/>
      <c r="KM134" s="424">
        <f t="shared" si="1398"/>
        <v>0</v>
      </c>
      <c r="KN134" s="327"/>
      <c r="KO134" s="327"/>
      <c r="KP134" s="330"/>
      <c r="KQ134" s="424">
        <f t="shared" si="1381"/>
        <v>0</v>
      </c>
      <c r="KR134" s="163"/>
    </row>
    <row r="135" spans="1:304">
      <c r="A135" s="916"/>
      <c r="B135" s="24"/>
      <c r="C135" s="635" t="s">
        <v>25</v>
      </c>
      <c r="D135" s="17" t="s">
        <v>1</v>
      </c>
      <c r="E135" s="32">
        <v>1000</v>
      </c>
      <c r="F135" s="32">
        <f t="shared" si="1986"/>
        <v>30</v>
      </c>
      <c r="G135" s="35">
        <v>30000</v>
      </c>
      <c r="H135" s="32">
        <v>19233</v>
      </c>
      <c r="I135" s="32">
        <f t="shared" si="2084"/>
        <v>12</v>
      </c>
      <c r="J135" s="35">
        <v>230796</v>
      </c>
      <c r="K135" s="400">
        <v>2487</v>
      </c>
      <c r="L135" s="32">
        <f t="shared" si="1834"/>
        <v>35.003216726980298</v>
      </c>
      <c r="M135" s="35">
        <v>87053</v>
      </c>
      <c r="N135" s="32"/>
      <c r="O135" s="32" t="str">
        <f t="shared" si="1844"/>
        <v/>
      </c>
      <c r="P135" s="35"/>
      <c r="Q135" s="32"/>
      <c r="R135" s="32" t="str">
        <f t="shared" si="2085"/>
        <v/>
      </c>
      <c r="S135" s="35"/>
      <c r="T135" s="32"/>
      <c r="U135" s="32" t="str">
        <f t="shared" si="1846"/>
        <v/>
      </c>
      <c r="V135" s="35"/>
      <c r="W135" s="669"/>
      <c r="X135" s="35"/>
      <c r="Y135" s="35"/>
      <c r="Z135" s="32"/>
      <c r="AA135" s="229" t="str">
        <f t="shared" si="2079"/>
        <v/>
      </c>
      <c r="AB135" s="35"/>
      <c r="AC135" s="32"/>
      <c r="AD135" s="32"/>
      <c r="AE135" s="32" t="str">
        <f t="shared" si="1848"/>
        <v/>
      </c>
      <c r="AF135" s="35"/>
      <c r="AG135" s="35">
        <f t="shared" si="3559"/>
        <v>347849</v>
      </c>
      <c r="AH135" s="32"/>
      <c r="AI135" s="32" t="str">
        <f t="shared" si="2949"/>
        <v/>
      </c>
      <c r="AJ135" s="35"/>
      <c r="AK135" s="32"/>
      <c r="AL135" s="32" t="str">
        <f t="shared" si="2950"/>
        <v/>
      </c>
      <c r="AM135" s="35"/>
      <c r="AN135" s="32"/>
      <c r="AO135" s="32" t="str">
        <f t="shared" si="2951"/>
        <v/>
      </c>
      <c r="AP135" s="35"/>
      <c r="AQ135" s="32"/>
      <c r="AR135" s="32" t="str">
        <f t="shared" si="2746"/>
        <v/>
      </c>
      <c r="AS135" s="35"/>
      <c r="AT135" s="32"/>
      <c r="AU135" s="32" t="str">
        <f t="shared" si="1988"/>
        <v>0</v>
      </c>
      <c r="AV135" s="35"/>
      <c r="AW135" s="35">
        <f t="shared" si="3560"/>
        <v>0</v>
      </c>
      <c r="AX135" s="35"/>
      <c r="AY135" s="35">
        <v>5000</v>
      </c>
      <c r="AZ135" s="399">
        <f t="shared" ref="AZ135:AZ138" si="3640">SUM(G135,J135,M135,P135,S135,V135,AB135,AF135,AJ135,AM135,AP135,AV135,AS135,AX135)*0.1</f>
        <v>34784.9</v>
      </c>
      <c r="BA135" s="206">
        <f t="shared" si="2479"/>
        <v>387633.9</v>
      </c>
      <c r="BB135" s="45"/>
      <c r="BC135" s="398">
        <v>300</v>
      </c>
      <c r="BD135" s="399">
        <f t="shared" si="1884"/>
        <v>35</v>
      </c>
      <c r="BE135" s="399">
        <v>10500</v>
      </c>
      <c r="BF135" s="398">
        <v>2000</v>
      </c>
      <c r="BG135" s="399">
        <f t="shared" si="1886"/>
        <v>25</v>
      </c>
      <c r="BH135" s="399">
        <v>50000</v>
      </c>
      <c r="BI135" s="398">
        <v>150</v>
      </c>
      <c r="BJ135" s="399">
        <f t="shared" si="1888"/>
        <v>66.666666666666671</v>
      </c>
      <c r="BK135" s="399">
        <v>10000</v>
      </c>
      <c r="BL135" s="398"/>
      <c r="BM135" s="399" t="str">
        <f t="shared" si="1890"/>
        <v/>
      </c>
      <c r="BN135" s="399"/>
      <c r="BO135" s="398">
        <v>250</v>
      </c>
      <c r="BP135" s="399">
        <f t="shared" si="1892"/>
        <v>500</v>
      </c>
      <c r="BQ135" s="399">
        <v>125000</v>
      </c>
      <c r="BR135" s="398"/>
      <c r="BS135" s="399" t="str">
        <f t="shared" si="1894"/>
        <v/>
      </c>
      <c r="BT135" s="399"/>
      <c r="BU135" s="668"/>
      <c r="BV135" s="399"/>
      <c r="BW135" s="399"/>
      <c r="BX135" s="398">
        <v>200000</v>
      </c>
      <c r="BY135" s="399">
        <f t="shared" si="1896"/>
        <v>0.4</v>
      </c>
      <c r="BZ135" s="399">
        <v>80000</v>
      </c>
      <c r="CA135" s="398">
        <v>350000</v>
      </c>
      <c r="CB135" s="398"/>
      <c r="CC135" s="399" t="str">
        <f t="shared" si="1898"/>
        <v/>
      </c>
      <c r="CD135" s="399"/>
      <c r="CE135" s="424">
        <f t="shared" si="1383"/>
        <v>275500</v>
      </c>
      <c r="CF135" s="398"/>
      <c r="CG135" s="399" t="str">
        <f t="shared" si="1901"/>
        <v/>
      </c>
      <c r="CH135" s="399"/>
      <c r="CI135" s="398"/>
      <c r="CJ135" s="399" t="str">
        <f t="shared" si="1903"/>
        <v/>
      </c>
      <c r="CK135" s="399"/>
      <c r="CL135" s="398"/>
      <c r="CM135" s="399" t="str">
        <f t="shared" si="1905"/>
        <v/>
      </c>
      <c r="CN135" s="399"/>
      <c r="CO135" s="398"/>
      <c r="CP135" s="399" t="str">
        <f t="shared" si="1907"/>
        <v/>
      </c>
      <c r="CQ135" s="399"/>
      <c r="CR135" s="398"/>
      <c r="CS135" s="399" t="str">
        <f t="shared" si="1909"/>
        <v/>
      </c>
      <c r="CT135" s="399"/>
      <c r="CU135" s="424">
        <f t="shared" si="1394"/>
        <v>0</v>
      </c>
      <c r="CV135" s="399"/>
      <c r="CW135" s="399">
        <v>5000</v>
      </c>
      <c r="CX135" s="399">
        <f>SUM(BE135,BH135,BK135,BN135,BQ135,BT135,BZ135,CD135,CH135,CK135,CN135,CQ135,CT135)*0.1</f>
        <v>27550</v>
      </c>
      <c r="CY135" s="424">
        <f t="shared" ref="CY135:CY141" si="3641">CE135+CU135+CV135+CW135+CX135</f>
        <v>308050</v>
      </c>
      <c r="CZ135" s="823"/>
      <c r="DA135" s="398">
        <v>100</v>
      </c>
      <c r="DB135" s="399">
        <v>37</v>
      </c>
      <c r="DC135" s="399">
        <v>3700</v>
      </c>
      <c r="DD135" s="398">
        <v>2000</v>
      </c>
      <c r="DE135" s="399">
        <v>25</v>
      </c>
      <c r="DF135" s="399">
        <v>50000</v>
      </c>
      <c r="DG135" s="398">
        <v>250</v>
      </c>
      <c r="DH135" s="399">
        <v>48</v>
      </c>
      <c r="DI135" s="399">
        <v>12000</v>
      </c>
      <c r="DJ135" s="398"/>
      <c r="DK135" s="399"/>
      <c r="DL135" s="399"/>
      <c r="DM135" s="398"/>
      <c r="DN135" s="399"/>
      <c r="DO135" s="399"/>
      <c r="DP135" s="398"/>
      <c r="DQ135" s="399"/>
      <c r="DR135" s="399"/>
      <c r="DS135" s="668"/>
      <c r="DT135" s="399"/>
      <c r="DU135" s="399"/>
      <c r="DV135" s="398">
        <v>350000</v>
      </c>
      <c r="DW135" s="399">
        <v>0.4</v>
      </c>
      <c r="DX135" s="399">
        <v>140000</v>
      </c>
      <c r="DY135" s="398">
        <v>350000</v>
      </c>
      <c r="DZ135" s="398"/>
      <c r="EA135" s="399"/>
      <c r="EB135" s="399"/>
      <c r="EC135" s="424">
        <f t="shared" si="1384"/>
        <v>205700</v>
      </c>
      <c r="ED135" s="398"/>
      <c r="EE135" s="399"/>
      <c r="EF135" s="399"/>
      <c r="EG135" s="398"/>
      <c r="EH135" s="399"/>
      <c r="EI135" s="399"/>
      <c r="EJ135" s="398"/>
      <c r="EK135" s="399"/>
      <c r="EL135" s="399"/>
      <c r="EM135" s="398"/>
      <c r="EN135" s="399"/>
      <c r="EO135" s="399"/>
      <c r="EP135" s="398"/>
      <c r="EQ135" s="399"/>
      <c r="ER135" s="399"/>
      <c r="ES135" s="424">
        <f t="shared" si="1395"/>
        <v>0</v>
      </c>
      <c r="ET135" s="399"/>
      <c r="EU135" s="399">
        <v>5000</v>
      </c>
      <c r="EV135" s="399">
        <f>SUM(DC135,DF135,DI135,DL135,DO135,DR135,DX135,EB135,EF135,EI135,EL135,EO135,ER135)*0.1</f>
        <v>20570</v>
      </c>
      <c r="EW135" s="424">
        <f t="shared" ref="EW135:EW141" si="3642">EC135+ES135+ET135+EU135+EV135</f>
        <v>231270</v>
      </c>
      <c r="EX135" s="424"/>
      <c r="EY135" s="398"/>
      <c r="EZ135" s="399"/>
      <c r="FA135" s="399"/>
      <c r="FB135" s="398">
        <v>2000</v>
      </c>
      <c r="FC135" s="399">
        <v>10</v>
      </c>
      <c r="FD135" s="399">
        <v>20000</v>
      </c>
      <c r="FE135" s="398">
        <v>250</v>
      </c>
      <c r="FF135" s="399">
        <v>60</v>
      </c>
      <c r="FG135" s="399">
        <v>15000</v>
      </c>
      <c r="FH135" s="398">
        <v>150</v>
      </c>
      <c r="FI135" s="399">
        <v>30</v>
      </c>
      <c r="FJ135" s="399">
        <v>4500</v>
      </c>
      <c r="FK135" s="398"/>
      <c r="FL135" s="399"/>
      <c r="FM135" s="399"/>
      <c r="FN135" s="398">
        <v>150</v>
      </c>
      <c r="FO135" s="399">
        <v>500</v>
      </c>
      <c r="FP135" s="399">
        <v>75000</v>
      </c>
      <c r="FQ135" s="668"/>
      <c r="FR135" s="399"/>
      <c r="FS135" s="399"/>
      <c r="FT135" s="398">
        <v>350000</v>
      </c>
      <c r="FU135" s="399">
        <v>0.4</v>
      </c>
      <c r="FV135" s="399">
        <v>140000</v>
      </c>
      <c r="FW135" s="398">
        <v>350000</v>
      </c>
      <c r="FX135" s="399"/>
      <c r="FY135" s="399"/>
      <c r="FZ135" s="399"/>
      <c r="GA135" s="424">
        <f t="shared" si="1385"/>
        <v>254500</v>
      </c>
      <c r="GB135" s="398"/>
      <c r="GC135" s="399"/>
      <c r="GD135" s="399"/>
      <c r="GE135" s="398"/>
      <c r="GF135" s="399"/>
      <c r="GG135" s="399"/>
      <c r="GH135" s="398"/>
      <c r="GI135" s="399"/>
      <c r="GJ135" s="399"/>
      <c r="GK135" s="398"/>
      <c r="GL135" s="399"/>
      <c r="GM135" s="399"/>
      <c r="GN135" s="398"/>
      <c r="GO135" s="399"/>
      <c r="GP135" s="399"/>
      <c r="GQ135" s="424">
        <f t="shared" si="1396"/>
        <v>0</v>
      </c>
      <c r="GR135" s="399"/>
      <c r="GS135" s="399">
        <v>5000</v>
      </c>
      <c r="GT135" s="399">
        <f>SUM(FA135,FD135,FG135,FJ135,FM135,FP135,FV135,FZ135,GD135,GG135,GJ135,GM135,GP135)*0.1</f>
        <v>25450</v>
      </c>
      <c r="GU135" s="424">
        <f t="shared" ref="GU135:GU141" si="3643">GA135+GQ135+GR135+GS135+GT135</f>
        <v>284950</v>
      </c>
      <c r="GV135" s="424"/>
      <c r="GW135" s="398"/>
      <c r="GX135" s="399"/>
      <c r="GY135" s="399"/>
      <c r="GZ135" s="398">
        <v>2000</v>
      </c>
      <c r="HA135" s="399">
        <v>25</v>
      </c>
      <c r="HB135" s="399">
        <v>50000</v>
      </c>
      <c r="HC135" s="398">
        <v>250</v>
      </c>
      <c r="HD135" s="399">
        <v>60</v>
      </c>
      <c r="HE135" s="399">
        <v>15000</v>
      </c>
      <c r="HF135" s="398">
        <v>250</v>
      </c>
      <c r="HG135" s="399">
        <v>30</v>
      </c>
      <c r="HH135" s="399">
        <v>7500</v>
      </c>
      <c r="HI135" s="398"/>
      <c r="HJ135" s="399"/>
      <c r="HK135" s="399"/>
      <c r="HL135" s="398">
        <v>250</v>
      </c>
      <c r="HM135" s="399">
        <v>500</v>
      </c>
      <c r="HN135" s="399">
        <f>HL135*500</f>
        <v>125000</v>
      </c>
      <c r="HO135" s="668"/>
      <c r="HP135" s="399"/>
      <c r="HQ135" s="399"/>
      <c r="HR135" s="398">
        <v>350000</v>
      </c>
      <c r="HS135" s="399">
        <v>0.42</v>
      </c>
      <c r="HT135" s="399">
        <v>147000</v>
      </c>
      <c r="HU135" s="398">
        <v>350000</v>
      </c>
      <c r="HV135" s="398"/>
      <c r="HW135" s="399"/>
      <c r="HX135" s="399"/>
      <c r="HY135" s="424">
        <f t="shared" si="1386"/>
        <v>344500</v>
      </c>
      <c r="HZ135" s="398"/>
      <c r="IA135" s="399"/>
      <c r="IB135" s="399"/>
      <c r="IC135" s="398"/>
      <c r="ID135" s="399"/>
      <c r="IE135" s="399"/>
      <c r="IF135" s="398"/>
      <c r="IG135" s="399"/>
      <c r="IH135" s="399"/>
      <c r="II135" s="398"/>
      <c r="IJ135" s="399"/>
      <c r="IK135" s="399"/>
      <c r="IL135" s="398"/>
      <c r="IM135" s="399"/>
      <c r="IN135" s="399"/>
      <c r="IO135" s="424">
        <f t="shared" si="1397"/>
        <v>0</v>
      </c>
      <c r="IP135" s="399"/>
      <c r="IQ135" s="399">
        <v>5000</v>
      </c>
      <c r="IR135" s="399">
        <f>SUM(GY135,HB135,HE135,HH135,HK135,HN135,HT135,HX135,IB135,IE135,IH135,IK135,IN135)*0.1</f>
        <v>34450</v>
      </c>
      <c r="IS135" s="424">
        <f t="shared" ref="IS135:IS141" si="3644">HY135+IO135+IP135+IQ135+IR135</f>
        <v>383950</v>
      </c>
      <c r="IT135" s="424"/>
      <c r="IU135" s="398"/>
      <c r="IV135" s="399"/>
      <c r="IW135" s="399"/>
      <c r="IX135" s="398">
        <v>2000</v>
      </c>
      <c r="IY135" s="399">
        <v>25</v>
      </c>
      <c r="IZ135" s="399">
        <v>50000</v>
      </c>
      <c r="JA135" s="398">
        <v>250</v>
      </c>
      <c r="JB135" s="399">
        <v>60</v>
      </c>
      <c r="JC135" s="399">
        <v>15000</v>
      </c>
      <c r="JD135" s="398">
        <v>250</v>
      </c>
      <c r="JE135" s="399">
        <v>30</v>
      </c>
      <c r="JF135" s="399">
        <v>7500</v>
      </c>
      <c r="JG135" s="398"/>
      <c r="JH135" s="399"/>
      <c r="JI135" s="399"/>
      <c r="JJ135" s="398">
        <v>250</v>
      </c>
      <c r="JK135" s="399">
        <v>500</v>
      </c>
      <c r="JL135" s="399">
        <f>JJ135*500</f>
        <v>125000</v>
      </c>
      <c r="JM135" s="668"/>
      <c r="JN135" s="399"/>
      <c r="JO135" s="399"/>
      <c r="JP135" s="398">
        <v>350000</v>
      </c>
      <c r="JQ135" s="399">
        <v>0.42</v>
      </c>
      <c r="JR135" s="399">
        <v>147000</v>
      </c>
      <c r="JS135" s="398">
        <v>350000</v>
      </c>
      <c r="JT135" s="398"/>
      <c r="JU135" s="399"/>
      <c r="JV135" s="399"/>
      <c r="JW135" s="424">
        <f t="shared" si="1387"/>
        <v>344500</v>
      </c>
      <c r="JX135" s="398"/>
      <c r="JY135" s="399"/>
      <c r="JZ135" s="399"/>
      <c r="KA135" s="398"/>
      <c r="KB135" s="399"/>
      <c r="KC135" s="399"/>
      <c r="KD135" s="398"/>
      <c r="KE135" s="399"/>
      <c r="KF135" s="399"/>
      <c r="KG135" s="398"/>
      <c r="KH135" s="399"/>
      <c r="KI135" s="399"/>
      <c r="KJ135" s="398"/>
      <c r="KK135" s="399"/>
      <c r="KL135" s="399"/>
      <c r="KM135" s="424">
        <f t="shared" si="1398"/>
        <v>0</v>
      </c>
      <c r="KN135" s="399"/>
      <c r="KO135" s="399">
        <v>5000</v>
      </c>
      <c r="KP135" s="399">
        <f>SUM(IW135,IZ135,JC135,JF135,JI135,JL135,JR135,JV135,JZ135,KC135,KF135,KI135,KL135)*0.1</f>
        <v>34450</v>
      </c>
      <c r="KQ135" s="424">
        <f t="shared" ref="KQ135:KQ141" si="3645">JW135+KM135+KN135+KO135+KP135</f>
        <v>383950</v>
      </c>
      <c r="KR135" s="424"/>
    </row>
    <row r="136" spans="1:304">
      <c r="A136" s="916"/>
      <c r="B136" s="24"/>
      <c r="C136" s="16"/>
      <c r="D136" s="17" t="s">
        <v>55</v>
      </c>
      <c r="E136" s="32"/>
      <c r="F136" s="32" t="str">
        <f t="shared" si="1986"/>
        <v/>
      </c>
      <c r="G136" s="35"/>
      <c r="H136" s="32"/>
      <c r="I136" s="32" t="str">
        <f t="shared" si="2084"/>
        <v/>
      </c>
      <c r="J136" s="35"/>
      <c r="K136" s="32"/>
      <c r="L136" s="32" t="str">
        <f t="shared" si="1834"/>
        <v/>
      </c>
      <c r="M136" s="35"/>
      <c r="N136" s="32"/>
      <c r="O136" s="32" t="str">
        <f t="shared" si="1844"/>
        <v/>
      </c>
      <c r="P136" s="35"/>
      <c r="Q136" s="32"/>
      <c r="R136" s="32" t="str">
        <f t="shared" si="2085"/>
        <v/>
      </c>
      <c r="S136" s="35"/>
      <c r="T136" s="32"/>
      <c r="U136" s="32" t="str">
        <f t="shared" si="1846"/>
        <v/>
      </c>
      <c r="V136" s="35"/>
      <c r="W136" s="669"/>
      <c r="X136" s="35"/>
      <c r="Y136" s="35"/>
      <c r="Z136" s="32"/>
      <c r="AA136" s="229" t="str">
        <f t="shared" si="2079"/>
        <v/>
      </c>
      <c r="AB136" s="35"/>
      <c r="AC136" s="32"/>
      <c r="AD136" s="32"/>
      <c r="AE136" s="32" t="str">
        <f t="shared" si="1848"/>
        <v/>
      </c>
      <c r="AF136" s="35"/>
      <c r="AG136" s="35">
        <f t="shared" si="3559"/>
        <v>0</v>
      </c>
      <c r="AH136" s="32"/>
      <c r="AI136" s="32" t="str">
        <f t="shared" si="2949"/>
        <v/>
      </c>
      <c r="AJ136" s="35"/>
      <c r="AK136" s="32"/>
      <c r="AL136" s="32" t="str">
        <f t="shared" si="2950"/>
        <v/>
      </c>
      <c r="AM136" s="35"/>
      <c r="AN136" s="32"/>
      <c r="AO136" s="32" t="str">
        <f t="shared" si="2951"/>
        <v/>
      </c>
      <c r="AP136" s="35"/>
      <c r="AQ136" s="32"/>
      <c r="AR136" s="32" t="str">
        <f t="shared" si="2746"/>
        <v/>
      </c>
      <c r="AS136" s="35"/>
      <c r="AT136" s="32"/>
      <c r="AU136" s="32" t="str">
        <f t="shared" si="1988"/>
        <v>0</v>
      </c>
      <c r="AV136" s="35"/>
      <c r="AW136" s="35">
        <f t="shared" si="3560"/>
        <v>0</v>
      </c>
      <c r="AX136" s="35"/>
      <c r="AY136" s="35"/>
      <c r="AZ136" s="399">
        <f t="shared" si="3640"/>
        <v>0</v>
      </c>
      <c r="BA136" s="206">
        <f t="shared" si="2479"/>
        <v>0</v>
      </c>
      <c r="BB136" s="45"/>
      <c r="BC136" s="398"/>
      <c r="BD136" s="399" t="str">
        <f t="shared" si="1884"/>
        <v/>
      </c>
      <c r="BE136" s="399"/>
      <c r="BF136" s="398"/>
      <c r="BG136" s="399" t="str">
        <f t="shared" si="1886"/>
        <v/>
      </c>
      <c r="BH136" s="399"/>
      <c r="BI136" s="398"/>
      <c r="BJ136" s="399" t="str">
        <f t="shared" si="1888"/>
        <v/>
      </c>
      <c r="BK136" s="399"/>
      <c r="BL136" s="398"/>
      <c r="BM136" s="399" t="str">
        <f t="shared" si="1890"/>
        <v/>
      </c>
      <c r="BN136" s="399"/>
      <c r="BO136" s="398"/>
      <c r="BP136" s="399" t="str">
        <f t="shared" si="1892"/>
        <v/>
      </c>
      <c r="BQ136" s="399"/>
      <c r="BR136" s="398"/>
      <c r="BS136" s="399" t="str">
        <f t="shared" si="1894"/>
        <v/>
      </c>
      <c r="BT136" s="399"/>
      <c r="BU136" s="668"/>
      <c r="BV136" s="399"/>
      <c r="BW136" s="399"/>
      <c r="BX136" s="398"/>
      <c r="BY136" s="399" t="str">
        <f t="shared" si="1896"/>
        <v/>
      </c>
      <c r="BZ136" s="399"/>
      <c r="CA136" s="398"/>
      <c r="CB136" s="398"/>
      <c r="CC136" s="399" t="str">
        <f t="shared" si="1898"/>
        <v/>
      </c>
      <c r="CD136" s="399"/>
      <c r="CE136" s="424">
        <f t="shared" si="1383"/>
        <v>0</v>
      </c>
      <c r="CF136" s="398"/>
      <c r="CG136" s="399" t="str">
        <f t="shared" si="1901"/>
        <v/>
      </c>
      <c r="CH136" s="399"/>
      <c r="CI136" s="398"/>
      <c r="CJ136" s="399" t="str">
        <f t="shared" si="1903"/>
        <v/>
      </c>
      <c r="CK136" s="399"/>
      <c r="CL136" s="398"/>
      <c r="CM136" s="399" t="str">
        <f t="shared" si="1905"/>
        <v/>
      </c>
      <c r="CN136" s="399"/>
      <c r="CO136" s="398"/>
      <c r="CP136" s="399" t="str">
        <f t="shared" si="1907"/>
        <v/>
      </c>
      <c r="CQ136" s="399"/>
      <c r="CR136" s="398"/>
      <c r="CS136" s="399" t="str">
        <f t="shared" si="1909"/>
        <v/>
      </c>
      <c r="CT136" s="399"/>
      <c r="CU136" s="424">
        <f t="shared" si="1394"/>
        <v>0</v>
      </c>
      <c r="CV136" s="399"/>
      <c r="CW136" s="399"/>
      <c r="CX136" s="399">
        <f t="shared" ref="CX136:CX138" si="3646">SUM(BE136,BH136,BK136,BN136,BQ136,BT136,BZ136,CD136,CH136,CK136,CN136,CQ136,CT136)*0.1</f>
        <v>0</v>
      </c>
      <c r="CY136" s="424">
        <f t="shared" si="3641"/>
        <v>0</v>
      </c>
      <c r="CZ136" s="823"/>
      <c r="DA136" s="398"/>
      <c r="DB136" s="399"/>
      <c r="DC136" s="399"/>
      <c r="DD136" s="398"/>
      <c r="DE136" s="399"/>
      <c r="DF136" s="399"/>
      <c r="DG136" s="398"/>
      <c r="DH136" s="399"/>
      <c r="DI136" s="399"/>
      <c r="DJ136" s="398"/>
      <c r="DK136" s="399"/>
      <c r="DL136" s="399"/>
      <c r="DM136" s="398"/>
      <c r="DN136" s="399"/>
      <c r="DO136" s="399"/>
      <c r="DP136" s="398"/>
      <c r="DQ136" s="399"/>
      <c r="DR136" s="399"/>
      <c r="DS136" s="668"/>
      <c r="DT136" s="399"/>
      <c r="DU136" s="399"/>
      <c r="DV136" s="398"/>
      <c r="DW136" s="399"/>
      <c r="DX136" s="399"/>
      <c r="DY136" s="398"/>
      <c r="DZ136" s="398"/>
      <c r="EA136" s="399"/>
      <c r="EB136" s="399"/>
      <c r="EC136" s="424">
        <f t="shared" si="1384"/>
        <v>0</v>
      </c>
      <c r="ED136" s="398"/>
      <c r="EE136" s="399"/>
      <c r="EF136" s="399"/>
      <c r="EG136" s="398"/>
      <c r="EH136" s="399"/>
      <c r="EI136" s="399"/>
      <c r="EJ136" s="398"/>
      <c r="EK136" s="399"/>
      <c r="EL136" s="399"/>
      <c r="EM136" s="398"/>
      <c r="EN136" s="399"/>
      <c r="EO136" s="399"/>
      <c r="EP136" s="398"/>
      <c r="EQ136" s="399"/>
      <c r="ER136" s="399"/>
      <c r="ES136" s="424">
        <f t="shared" si="1395"/>
        <v>0</v>
      </c>
      <c r="ET136" s="399"/>
      <c r="EU136" s="399"/>
      <c r="EV136" s="399">
        <f t="shared" ref="EV136:EV138" si="3647">SUM(DC136,DF136,DI136,DL136,DO136,DR136,DX136,EB136,EF136,EI136,EL136,EO136,ER136)*0.1</f>
        <v>0</v>
      </c>
      <c r="EW136" s="424">
        <f t="shared" si="3642"/>
        <v>0</v>
      </c>
      <c r="EX136" s="424"/>
      <c r="EY136" s="398"/>
      <c r="EZ136" s="399"/>
      <c r="FA136" s="399"/>
      <c r="FB136" s="398"/>
      <c r="FC136" s="399"/>
      <c r="FD136" s="399"/>
      <c r="FE136" s="398"/>
      <c r="FF136" s="399"/>
      <c r="FG136" s="399"/>
      <c r="FH136" s="398"/>
      <c r="FI136" s="399"/>
      <c r="FJ136" s="399"/>
      <c r="FK136" s="398"/>
      <c r="FL136" s="399"/>
      <c r="FM136" s="399"/>
      <c r="FN136" s="398"/>
      <c r="FO136" s="399"/>
      <c r="FP136" s="399"/>
      <c r="FQ136" s="668"/>
      <c r="FR136" s="399"/>
      <c r="FS136" s="399"/>
      <c r="FT136" s="398"/>
      <c r="FU136" s="399"/>
      <c r="FV136" s="399"/>
      <c r="FW136" s="398"/>
      <c r="FX136" s="399"/>
      <c r="FY136" s="399"/>
      <c r="FZ136" s="399"/>
      <c r="GA136" s="424">
        <f t="shared" si="1385"/>
        <v>0</v>
      </c>
      <c r="GB136" s="398"/>
      <c r="GC136" s="399"/>
      <c r="GD136" s="399"/>
      <c r="GE136" s="398"/>
      <c r="GF136" s="399"/>
      <c r="GG136" s="399"/>
      <c r="GH136" s="398"/>
      <c r="GI136" s="399"/>
      <c r="GJ136" s="399"/>
      <c r="GK136" s="398"/>
      <c r="GL136" s="399"/>
      <c r="GM136" s="399"/>
      <c r="GN136" s="398"/>
      <c r="GO136" s="399"/>
      <c r="GP136" s="399"/>
      <c r="GQ136" s="424">
        <f t="shared" si="1396"/>
        <v>0</v>
      </c>
      <c r="GR136" s="399"/>
      <c r="GS136" s="399"/>
      <c r="GT136" s="399">
        <f t="shared" ref="GT136:GT138" si="3648">SUM(FA136,FD136,FG136,FJ136,FM136,FP136,FV136,FZ136,GD136,GG136,GJ136,GM136,GP136)*0.1</f>
        <v>0</v>
      </c>
      <c r="GU136" s="424">
        <f t="shared" si="3643"/>
        <v>0</v>
      </c>
      <c r="GV136" s="424"/>
      <c r="GW136" s="398"/>
      <c r="GX136" s="399"/>
      <c r="GY136" s="399"/>
      <c r="GZ136" s="398"/>
      <c r="HA136" s="399"/>
      <c r="HB136" s="399"/>
      <c r="HC136" s="398"/>
      <c r="HD136" s="399"/>
      <c r="HE136" s="399"/>
      <c r="HF136" s="398"/>
      <c r="HG136" s="399"/>
      <c r="HH136" s="399"/>
      <c r="HI136" s="398"/>
      <c r="HJ136" s="399"/>
      <c r="HK136" s="399"/>
      <c r="HL136" s="398"/>
      <c r="HM136" s="399"/>
      <c r="HN136" s="399"/>
      <c r="HO136" s="668"/>
      <c r="HP136" s="399"/>
      <c r="HQ136" s="399"/>
      <c r="HR136" s="398"/>
      <c r="HS136" s="399"/>
      <c r="HT136" s="399"/>
      <c r="HU136" s="398"/>
      <c r="HV136" s="398"/>
      <c r="HW136" s="399"/>
      <c r="HX136" s="399"/>
      <c r="HY136" s="424">
        <f t="shared" si="1386"/>
        <v>0</v>
      </c>
      <c r="HZ136" s="398"/>
      <c r="IA136" s="399"/>
      <c r="IB136" s="399"/>
      <c r="IC136" s="398"/>
      <c r="ID136" s="399"/>
      <c r="IE136" s="399"/>
      <c r="IF136" s="398"/>
      <c r="IG136" s="399"/>
      <c r="IH136" s="399"/>
      <c r="II136" s="398"/>
      <c r="IJ136" s="399"/>
      <c r="IK136" s="399"/>
      <c r="IL136" s="398"/>
      <c r="IM136" s="399"/>
      <c r="IN136" s="399"/>
      <c r="IO136" s="424">
        <f t="shared" si="1397"/>
        <v>0</v>
      </c>
      <c r="IP136" s="399"/>
      <c r="IQ136" s="399"/>
      <c r="IR136" s="399">
        <f t="shared" ref="IR136:IR138" si="3649">SUM(GY136,HB136,HE136,HH136,HK136,HN136,HT136,HX136,IB136,IE136,IH136,IK136,IN136)*0.1</f>
        <v>0</v>
      </c>
      <c r="IS136" s="424">
        <f t="shared" si="3644"/>
        <v>0</v>
      </c>
      <c r="IT136" s="424"/>
      <c r="IU136" s="398"/>
      <c r="IV136" s="399"/>
      <c r="IW136" s="399"/>
      <c r="IX136" s="398"/>
      <c r="IY136" s="399"/>
      <c r="IZ136" s="399"/>
      <c r="JA136" s="398"/>
      <c r="JB136" s="399"/>
      <c r="JC136" s="399"/>
      <c r="JD136" s="398"/>
      <c r="JE136" s="399"/>
      <c r="JF136" s="399"/>
      <c r="JG136" s="398"/>
      <c r="JH136" s="399"/>
      <c r="JI136" s="399"/>
      <c r="JJ136" s="398"/>
      <c r="JK136" s="399"/>
      <c r="JL136" s="399"/>
      <c r="JM136" s="668"/>
      <c r="JN136" s="399"/>
      <c r="JO136" s="399"/>
      <c r="JP136" s="398"/>
      <c r="JQ136" s="399"/>
      <c r="JR136" s="399"/>
      <c r="JS136" s="398"/>
      <c r="JT136" s="398"/>
      <c r="JU136" s="399"/>
      <c r="JV136" s="399"/>
      <c r="JW136" s="424">
        <f t="shared" si="1387"/>
        <v>0</v>
      </c>
      <c r="JX136" s="398"/>
      <c r="JY136" s="399"/>
      <c r="JZ136" s="399"/>
      <c r="KA136" s="398"/>
      <c r="KB136" s="399"/>
      <c r="KC136" s="399"/>
      <c r="KD136" s="398"/>
      <c r="KE136" s="399"/>
      <c r="KF136" s="399"/>
      <c r="KG136" s="398"/>
      <c r="KH136" s="399"/>
      <c r="KI136" s="399"/>
      <c r="KJ136" s="398"/>
      <c r="KK136" s="399"/>
      <c r="KL136" s="399"/>
      <c r="KM136" s="424">
        <f t="shared" si="1398"/>
        <v>0</v>
      </c>
      <c r="KN136" s="399"/>
      <c r="KO136" s="399"/>
      <c r="KP136" s="399">
        <f t="shared" ref="KP136:KP138" si="3650">SUM(IW136,IZ136,JC136,JF136,JI136,JL136,JR136,JV136,JZ136,KC136,KF136,KI136,KL136)*0.1</f>
        <v>0</v>
      </c>
      <c r="KQ136" s="424">
        <f t="shared" si="3645"/>
        <v>0</v>
      </c>
      <c r="KR136" s="424"/>
    </row>
    <row r="137" spans="1:304">
      <c r="A137" s="916"/>
      <c r="B137" s="24"/>
      <c r="C137" s="16"/>
      <c r="D137" s="17" t="s">
        <v>56</v>
      </c>
      <c r="E137" s="32"/>
      <c r="F137" s="32" t="str">
        <f t="shared" si="1986"/>
        <v/>
      </c>
      <c r="G137" s="35"/>
      <c r="H137" s="32"/>
      <c r="I137" s="32" t="str">
        <f t="shared" si="2084"/>
        <v/>
      </c>
      <c r="J137" s="35"/>
      <c r="K137" s="32"/>
      <c r="L137" s="32" t="str">
        <f t="shared" si="1834"/>
        <v/>
      </c>
      <c r="M137" s="35"/>
      <c r="N137" s="32"/>
      <c r="O137" s="32" t="str">
        <f t="shared" si="1844"/>
        <v/>
      </c>
      <c r="P137" s="35"/>
      <c r="Q137" s="32"/>
      <c r="R137" s="32" t="str">
        <f t="shared" si="2085"/>
        <v/>
      </c>
      <c r="S137" s="35"/>
      <c r="T137" s="32"/>
      <c r="U137" s="32" t="str">
        <f t="shared" si="1846"/>
        <v/>
      </c>
      <c r="V137" s="35"/>
      <c r="W137" s="669"/>
      <c r="X137" s="35"/>
      <c r="Y137" s="35"/>
      <c r="Z137" s="32"/>
      <c r="AA137" s="229" t="str">
        <f t="shared" si="2079"/>
        <v/>
      </c>
      <c r="AB137" s="35"/>
      <c r="AC137" s="32"/>
      <c r="AD137" s="32"/>
      <c r="AE137" s="32" t="str">
        <f t="shared" si="1848"/>
        <v/>
      </c>
      <c r="AF137" s="35"/>
      <c r="AG137" s="35">
        <f t="shared" si="3559"/>
        <v>0</v>
      </c>
      <c r="AH137" s="32"/>
      <c r="AI137" s="32" t="str">
        <f t="shared" si="2949"/>
        <v/>
      </c>
      <c r="AJ137" s="35"/>
      <c r="AK137" s="32"/>
      <c r="AL137" s="32" t="str">
        <f t="shared" si="2950"/>
        <v/>
      </c>
      <c r="AM137" s="35"/>
      <c r="AN137" s="32"/>
      <c r="AO137" s="32" t="str">
        <f t="shared" si="2951"/>
        <v/>
      </c>
      <c r="AP137" s="35"/>
      <c r="AQ137" s="32"/>
      <c r="AR137" s="32" t="str">
        <f t="shared" si="2746"/>
        <v/>
      </c>
      <c r="AS137" s="35"/>
      <c r="AT137" s="32"/>
      <c r="AU137" s="32" t="str">
        <f t="shared" si="1988"/>
        <v>0</v>
      </c>
      <c r="AV137" s="35"/>
      <c r="AW137" s="35">
        <f t="shared" si="3560"/>
        <v>0</v>
      </c>
      <c r="AX137" s="35"/>
      <c r="AY137" s="35"/>
      <c r="AZ137" s="399">
        <f t="shared" si="3640"/>
        <v>0</v>
      </c>
      <c r="BA137" s="206">
        <f t="shared" si="2479"/>
        <v>0</v>
      </c>
      <c r="BB137" s="45"/>
      <c r="BC137" s="398"/>
      <c r="BD137" s="399" t="str">
        <f t="shared" si="1884"/>
        <v/>
      </c>
      <c r="BE137" s="399"/>
      <c r="BF137" s="398"/>
      <c r="BG137" s="399" t="str">
        <f t="shared" si="1886"/>
        <v/>
      </c>
      <c r="BH137" s="399"/>
      <c r="BI137" s="398"/>
      <c r="BJ137" s="399" t="str">
        <f t="shared" si="1888"/>
        <v/>
      </c>
      <c r="BK137" s="399"/>
      <c r="BL137" s="398"/>
      <c r="BM137" s="399" t="str">
        <f t="shared" si="1890"/>
        <v/>
      </c>
      <c r="BN137" s="399"/>
      <c r="BO137" s="398"/>
      <c r="BP137" s="399" t="str">
        <f t="shared" si="1892"/>
        <v/>
      </c>
      <c r="BQ137" s="399"/>
      <c r="BR137" s="398"/>
      <c r="BS137" s="399" t="str">
        <f t="shared" si="1894"/>
        <v/>
      </c>
      <c r="BT137" s="399"/>
      <c r="BU137" s="668"/>
      <c r="BV137" s="399"/>
      <c r="BW137" s="399"/>
      <c r="BX137" s="398"/>
      <c r="BY137" s="399" t="str">
        <f t="shared" si="1896"/>
        <v/>
      </c>
      <c r="BZ137" s="399"/>
      <c r="CA137" s="398"/>
      <c r="CB137" s="398"/>
      <c r="CC137" s="399" t="str">
        <f t="shared" si="1898"/>
        <v/>
      </c>
      <c r="CD137" s="399"/>
      <c r="CE137" s="424">
        <f t="shared" si="1383"/>
        <v>0</v>
      </c>
      <c r="CF137" s="398"/>
      <c r="CG137" s="399" t="str">
        <f t="shared" si="1901"/>
        <v/>
      </c>
      <c r="CH137" s="399"/>
      <c r="CI137" s="398"/>
      <c r="CJ137" s="399" t="str">
        <f t="shared" si="1903"/>
        <v/>
      </c>
      <c r="CK137" s="399"/>
      <c r="CL137" s="398"/>
      <c r="CM137" s="399" t="str">
        <f t="shared" si="1905"/>
        <v/>
      </c>
      <c r="CN137" s="399"/>
      <c r="CO137" s="398"/>
      <c r="CP137" s="399" t="str">
        <f t="shared" si="1907"/>
        <v/>
      </c>
      <c r="CQ137" s="399"/>
      <c r="CR137" s="398"/>
      <c r="CS137" s="399" t="str">
        <f t="shared" si="1909"/>
        <v/>
      </c>
      <c r="CT137" s="399"/>
      <c r="CU137" s="424">
        <f t="shared" si="1394"/>
        <v>0</v>
      </c>
      <c r="CV137" s="399"/>
      <c r="CW137" s="399"/>
      <c r="CX137" s="399">
        <f t="shared" si="3646"/>
        <v>0</v>
      </c>
      <c r="CY137" s="424">
        <f t="shared" si="3641"/>
        <v>0</v>
      </c>
      <c r="CZ137" s="823"/>
      <c r="DA137" s="398"/>
      <c r="DB137" s="399"/>
      <c r="DC137" s="399"/>
      <c r="DD137" s="398"/>
      <c r="DE137" s="399"/>
      <c r="DF137" s="399"/>
      <c r="DG137" s="398"/>
      <c r="DH137" s="399"/>
      <c r="DI137" s="399"/>
      <c r="DJ137" s="398"/>
      <c r="DK137" s="399"/>
      <c r="DL137" s="399"/>
      <c r="DM137" s="398"/>
      <c r="DN137" s="399"/>
      <c r="DO137" s="399"/>
      <c r="DP137" s="398"/>
      <c r="DQ137" s="399"/>
      <c r="DR137" s="399"/>
      <c r="DS137" s="668"/>
      <c r="DT137" s="399"/>
      <c r="DU137" s="399"/>
      <c r="DV137" s="398"/>
      <c r="DW137" s="399"/>
      <c r="DX137" s="399"/>
      <c r="DY137" s="398"/>
      <c r="DZ137" s="398"/>
      <c r="EA137" s="399"/>
      <c r="EB137" s="399"/>
      <c r="EC137" s="424">
        <f t="shared" si="1384"/>
        <v>0</v>
      </c>
      <c r="ED137" s="398"/>
      <c r="EE137" s="399"/>
      <c r="EF137" s="399"/>
      <c r="EG137" s="398"/>
      <c r="EH137" s="399"/>
      <c r="EI137" s="399"/>
      <c r="EJ137" s="398"/>
      <c r="EK137" s="399"/>
      <c r="EL137" s="399"/>
      <c r="EM137" s="398"/>
      <c r="EN137" s="399"/>
      <c r="EO137" s="399"/>
      <c r="EP137" s="398"/>
      <c r="EQ137" s="399"/>
      <c r="ER137" s="399"/>
      <c r="ES137" s="424">
        <f t="shared" si="1395"/>
        <v>0</v>
      </c>
      <c r="ET137" s="399"/>
      <c r="EU137" s="399"/>
      <c r="EV137" s="399">
        <f t="shared" si="3647"/>
        <v>0</v>
      </c>
      <c r="EW137" s="424">
        <f t="shared" si="3642"/>
        <v>0</v>
      </c>
      <c r="EX137" s="424"/>
      <c r="EY137" s="398"/>
      <c r="EZ137" s="399"/>
      <c r="FA137" s="399"/>
      <c r="FB137" s="398"/>
      <c r="FC137" s="399"/>
      <c r="FD137" s="399"/>
      <c r="FE137" s="398"/>
      <c r="FF137" s="399"/>
      <c r="FG137" s="399"/>
      <c r="FH137" s="398"/>
      <c r="FI137" s="399"/>
      <c r="FJ137" s="399"/>
      <c r="FK137" s="398"/>
      <c r="FL137" s="399"/>
      <c r="FM137" s="399"/>
      <c r="FN137" s="398"/>
      <c r="FO137" s="399"/>
      <c r="FP137" s="399"/>
      <c r="FQ137" s="668"/>
      <c r="FR137" s="399"/>
      <c r="FS137" s="399"/>
      <c r="FT137" s="398"/>
      <c r="FU137" s="399"/>
      <c r="FV137" s="399"/>
      <c r="FW137" s="398"/>
      <c r="FX137" s="399"/>
      <c r="FY137" s="399"/>
      <c r="FZ137" s="399"/>
      <c r="GA137" s="424">
        <f t="shared" si="1385"/>
        <v>0</v>
      </c>
      <c r="GB137" s="398"/>
      <c r="GC137" s="399"/>
      <c r="GD137" s="399"/>
      <c r="GE137" s="398"/>
      <c r="GF137" s="399"/>
      <c r="GG137" s="399"/>
      <c r="GH137" s="398"/>
      <c r="GI137" s="399"/>
      <c r="GJ137" s="399"/>
      <c r="GK137" s="398"/>
      <c r="GL137" s="399"/>
      <c r="GM137" s="399"/>
      <c r="GN137" s="398"/>
      <c r="GO137" s="399"/>
      <c r="GP137" s="399"/>
      <c r="GQ137" s="424">
        <f t="shared" si="1396"/>
        <v>0</v>
      </c>
      <c r="GR137" s="399"/>
      <c r="GS137" s="399"/>
      <c r="GT137" s="399">
        <f t="shared" si="3648"/>
        <v>0</v>
      </c>
      <c r="GU137" s="424">
        <f t="shared" si="3643"/>
        <v>0</v>
      </c>
      <c r="GV137" s="424"/>
      <c r="GW137" s="398"/>
      <c r="GX137" s="399"/>
      <c r="GY137" s="399"/>
      <c r="GZ137" s="398"/>
      <c r="HA137" s="399"/>
      <c r="HB137" s="399"/>
      <c r="HC137" s="398"/>
      <c r="HD137" s="399"/>
      <c r="HE137" s="399"/>
      <c r="HF137" s="398"/>
      <c r="HG137" s="399"/>
      <c r="HH137" s="399"/>
      <c r="HI137" s="398"/>
      <c r="HJ137" s="399"/>
      <c r="HK137" s="399"/>
      <c r="HL137" s="398"/>
      <c r="HM137" s="399"/>
      <c r="HN137" s="399"/>
      <c r="HO137" s="668"/>
      <c r="HP137" s="399"/>
      <c r="HQ137" s="399"/>
      <c r="HR137" s="398"/>
      <c r="HS137" s="399"/>
      <c r="HT137" s="399"/>
      <c r="HU137" s="398"/>
      <c r="HV137" s="398"/>
      <c r="HW137" s="399"/>
      <c r="HX137" s="399"/>
      <c r="HY137" s="424">
        <f t="shared" si="1386"/>
        <v>0</v>
      </c>
      <c r="HZ137" s="398"/>
      <c r="IA137" s="399"/>
      <c r="IB137" s="399"/>
      <c r="IC137" s="398"/>
      <c r="ID137" s="399"/>
      <c r="IE137" s="399"/>
      <c r="IF137" s="398"/>
      <c r="IG137" s="399"/>
      <c r="IH137" s="399"/>
      <c r="II137" s="398"/>
      <c r="IJ137" s="399"/>
      <c r="IK137" s="399"/>
      <c r="IL137" s="398"/>
      <c r="IM137" s="399"/>
      <c r="IN137" s="399"/>
      <c r="IO137" s="424">
        <f t="shared" si="1397"/>
        <v>0</v>
      </c>
      <c r="IP137" s="399"/>
      <c r="IQ137" s="399"/>
      <c r="IR137" s="399">
        <f t="shared" si="3649"/>
        <v>0</v>
      </c>
      <c r="IS137" s="424">
        <f t="shared" si="3644"/>
        <v>0</v>
      </c>
      <c r="IT137" s="424"/>
      <c r="IU137" s="398"/>
      <c r="IV137" s="399"/>
      <c r="IW137" s="399"/>
      <c r="IX137" s="398"/>
      <c r="IY137" s="399"/>
      <c r="IZ137" s="399"/>
      <c r="JA137" s="398"/>
      <c r="JB137" s="399"/>
      <c r="JC137" s="399"/>
      <c r="JD137" s="398"/>
      <c r="JE137" s="399"/>
      <c r="JF137" s="399"/>
      <c r="JG137" s="398"/>
      <c r="JH137" s="399"/>
      <c r="JI137" s="399"/>
      <c r="JJ137" s="398"/>
      <c r="JK137" s="399"/>
      <c r="JL137" s="399"/>
      <c r="JM137" s="668"/>
      <c r="JN137" s="399"/>
      <c r="JO137" s="399"/>
      <c r="JP137" s="398"/>
      <c r="JQ137" s="399"/>
      <c r="JR137" s="399"/>
      <c r="JS137" s="398"/>
      <c r="JT137" s="398"/>
      <c r="JU137" s="399"/>
      <c r="JV137" s="399"/>
      <c r="JW137" s="424">
        <f t="shared" si="1387"/>
        <v>0</v>
      </c>
      <c r="JX137" s="398"/>
      <c r="JY137" s="399"/>
      <c r="JZ137" s="399"/>
      <c r="KA137" s="398"/>
      <c r="KB137" s="399"/>
      <c r="KC137" s="399"/>
      <c r="KD137" s="398"/>
      <c r="KE137" s="399"/>
      <c r="KF137" s="399"/>
      <c r="KG137" s="398"/>
      <c r="KH137" s="399"/>
      <c r="KI137" s="399"/>
      <c r="KJ137" s="398"/>
      <c r="KK137" s="399"/>
      <c r="KL137" s="399"/>
      <c r="KM137" s="424">
        <f t="shared" si="1398"/>
        <v>0</v>
      </c>
      <c r="KN137" s="399"/>
      <c r="KO137" s="399"/>
      <c r="KP137" s="399">
        <f t="shared" si="3650"/>
        <v>0</v>
      </c>
      <c r="KQ137" s="424">
        <f t="shared" si="3645"/>
        <v>0</v>
      </c>
      <c r="KR137" s="424"/>
    </row>
    <row r="138" spans="1:304">
      <c r="A138" s="916"/>
      <c r="B138" s="24"/>
      <c r="C138" s="18"/>
      <c r="D138" s="19" t="s">
        <v>57</v>
      </c>
      <c r="E138" s="32"/>
      <c r="F138" s="32" t="str">
        <f t="shared" si="1986"/>
        <v/>
      </c>
      <c r="G138" s="35"/>
      <c r="H138" s="32"/>
      <c r="I138" s="32" t="str">
        <f t="shared" si="2084"/>
        <v/>
      </c>
      <c r="J138" s="35"/>
      <c r="K138" s="32"/>
      <c r="L138" s="32" t="str">
        <f t="shared" si="1834"/>
        <v/>
      </c>
      <c r="M138" s="35"/>
      <c r="N138" s="32"/>
      <c r="O138" s="32" t="str">
        <f t="shared" si="1844"/>
        <v/>
      </c>
      <c r="P138" s="35"/>
      <c r="Q138" s="32"/>
      <c r="R138" s="32" t="str">
        <f t="shared" si="2085"/>
        <v/>
      </c>
      <c r="S138" s="35"/>
      <c r="T138" s="32"/>
      <c r="U138" s="32" t="str">
        <f t="shared" si="1846"/>
        <v/>
      </c>
      <c r="V138" s="35"/>
      <c r="W138" s="669"/>
      <c r="X138" s="35"/>
      <c r="Y138" s="35"/>
      <c r="Z138" s="32"/>
      <c r="AA138" s="229" t="str">
        <f t="shared" si="2079"/>
        <v/>
      </c>
      <c r="AB138" s="35"/>
      <c r="AC138" s="32"/>
      <c r="AD138" s="32"/>
      <c r="AE138" s="32" t="str">
        <f t="shared" si="1848"/>
        <v/>
      </c>
      <c r="AF138" s="35"/>
      <c r="AG138" s="41">
        <f>SUM(G138,J138,M138,P138,S138,V138,AB138,AF138)</f>
        <v>0</v>
      </c>
      <c r="AH138" s="32"/>
      <c r="AI138" s="32" t="str">
        <f t="shared" si="2949"/>
        <v/>
      </c>
      <c r="AJ138" s="35"/>
      <c r="AK138" s="32"/>
      <c r="AL138" s="32" t="str">
        <f t="shared" si="2950"/>
        <v/>
      </c>
      <c r="AM138" s="35"/>
      <c r="AN138" s="32"/>
      <c r="AO138" s="32" t="str">
        <f t="shared" si="2951"/>
        <v/>
      </c>
      <c r="AP138" s="35"/>
      <c r="AQ138" s="32"/>
      <c r="AR138" s="32" t="str">
        <f t="shared" si="2746"/>
        <v/>
      </c>
      <c r="AS138" s="35"/>
      <c r="AT138" s="32"/>
      <c r="AU138" s="32" t="str">
        <f t="shared" si="1988"/>
        <v>0</v>
      </c>
      <c r="AV138" s="35"/>
      <c r="AW138" s="35">
        <f t="shared" si="3560"/>
        <v>0</v>
      </c>
      <c r="AX138" s="35"/>
      <c r="AY138" s="35"/>
      <c r="AZ138" s="399">
        <f t="shared" si="3640"/>
        <v>0</v>
      </c>
      <c r="BA138" s="206">
        <f t="shared" si="2479"/>
        <v>0</v>
      </c>
      <c r="BB138" s="45"/>
      <c r="BC138" s="398"/>
      <c r="BD138" s="399" t="str">
        <f t="shared" si="1884"/>
        <v/>
      </c>
      <c r="BE138" s="399"/>
      <c r="BF138" s="398"/>
      <c r="BG138" s="399" t="str">
        <f t="shared" si="1886"/>
        <v/>
      </c>
      <c r="BH138" s="399"/>
      <c r="BI138" s="398"/>
      <c r="BJ138" s="399" t="str">
        <f t="shared" si="1888"/>
        <v/>
      </c>
      <c r="BK138" s="399"/>
      <c r="BL138" s="398"/>
      <c r="BM138" s="399" t="str">
        <f t="shared" si="1890"/>
        <v/>
      </c>
      <c r="BN138" s="399"/>
      <c r="BO138" s="398"/>
      <c r="BP138" s="399" t="str">
        <f t="shared" si="1892"/>
        <v/>
      </c>
      <c r="BQ138" s="399"/>
      <c r="BR138" s="398"/>
      <c r="BS138" s="399" t="str">
        <f t="shared" si="1894"/>
        <v/>
      </c>
      <c r="BT138" s="399"/>
      <c r="BU138" s="668"/>
      <c r="BV138" s="399"/>
      <c r="BW138" s="399"/>
      <c r="BX138" s="398"/>
      <c r="BY138" s="399" t="str">
        <f t="shared" si="1896"/>
        <v/>
      </c>
      <c r="BZ138" s="399"/>
      <c r="CA138" s="398"/>
      <c r="CB138" s="398"/>
      <c r="CC138" s="399" t="str">
        <f t="shared" si="1898"/>
        <v/>
      </c>
      <c r="CD138" s="399"/>
      <c r="CE138" s="424">
        <f t="shared" si="1383"/>
        <v>0</v>
      </c>
      <c r="CF138" s="398"/>
      <c r="CG138" s="399" t="str">
        <f t="shared" si="1901"/>
        <v/>
      </c>
      <c r="CH138" s="399"/>
      <c r="CI138" s="398"/>
      <c r="CJ138" s="399" t="str">
        <f t="shared" si="1903"/>
        <v/>
      </c>
      <c r="CK138" s="399"/>
      <c r="CL138" s="398"/>
      <c r="CM138" s="399" t="str">
        <f t="shared" si="1905"/>
        <v/>
      </c>
      <c r="CN138" s="399"/>
      <c r="CO138" s="398"/>
      <c r="CP138" s="399" t="str">
        <f t="shared" si="1907"/>
        <v/>
      </c>
      <c r="CQ138" s="399"/>
      <c r="CR138" s="398"/>
      <c r="CS138" s="399" t="str">
        <f t="shared" si="1909"/>
        <v/>
      </c>
      <c r="CT138" s="399"/>
      <c r="CU138" s="424">
        <f t="shared" si="1394"/>
        <v>0</v>
      </c>
      <c r="CV138" s="399"/>
      <c r="CW138" s="399"/>
      <c r="CX138" s="399">
        <f t="shared" si="3646"/>
        <v>0</v>
      </c>
      <c r="CY138" s="424">
        <f t="shared" si="3641"/>
        <v>0</v>
      </c>
      <c r="CZ138" s="823"/>
      <c r="DA138" s="398"/>
      <c r="DB138" s="399"/>
      <c r="DC138" s="399"/>
      <c r="DD138" s="398"/>
      <c r="DE138" s="399"/>
      <c r="DF138" s="399"/>
      <c r="DG138" s="398"/>
      <c r="DH138" s="399"/>
      <c r="DI138" s="399"/>
      <c r="DJ138" s="398"/>
      <c r="DK138" s="399"/>
      <c r="DL138" s="399"/>
      <c r="DM138" s="398"/>
      <c r="DN138" s="399"/>
      <c r="DO138" s="399"/>
      <c r="DP138" s="398"/>
      <c r="DQ138" s="399"/>
      <c r="DR138" s="399"/>
      <c r="DS138" s="668"/>
      <c r="DT138" s="399"/>
      <c r="DU138" s="399"/>
      <c r="DV138" s="398"/>
      <c r="DW138" s="399"/>
      <c r="DX138" s="399"/>
      <c r="DY138" s="398"/>
      <c r="DZ138" s="398"/>
      <c r="EA138" s="399"/>
      <c r="EB138" s="399"/>
      <c r="EC138" s="424">
        <f t="shared" si="1384"/>
        <v>0</v>
      </c>
      <c r="ED138" s="398"/>
      <c r="EE138" s="399"/>
      <c r="EF138" s="399"/>
      <c r="EG138" s="398"/>
      <c r="EH138" s="399"/>
      <c r="EI138" s="399"/>
      <c r="EJ138" s="398"/>
      <c r="EK138" s="399"/>
      <c r="EL138" s="399"/>
      <c r="EM138" s="398"/>
      <c r="EN138" s="399"/>
      <c r="EO138" s="399"/>
      <c r="EP138" s="398"/>
      <c r="EQ138" s="399"/>
      <c r="ER138" s="399"/>
      <c r="ES138" s="424">
        <f t="shared" si="1395"/>
        <v>0</v>
      </c>
      <c r="ET138" s="399"/>
      <c r="EU138" s="399"/>
      <c r="EV138" s="399">
        <f t="shared" si="3647"/>
        <v>0</v>
      </c>
      <c r="EW138" s="424">
        <f t="shared" si="3642"/>
        <v>0</v>
      </c>
      <c r="EX138" s="424"/>
      <c r="EY138" s="398"/>
      <c r="EZ138" s="399"/>
      <c r="FA138" s="399"/>
      <c r="FB138" s="398"/>
      <c r="FC138" s="399"/>
      <c r="FD138" s="399"/>
      <c r="FE138" s="398"/>
      <c r="FF138" s="399"/>
      <c r="FG138" s="399"/>
      <c r="FH138" s="398"/>
      <c r="FI138" s="399"/>
      <c r="FJ138" s="399"/>
      <c r="FK138" s="398"/>
      <c r="FL138" s="399"/>
      <c r="FM138" s="399"/>
      <c r="FN138" s="398"/>
      <c r="FO138" s="399"/>
      <c r="FP138" s="399"/>
      <c r="FQ138" s="668"/>
      <c r="FR138" s="399"/>
      <c r="FS138" s="399"/>
      <c r="FT138" s="398"/>
      <c r="FU138" s="399"/>
      <c r="FV138" s="399"/>
      <c r="FW138" s="398"/>
      <c r="FX138" s="399"/>
      <c r="FY138" s="399"/>
      <c r="FZ138" s="399"/>
      <c r="GA138" s="424">
        <f t="shared" si="1385"/>
        <v>0</v>
      </c>
      <c r="GB138" s="398"/>
      <c r="GC138" s="399"/>
      <c r="GD138" s="399"/>
      <c r="GE138" s="398"/>
      <c r="GF138" s="399"/>
      <c r="GG138" s="399"/>
      <c r="GH138" s="398"/>
      <c r="GI138" s="399"/>
      <c r="GJ138" s="399"/>
      <c r="GK138" s="398"/>
      <c r="GL138" s="399"/>
      <c r="GM138" s="399"/>
      <c r="GN138" s="398"/>
      <c r="GO138" s="399"/>
      <c r="GP138" s="399"/>
      <c r="GQ138" s="424">
        <f t="shared" si="1396"/>
        <v>0</v>
      </c>
      <c r="GR138" s="399"/>
      <c r="GS138" s="399"/>
      <c r="GT138" s="399">
        <f t="shared" si="3648"/>
        <v>0</v>
      </c>
      <c r="GU138" s="424">
        <f t="shared" si="3643"/>
        <v>0</v>
      </c>
      <c r="GV138" s="424"/>
      <c r="GW138" s="398"/>
      <c r="GX138" s="399"/>
      <c r="GY138" s="399"/>
      <c r="GZ138" s="398"/>
      <c r="HA138" s="399"/>
      <c r="HB138" s="399"/>
      <c r="HC138" s="398"/>
      <c r="HD138" s="399"/>
      <c r="HE138" s="399"/>
      <c r="HF138" s="398"/>
      <c r="HG138" s="399"/>
      <c r="HH138" s="399"/>
      <c r="HI138" s="398"/>
      <c r="HJ138" s="399"/>
      <c r="HK138" s="399"/>
      <c r="HL138" s="398"/>
      <c r="HM138" s="399"/>
      <c r="HN138" s="399"/>
      <c r="HO138" s="668"/>
      <c r="HP138" s="399"/>
      <c r="HQ138" s="399"/>
      <c r="HR138" s="398"/>
      <c r="HS138" s="399"/>
      <c r="HT138" s="399"/>
      <c r="HU138" s="398"/>
      <c r="HV138" s="398"/>
      <c r="HW138" s="399"/>
      <c r="HX138" s="399"/>
      <c r="HY138" s="424">
        <f t="shared" si="1386"/>
        <v>0</v>
      </c>
      <c r="HZ138" s="398"/>
      <c r="IA138" s="399"/>
      <c r="IB138" s="399"/>
      <c r="IC138" s="398"/>
      <c r="ID138" s="399"/>
      <c r="IE138" s="399"/>
      <c r="IF138" s="398"/>
      <c r="IG138" s="399"/>
      <c r="IH138" s="399"/>
      <c r="II138" s="398"/>
      <c r="IJ138" s="399"/>
      <c r="IK138" s="399"/>
      <c r="IL138" s="398"/>
      <c r="IM138" s="399"/>
      <c r="IN138" s="399"/>
      <c r="IO138" s="424">
        <f t="shared" si="1397"/>
        <v>0</v>
      </c>
      <c r="IP138" s="399"/>
      <c r="IQ138" s="399"/>
      <c r="IR138" s="399">
        <f t="shared" si="3649"/>
        <v>0</v>
      </c>
      <c r="IS138" s="424">
        <f t="shared" si="3644"/>
        <v>0</v>
      </c>
      <c r="IT138" s="424"/>
      <c r="IU138" s="398"/>
      <c r="IV138" s="399"/>
      <c r="IW138" s="399"/>
      <c r="IX138" s="398"/>
      <c r="IY138" s="399"/>
      <c r="IZ138" s="399"/>
      <c r="JA138" s="398"/>
      <c r="JB138" s="399"/>
      <c r="JC138" s="399"/>
      <c r="JD138" s="398"/>
      <c r="JE138" s="399"/>
      <c r="JF138" s="399"/>
      <c r="JG138" s="398"/>
      <c r="JH138" s="399"/>
      <c r="JI138" s="399"/>
      <c r="JJ138" s="398"/>
      <c r="JK138" s="399"/>
      <c r="JL138" s="399"/>
      <c r="JM138" s="668"/>
      <c r="JN138" s="399"/>
      <c r="JO138" s="399"/>
      <c r="JP138" s="398"/>
      <c r="JQ138" s="399"/>
      <c r="JR138" s="399"/>
      <c r="JS138" s="398"/>
      <c r="JT138" s="398"/>
      <c r="JU138" s="399"/>
      <c r="JV138" s="399"/>
      <c r="JW138" s="424">
        <f t="shared" si="1387"/>
        <v>0</v>
      </c>
      <c r="JX138" s="398"/>
      <c r="JY138" s="399"/>
      <c r="JZ138" s="399"/>
      <c r="KA138" s="398"/>
      <c r="KB138" s="399"/>
      <c r="KC138" s="399"/>
      <c r="KD138" s="398"/>
      <c r="KE138" s="399"/>
      <c r="KF138" s="399"/>
      <c r="KG138" s="398"/>
      <c r="KH138" s="399"/>
      <c r="KI138" s="399"/>
      <c r="KJ138" s="398"/>
      <c r="KK138" s="399"/>
      <c r="KL138" s="399"/>
      <c r="KM138" s="424">
        <f t="shared" si="1398"/>
        <v>0</v>
      </c>
      <c r="KN138" s="399"/>
      <c r="KO138" s="399"/>
      <c r="KP138" s="399">
        <f t="shared" si="3650"/>
        <v>0</v>
      </c>
      <c r="KQ138" s="424">
        <f t="shared" si="3645"/>
        <v>0</v>
      </c>
      <c r="KR138" s="424"/>
    </row>
    <row r="139" spans="1:304" ht="15">
      <c r="A139" s="916"/>
      <c r="B139" s="24"/>
      <c r="C139" s="20" t="s">
        <v>140</v>
      </c>
      <c r="D139" s="25"/>
      <c r="E139" s="33">
        <f>SUM(E135:E138)</f>
        <v>1000</v>
      </c>
      <c r="F139" s="33">
        <f t="shared" si="1986"/>
        <v>30</v>
      </c>
      <c r="G139" s="36">
        <f t="shared" ref="G139:H139" si="3651">SUM(G135:G138)</f>
        <v>30000</v>
      </c>
      <c r="H139" s="33">
        <f t="shared" si="3651"/>
        <v>19233</v>
      </c>
      <c r="I139" s="33">
        <f t="shared" si="2084"/>
        <v>12</v>
      </c>
      <c r="J139" s="36">
        <f t="shared" ref="J139:K139" si="3652">SUM(J135:J138)</f>
        <v>230796</v>
      </c>
      <c r="K139" s="33">
        <f t="shared" si="3652"/>
        <v>2487</v>
      </c>
      <c r="L139" s="33">
        <f t="shared" si="1834"/>
        <v>35.003216726980298</v>
      </c>
      <c r="M139" s="36">
        <f t="shared" ref="M139:N139" si="3653">SUM(M135:M138)</f>
        <v>87053</v>
      </c>
      <c r="N139" s="33">
        <f t="shared" si="3653"/>
        <v>0</v>
      </c>
      <c r="O139" s="33" t="str">
        <f t="shared" si="1844"/>
        <v/>
      </c>
      <c r="P139" s="36">
        <f t="shared" ref="P139:Q139" si="3654">SUM(P135:P138)</f>
        <v>0</v>
      </c>
      <c r="Q139" s="33">
        <f t="shared" si="3654"/>
        <v>0</v>
      </c>
      <c r="R139" s="33" t="str">
        <f t="shared" si="2085"/>
        <v/>
      </c>
      <c r="S139" s="36">
        <f t="shared" ref="S139:T139" si="3655">SUM(S135:S138)</f>
        <v>0</v>
      </c>
      <c r="T139" s="33">
        <f t="shared" si="3655"/>
        <v>0</v>
      </c>
      <c r="U139" s="33" t="str">
        <f t="shared" si="1846"/>
        <v/>
      </c>
      <c r="V139" s="36">
        <f t="shared" ref="V139:Z139" si="3656">SUM(V135:V138)</f>
        <v>0</v>
      </c>
      <c r="W139" s="670">
        <f t="shared" si="3656"/>
        <v>0</v>
      </c>
      <c r="X139" s="36">
        <f t="shared" si="3656"/>
        <v>0</v>
      </c>
      <c r="Y139" s="36">
        <f t="shared" si="3656"/>
        <v>0</v>
      </c>
      <c r="Z139" s="33">
        <f t="shared" si="3656"/>
        <v>0</v>
      </c>
      <c r="AA139" s="230" t="str">
        <f t="shared" si="2079"/>
        <v/>
      </c>
      <c r="AB139" s="36">
        <f t="shared" ref="AB139:AD139" si="3657">SUM(AB135:AB138)</f>
        <v>0</v>
      </c>
      <c r="AC139" s="33">
        <f t="shared" si="3657"/>
        <v>0</v>
      </c>
      <c r="AD139" s="33">
        <f t="shared" si="3657"/>
        <v>0</v>
      </c>
      <c r="AE139" s="33" t="str">
        <f t="shared" si="1848"/>
        <v/>
      </c>
      <c r="AF139" s="36">
        <f t="shared" ref="AF139" si="3658">SUM(AF135:AF138)</f>
        <v>0</v>
      </c>
      <c r="AG139" s="41">
        <f>SUM(G139,J139,M139,P139,S139,V139,AB139,AF139)</f>
        <v>347849</v>
      </c>
      <c r="AH139" s="33">
        <f t="shared" ref="AH139" si="3659">SUM(AH135:AH138)</f>
        <v>0</v>
      </c>
      <c r="AI139" s="33" t="str">
        <f t="shared" si="2949"/>
        <v/>
      </c>
      <c r="AJ139" s="36">
        <f t="shared" ref="AJ139:AK139" si="3660">SUM(AJ135:AJ138)</f>
        <v>0</v>
      </c>
      <c r="AK139" s="33">
        <f t="shared" si="3660"/>
        <v>0</v>
      </c>
      <c r="AL139" s="33" t="str">
        <f t="shared" si="2950"/>
        <v/>
      </c>
      <c r="AM139" s="36">
        <f t="shared" ref="AM139:AN139" si="3661">SUM(AM135:AM138)</f>
        <v>0</v>
      </c>
      <c r="AN139" s="33">
        <f t="shared" si="3661"/>
        <v>0</v>
      </c>
      <c r="AO139" s="33" t="str">
        <f t="shared" si="2951"/>
        <v/>
      </c>
      <c r="AP139" s="36">
        <f t="shared" ref="AP139:AQ139" si="3662">SUM(AP135:AP138)</f>
        <v>0</v>
      </c>
      <c r="AQ139" s="33">
        <f t="shared" si="3662"/>
        <v>0</v>
      </c>
      <c r="AR139" s="33" t="str">
        <f t="shared" si="2746"/>
        <v/>
      </c>
      <c r="AS139" s="36">
        <f t="shared" ref="AS139:AT139" si="3663">SUM(AS135:AS138)</f>
        <v>0</v>
      </c>
      <c r="AT139" s="33">
        <f t="shared" si="3663"/>
        <v>0</v>
      </c>
      <c r="AU139" s="33" t="str">
        <f t="shared" si="1988"/>
        <v>0</v>
      </c>
      <c r="AV139" s="36">
        <f t="shared" ref="AV139" si="3664">SUM(AV135:AV138)</f>
        <v>0</v>
      </c>
      <c r="AW139" s="36">
        <f t="shared" si="3560"/>
        <v>0</v>
      </c>
      <c r="AX139" s="36">
        <f t="shared" ref="AX139:AZ139" si="3665">SUM(AX135:AX138)</f>
        <v>0</v>
      </c>
      <c r="AY139" s="36">
        <f t="shared" si="3665"/>
        <v>5000</v>
      </c>
      <c r="AZ139" s="36">
        <f t="shared" si="3665"/>
        <v>34784.9</v>
      </c>
      <c r="BA139" s="214">
        <f t="shared" si="2479"/>
        <v>387633.9</v>
      </c>
      <c r="BB139" s="45"/>
      <c r="BC139" s="33">
        <f>SUM(BC135:BC138)</f>
        <v>300</v>
      </c>
      <c r="BD139" s="36">
        <f t="shared" si="1884"/>
        <v>35</v>
      </c>
      <c r="BE139" s="36">
        <f t="shared" ref="BE139:BF139" si="3666">SUM(BE135:BE138)</f>
        <v>10500</v>
      </c>
      <c r="BF139" s="33">
        <f t="shared" si="3666"/>
        <v>2000</v>
      </c>
      <c r="BG139" s="36">
        <f t="shared" si="1886"/>
        <v>25</v>
      </c>
      <c r="BH139" s="36">
        <f t="shared" ref="BH139:BI139" si="3667">SUM(BH135:BH138)</f>
        <v>50000</v>
      </c>
      <c r="BI139" s="33">
        <f t="shared" si="3667"/>
        <v>150</v>
      </c>
      <c r="BJ139" s="36">
        <f t="shared" si="1888"/>
        <v>66.666666666666671</v>
      </c>
      <c r="BK139" s="36">
        <f t="shared" ref="BK139:BL139" si="3668">SUM(BK135:BK138)</f>
        <v>10000</v>
      </c>
      <c r="BL139" s="33">
        <f t="shared" si="3668"/>
        <v>0</v>
      </c>
      <c r="BM139" s="36" t="str">
        <f t="shared" si="1890"/>
        <v/>
      </c>
      <c r="BN139" s="36">
        <f t="shared" ref="BN139:BO139" si="3669">SUM(BN135:BN138)</f>
        <v>0</v>
      </c>
      <c r="BO139" s="33">
        <f t="shared" si="3669"/>
        <v>250</v>
      </c>
      <c r="BP139" s="36">
        <f t="shared" si="1892"/>
        <v>500</v>
      </c>
      <c r="BQ139" s="36">
        <f t="shared" ref="BQ139:BR139" si="3670">SUM(BQ135:BQ138)</f>
        <v>125000</v>
      </c>
      <c r="BR139" s="33">
        <f t="shared" si="3670"/>
        <v>0</v>
      </c>
      <c r="BS139" s="36" t="str">
        <f t="shared" si="1894"/>
        <v/>
      </c>
      <c r="BT139" s="36">
        <f t="shared" ref="BT139:BX139" si="3671">SUM(BT135:BT138)</f>
        <v>0</v>
      </c>
      <c r="BU139" s="670">
        <f t="shared" si="3671"/>
        <v>0</v>
      </c>
      <c r="BV139" s="36">
        <f t="shared" si="3671"/>
        <v>0</v>
      </c>
      <c r="BW139" s="36">
        <f t="shared" si="3671"/>
        <v>0</v>
      </c>
      <c r="BX139" s="33">
        <f t="shared" si="3671"/>
        <v>200000</v>
      </c>
      <c r="BY139" s="36">
        <f t="shared" si="1896"/>
        <v>0.4</v>
      </c>
      <c r="BZ139" s="36">
        <f t="shared" ref="BZ139:CB139" si="3672">SUM(BZ135:BZ138)</f>
        <v>80000</v>
      </c>
      <c r="CA139" s="33">
        <f t="shared" si="3672"/>
        <v>350000</v>
      </c>
      <c r="CB139" s="33">
        <f t="shared" si="3672"/>
        <v>0</v>
      </c>
      <c r="CC139" s="36" t="str">
        <f t="shared" si="1898"/>
        <v/>
      </c>
      <c r="CD139" s="36">
        <f t="shared" ref="CD139" si="3673">SUM(CD135:CD138)</f>
        <v>0</v>
      </c>
      <c r="CE139" s="424">
        <f t="shared" ref="CE139:CE204" si="3674">SUM(BE139,BH139,BK139,BN139,BQ139,BT139,BW139,BZ139,CD139)</f>
        <v>275500</v>
      </c>
      <c r="CF139" s="33">
        <f t="shared" ref="CF139" si="3675">SUM(CF135:CF138)</f>
        <v>0</v>
      </c>
      <c r="CG139" s="36" t="str">
        <f t="shared" si="1901"/>
        <v/>
      </c>
      <c r="CH139" s="36">
        <f t="shared" ref="CH139:CI139" si="3676">SUM(CH135:CH138)</f>
        <v>0</v>
      </c>
      <c r="CI139" s="33">
        <f t="shared" si="3676"/>
        <v>0</v>
      </c>
      <c r="CJ139" s="36" t="str">
        <f t="shared" si="1903"/>
        <v/>
      </c>
      <c r="CK139" s="36">
        <f t="shared" ref="CK139:CL139" si="3677">SUM(CK135:CK138)</f>
        <v>0</v>
      </c>
      <c r="CL139" s="33">
        <f t="shared" si="3677"/>
        <v>0</v>
      </c>
      <c r="CM139" s="36" t="str">
        <f t="shared" si="1905"/>
        <v/>
      </c>
      <c r="CN139" s="36">
        <f t="shared" ref="CN139:CO139" si="3678">SUM(CN135:CN138)</f>
        <v>0</v>
      </c>
      <c r="CO139" s="33">
        <f t="shared" si="3678"/>
        <v>0</v>
      </c>
      <c r="CP139" s="36" t="str">
        <f t="shared" si="1907"/>
        <v/>
      </c>
      <c r="CQ139" s="36">
        <f t="shared" ref="CQ139:CR139" si="3679">SUM(CQ135:CQ138)</f>
        <v>0</v>
      </c>
      <c r="CR139" s="33">
        <f t="shared" si="3679"/>
        <v>0</v>
      </c>
      <c r="CS139" s="36" t="str">
        <f t="shared" si="1909"/>
        <v/>
      </c>
      <c r="CT139" s="36">
        <f t="shared" ref="CT139" si="3680">SUM(CT135:CT138)</f>
        <v>0</v>
      </c>
      <c r="CU139" s="424">
        <f t="shared" ref="CU139:CU202" si="3681">SUM(CH139,CK139,CN139,CQ139,CT139)</f>
        <v>0</v>
      </c>
      <c r="CV139" s="36">
        <f t="shared" ref="CV139:CX139" si="3682">SUM(CV135:CV138)</f>
        <v>0</v>
      </c>
      <c r="CW139" s="36">
        <f t="shared" si="3682"/>
        <v>5000</v>
      </c>
      <c r="CX139" s="36">
        <f t="shared" si="3682"/>
        <v>27550</v>
      </c>
      <c r="CY139" s="424">
        <f t="shared" si="3641"/>
        <v>308050</v>
      </c>
      <c r="CZ139" s="822"/>
      <c r="DA139" s="33">
        <f>SUM(DA135:DA138)</f>
        <v>100</v>
      </c>
      <c r="DB139" s="36"/>
      <c r="DC139" s="36">
        <f t="shared" ref="DC139:DD139" si="3683">SUM(DC135:DC138)</f>
        <v>3700</v>
      </c>
      <c r="DD139" s="33">
        <f t="shared" si="3683"/>
        <v>2000</v>
      </c>
      <c r="DE139" s="36"/>
      <c r="DF139" s="36">
        <f t="shared" ref="DF139:DG139" si="3684">SUM(DF135:DF138)</f>
        <v>50000</v>
      </c>
      <c r="DG139" s="33">
        <f t="shared" si="3684"/>
        <v>250</v>
      </c>
      <c r="DH139" s="36"/>
      <c r="DI139" s="36">
        <f t="shared" ref="DI139:DJ139" si="3685">SUM(DI135:DI138)</f>
        <v>12000</v>
      </c>
      <c r="DJ139" s="33">
        <f t="shared" si="3685"/>
        <v>0</v>
      </c>
      <c r="DK139" s="36"/>
      <c r="DL139" s="36">
        <f t="shared" ref="DL139:DM139" si="3686">SUM(DL135:DL138)</f>
        <v>0</v>
      </c>
      <c r="DM139" s="33">
        <f t="shared" si="3686"/>
        <v>0</v>
      </c>
      <c r="DN139" s="36"/>
      <c r="DO139" s="36">
        <f t="shared" ref="DO139:DP139" si="3687">SUM(DO135:DO138)</f>
        <v>0</v>
      </c>
      <c r="DP139" s="33">
        <f t="shared" si="3687"/>
        <v>0</v>
      </c>
      <c r="DQ139" s="36"/>
      <c r="DR139" s="36">
        <f t="shared" ref="DR139:DV139" si="3688">SUM(DR135:DR138)</f>
        <v>0</v>
      </c>
      <c r="DS139" s="670">
        <f t="shared" si="3688"/>
        <v>0</v>
      </c>
      <c r="DT139" s="36">
        <f t="shared" si="3688"/>
        <v>0</v>
      </c>
      <c r="DU139" s="36">
        <f t="shared" si="3688"/>
        <v>0</v>
      </c>
      <c r="DV139" s="33">
        <f t="shared" si="3688"/>
        <v>350000</v>
      </c>
      <c r="DW139" s="36"/>
      <c r="DX139" s="36">
        <f t="shared" ref="DX139:DZ139" si="3689">SUM(DX135:DX138)</f>
        <v>140000</v>
      </c>
      <c r="DY139" s="33">
        <f t="shared" si="3689"/>
        <v>350000</v>
      </c>
      <c r="DZ139" s="33">
        <f t="shared" si="3689"/>
        <v>0</v>
      </c>
      <c r="EA139" s="36"/>
      <c r="EB139" s="36">
        <f t="shared" ref="EB139" si="3690">SUM(EB135:EB138)</f>
        <v>0</v>
      </c>
      <c r="EC139" s="424">
        <f t="shared" ref="EC139:EC204" si="3691">SUM(DC139,DF139,DI139,DL139,DO139,DR139,DU139,DX139,EB139)</f>
        <v>205700</v>
      </c>
      <c r="ED139" s="33">
        <f t="shared" ref="ED139" si="3692">SUM(ED135:ED138)</f>
        <v>0</v>
      </c>
      <c r="EE139" s="36"/>
      <c r="EF139" s="36">
        <f t="shared" ref="EF139:EG139" si="3693">SUM(EF135:EF138)</f>
        <v>0</v>
      </c>
      <c r="EG139" s="33">
        <f t="shared" si="3693"/>
        <v>0</v>
      </c>
      <c r="EH139" s="36"/>
      <c r="EI139" s="36">
        <f t="shared" ref="EI139:EJ139" si="3694">SUM(EI135:EI138)</f>
        <v>0</v>
      </c>
      <c r="EJ139" s="33">
        <f t="shared" si="3694"/>
        <v>0</v>
      </c>
      <c r="EK139" s="36"/>
      <c r="EL139" s="36">
        <f t="shared" ref="EL139:EM139" si="3695">SUM(EL135:EL138)</f>
        <v>0</v>
      </c>
      <c r="EM139" s="33">
        <f t="shared" si="3695"/>
        <v>0</v>
      </c>
      <c r="EN139" s="36"/>
      <c r="EO139" s="36">
        <f t="shared" ref="EO139:EP139" si="3696">SUM(EO135:EO138)</f>
        <v>0</v>
      </c>
      <c r="EP139" s="33">
        <f t="shared" si="3696"/>
        <v>0</v>
      </c>
      <c r="EQ139" s="36"/>
      <c r="ER139" s="36">
        <f t="shared" ref="ER139" si="3697">SUM(ER135:ER138)</f>
        <v>0</v>
      </c>
      <c r="ES139" s="424">
        <f t="shared" ref="ES139:ES202" si="3698">SUM(EF139,EI139,EL139,EO139,ER139)</f>
        <v>0</v>
      </c>
      <c r="ET139" s="36">
        <f t="shared" ref="ET139:EV139" si="3699">SUM(ET135:ET138)</f>
        <v>0</v>
      </c>
      <c r="EU139" s="36">
        <f t="shared" si="3699"/>
        <v>5000</v>
      </c>
      <c r="EV139" s="36">
        <f t="shared" si="3699"/>
        <v>20570</v>
      </c>
      <c r="EW139" s="424">
        <f t="shared" si="3642"/>
        <v>231270</v>
      </c>
      <c r="EX139" s="45"/>
      <c r="EY139" s="33">
        <f>SUM(EY135:EY138)</f>
        <v>0</v>
      </c>
      <c r="EZ139" s="36"/>
      <c r="FA139" s="36">
        <f t="shared" ref="FA139:FB139" si="3700">SUM(FA135:FA138)</f>
        <v>0</v>
      </c>
      <c r="FB139" s="33">
        <f t="shared" si="3700"/>
        <v>2000</v>
      </c>
      <c r="FC139" s="36"/>
      <c r="FD139" s="36">
        <f t="shared" ref="FD139:FE139" si="3701">SUM(FD135:FD138)</f>
        <v>20000</v>
      </c>
      <c r="FE139" s="33">
        <f t="shared" si="3701"/>
        <v>250</v>
      </c>
      <c r="FF139" s="36"/>
      <c r="FG139" s="36">
        <f t="shared" ref="FG139:FH139" si="3702">SUM(FG135:FG138)</f>
        <v>15000</v>
      </c>
      <c r="FH139" s="33">
        <f t="shared" si="3702"/>
        <v>150</v>
      </c>
      <c r="FI139" s="36"/>
      <c r="FJ139" s="36">
        <f t="shared" ref="FJ139:FK139" si="3703">SUM(FJ135:FJ138)</f>
        <v>4500</v>
      </c>
      <c r="FK139" s="33">
        <f t="shared" si="3703"/>
        <v>0</v>
      </c>
      <c r="FL139" s="36"/>
      <c r="FM139" s="36">
        <f t="shared" ref="FM139:FN139" si="3704">SUM(FM135:FM138)</f>
        <v>0</v>
      </c>
      <c r="FN139" s="33">
        <f t="shared" si="3704"/>
        <v>150</v>
      </c>
      <c r="FO139" s="36"/>
      <c r="FP139" s="36">
        <f t="shared" ref="FP139:FT139" si="3705">SUM(FP135:FP138)</f>
        <v>75000</v>
      </c>
      <c r="FQ139" s="670">
        <f t="shared" si="3705"/>
        <v>0</v>
      </c>
      <c r="FR139" s="36">
        <f t="shared" si="3705"/>
        <v>0</v>
      </c>
      <c r="FS139" s="36">
        <f t="shared" si="3705"/>
        <v>0</v>
      </c>
      <c r="FT139" s="33">
        <f t="shared" si="3705"/>
        <v>350000</v>
      </c>
      <c r="FU139" s="36"/>
      <c r="FV139" s="36">
        <f t="shared" ref="FV139:FX139" si="3706">SUM(FV135:FV138)</f>
        <v>140000</v>
      </c>
      <c r="FW139" s="33">
        <f t="shared" si="3706"/>
        <v>350000</v>
      </c>
      <c r="FX139" s="36">
        <f t="shared" si="3706"/>
        <v>0</v>
      </c>
      <c r="FY139" s="36"/>
      <c r="FZ139" s="36">
        <f t="shared" ref="FZ139" si="3707">SUM(FZ135:FZ138)</f>
        <v>0</v>
      </c>
      <c r="GA139" s="424">
        <f t="shared" ref="GA139:GA204" si="3708">SUM(FA139,FD139,FG139,FJ139,FM139,FP139,FS139,FV139,FZ139)</f>
        <v>254500</v>
      </c>
      <c r="GB139" s="33">
        <f t="shared" ref="GB139" si="3709">SUM(GB135:GB138)</f>
        <v>0</v>
      </c>
      <c r="GC139" s="36"/>
      <c r="GD139" s="36">
        <f t="shared" ref="GD139:GE139" si="3710">SUM(GD135:GD138)</f>
        <v>0</v>
      </c>
      <c r="GE139" s="33">
        <f t="shared" si="3710"/>
        <v>0</v>
      </c>
      <c r="GF139" s="36"/>
      <c r="GG139" s="36">
        <f t="shared" ref="GG139:GH139" si="3711">SUM(GG135:GG138)</f>
        <v>0</v>
      </c>
      <c r="GH139" s="33">
        <f t="shared" si="3711"/>
        <v>0</v>
      </c>
      <c r="GI139" s="36"/>
      <c r="GJ139" s="36">
        <f t="shared" ref="GJ139:GK139" si="3712">SUM(GJ135:GJ138)</f>
        <v>0</v>
      </c>
      <c r="GK139" s="33">
        <f t="shared" si="3712"/>
        <v>0</v>
      </c>
      <c r="GL139" s="36"/>
      <c r="GM139" s="36">
        <f t="shared" ref="GM139:GN139" si="3713">SUM(GM135:GM138)</f>
        <v>0</v>
      </c>
      <c r="GN139" s="33">
        <f t="shared" si="3713"/>
        <v>0</v>
      </c>
      <c r="GO139" s="36"/>
      <c r="GP139" s="36">
        <f t="shared" ref="GP139" si="3714">SUM(GP135:GP138)</f>
        <v>0</v>
      </c>
      <c r="GQ139" s="424">
        <f t="shared" ref="GQ139:GQ202" si="3715">SUM(GD139,GG139,GJ139,GM139,GP139)</f>
        <v>0</v>
      </c>
      <c r="GR139" s="36">
        <f t="shared" ref="GR139:GT139" si="3716">SUM(GR135:GR138)</f>
        <v>0</v>
      </c>
      <c r="GS139" s="36">
        <f t="shared" si="3716"/>
        <v>5000</v>
      </c>
      <c r="GT139" s="37">
        <f t="shared" si="3716"/>
        <v>25450</v>
      </c>
      <c r="GU139" s="424">
        <f t="shared" si="3643"/>
        <v>284950</v>
      </c>
      <c r="GV139" s="45"/>
      <c r="GW139" s="33">
        <f>SUM(GW135:GW138)</f>
        <v>0</v>
      </c>
      <c r="GX139" s="36"/>
      <c r="GY139" s="36">
        <f t="shared" ref="GY139:GZ139" si="3717">SUM(GY135:GY138)</f>
        <v>0</v>
      </c>
      <c r="GZ139" s="33">
        <f t="shared" si="3717"/>
        <v>2000</v>
      </c>
      <c r="HA139" s="36"/>
      <c r="HB139" s="36">
        <f t="shared" ref="HB139:HC139" si="3718">SUM(HB135:HB138)</f>
        <v>50000</v>
      </c>
      <c r="HC139" s="33">
        <f t="shared" si="3718"/>
        <v>250</v>
      </c>
      <c r="HD139" s="36"/>
      <c r="HE139" s="36">
        <f t="shared" ref="HE139:HF139" si="3719">SUM(HE135:HE138)</f>
        <v>15000</v>
      </c>
      <c r="HF139" s="33">
        <f t="shared" si="3719"/>
        <v>250</v>
      </c>
      <c r="HG139" s="36"/>
      <c r="HH139" s="36">
        <f t="shared" ref="HH139:HI139" si="3720">SUM(HH135:HH138)</f>
        <v>7500</v>
      </c>
      <c r="HI139" s="33">
        <f t="shared" si="3720"/>
        <v>0</v>
      </c>
      <c r="HJ139" s="36"/>
      <c r="HK139" s="36">
        <f t="shared" ref="HK139:HL139" si="3721">SUM(HK135:HK138)</f>
        <v>0</v>
      </c>
      <c r="HL139" s="33">
        <f t="shared" si="3721"/>
        <v>250</v>
      </c>
      <c r="HM139" s="36"/>
      <c r="HN139" s="36">
        <f t="shared" ref="HN139:HR139" si="3722">SUM(HN135:HN138)</f>
        <v>125000</v>
      </c>
      <c r="HO139" s="670">
        <f t="shared" si="3722"/>
        <v>0</v>
      </c>
      <c r="HP139" s="36">
        <f t="shared" si="3722"/>
        <v>0</v>
      </c>
      <c r="HQ139" s="36">
        <f t="shared" si="3722"/>
        <v>0</v>
      </c>
      <c r="HR139" s="33">
        <f t="shared" si="3722"/>
        <v>350000</v>
      </c>
      <c r="HS139" s="36"/>
      <c r="HT139" s="36">
        <f t="shared" ref="HT139:HV139" si="3723">SUM(HT135:HT138)</f>
        <v>147000</v>
      </c>
      <c r="HU139" s="33">
        <f t="shared" si="3723"/>
        <v>350000</v>
      </c>
      <c r="HV139" s="33">
        <f t="shared" si="3723"/>
        <v>0</v>
      </c>
      <c r="HW139" s="36"/>
      <c r="HX139" s="36">
        <f t="shared" ref="HX139" si="3724">SUM(HX135:HX138)</f>
        <v>0</v>
      </c>
      <c r="HY139" s="424">
        <f t="shared" ref="HY139:HY204" si="3725">SUM(GY139,HB139,HE139,HH139,HK139,HN139,HQ139,HT139,HX139)</f>
        <v>344500</v>
      </c>
      <c r="HZ139" s="33">
        <f t="shared" ref="HZ139" si="3726">SUM(HZ135:HZ138)</f>
        <v>0</v>
      </c>
      <c r="IA139" s="36"/>
      <c r="IB139" s="36">
        <f t="shared" ref="IB139:IC139" si="3727">SUM(IB135:IB138)</f>
        <v>0</v>
      </c>
      <c r="IC139" s="33">
        <f t="shared" si="3727"/>
        <v>0</v>
      </c>
      <c r="ID139" s="36"/>
      <c r="IE139" s="36">
        <f t="shared" ref="IE139:IF139" si="3728">SUM(IE135:IE138)</f>
        <v>0</v>
      </c>
      <c r="IF139" s="33">
        <f t="shared" si="3728"/>
        <v>0</v>
      </c>
      <c r="IG139" s="36"/>
      <c r="IH139" s="36">
        <f t="shared" ref="IH139:II139" si="3729">SUM(IH135:IH138)</f>
        <v>0</v>
      </c>
      <c r="II139" s="33">
        <f t="shared" si="3729"/>
        <v>0</v>
      </c>
      <c r="IJ139" s="36"/>
      <c r="IK139" s="36">
        <f t="shared" ref="IK139:IL139" si="3730">SUM(IK135:IK138)</f>
        <v>0</v>
      </c>
      <c r="IL139" s="33">
        <f t="shared" si="3730"/>
        <v>0</v>
      </c>
      <c r="IM139" s="36"/>
      <c r="IN139" s="36">
        <f t="shared" ref="IN139" si="3731">SUM(IN135:IN138)</f>
        <v>0</v>
      </c>
      <c r="IO139" s="424">
        <f t="shared" ref="IO139:IO202" si="3732">SUM(IB139,IE139,IH139,IK139,IN139)</f>
        <v>0</v>
      </c>
      <c r="IP139" s="36">
        <f t="shared" ref="IP139:IR139" si="3733">SUM(IP135:IP138)</f>
        <v>0</v>
      </c>
      <c r="IQ139" s="36">
        <f t="shared" si="3733"/>
        <v>5000</v>
      </c>
      <c r="IR139" s="37">
        <f t="shared" si="3733"/>
        <v>34450</v>
      </c>
      <c r="IS139" s="424">
        <f t="shared" si="3644"/>
        <v>383950</v>
      </c>
      <c r="IT139" s="45"/>
      <c r="IU139" s="33">
        <f>SUM(IU135:IU138)</f>
        <v>0</v>
      </c>
      <c r="IV139" s="36"/>
      <c r="IW139" s="36">
        <f t="shared" ref="IW139:IX139" si="3734">SUM(IW135:IW138)</f>
        <v>0</v>
      </c>
      <c r="IX139" s="33">
        <f t="shared" si="3734"/>
        <v>2000</v>
      </c>
      <c r="IY139" s="36"/>
      <c r="IZ139" s="36">
        <f t="shared" ref="IZ139:JA139" si="3735">SUM(IZ135:IZ138)</f>
        <v>50000</v>
      </c>
      <c r="JA139" s="33">
        <f t="shared" si="3735"/>
        <v>250</v>
      </c>
      <c r="JB139" s="36"/>
      <c r="JC139" s="36">
        <f t="shared" ref="JC139:JD139" si="3736">SUM(JC135:JC138)</f>
        <v>15000</v>
      </c>
      <c r="JD139" s="33">
        <f t="shared" si="3736"/>
        <v>250</v>
      </c>
      <c r="JE139" s="36"/>
      <c r="JF139" s="36">
        <f t="shared" ref="JF139:JG139" si="3737">SUM(JF135:JF138)</f>
        <v>7500</v>
      </c>
      <c r="JG139" s="33">
        <f t="shared" si="3737"/>
        <v>0</v>
      </c>
      <c r="JH139" s="36"/>
      <c r="JI139" s="36">
        <f t="shared" ref="JI139:JJ139" si="3738">SUM(JI135:JI138)</f>
        <v>0</v>
      </c>
      <c r="JJ139" s="33">
        <f t="shared" si="3738"/>
        <v>250</v>
      </c>
      <c r="JK139" s="36"/>
      <c r="JL139" s="36">
        <f t="shared" ref="JL139:JP139" si="3739">SUM(JL135:JL138)</f>
        <v>125000</v>
      </c>
      <c r="JM139" s="670">
        <f t="shared" si="3739"/>
        <v>0</v>
      </c>
      <c r="JN139" s="36">
        <f t="shared" si="3739"/>
        <v>0</v>
      </c>
      <c r="JO139" s="36">
        <f t="shared" si="3739"/>
        <v>0</v>
      </c>
      <c r="JP139" s="33">
        <f t="shared" si="3739"/>
        <v>350000</v>
      </c>
      <c r="JQ139" s="36"/>
      <c r="JR139" s="36">
        <f t="shared" ref="JR139:JT139" si="3740">SUM(JR135:JR138)</f>
        <v>147000</v>
      </c>
      <c r="JS139" s="33">
        <f t="shared" si="3740"/>
        <v>350000</v>
      </c>
      <c r="JT139" s="33">
        <f t="shared" si="3740"/>
        <v>0</v>
      </c>
      <c r="JU139" s="36"/>
      <c r="JV139" s="36">
        <f t="shared" ref="JV139" si="3741">SUM(JV135:JV138)</f>
        <v>0</v>
      </c>
      <c r="JW139" s="424">
        <f t="shared" ref="JW139:JW204" si="3742">SUM(IW139,IZ139,JC139,JF139,JI139,JL139,JO139,JR139,JV139)</f>
        <v>344500</v>
      </c>
      <c r="JX139" s="33">
        <f t="shared" ref="JX139" si="3743">SUM(JX135:JX138)</f>
        <v>0</v>
      </c>
      <c r="JY139" s="36"/>
      <c r="JZ139" s="36">
        <f t="shared" ref="JZ139:KA139" si="3744">SUM(JZ135:JZ138)</f>
        <v>0</v>
      </c>
      <c r="KA139" s="33">
        <f t="shared" si="3744"/>
        <v>0</v>
      </c>
      <c r="KB139" s="36"/>
      <c r="KC139" s="36">
        <f t="shared" ref="KC139:KD139" si="3745">SUM(KC135:KC138)</f>
        <v>0</v>
      </c>
      <c r="KD139" s="33">
        <f t="shared" si="3745"/>
        <v>0</v>
      </c>
      <c r="KE139" s="36"/>
      <c r="KF139" s="36">
        <f t="shared" ref="KF139:KG139" si="3746">SUM(KF135:KF138)</f>
        <v>0</v>
      </c>
      <c r="KG139" s="33">
        <f t="shared" si="3746"/>
        <v>0</v>
      </c>
      <c r="KH139" s="36"/>
      <c r="KI139" s="36">
        <f t="shared" ref="KI139:KJ139" si="3747">SUM(KI135:KI138)</f>
        <v>0</v>
      </c>
      <c r="KJ139" s="33">
        <f t="shared" si="3747"/>
        <v>0</v>
      </c>
      <c r="KK139" s="36"/>
      <c r="KL139" s="36">
        <f t="shared" ref="KL139" si="3748">SUM(KL135:KL138)</f>
        <v>0</v>
      </c>
      <c r="KM139" s="424">
        <f t="shared" ref="KM139:KM202" si="3749">SUM(JZ139,KC139,KF139,KI139,KL139)</f>
        <v>0</v>
      </c>
      <c r="KN139" s="36">
        <f t="shared" ref="KN139:KP139" si="3750">SUM(KN135:KN138)</f>
        <v>0</v>
      </c>
      <c r="KO139" s="36">
        <f t="shared" si="3750"/>
        <v>5000</v>
      </c>
      <c r="KP139" s="37">
        <f t="shared" si="3750"/>
        <v>34450</v>
      </c>
      <c r="KQ139" s="424">
        <f t="shared" si="3645"/>
        <v>383950</v>
      </c>
      <c r="KR139" s="45"/>
    </row>
    <row r="140" spans="1:304">
      <c r="A140" s="916"/>
      <c r="B140" s="24"/>
      <c r="C140" s="635" t="s">
        <v>26</v>
      </c>
      <c r="D140" s="17" t="s">
        <v>1</v>
      </c>
      <c r="E140" s="391"/>
      <c r="F140" s="391" t="str">
        <f t="shared" si="1986"/>
        <v/>
      </c>
      <c r="G140" s="392"/>
      <c r="H140" s="391"/>
      <c r="I140" s="391" t="str">
        <f t="shared" si="2084"/>
        <v/>
      </c>
      <c r="J140" s="392"/>
      <c r="K140" s="391"/>
      <c r="L140" s="391" t="str">
        <f t="shared" si="1834"/>
        <v/>
      </c>
      <c r="M140" s="392"/>
      <c r="N140" s="391"/>
      <c r="O140" s="391" t="str">
        <f t="shared" si="1844"/>
        <v/>
      </c>
      <c r="P140" s="392"/>
      <c r="Q140" s="391"/>
      <c r="R140" s="391" t="str">
        <f t="shared" si="2085"/>
        <v/>
      </c>
      <c r="S140" s="392"/>
      <c r="T140" s="391"/>
      <c r="U140" s="391" t="str">
        <f t="shared" si="1846"/>
        <v/>
      </c>
      <c r="V140" s="392"/>
      <c r="W140" s="683"/>
      <c r="X140" s="392"/>
      <c r="Y140" s="392"/>
      <c r="Z140" s="391"/>
      <c r="AA140" s="393" t="str">
        <f t="shared" si="2079"/>
        <v/>
      </c>
      <c r="AB140" s="392"/>
      <c r="AC140" s="391"/>
      <c r="AD140" s="391"/>
      <c r="AE140" s="391" t="str">
        <f t="shared" si="1848"/>
        <v/>
      </c>
      <c r="AF140" s="392"/>
      <c r="AG140" s="392">
        <f t="shared" ref="AG140:AG145" si="3751">SUM(G140,J140,M140,P140,S140,V140,AB140,AF140)</f>
        <v>0</v>
      </c>
      <c r="AH140" s="391"/>
      <c r="AI140" s="391" t="str">
        <f t="shared" si="2949"/>
        <v/>
      </c>
      <c r="AJ140" s="392"/>
      <c r="AK140" s="391"/>
      <c r="AL140" s="391" t="str">
        <f t="shared" si="2950"/>
        <v/>
      </c>
      <c r="AM140" s="392"/>
      <c r="AN140" s="391"/>
      <c r="AO140" s="391" t="str">
        <f t="shared" si="2951"/>
        <v/>
      </c>
      <c r="AP140" s="392"/>
      <c r="AQ140" s="391"/>
      <c r="AR140" s="391" t="str">
        <f t="shared" si="2746"/>
        <v/>
      </c>
      <c r="AS140" s="392"/>
      <c r="AT140" s="391"/>
      <c r="AU140" s="391" t="str">
        <f t="shared" si="1988"/>
        <v>0</v>
      </c>
      <c r="AV140" s="392"/>
      <c r="AW140" s="394">
        <v>0</v>
      </c>
      <c r="AX140" s="392"/>
      <c r="AY140" s="392">
        <v>5000</v>
      </c>
      <c r="AZ140" s="399">
        <f t="shared" ref="AZ140:AZ144" si="3752">SUM(G140,J140,M140,P140,S140,V140,AB140,AF140,AJ140,AM140,AP140,AV140,AS140,AX140)*0.1</f>
        <v>0</v>
      </c>
      <c r="BA140" s="206">
        <f t="shared" si="2479"/>
        <v>5000</v>
      </c>
      <c r="BB140" s="45"/>
      <c r="BC140" s="486"/>
      <c r="BD140" s="800" t="str">
        <f t="shared" si="1884"/>
        <v/>
      </c>
      <c r="BE140" s="800"/>
      <c r="BF140" s="486"/>
      <c r="BG140" s="800" t="str">
        <f t="shared" si="1886"/>
        <v/>
      </c>
      <c r="BH140" s="800"/>
      <c r="BI140" s="486"/>
      <c r="BJ140" s="800" t="str">
        <f t="shared" si="1888"/>
        <v/>
      </c>
      <c r="BK140" s="800"/>
      <c r="BL140" s="486"/>
      <c r="BM140" s="800" t="str">
        <f t="shared" si="1890"/>
        <v/>
      </c>
      <c r="BN140" s="800"/>
      <c r="BO140" s="486"/>
      <c r="BP140" s="800" t="str">
        <f t="shared" si="1892"/>
        <v/>
      </c>
      <c r="BQ140" s="800"/>
      <c r="BR140" s="486"/>
      <c r="BS140" s="800" t="str">
        <f t="shared" si="1894"/>
        <v/>
      </c>
      <c r="BT140" s="800"/>
      <c r="BU140" s="801"/>
      <c r="BV140" s="800"/>
      <c r="BW140" s="800"/>
      <c r="BX140" s="486"/>
      <c r="BY140" s="800" t="str">
        <f t="shared" si="1896"/>
        <v/>
      </c>
      <c r="BZ140" s="800"/>
      <c r="CA140" s="486"/>
      <c r="CB140" s="486"/>
      <c r="CC140" s="800" t="str">
        <f t="shared" si="1898"/>
        <v/>
      </c>
      <c r="CD140" s="800"/>
      <c r="CE140" s="424">
        <f t="shared" si="3674"/>
        <v>0</v>
      </c>
      <c r="CF140" s="486"/>
      <c r="CG140" s="800" t="str">
        <f t="shared" si="1901"/>
        <v/>
      </c>
      <c r="CH140" s="800"/>
      <c r="CI140" s="486"/>
      <c r="CJ140" s="800" t="str">
        <f t="shared" si="1903"/>
        <v/>
      </c>
      <c r="CK140" s="800"/>
      <c r="CL140" s="486"/>
      <c r="CM140" s="800" t="str">
        <f t="shared" si="1905"/>
        <v/>
      </c>
      <c r="CN140" s="800"/>
      <c r="CO140" s="486"/>
      <c r="CP140" s="800" t="str">
        <f t="shared" si="1907"/>
        <v/>
      </c>
      <c r="CQ140" s="800"/>
      <c r="CR140" s="486"/>
      <c r="CS140" s="800" t="str">
        <f t="shared" si="1909"/>
        <v/>
      </c>
      <c r="CT140" s="800"/>
      <c r="CU140" s="424">
        <f t="shared" si="3681"/>
        <v>0</v>
      </c>
      <c r="CV140" s="800"/>
      <c r="CW140" s="800">
        <v>5000</v>
      </c>
      <c r="CX140" s="399">
        <f>SUM(BE140,BH140,BK140,BN140,BQ140,BT140,BZ140,CD140,CH140,CK140,CN140,CQ140,CT140)*0.1</f>
        <v>0</v>
      </c>
      <c r="CY140" s="424">
        <f t="shared" si="3641"/>
        <v>5000</v>
      </c>
      <c r="CZ140" s="823"/>
      <c r="DA140" s="486"/>
      <c r="DB140" s="800"/>
      <c r="DC140" s="800"/>
      <c r="DD140" s="486"/>
      <c r="DE140" s="800"/>
      <c r="DF140" s="800"/>
      <c r="DG140" s="486"/>
      <c r="DH140" s="800"/>
      <c r="DI140" s="800"/>
      <c r="DJ140" s="486"/>
      <c r="DK140" s="800"/>
      <c r="DL140" s="800"/>
      <c r="DM140" s="486"/>
      <c r="DN140" s="800"/>
      <c r="DO140" s="800"/>
      <c r="DP140" s="486"/>
      <c r="DQ140" s="800"/>
      <c r="DR140" s="800"/>
      <c r="DS140" s="801"/>
      <c r="DT140" s="800"/>
      <c r="DU140" s="800"/>
      <c r="DV140" s="486"/>
      <c r="DW140" s="800"/>
      <c r="DX140" s="800"/>
      <c r="DY140" s="486"/>
      <c r="DZ140" s="486"/>
      <c r="EA140" s="800"/>
      <c r="EB140" s="800"/>
      <c r="EC140" s="424">
        <f t="shared" si="3691"/>
        <v>0</v>
      </c>
      <c r="ED140" s="486"/>
      <c r="EE140" s="800"/>
      <c r="EF140" s="800"/>
      <c r="EG140" s="486"/>
      <c r="EH140" s="800"/>
      <c r="EI140" s="800"/>
      <c r="EJ140" s="486"/>
      <c r="EK140" s="800"/>
      <c r="EL140" s="800"/>
      <c r="EM140" s="486"/>
      <c r="EN140" s="800"/>
      <c r="EO140" s="800"/>
      <c r="EP140" s="486"/>
      <c r="EQ140" s="800"/>
      <c r="ER140" s="800"/>
      <c r="ES140" s="424">
        <f t="shared" si="3698"/>
        <v>0</v>
      </c>
      <c r="ET140" s="800"/>
      <c r="EU140" s="399">
        <v>5000</v>
      </c>
      <c r="EV140" s="399">
        <f>SUM(DC140,DF140,DI140,DL140,DO140,DR140,DX140,EB140,EF140,EI140,EL140,EO140,ER140)*0.1</f>
        <v>0</v>
      </c>
      <c r="EW140" s="424">
        <f t="shared" si="3642"/>
        <v>5000</v>
      </c>
      <c r="EX140" s="424"/>
      <c r="EY140" s="486"/>
      <c r="EZ140" s="800"/>
      <c r="FA140" s="800"/>
      <c r="FB140" s="486"/>
      <c r="FC140" s="800"/>
      <c r="FD140" s="800"/>
      <c r="FE140" s="486"/>
      <c r="FF140" s="800"/>
      <c r="FG140" s="800"/>
      <c r="FH140" s="486"/>
      <c r="FI140" s="800"/>
      <c r="FJ140" s="800"/>
      <c r="FK140" s="486"/>
      <c r="FL140" s="800"/>
      <c r="FM140" s="800"/>
      <c r="FN140" s="486"/>
      <c r="FO140" s="800"/>
      <c r="FP140" s="800"/>
      <c r="FQ140" s="801"/>
      <c r="FR140" s="800"/>
      <c r="FS140" s="800"/>
      <c r="FT140" s="486"/>
      <c r="FU140" s="800"/>
      <c r="FV140" s="800"/>
      <c r="FW140" s="486"/>
      <c r="FX140" s="800"/>
      <c r="FY140" s="800"/>
      <c r="FZ140" s="800"/>
      <c r="GA140" s="424">
        <f t="shared" si="3708"/>
        <v>0</v>
      </c>
      <c r="GB140" s="486"/>
      <c r="GC140" s="800"/>
      <c r="GD140" s="800"/>
      <c r="GE140" s="486"/>
      <c r="GF140" s="800"/>
      <c r="GG140" s="800"/>
      <c r="GH140" s="486"/>
      <c r="GI140" s="800"/>
      <c r="GJ140" s="800"/>
      <c r="GK140" s="486"/>
      <c r="GL140" s="800"/>
      <c r="GM140" s="800"/>
      <c r="GN140" s="486"/>
      <c r="GO140" s="800"/>
      <c r="GP140" s="800"/>
      <c r="GQ140" s="424">
        <f t="shared" si="3715"/>
        <v>0</v>
      </c>
      <c r="GR140" s="800"/>
      <c r="GS140" s="399">
        <v>5000</v>
      </c>
      <c r="GT140" s="399">
        <f>SUM(FA140,FD140,FG140,FJ140,FM140,FP140,FV140,FZ140,GD140,GG140,GJ140,GM140,GP140)*0.1</f>
        <v>0</v>
      </c>
      <c r="GU140" s="424">
        <f t="shared" si="3643"/>
        <v>5000</v>
      </c>
      <c r="GV140" s="424"/>
      <c r="GW140" s="486"/>
      <c r="GX140" s="800"/>
      <c r="GY140" s="800"/>
      <c r="GZ140" s="486"/>
      <c r="HA140" s="800"/>
      <c r="HB140" s="800"/>
      <c r="HC140" s="486"/>
      <c r="HD140" s="800"/>
      <c r="HE140" s="800"/>
      <c r="HF140" s="486"/>
      <c r="HG140" s="800"/>
      <c r="HH140" s="800"/>
      <c r="HI140" s="486"/>
      <c r="HJ140" s="800"/>
      <c r="HK140" s="800"/>
      <c r="HL140" s="486"/>
      <c r="HM140" s="800"/>
      <c r="HN140" s="800"/>
      <c r="HO140" s="801"/>
      <c r="HP140" s="800"/>
      <c r="HQ140" s="800"/>
      <c r="HR140" s="486"/>
      <c r="HS140" s="800"/>
      <c r="HT140" s="800"/>
      <c r="HU140" s="486"/>
      <c r="HV140" s="486"/>
      <c r="HW140" s="800"/>
      <c r="HX140" s="800"/>
      <c r="HY140" s="424">
        <f t="shared" si="3725"/>
        <v>0</v>
      </c>
      <c r="HZ140" s="486"/>
      <c r="IA140" s="800"/>
      <c r="IB140" s="800"/>
      <c r="IC140" s="486"/>
      <c r="ID140" s="800"/>
      <c r="IE140" s="800"/>
      <c r="IF140" s="486"/>
      <c r="IG140" s="800"/>
      <c r="IH140" s="800"/>
      <c r="II140" s="486"/>
      <c r="IJ140" s="800"/>
      <c r="IK140" s="800"/>
      <c r="IL140" s="486"/>
      <c r="IM140" s="800"/>
      <c r="IN140" s="800"/>
      <c r="IO140" s="424">
        <f t="shared" si="3732"/>
        <v>0</v>
      </c>
      <c r="IP140" s="800"/>
      <c r="IQ140" s="399">
        <v>5000</v>
      </c>
      <c r="IR140" s="399">
        <f>SUM(GY140,HB140,HE140,HH140,HK140,HN140,HT140,HX140,IB140,IE140,IH140,IK140,IN140)*0.1</f>
        <v>0</v>
      </c>
      <c r="IS140" s="424">
        <f t="shared" si="3644"/>
        <v>5000</v>
      </c>
      <c r="IT140" s="424"/>
      <c r="IU140" s="486"/>
      <c r="IV140" s="800"/>
      <c r="IW140" s="800"/>
      <c r="IX140" s="486"/>
      <c r="IY140" s="800"/>
      <c r="IZ140" s="800"/>
      <c r="JA140" s="486"/>
      <c r="JB140" s="800"/>
      <c r="JC140" s="800"/>
      <c r="JD140" s="486"/>
      <c r="JE140" s="800"/>
      <c r="JF140" s="800"/>
      <c r="JG140" s="486"/>
      <c r="JH140" s="800"/>
      <c r="JI140" s="800"/>
      <c r="JJ140" s="486"/>
      <c r="JK140" s="800"/>
      <c r="JL140" s="800"/>
      <c r="JM140" s="801"/>
      <c r="JN140" s="800"/>
      <c r="JO140" s="800"/>
      <c r="JP140" s="486"/>
      <c r="JQ140" s="800"/>
      <c r="JR140" s="800"/>
      <c r="JS140" s="486"/>
      <c r="JT140" s="486"/>
      <c r="JU140" s="800"/>
      <c r="JV140" s="800"/>
      <c r="JW140" s="424">
        <f t="shared" si="3742"/>
        <v>0</v>
      </c>
      <c r="JX140" s="486"/>
      <c r="JY140" s="800"/>
      <c r="JZ140" s="800"/>
      <c r="KA140" s="486"/>
      <c r="KB140" s="800"/>
      <c r="KC140" s="800"/>
      <c r="KD140" s="486"/>
      <c r="KE140" s="800"/>
      <c r="KF140" s="800"/>
      <c r="KG140" s="486"/>
      <c r="KH140" s="800"/>
      <c r="KI140" s="800"/>
      <c r="KJ140" s="486"/>
      <c r="KK140" s="800"/>
      <c r="KL140" s="800"/>
      <c r="KM140" s="424">
        <f t="shared" si="3749"/>
        <v>0</v>
      </c>
      <c r="KN140" s="800"/>
      <c r="KO140" s="399">
        <v>5000</v>
      </c>
      <c r="KP140" s="399">
        <f>SUM(IW140,IZ140,JC140,JF140,JI140,JL140,JR140,JV140,JZ140,KC140,KF140,KI140,KL140)*0.1</f>
        <v>0</v>
      </c>
      <c r="KQ140" s="424">
        <f t="shared" si="3645"/>
        <v>5000</v>
      </c>
      <c r="KR140" s="424"/>
    </row>
    <row r="141" spans="1:304">
      <c r="A141" s="916"/>
      <c r="B141" s="24"/>
      <c r="C141" s="16"/>
      <c r="D141" s="17" t="s">
        <v>55</v>
      </c>
      <c r="E141" s="391"/>
      <c r="F141" s="391" t="str">
        <f t="shared" si="1986"/>
        <v/>
      </c>
      <c r="G141" s="392"/>
      <c r="H141" s="391"/>
      <c r="I141" s="391" t="str">
        <f t="shared" si="2084"/>
        <v/>
      </c>
      <c r="J141" s="392"/>
      <c r="K141" s="391"/>
      <c r="L141" s="391" t="str">
        <f t="shared" si="1834"/>
        <v/>
      </c>
      <c r="M141" s="392"/>
      <c r="N141" s="391">
        <v>407</v>
      </c>
      <c r="O141" s="391">
        <f t="shared" si="1844"/>
        <v>26.056511056511056</v>
      </c>
      <c r="P141" s="392">
        <v>10605</v>
      </c>
      <c r="Q141" s="391"/>
      <c r="R141" s="391" t="str">
        <f t="shared" si="2085"/>
        <v/>
      </c>
      <c r="S141" s="392"/>
      <c r="T141" s="391"/>
      <c r="U141" s="391" t="str">
        <f t="shared" si="1846"/>
        <v/>
      </c>
      <c r="V141" s="392"/>
      <c r="W141" s="683"/>
      <c r="X141" s="392"/>
      <c r="Y141" s="392"/>
      <c r="Z141" s="391"/>
      <c r="AA141" s="393" t="str">
        <f t="shared" si="2079"/>
        <v/>
      </c>
      <c r="AB141" s="392"/>
      <c r="AC141" s="391"/>
      <c r="AD141" s="391"/>
      <c r="AE141" s="391" t="str">
        <f t="shared" si="1848"/>
        <v/>
      </c>
      <c r="AF141" s="392"/>
      <c r="AG141" s="392">
        <f t="shared" si="3751"/>
        <v>10605</v>
      </c>
      <c r="AH141" s="391"/>
      <c r="AI141" s="391" t="str">
        <f t="shared" si="2949"/>
        <v/>
      </c>
      <c r="AJ141" s="392"/>
      <c r="AK141" s="391"/>
      <c r="AL141" s="391" t="str">
        <f t="shared" si="2950"/>
        <v/>
      </c>
      <c r="AM141" s="392"/>
      <c r="AN141" s="391"/>
      <c r="AO141" s="391" t="str">
        <f t="shared" si="2951"/>
        <v/>
      </c>
      <c r="AP141" s="392"/>
      <c r="AQ141" s="391"/>
      <c r="AR141" s="391" t="str">
        <f t="shared" si="2746"/>
        <v/>
      </c>
      <c r="AS141" s="392"/>
      <c r="AT141" s="391"/>
      <c r="AU141" s="391" t="str">
        <f t="shared" si="1988"/>
        <v>0</v>
      </c>
      <c r="AV141" s="392"/>
      <c r="AW141" s="392">
        <v>0</v>
      </c>
      <c r="AX141" s="392"/>
      <c r="AY141" s="392"/>
      <c r="AZ141" s="399">
        <f t="shared" si="3752"/>
        <v>1060.5</v>
      </c>
      <c r="BA141" s="206">
        <f t="shared" si="2479"/>
        <v>11665.5</v>
      </c>
      <c r="BB141" s="45"/>
      <c r="BC141" s="486">
        <v>285</v>
      </c>
      <c r="BD141" s="800">
        <f t="shared" si="1884"/>
        <v>56</v>
      </c>
      <c r="BE141" s="800">
        <v>15960</v>
      </c>
      <c r="BF141" s="486">
        <v>1234</v>
      </c>
      <c r="BG141" s="800">
        <f t="shared" si="1886"/>
        <v>12.26580226904376</v>
      </c>
      <c r="BH141" s="800">
        <v>15136</v>
      </c>
      <c r="BI141" s="486">
        <v>0</v>
      </c>
      <c r="BJ141" s="800">
        <v>0</v>
      </c>
      <c r="BK141" s="800">
        <v>0</v>
      </c>
      <c r="BL141" s="486">
        <v>0</v>
      </c>
      <c r="BM141" s="800" t="str">
        <f t="shared" si="1890"/>
        <v/>
      </c>
      <c r="BN141" s="800">
        <v>0</v>
      </c>
      <c r="BO141" s="486">
        <v>95</v>
      </c>
      <c r="BP141" s="800">
        <f t="shared" si="1892"/>
        <v>2500</v>
      </c>
      <c r="BQ141" s="800">
        <v>237500</v>
      </c>
      <c r="BR141" s="486">
        <v>0</v>
      </c>
      <c r="BS141" s="800">
        <v>0</v>
      </c>
      <c r="BT141" s="800">
        <v>0</v>
      </c>
      <c r="BU141" s="801">
        <v>0</v>
      </c>
      <c r="BV141" s="800">
        <v>0</v>
      </c>
      <c r="BW141" s="800">
        <v>0</v>
      </c>
      <c r="BX141" s="486">
        <v>0</v>
      </c>
      <c r="BY141" s="800">
        <v>0</v>
      </c>
      <c r="BZ141" s="800">
        <v>0</v>
      </c>
      <c r="CA141" s="486">
        <v>174514</v>
      </c>
      <c r="CB141" s="486">
        <v>0</v>
      </c>
      <c r="CC141" s="800">
        <v>0</v>
      </c>
      <c r="CD141" s="800">
        <v>0</v>
      </c>
      <c r="CE141" s="424">
        <f t="shared" si="3674"/>
        <v>268596</v>
      </c>
      <c r="CF141" s="486">
        <v>0</v>
      </c>
      <c r="CG141" s="800">
        <v>0</v>
      </c>
      <c r="CH141" s="800">
        <v>0</v>
      </c>
      <c r="CI141" s="486">
        <v>0</v>
      </c>
      <c r="CJ141" s="800">
        <v>0</v>
      </c>
      <c r="CK141" s="800">
        <v>0</v>
      </c>
      <c r="CL141" s="486">
        <v>0</v>
      </c>
      <c r="CM141" s="800">
        <v>0</v>
      </c>
      <c r="CN141" s="800">
        <v>0</v>
      </c>
      <c r="CO141" s="486">
        <v>0</v>
      </c>
      <c r="CP141" s="800">
        <v>0</v>
      </c>
      <c r="CQ141" s="800">
        <v>0</v>
      </c>
      <c r="CR141" s="486">
        <v>0</v>
      </c>
      <c r="CS141" s="800" t="str">
        <f t="shared" si="1909"/>
        <v/>
      </c>
      <c r="CT141" s="800">
        <v>0</v>
      </c>
      <c r="CU141" s="424">
        <f t="shared" si="3681"/>
        <v>0</v>
      </c>
      <c r="CV141" s="800">
        <v>20000</v>
      </c>
      <c r="CW141" s="800"/>
      <c r="CX141" s="399">
        <f t="shared" ref="CX141" si="3753">SUM(BE141,BH141,BK141,BN141,BQ141,BT141,BZ141,CD141,CH141,CK141,CN141,CQ141,CT141)*0.1</f>
        <v>26859.600000000002</v>
      </c>
      <c r="CY141" s="424">
        <f t="shared" si="3641"/>
        <v>315455.59999999998</v>
      </c>
      <c r="CZ141" s="823"/>
      <c r="DA141" s="486">
        <v>0</v>
      </c>
      <c r="DB141" s="800">
        <v>0</v>
      </c>
      <c r="DC141" s="800">
        <v>0</v>
      </c>
      <c r="DD141" s="486">
        <v>22</v>
      </c>
      <c r="DE141" s="800">
        <f>DF141/DD141</f>
        <v>40</v>
      </c>
      <c r="DF141" s="800">
        <v>880</v>
      </c>
      <c r="DG141" s="486">
        <v>0</v>
      </c>
      <c r="DH141" s="800">
        <v>0</v>
      </c>
      <c r="DI141" s="800">
        <v>0</v>
      </c>
      <c r="DJ141" s="486">
        <v>4797</v>
      </c>
      <c r="DK141" s="800">
        <f>DL141/DJ141</f>
        <v>25</v>
      </c>
      <c r="DL141" s="800">
        <v>119925</v>
      </c>
      <c r="DM141" s="486">
        <v>0</v>
      </c>
      <c r="DN141" s="800">
        <v>0</v>
      </c>
      <c r="DO141" s="800">
        <v>0</v>
      </c>
      <c r="DP141" s="486">
        <v>0</v>
      </c>
      <c r="DQ141" s="800">
        <v>0</v>
      </c>
      <c r="DR141" s="800">
        <v>0</v>
      </c>
      <c r="DS141" s="801">
        <v>0</v>
      </c>
      <c r="DT141" s="800">
        <v>0</v>
      </c>
      <c r="DU141" s="800">
        <v>0</v>
      </c>
      <c r="DV141" s="486">
        <v>174514</v>
      </c>
      <c r="DW141" s="800">
        <f>DX141/DV141</f>
        <v>0.4</v>
      </c>
      <c r="DX141" s="800">
        <v>69805.600000000006</v>
      </c>
      <c r="DY141" s="486">
        <v>14910</v>
      </c>
      <c r="DZ141" s="486">
        <v>0</v>
      </c>
      <c r="EA141" s="800">
        <v>0</v>
      </c>
      <c r="EB141" s="800">
        <v>0</v>
      </c>
      <c r="EC141" s="424">
        <f t="shared" si="3691"/>
        <v>190610.6</v>
      </c>
      <c r="ED141" s="486">
        <v>0</v>
      </c>
      <c r="EE141" s="800">
        <v>0</v>
      </c>
      <c r="EF141" s="800">
        <v>0</v>
      </c>
      <c r="EG141" s="486">
        <v>0</v>
      </c>
      <c r="EH141" s="800">
        <v>0</v>
      </c>
      <c r="EI141" s="800">
        <v>0</v>
      </c>
      <c r="EJ141" s="486">
        <v>0</v>
      </c>
      <c r="EK141" s="800">
        <v>0</v>
      </c>
      <c r="EL141" s="800">
        <v>0</v>
      </c>
      <c r="EM141" s="486">
        <v>0</v>
      </c>
      <c r="EN141" s="800">
        <v>0</v>
      </c>
      <c r="EO141" s="800">
        <v>0</v>
      </c>
      <c r="EP141" s="486">
        <v>0</v>
      </c>
      <c r="EQ141" s="800">
        <v>0</v>
      </c>
      <c r="ER141" s="800">
        <v>0</v>
      </c>
      <c r="ES141" s="424">
        <f t="shared" si="3698"/>
        <v>0</v>
      </c>
      <c r="ET141" s="800">
        <v>0</v>
      </c>
      <c r="EU141" s="800"/>
      <c r="EV141" s="399">
        <f t="shared" ref="EV141" si="3754">SUM(DC141,DF141,DI141,DL141,DO141,DR141,DX141,EB141,EF141,EI141,EL141,EO141,ER141)*0.1</f>
        <v>19061.060000000001</v>
      </c>
      <c r="EW141" s="424">
        <f t="shared" si="3642"/>
        <v>209671.66</v>
      </c>
      <c r="EX141" s="424"/>
      <c r="EY141" s="486">
        <v>0</v>
      </c>
      <c r="EZ141" s="800">
        <v>0</v>
      </c>
      <c r="FA141" s="800">
        <v>0</v>
      </c>
      <c r="FB141" s="486">
        <v>73</v>
      </c>
      <c r="FC141" s="800">
        <f>FD141/FB141</f>
        <v>40</v>
      </c>
      <c r="FD141" s="800">
        <v>2920</v>
      </c>
      <c r="FE141" s="486">
        <v>0</v>
      </c>
      <c r="FF141" s="800">
        <v>0</v>
      </c>
      <c r="FG141" s="800">
        <v>0</v>
      </c>
      <c r="FH141" s="486">
        <v>0</v>
      </c>
      <c r="FI141" s="800">
        <v>0</v>
      </c>
      <c r="FJ141" s="800">
        <v>0</v>
      </c>
      <c r="FK141" s="486">
        <v>0</v>
      </c>
      <c r="FL141" s="800">
        <v>0</v>
      </c>
      <c r="FM141" s="800">
        <v>0</v>
      </c>
      <c r="FN141" s="486">
        <v>0</v>
      </c>
      <c r="FO141" s="800">
        <v>0</v>
      </c>
      <c r="FP141" s="800">
        <v>0</v>
      </c>
      <c r="FQ141" s="801">
        <v>0</v>
      </c>
      <c r="FR141" s="800">
        <v>0</v>
      </c>
      <c r="FS141" s="800">
        <v>0</v>
      </c>
      <c r="FT141" s="486">
        <v>14910</v>
      </c>
      <c r="FU141" s="800">
        <f>FV141/FT141</f>
        <v>0.4</v>
      </c>
      <c r="FV141" s="800">
        <v>5964</v>
      </c>
      <c r="FW141" s="486">
        <v>8079</v>
      </c>
      <c r="FX141" s="800">
        <v>0</v>
      </c>
      <c r="FY141" s="800">
        <v>0</v>
      </c>
      <c r="FZ141" s="800">
        <v>0</v>
      </c>
      <c r="GA141" s="424">
        <f t="shared" si="3708"/>
        <v>8884</v>
      </c>
      <c r="GB141" s="486">
        <v>0</v>
      </c>
      <c r="GC141" s="800">
        <v>0</v>
      </c>
      <c r="GD141" s="800">
        <v>0</v>
      </c>
      <c r="GE141" s="486">
        <v>0</v>
      </c>
      <c r="GF141" s="800">
        <v>0</v>
      </c>
      <c r="GG141" s="800">
        <v>0</v>
      </c>
      <c r="GH141" s="486">
        <v>0</v>
      </c>
      <c r="GI141" s="800">
        <v>0</v>
      </c>
      <c r="GJ141" s="800">
        <v>0</v>
      </c>
      <c r="GK141" s="486">
        <v>0</v>
      </c>
      <c r="GL141" s="800">
        <v>0</v>
      </c>
      <c r="GM141" s="800">
        <v>0</v>
      </c>
      <c r="GN141" s="486">
        <v>0</v>
      </c>
      <c r="GO141" s="800">
        <v>0</v>
      </c>
      <c r="GP141" s="800">
        <v>0</v>
      </c>
      <c r="GQ141" s="424">
        <f t="shared" si="3715"/>
        <v>0</v>
      </c>
      <c r="GR141" s="800">
        <v>0</v>
      </c>
      <c r="GS141" s="800"/>
      <c r="GT141" s="399">
        <f t="shared" ref="GT141" si="3755">SUM(FA141,FD141,FG141,FJ141,FM141,FP141,FV141,FZ141,GD141,GG141,GJ141,GM141,GP141)*0.1</f>
        <v>888.40000000000009</v>
      </c>
      <c r="GU141" s="424">
        <f t="shared" si="3643"/>
        <v>9772.4</v>
      </c>
      <c r="GV141" s="424"/>
      <c r="GW141" s="486">
        <v>0</v>
      </c>
      <c r="GX141" s="800">
        <v>0</v>
      </c>
      <c r="GY141" s="800">
        <v>0</v>
      </c>
      <c r="GZ141" s="486">
        <v>77</v>
      </c>
      <c r="HA141" s="800">
        <f>HB141/GZ141</f>
        <v>40</v>
      </c>
      <c r="HB141" s="800">
        <v>3080</v>
      </c>
      <c r="HC141" s="486">
        <v>0</v>
      </c>
      <c r="HD141" s="800">
        <v>0</v>
      </c>
      <c r="HE141" s="800">
        <v>0</v>
      </c>
      <c r="HF141" s="486">
        <v>0</v>
      </c>
      <c r="HG141" s="800">
        <v>0</v>
      </c>
      <c r="HH141" s="800">
        <v>0</v>
      </c>
      <c r="HI141" s="486">
        <v>0</v>
      </c>
      <c r="HJ141" s="800">
        <v>0</v>
      </c>
      <c r="HK141" s="800">
        <v>0</v>
      </c>
      <c r="HL141" s="486">
        <v>0</v>
      </c>
      <c r="HM141" s="800">
        <v>0</v>
      </c>
      <c r="HN141" s="800">
        <v>0</v>
      </c>
      <c r="HO141" s="801">
        <v>0</v>
      </c>
      <c r="HP141" s="800">
        <v>0</v>
      </c>
      <c r="HQ141" s="800">
        <v>0</v>
      </c>
      <c r="HR141" s="486">
        <v>8079</v>
      </c>
      <c r="HS141" s="800">
        <f>HT141/HR141</f>
        <v>0.39992573338284443</v>
      </c>
      <c r="HT141" s="800">
        <v>3231</v>
      </c>
      <c r="HU141" s="486">
        <v>2158</v>
      </c>
      <c r="HV141" s="486">
        <v>0</v>
      </c>
      <c r="HW141" s="800">
        <v>0</v>
      </c>
      <c r="HX141" s="800">
        <v>0</v>
      </c>
      <c r="HY141" s="424">
        <f t="shared" si="3725"/>
        <v>6311</v>
      </c>
      <c r="HZ141" s="486">
        <v>0</v>
      </c>
      <c r="IA141" s="800">
        <v>0</v>
      </c>
      <c r="IB141" s="800">
        <v>0</v>
      </c>
      <c r="IC141" s="486">
        <v>0</v>
      </c>
      <c r="ID141" s="800">
        <v>0</v>
      </c>
      <c r="IE141" s="800">
        <v>0</v>
      </c>
      <c r="IF141" s="486">
        <v>0</v>
      </c>
      <c r="IG141" s="800">
        <v>0</v>
      </c>
      <c r="IH141" s="800">
        <v>0</v>
      </c>
      <c r="II141" s="486">
        <v>0</v>
      </c>
      <c r="IJ141" s="800">
        <v>0</v>
      </c>
      <c r="IK141" s="800">
        <v>0</v>
      </c>
      <c r="IL141" s="486">
        <v>0</v>
      </c>
      <c r="IM141" s="800">
        <v>0</v>
      </c>
      <c r="IN141" s="800">
        <v>0</v>
      </c>
      <c r="IO141" s="424">
        <f t="shared" si="3732"/>
        <v>0</v>
      </c>
      <c r="IP141" s="800">
        <v>0</v>
      </c>
      <c r="IQ141" s="800"/>
      <c r="IR141" s="399">
        <f t="shared" ref="IR141" si="3756">SUM(GY141,HB141,HE141,HH141,HK141,HN141,HT141,HX141,IB141,IE141,IH141,IK141,IN141)*0.1</f>
        <v>631.1</v>
      </c>
      <c r="IS141" s="424">
        <f t="shared" si="3644"/>
        <v>6942.1</v>
      </c>
      <c r="IT141" s="424"/>
      <c r="IU141" s="486">
        <v>0</v>
      </c>
      <c r="IV141" s="800">
        <v>0</v>
      </c>
      <c r="IW141" s="800">
        <v>0</v>
      </c>
      <c r="IX141" s="486">
        <v>20</v>
      </c>
      <c r="IY141" s="800">
        <f>IZ141/IX141</f>
        <v>40</v>
      </c>
      <c r="IZ141" s="800">
        <v>800</v>
      </c>
      <c r="JA141" s="486">
        <v>0</v>
      </c>
      <c r="JB141" s="800">
        <v>0</v>
      </c>
      <c r="JC141" s="800">
        <v>0</v>
      </c>
      <c r="JD141" s="486">
        <v>0</v>
      </c>
      <c r="JE141" s="800">
        <v>0</v>
      </c>
      <c r="JF141" s="800">
        <v>0</v>
      </c>
      <c r="JG141" s="486">
        <v>0</v>
      </c>
      <c r="JH141" s="800">
        <v>0</v>
      </c>
      <c r="JI141" s="800">
        <v>0</v>
      </c>
      <c r="JJ141" s="486">
        <v>0</v>
      </c>
      <c r="JK141" s="800">
        <v>0</v>
      </c>
      <c r="JL141" s="800">
        <v>0</v>
      </c>
      <c r="JM141" s="801">
        <v>0</v>
      </c>
      <c r="JN141" s="800">
        <v>0</v>
      </c>
      <c r="JO141" s="800">
        <v>0</v>
      </c>
      <c r="JP141" s="486">
        <v>2158</v>
      </c>
      <c r="JQ141" s="800">
        <f>JR141/JP141</f>
        <v>0.39990732159406855</v>
      </c>
      <c r="JR141" s="800">
        <v>863</v>
      </c>
      <c r="JS141" s="486">
        <v>0</v>
      </c>
      <c r="JT141" s="486">
        <v>0</v>
      </c>
      <c r="JU141" s="800">
        <v>0</v>
      </c>
      <c r="JV141" s="800">
        <v>0</v>
      </c>
      <c r="JW141" s="424">
        <f t="shared" si="3742"/>
        <v>1663</v>
      </c>
      <c r="JX141" s="486">
        <v>0</v>
      </c>
      <c r="JY141" s="800">
        <v>0</v>
      </c>
      <c r="JZ141" s="800">
        <v>0</v>
      </c>
      <c r="KA141" s="486">
        <v>0</v>
      </c>
      <c r="KB141" s="800">
        <v>0</v>
      </c>
      <c r="KC141" s="800">
        <v>0</v>
      </c>
      <c r="KD141" s="486">
        <v>0</v>
      </c>
      <c r="KE141" s="800">
        <v>0</v>
      </c>
      <c r="KF141" s="800">
        <v>0</v>
      </c>
      <c r="KG141" s="486">
        <v>0</v>
      </c>
      <c r="KH141" s="800">
        <v>0</v>
      </c>
      <c r="KI141" s="800">
        <v>0</v>
      </c>
      <c r="KJ141" s="486">
        <v>0</v>
      </c>
      <c r="KK141" s="800">
        <v>0</v>
      </c>
      <c r="KL141" s="800">
        <v>0</v>
      </c>
      <c r="KM141" s="424">
        <f t="shared" si="3749"/>
        <v>0</v>
      </c>
      <c r="KN141" s="800">
        <v>0</v>
      </c>
      <c r="KO141" s="800"/>
      <c r="KP141" s="399">
        <f t="shared" ref="KP141" si="3757">SUM(IW141,IZ141,JC141,JF141,JI141,JL141,JR141,JV141,JZ141,KC141,KF141,KI141,KL141)*0.1</f>
        <v>166.3</v>
      </c>
      <c r="KQ141" s="424">
        <f t="shared" si="3645"/>
        <v>1829.3</v>
      </c>
      <c r="KR141" s="424"/>
    </row>
    <row r="142" spans="1:304">
      <c r="A142" s="916"/>
      <c r="B142" s="24"/>
      <c r="C142" s="16"/>
      <c r="D142" s="17" t="s">
        <v>335</v>
      </c>
      <c r="E142" s="391">
        <v>729</v>
      </c>
      <c r="F142" s="391"/>
      <c r="G142" s="392">
        <v>10000</v>
      </c>
      <c r="H142" s="391"/>
      <c r="I142" s="391"/>
      <c r="J142" s="392"/>
      <c r="K142" s="391"/>
      <c r="L142" s="391"/>
      <c r="M142" s="392"/>
      <c r="N142" s="391"/>
      <c r="O142" s="391"/>
      <c r="P142" s="392"/>
      <c r="Q142" s="391"/>
      <c r="R142" s="391"/>
      <c r="S142" s="392"/>
      <c r="T142" s="391"/>
      <c r="U142" s="391"/>
      <c r="V142" s="392"/>
      <c r="W142" s="683"/>
      <c r="X142" s="392"/>
      <c r="Y142" s="392"/>
      <c r="Z142" s="391"/>
      <c r="AA142" s="393"/>
      <c r="AB142" s="392"/>
      <c r="AC142" s="391"/>
      <c r="AD142" s="391"/>
      <c r="AE142" s="391"/>
      <c r="AF142" s="392"/>
      <c r="AG142" s="392">
        <f t="shared" si="3751"/>
        <v>10000</v>
      </c>
      <c r="AH142" s="391"/>
      <c r="AI142" s="391"/>
      <c r="AJ142" s="392"/>
      <c r="AK142" s="391"/>
      <c r="AL142" s="391"/>
      <c r="AM142" s="392"/>
      <c r="AN142" s="391"/>
      <c r="AO142" s="391"/>
      <c r="AP142" s="392"/>
      <c r="AQ142" s="391"/>
      <c r="AR142" s="391"/>
      <c r="AS142" s="392"/>
      <c r="AT142" s="391"/>
      <c r="AU142" s="391"/>
      <c r="AV142" s="392"/>
      <c r="AW142" s="392">
        <v>0</v>
      </c>
      <c r="AX142" s="392"/>
      <c r="AY142" s="392"/>
      <c r="AZ142" s="399">
        <f t="shared" si="3752"/>
        <v>1000</v>
      </c>
      <c r="BA142" s="206">
        <f t="shared" si="2479"/>
        <v>11000</v>
      </c>
      <c r="BB142" s="45"/>
      <c r="BC142" s="486"/>
      <c r="BD142" s="800"/>
      <c r="BE142" s="800"/>
      <c r="BF142" s="486"/>
      <c r="BG142" s="800"/>
      <c r="BH142" s="800"/>
      <c r="BI142" s="486"/>
      <c r="BJ142" s="800"/>
      <c r="BK142" s="800"/>
      <c r="BL142" s="486"/>
      <c r="BM142" s="800"/>
      <c r="BN142" s="800"/>
      <c r="BO142" s="486"/>
      <c r="BP142" s="800"/>
      <c r="BQ142" s="800"/>
      <c r="BR142" s="486"/>
      <c r="BS142" s="800"/>
      <c r="BT142" s="800"/>
      <c r="BU142" s="801"/>
      <c r="BV142" s="800"/>
      <c r="BW142" s="800"/>
      <c r="BX142" s="486"/>
      <c r="BY142" s="800"/>
      <c r="BZ142" s="800"/>
      <c r="CA142" s="486"/>
      <c r="CB142" s="486"/>
      <c r="CC142" s="800"/>
      <c r="CD142" s="800"/>
      <c r="CE142" s="424">
        <f t="shared" si="3674"/>
        <v>0</v>
      </c>
      <c r="CF142" s="486"/>
      <c r="CG142" s="800"/>
      <c r="CH142" s="800"/>
      <c r="CI142" s="486"/>
      <c r="CJ142" s="800"/>
      <c r="CK142" s="800"/>
      <c r="CL142" s="486"/>
      <c r="CM142" s="800"/>
      <c r="CN142" s="800"/>
      <c r="CO142" s="486"/>
      <c r="CP142" s="800"/>
      <c r="CQ142" s="800"/>
      <c r="CR142" s="486"/>
      <c r="CS142" s="800"/>
      <c r="CT142" s="800"/>
      <c r="CU142" s="424">
        <f t="shared" si="3681"/>
        <v>0</v>
      </c>
      <c r="CV142" s="800"/>
      <c r="CW142" s="800"/>
      <c r="CX142" s="399"/>
      <c r="CY142" s="424">
        <f>CE142+CU142+CV142+CW142+CX142</f>
        <v>0</v>
      </c>
      <c r="CZ142" s="823"/>
      <c r="DA142" s="486"/>
      <c r="DB142" s="800"/>
      <c r="DC142" s="800"/>
      <c r="DD142" s="486"/>
      <c r="DE142" s="800"/>
      <c r="DF142" s="800"/>
      <c r="DG142" s="486"/>
      <c r="DH142" s="800"/>
      <c r="DI142" s="800"/>
      <c r="DJ142" s="486"/>
      <c r="DK142" s="800"/>
      <c r="DL142" s="800"/>
      <c r="DM142" s="486"/>
      <c r="DN142" s="800"/>
      <c r="DO142" s="800"/>
      <c r="DP142" s="486"/>
      <c r="DQ142" s="800"/>
      <c r="DR142" s="800"/>
      <c r="DS142" s="801"/>
      <c r="DT142" s="800"/>
      <c r="DU142" s="800"/>
      <c r="DV142" s="486"/>
      <c r="DW142" s="800"/>
      <c r="DX142" s="800"/>
      <c r="DY142" s="486"/>
      <c r="DZ142" s="486"/>
      <c r="EA142" s="800"/>
      <c r="EB142" s="800"/>
      <c r="EC142" s="424">
        <f t="shared" si="3691"/>
        <v>0</v>
      </c>
      <c r="ED142" s="486"/>
      <c r="EE142" s="800"/>
      <c r="EF142" s="800"/>
      <c r="EG142" s="486"/>
      <c r="EH142" s="800"/>
      <c r="EI142" s="800"/>
      <c r="EJ142" s="486"/>
      <c r="EK142" s="800"/>
      <c r="EL142" s="800"/>
      <c r="EM142" s="486"/>
      <c r="EN142" s="800"/>
      <c r="EO142" s="800"/>
      <c r="EP142" s="486"/>
      <c r="EQ142" s="800"/>
      <c r="ER142" s="800"/>
      <c r="ES142" s="424">
        <f t="shared" si="3698"/>
        <v>0</v>
      </c>
      <c r="ET142" s="800"/>
      <c r="EU142" s="800"/>
      <c r="EV142" s="399"/>
      <c r="EW142" s="424">
        <f>EC142+ES142+ET142+EU142+EV142</f>
        <v>0</v>
      </c>
      <c r="EX142" s="424"/>
      <c r="EY142" s="486"/>
      <c r="EZ142" s="800"/>
      <c r="FA142" s="800"/>
      <c r="FB142" s="486"/>
      <c r="FC142" s="800"/>
      <c r="FD142" s="800"/>
      <c r="FE142" s="486"/>
      <c r="FF142" s="800"/>
      <c r="FG142" s="800"/>
      <c r="FH142" s="486"/>
      <c r="FI142" s="800"/>
      <c r="FJ142" s="800"/>
      <c r="FK142" s="486"/>
      <c r="FL142" s="800"/>
      <c r="FM142" s="800"/>
      <c r="FN142" s="486"/>
      <c r="FO142" s="800"/>
      <c r="FP142" s="800"/>
      <c r="FQ142" s="801"/>
      <c r="FR142" s="800"/>
      <c r="FS142" s="800"/>
      <c r="FT142" s="486"/>
      <c r="FU142" s="800"/>
      <c r="FV142" s="800"/>
      <c r="FW142" s="486"/>
      <c r="FX142" s="800"/>
      <c r="FY142" s="800"/>
      <c r="FZ142" s="800"/>
      <c r="GA142" s="424">
        <f t="shared" si="3708"/>
        <v>0</v>
      </c>
      <c r="GB142" s="486"/>
      <c r="GC142" s="800"/>
      <c r="GD142" s="800"/>
      <c r="GE142" s="486"/>
      <c r="GF142" s="800"/>
      <c r="GG142" s="800"/>
      <c r="GH142" s="486"/>
      <c r="GI142" s="800"/>
      <c r="GJ142" s="800"/>
      <c r="GK142" s="486"/>
      <c r="GL142" s="800"/>
      <c r="GM142" s="800"/>
      <c r="GN142" s="486"/>
      <c r="GO142" s="800"/>
      <c r="GP142" s="800"/>
      <c r="GQ142" s="424">
        <f t="shared" si="3715"/>
        <v>0</v>
      </c>
      <c r="GR142" s="800"/>
      <c r="GS142" s="800"/>
      <c r="GT142" s="399"/>
      <c r="GU142" s="424">
        <f>GA142+GQ142+GR142+GS142+GT142</f>
        <v>0</v>
      </c>
      <c r="GV142" s="424"/>
      <c r="GW142" s="486"/>
      <c r="GX142" s="800"/>
      <c r="GY142" s="800"/>
      <c r="GZ142" s="486"/>
      <c r="HA142" s="800"/>
      <c r="HB142" s="800"/>
      <c r="HC142" s="486"/>
      <c r="HD142" s="800"/>
      <c r="HE142" s="800"/>
      <c r="HF142" s="486"/>
      <c r="HG142" s="800"/>
      <c r="HH142" s="800"/>
      <c r="HI142" s="486"/>
      <c r="HJ142" s="800"/>
      <c r="HK142" s="800"/>
      <c r="HL142" s="486"/>
      <c r="HM142" s="800"/>
      <c r="HN142" s="800"/>
      <c r="HO142" s="801"/>
      <c r="HP142" s="800"/>
      <c r="HQ142" s="800"/>
      <c r="HR142" s="486"/>
      <c r="HS142" s="800"/>
      <c r="HT142" s="800"/>
      <c r="HU142" s="486"/>
      <c r="HV142" s="486"/>
      <c r="HW142" s="800"/>
      <c r="HX142" s="800"/>
      <c r="HY142" s="424">
        <f t="shared" si="3725"/>
        <v>0</v>
      </c>
      <c r="HZ142" s="486"/>
      <c r="IA142" s="800"/>
      <c r="IB142" s="800"/>
      <c r="IC142" s="486"/>
      <c r="ID142" s="800"/>
      <c r="IE142" s="800"/>
      <c r="IF142" s="486"/>
      <c r="IG142" s="800"/>
      <c r="IH142" s="800"/>
      <c r="II142" s="486"/>
      <c r="IJ142" s="800"/>
      <c r="IK142" s="800"/>
      <c r="IL142" s="486"/>
      <c r="IM142" s="800"/>
      <c r="IN142" s="800"/>
      <c r="IO142" s="424">
        <f t="shared" si="3732"/>
        <v>0</v>
      </c>
      <c r="IP142" s="800"/>
      <c r="IQ142" s="800"/>
      <c r="IR142" s="399"/>
      <c r="IS142" s="424">
        <f>HY142+IO142+IP142+IQ142+IR142</f>
        <v>0</v>
      </c>
      <c r="IT142" s="424"/>
      <c r="IU142" s="486"/>
      <c r="IV142" s="800"/>
      <c r="IW142" s="800"/>
      <c r="IX142" s="486"/>
      <c r="IY142" s="800"/>
      <c r="IZ142" s="800"/>
      <c r="JA142" s="486"/>
      <c r="JB142" s="800"/>
      <c r="JC142" s="800"/>
      <c r="JD142" s="486"/>
      <c r="JE142" s="800"/>
      <c r="JF142" s="800"/>
      <c r="JG142" s="486"/>
      <c r="JH142" s="800"/>
      <c r="JI142" s="800"/>
      <c r="JJ142" s="486"/>
      <c r="JK142" s="800"/>
      <c r="JL142" s="800"/>
      <c r="JM142" s="801"/>
      <c r="JN142" s="800"/>
      <c r="JO142" s="800"/>
      <c r="JP142" s="486"/>
      <c r="JQ142" s="800"/>
      <c r="JR142" s="800"/>
      <c r="JS142" s="486"/>
      <c r="JT142" s="486"/>
      <c r="JU142" s="800"/>
      <c r="JV142" s="800"/>
      <c r="JW142" s="424">
        <f t="shared" si="3742"/>
        <v>0</v>
      </c>
      <c r="JX142" s="486"/>
      <c r="JY142" s="800"/>
      <c r="JZ142" s="800"/>
      <c r="KA142" s="486"/>
      <c r="KB142" s="800"/>
      <c r="KC142" s="800"/>
      <c r="KD142" s="486"/>
      <c r="KE142" s="800"/>
      <c r="KF142" s="800"/>
      <c r="KG142" s="486"/>
      <c r="KH142" s="800"/>
      <c r="KI142" s="800"/>
      <c r="KJ142" s="486"/>
      <c r="KK142" s="800"/>
      <c r="KL142" s="800"/>
      <c r="KM142" s="424">
        <f t="shared" si="3749"/>
        <v>0</v>
      </c>
      <c r="KN142" s="800"/>
      <c r="KO142" s="800"/>
      <c r="KP142" s="399"/>
      <c r="KQ142" s="424">
        <f>JW142+KM142+KN142+KO142+KP142</f>
        <v>0</v>
      </c>
      <c r="KR142" s="424"/>
    </row>
    <row r="143" spans="1:304">
      <c r="A143" s="916"/>
      <c r="B143" s="24"/>
      <c r="C143" s="16"/>
      <c r="D143" s="17" t="s">
        <v>56</v>
      </c>
      <c r="E143" s="391">
        <v>1303</v>
      </c>
      <c r="F143" s="391">
        <f t="shared" ref="F143:F187" si="3758">IF(ISERROR(G143/E143),"",(G143/E143))</f>
        <v>34.87029930928626</v>
      </c>
      <c r="G143" s="392">
        <v>45436</v>
      </c>
      <c r="H143" s="391">
        <v>819</v>
      </c>
      <c r="I143" s="391">
        <f t="shared" ref="I143:I147" si="3759">IF(ISERROR(J143/H143),"",(J143/H143))</f>
        <v>23.982905982905983</v>
      </c>
      <c r="J143" s="392">
        <v>19642</v>
      </c>
      <c r="K143" s="391"/>
      <c r="L143" s="391" t="str">
        <f t="shared" ref="L143:L147" si="3760">IF(ISERROR(M143/K143),"",(M143/K143))</f>
        <v/>
      </c>
      <c r="M143" s="392"/>
      <c r="N143" s="391"/>
      <c r="O143" s="391" t="str">
        <f t="shared" ref="O143:O147" si="3761">IF(ISERROR(P143/N143),"",(P143/N143))</f>
        <v/>
      </c>
      <c r="P143" s="392"/>
      <c r="Q143" s="391"/>
      <c r="R143" s="391" t="str">
        <f t="shared" ref="R143:R147" si="3762">IF(ISERROR(S143/Q143),"",(S143/Q143))</f>
        <v/>
      </c>
      <c r="S143" s="392"/>
      <c r="T143" s="391"/>
      <c r="U143" s="391" t="str">
        <f t="shared" ref="U143:U147" si="3763">IF(ISERROR(V143/T143),"",(V143/T143))</f>
        <v/>
      </c>
      <c r="V143" s="392"/>
      <c r="W143" s="683"/>
      <c r="X143" s="392"/>
      <c r="Y143" s="392"/>
      <c r="Z143" s="391"/>
      <c r="AA143" s="393" t="str">
        <f t="shared" ref="AA143:AA147" si="3764">IF(ISERROR(AB143/Z143),"",(AB143/Z143))</f>
        <v/>
      </c>
      <c r="AB143" s="392"/>
      <c r="AC143" s="391">
        <v>40000</v>
      </c>
      <c r="AD143" s="391"/>
      <c r="AE143" s="391" t="str">
        <f t="shared" ref="AE143:AE147" si="3765">IF(ISERROR(AF143/AD143),"",(AF143/AD143))</f>
        <v/>
      </c>
      <c r="AF143" s="392"/>
      <c r="AG143" s="392">
        <f t="shared" si="3751"/>
        <v>65078</v>
      </c>
      <c r="AH143" s="391"/>
      <c r="AI143" s="391" t="str">
        <f t="shared" ref="AI143:AI147" si="3766">IF(ISERROR(AJ143/AH143),"",(AJ143/AH143))</f>
        <v/>
      </c>
      <c r="AJ143" s="392"/>
      <c r="AK143" s="391"/>
      <c r="AL143" s="391" t="str">
        <f t="shared" ref="AL143:AL147" si="3767">IF(ISERROR(AM143/AK143),"",(AM143/AK143))</f>
        <v/>
      </c>
      <c r="AM143" s="392"/>
      <c r="AN143" s="391"/>
      <c r="AO143" s="391" t="str">
        <f t="shared" ref="AO143:AO147" si="3768">IF(ISERROR(AP143/AN143),"",(AP143/AN143))</f>
        <v/>
      </c>
      <c r="AP143" s="392"/>
      <c r="AQ143" s="391"/>
      <c r="AR143" s="391" t="str">
        <f t="shared" ref="AR143:AR147" si="3769">IF(ISERROR(AS143/AQ143),"",(AS143/AQ143))</f>
        <v/>
      </c>
      <c r="AS143" s="392"/>
      <c r="AT143" s="391"/>
      <c r="AU143" s="391" t="str">
        <f t="shared" ref="AU143:AU147" si="3770">IF(ISERROR(AV143/AT143),"0",(AV143/AT143))</f>
        <v>0</v>
      </c>
      <c r="AV143" s="392"/>
      <c r="AW143" s="392">
        <v>0</v>
      </c>
      <c r="AX143" s="392"/>
      <c r="AY143" s="392">
        <v>19850</v>
      </c>
      <c r="AZ143" s="399">
        <f t="shared" si="3752"/>
        <v>6507.8</v>
      </c>
      <c r="BA143" s="206">
        <f t="shared" si="2479"/>
        <v>91435.8</v>
      </c>
      <c r="BB143" s="45"/>
      <c r="BC143" s="486"/>
      <c r="BD143" s="800" t="str">
        <f t="shared" ref="BD143:BD144" si="3771">IF(ISERROR(BE143/BC143),"",(BE143/BC143))</f>
        <v/>
      </c>
      <c r="BE143" s="800"/>
      <c r="BF143" s="486"/>
      <c r="BG143" s="800" t="str">
        <f t="shared" ref="BG143:BG144" si="3772">IF(ISERROR(BH143/BF143),"",(BH143/BF143))</f>
        <v/>
      </c>
      <c r="BH143" s="800"/>
      <c r="BI143" s="486"/>
      <c r="BJ143" s="800" t="str">
        <f t="shared" ref="BJ143:BJ144" si="3773">IF(ISERROR(BK143/BI143),"",(BK143/BI143))</f>
        <v/>
      </c>
      <c r="BK143" s="800"/>
      <c r="BL143" s="486"/>
      <c r="BM143" s="800" t="str">
        <f t="shared" ref="BM143:BM144" si="3774">IF(ISERROR(BN143/BL143),"",(BN143/BL143))</f>
        <v/>
      </c>
      <c r="BN143" s="800"/>
      <c r="BO143" s="486"/>
      <c r="BP143" s="800" t="str">
        <f t="shared" ref="BP143:BP144" si="3775">IF(ISERROR(BQ143/BO143),"",(BQ143/BO143))</f>
        <v/>
      </c>
      <c r="BQ143" s="800"/>
      <c r="BR143" s="486"/>
      <c r="BS143" s="800" t="str">
        <f t="shared" ref="BS143:BS144" si="3776">IF(ISERROR(BT143/BR143),"",(BT143/BR143))</f>
        <v/>
      </c>
      <c r="BT143" s="800"/>
      <c r="BU143" s="801"/>
      <c r="BV143" s="800"/>
      <c r="BW143" s="800"/>
      <c r="BX143" s="486"/>
      <c r="BY143" s="800" t="str">
        <f t="shared" ref="BY143:BY144" si="3777">IF(ISERROR(BZ143/BX143),"",(BZ143/BX143))</f>
        <v/>
      </c>
      <c r="BZ143" s="800"/>
      <c r="CA143" s="486"/>
      <c r="CB143" s="486"/>
      <c r="CC143" s="800" t="str">
        <f t="shared" ref="CC143:CC144" si="3778">IF(ISERROR(CD143/CB143),"",(CD143/CB143))</f>
        <v/>
      </c>
      <c r="CD143" s="800"/>
      <c r="CE143" s="424">
        <f t="shared" si="3674"/>
        <v>0</v>
      </c>
      <c r="CF143" s="486"/>
      <c r="CG143" s="800" t="str">
        <f t="shared" ref="CG143:CG144" si="3779">IF(ISERROR(CH143/CF143),"",(CH143/CF143))</f>
        <v/>
      </c>
      <c r="CH143" s="800"/>
      <c r="CI143" s="486"/>
      <c r="CJ143" s="800" t="str">
        <f t="shared" ref="CJ143:CJ144" si="3780">IF(ISERROR(CK143/CI143),"",(CK143/CI143))</f>
        <v/>
      </c>
      <c r="CK143" s="800"/>
      <c r="CL143" s="486"/>
      <c r="CM143" s="800" t="str">
        <f t="shared" ref="CM143:CM144" si="3781">IF(ISERROR(CN143/CL143),"",(CN143/CL143))</f>
        <v/>
      </c>
      <c r="CN143" s="800"/>
      <c r="CO143" s="486"/>
      <c r="CP143" s="800" t="str">
        <f t="shared" ref="CP143:CP144" si="3782">IF(ISERROR(CQ143/CO143),"",(CQ143/CO143))</f>
        <v/>
      </c>
      <c r="CQ143" s="800"/>
      <c r="CR143" s="486"/>
      <c r="CS143" s="800" t="str">
        <f t="shared" ref="CS143:CS144" si="3783">IF(ISERROR(CT143/CR143),"",(CT143/CR143))</f>
        <v/>
      </c>
      <c r="CT143" s="800"/>
      <c r="CU143" s="424">
        <f t="shared" si="3681"/>
        <v>0</v>
      </c>
      <c r="CV143" s="800"/>
      <c r="CW143" s="800"/>
      <c r="CX143" s="399">
        <f t="shared" ref="CX143:CX144" si="3784">SUM(BE143,BH143,BK143,BN143,BQ143,BT143,BZ143,CD143,CH143,CK143,CN143,CQ143,CT143)*0.1</f>
        <v>0</v>
      </c>
      <c r="CY143" s="424">
        <f>CE143+CU143+CV143+CW143+CX143</f>
        <v>0</v>
      </c>
      <c r="CZ143" s="823"/>
      <c r="DA143" s="486"/>
      <c r="DB143" s="800"/>
      <c r="DC143" s="800"/>
      <c r="DD143" s="486"/>
      <c r="DE143" s="800"/>
      <c r="DF143" s="800"/>
      <c r="DG143" s="486"/>
      <c r="DH143" s="800"/>
      <c r="DI143" s="800"/>
      <c r="DJ143" s="486"/>
      <c r="DK143" s="800"/>
      <c r="DL143" s="800"/>
      <c r="DM143" s="486"/>
      <c r="DN143" s="800"/>
      <c r="DO143" s="800"/>
      <c r="DP143" s="486"/>
      <c r="DQ143" s="800"/>
      <c r="DR143" s="800"/>
      <c r="DS143" s="801"/>
      <c r="DT143" s="800"/>
      <c r="DU143" s="800"/>
      <c r="DV143" s="486"/>
      <c r="DW143" s="800"/>
      <c r="DX143" s="800"/>
      <c r="DY143" s="486"/>
      <c r="DZ143" s="486"/>
      <c r="EA143" s="800"/>
      <c r="EB143" s="800"/>
      <c r="EC143" s="424">
        <f t="shared" si="3691"/>
        <v>0</v>
      </c>
      <c r="ED143" s="486"/>
      <c r="EE143" s="800"/>
      <c r="EF143" s="800"/>
      <c r="EG143" s="486"/>
      <c r="EH143" s="800"/>
      <c r="EI143" s="800"/>
      <c r="EJ143" s="486"/>
      <c r="EK143" s="800"/>
      <c r="EL143" s="800"/>
      <c r="EM143" s="486"/>
      <c r="EN143" s="800"/>
      <c r="EO143" s="800"/>
      <c r="EP143" s="486"/>
      <c r="EQ143" s="800"/>
      <c r="ER143" s="800"/>
      <c r="ES143" s="424">
        <f t="shared" si="3698"/>
        <v>0</v>
      </c>
      <c r="ET143" s="800"/>
      <c r="EU143" s="800"/>
      <c r="EV143" s="399">
        <f t="shared" ref="EV143:EV144" si="3785">SUM(DC143,DF143,DI143,DL143,DO143,DR143,DX143,EB143,EF143,EI143,EL143,EO143,ER143)*0.1</f>
        <v>0</v>
      </c>
      <c r="EW143" s="424">
        <f>EC143+ES143+ET143+EU143+EV143</f>
        <v>0</v>
      </c>
      <c r="EX143" s="424"/>
      <c r="EY143" s="486"/>
      <c r="EZ143" s="800"/>
      <c r="FA143" s="800"/>
      <c r="FB143" s="486"/>
      <c r="FC143" s="800"/>
      <c r="FD143" s="800"/>
      <c r="FE143" s="486"/>
      <c r="FF143" s="800"/>
      <c r="FG143" s="800"/>
      <c r="FH143" s="486"/>
      <c r="FI143" s="800"/>
      <c r="FJ143" s="800"/>
      <c r="FK143" s="486"/>
      <c r="FL143" s="800"/>
      <c r="FM143" s="800"/>
      <c r="FN143" s="486"/>
      <c r="FO143" s="800"/>
      <c r="FP143" s="800"/>
      <c r="FQ143" s="801"/>
      <c r="FR143" s="800"/>
      <c r="FS143" s="800"/>
      <c r="FT143" s="486"/>
      <c r="FU143" s="800"/>
      <c r="FV143" s="800"/>
      <c r="FW143" s="486"/>
      <c r="FX143" s="800"/>
      <c r="FY143" s="800"/>
      <c r="FZ143" s="800"/>
      <c r="GA143" s="424">
        <f t="shared" si="3708"/>
        <v>0</v>
      </c>
      <c r="GB143" s="486"/>
      <c r="GC143" s="800"/>
      <c r="GD143" s="800"/>
      <c r="GE143" s="486"/>
      <c r="GF143" s="800"/>
      <c r="GG143" s="800"/>
      <c r="GH143" s="486"/>
      <c r="GI143" s="800"/>
      <c r="GJ143" s="800"/>
      <c r="GK143" s="486"/>
      <c r="GL143" s="800"/>
      <c r="GM143" s="800"/>
      <c r="GN143" s="486"/>
      <c r="GO143" s="800"/>
      <c r="GP143" s="800"/>
      <c r="GQ143" s="424">
        <f t="shared" si="3715"/>
        <v>0</v>
      </c>
      <c r="GR143" s="800"/>
      <c r="GS143" s="800"/>
      <c r="GT143" s="399">
        <f t="shared" ref="GT143:GT144" si="3786">SUM(FA143,FD143,FG143,FJ143,FM143,FP143,FV143,FZ143,GD143,GG143,GJ143,GM143,GP143)*0.1</f>
        <v>0</v>
      </c>
      <c r="GU143" s="424">
        <f>GA143+GQ143+GR143+GS143+GT143</f>
        <v>0</v>
      </c>
      <c r="GV143" s="424"/>
      <c r="GW143" s="486"/>
      <c r="GX143" s="800"/>
      <c r="GY143" s="800"/>
      <c r="GZ143" s="486"/>
      <c r="HA143" s="800"/>
      <c r="HB143" s="800"/>
      <c r="HC143" s="486"/>
      <c r="HD143" s="800"/>
      <c r="HE143" s="800"/>
      <c r="HF143" s="486"/>
      <c r="HG143" s="800"/>
      <c r="HH143" s="800"/>
      <c r="HI143" s="486"/>
      <c r="HJ143" s="800"/>
      <c r="HK143" s="800"/>
      <c r="HL143" s="486"/>
      <c r="HM143" s="800"/>
      <c r="HN143" s="800"/>
      <c r="HO143" s="801"/>
      <c r="HP143" s="800"/>
      <c r="HQ143" s="800"/>
      <c r="HR143" s="486"/>
      <c r="HS143" s="800"/>
      <c r="HT143" s="800"/>
      <c r="HU143" s="486"/>
      <c r="HV143" s="486"/>
      <c r="HW143" s="800"/>
      <c r="HX143" s="800"/>
      <c r="HY143" s="424">
        <f t="shared" si="3725"/>
        <v>0</v>
      </c>
      <c r="HZ143" s="486"/>
      <c r="IA143" s="800"/>
      <c r="IB143" s="800"/>
      <c r="IC143" s="486"/>
      <c r="ID143" s="800"/>
      <c r="IE143" s="800"/>
      <c r="IF143" s="486"/>
      <c r="IG143" s="800"/>
      <c r="IH143" s="800"/>
      <c r="II143" s="486"/>
      <c r="IJ143" s="800"/>
      <c r="IK143" s="800"/>
      <c r="IL143" s="486"/>
      <c r="IM143" s="800"/>
      <c r="IN143" s="800"/>
      <c r="IO143" s="424">
        <f t="shared" si="3732"/>
        <v>0</v>
      </c>
      <c r="IP143" s="800"/>
      <c r="IQ143" s="800"/>
      <c r="IR143" s="399">
        <f t="shared" ref="IR143:IR144" si="3787">SUM(GY143,HB143,HE143,HH143,HK143,HN143,HT143,HX143,IB143,IE143,IH143,IK143,IN143)*0.1</f>
        <v>0</v>
      </c>
      <c r="IS143" s="424">
        <f>HY143+IO143+IP143+IQ143+IR143</f>
        <v>0</v>
      </c>
      <c r="IT143" s="424"/>
      <c r="IU143" s="486"/>
      <c r="IV143" s="800"/>
      <c r="IW143" s="800"/>
      <c r="IX143" s="486"/>
      <c r="IY143" s="800"/>
      <c r="IZ143" s="800"/>
      <c r="JA143" s="486"/>
      <c r="JB143" s="800"/>
      <c r="JC143" s="800"/>
      <c r="JD143" s="486"/>
      <c r="JE143" s="800"/>
      <c r="JF143" s="800"/>
      <c r="JG143" s="486"/>
      <c r="JH143" s="800"/>
      <c r="JI143" s="800"/>
      <c r="JJ143" s="486"/>
      <c r="JK143" s="800"/>
      <c r="JL143" s="800"/>
      <c r="JM143" s="801"/>
      <c r="JN143" s="800"/>
      <c r="JO143" s="800"/>
      <c r="JP143" s="486"/>
      <c r="JQ143" s="800"/>
      <c r="JR143" s="800"/>
      <c r="JS143" s="486"/>
      <c r="JT143" s="486"/>
      <c r="JU143" s="800"/>
      <c r="JV143" s="800"/>
      <c r="JW143" s="424">
        <f t="shared" si="3742"/>
        <v>0</v>
      </c>
      <c r="JX143" s="486"/>
      <c r="JY143" s="800"/>
      <c r="JZ143" s="800"/>
      <c r="KA143" s="486"/>
      <c r="KB143" s="800"/>
      <c r="KC143" s="800"/>
      <c r="KD143" s="486"/>
      <c r="KE143" s="800"/>
      <c r="KF143" s="800"/>
      <c r="KG143" s="486"/>
      <c r="KH143" s="800"/>
      <c r="KI143" s="800"/>
      <c r="KJ143" s="486"/>
      <c r="KK143" s="800"/>
      <c r="KL143" s="800"/>
      <c r="KM143" s="424">
        <f t="shared" si="3749"/>
        <v>0</v>
      </c>
      <c r="KN143" s="800"/>
      <c r="KO143" s="800"/>
      <c r="KP143" s="399">
        <f t="shared" ref="KP143:KP144" si="3788">SUM(IW143,IZ143,JC143,JF143,JI143,JL143,JR143,JV143,JZ143,KC143,KF143,KI143,KL143)*0.1</f>
        <v>0</v>
      </c>
      <c r="KQ143" s="424">
        <f>JW143+KM143+KN143+KO143+KP143</f>
        <v>0</v>
      </c>
      <c r="KR143" s="424"/>
    </row>
    <row r="144" spans="1:304">
      <c r="A144" s="916"/>
      <c r="B144" s="24"/>
      <c r="C144" s="18"/>
      <c r="D144" s="19" t="s">
        <v>57</v>
      </c>
      <c r="E144" s="391"/>
      <c r="F144" s="391" t="str">
        <f t="shared" si="3758"/>
        <v/>
      </c>
      <c r="G144" s="392"/>
      <c r="H144" s="391"/>
      <c r="I144" s="391" t="str">
        <f t="shared" si="3759"/>
        <v/>
      </c>
      <c r="J144" s="392"/>
      <c r="K144" s="391"/>
      <c r="L144" s="391" t="str">
        <f t="shared" si="3760"/>
        <v/>
      </c>
      <c r="M144" s="392"/>
      <c r="N144" s="391"/>
      <c r="O144" s="391" t="str">
        <f t="shared" si="3761"/>
        <v/>
      </c>
      <c r="P144" s="392"/>
      <c r="Q144" s="391"/>
      <c r="R144" s="391" t="str">
        <f t="shared" si="3762"/>
        <v/>
      </c>
      <c r="S144" s="392"/>
      <c r="T144" s="391">
        <v>28</v>
      </c>
      <c r="U144" s="391">
        <f t="shared" si="3763"/>
        <v>276</v>
      </c>
      <c r="V144" s="392">
        <v>7728</v>
      </c>
      <c r="W144" s="683"/>
      <c r="X144" s="392"/>
      <c r="Y144" s="392"/>
      <c r="Z144" s="391"/>
      <c r="AA144" s="393" t="str">
        <f t="shared" si="3764"/>
        <v/>
      </c>
      <c r="AB144" s="392"/>
      <c r="AC144" s="391"/>
      <c r="AD144" s="391"/>
      <c r="AE144" s="391" t="str">
        <f t="shared" si="3765"/>
        <v/>
      </c>
      <c r="AF144" s="392"/>
      <c r="AG144" s="395">
        <f t="shared" si="3751"/>
        <v>7728</v>
      </c>
      <c r="AH144" s="391"/>
      <c r="AI144" s="391" t="str">
        <f t="shared" si="3766"/>
        <v/>
      </c>
      <c r="AJ144" s="392"/>
      <c r="AK144" s="391"/>
      <c r="AL144" s="391" t="str">
        <f t="shared" si="3767"/>
        <v/>
      </c>
      <c r="AM144" s="392"/>
      <c r="AN144" s="391"/>
      <c r="AO144" s="391" t="str">
        <f t="shared" si="3768"/>
        <v/>
      </c>
      <c r="AP144" s="392"/>
      <c r="AQ144" s="391"/>
      <c r="AR144" s="391" t="str">
        <f t="shared" si="3769"/>
        <v/>
      </c>
      <c r="AS144" s="392"/>
      <c r="AT144" s="391"/>
      <c r="AU144" s="391" t="str">
        <f t="shared" si="3770"/>
        <v>0</v>
      </c>
      <c r="AV144" s="392"/>
      <c r="AW144" s="392">
        <v>0</v>
      </c>
      <c r="AX144" s="392"/>
      <c r="AY144" s="392"/>
      <c r="AZ144" s="399">
        <f t="shared" si="3752"/>
        <v>772.80000000000007</v>
      </c>
      <c r="BA144" s="206">
        <f t="shared" si="2479"/>
        <v>8500.7999999999993</v>
      </c>
      <c r="BB144" s="45"/>
      <c r="BC144" s="486"/>
      <c r="BD144" s="800" t="str">
        <f t="shared" si="3771"/>
        <v/>
      </c>
      <c r="BE144" s="800"/>
      <c r="BF144" s="486"/>
      <c r="BG144" s="800" t="str">
        <f t="shared" si="3772"/>
        <v/>
      </c>
      <c r="BH144" s="800"/>
      <c r="BI144" s="486"/>
      <c r="BJ144" s="800" t="str">
        <f t="shared" si="3773"/>
        <v/>
      </c>
      <c r="BK144" s="800"/>
      <c r="BL144" s="486"/>
      <c r="BM144" s="800" t="str">
        <f t="shared" si="3774"/>
        <v/>
      </c>
      <c r="BN144" s="800"/>
      <c r="BO144" s="486"/>
      <c r="BP144" s="800" t="str">
        <f t="shared" si="3775"/>
        <v/>
      </c>
      <c r="BQ144" s="800"/>
      <c r="BR144" s="486"/>
      <c r="BS144" s="800" t="str">
        <f t="shared" si="3776"/>
        <v/>
      </c>
      <c r="BT144" s="800"/>
      <c r="BU144" s="801"/>
      <c r="BV144" s="800"/>
      <c r="BW144" s="800"/>
      <c r="BX144" s="486"/>
      <c r="BY144" s="800" t="str">
        <f t="shared" si="3777"/>
        <v/>
      </c>
      <c r="BZ144" s="800"/>
      <c r="CA144" s="486"/>
      <c r="CB144" s="486"/>
      <c r="CC144" s="800" t="str">
        <f t="shared" si="3778"/>
        <v/>
      </c>
      <c r="CD144" s="800"/>
      <c r="CE144" s="424">
        <f t="shared" si="3674"/>
        <v>0</v>
      </c>
      <c r="CF144" s="486"/>
      <c r="CG144" s="800" t="str">
        <f t="shared" si="3779"/>
        <v/>
      </c>
      <c r="CH144" s="800"/>
      <c r="CI144" s="486"/>
      <c r="CJ144" s="800" t="str">
        <f t="shared" si="3780"/>
        <v/>
      </c>
      <c r="CK144" s="800"/>
      <c r="CL144" s="486"/>
      <c r="CM144" s="800" t="str">
        <f t="shared" si="3781"/>
        <v/>
      </c>
      <c r="CN144" s="800"/>
      <c r="CO144" s="486"/>
      <c r="CP144" s="800" t="str">
        <f t="shared" si="3782"/>
        <v/>
      </c>
      <c r="CQ144" s="800"/>
      <c r="CR144" s="486"/>
      <c r="CS144" s="800" t="str">
        <f t="shared" si="3783"/>
        <v/>
      </c>
      <c r="CT144" s="800"/>
      <c r="CU144" s="424">
        <f t="shared" si="3681"/>
        <v>0</v>
      </c>
      <c r="CV144" s="800"/>
      <c r="CW144" s="800"/>
      <c r="CX144" s="399">
        <f t="shared" si="3784"/>
        <v>0</v>
      </c>
      <c r="CY144" s="424">
        <f t="shared" ref="CY144:CY207" si="3789">CE144+CU144+CV144+CW144+CX144</f>
        <v>0</v>
      </c>
      <c r="CZ144" s="823"/>
      <c r="DA144" s="486"/>
      <c r="DB144" s="800"/>
      <c r="DC144" s="800"/>
      <c r="DD144" s="486"/>
      <c r="DE144" s="800"/>
      <c r="DF144" s="800"/>
      <c r="DG144" s="486"/>
      <c r="DH144" s="800"/>
      <c r="DI144" s="800"/>
      <c r="DJ144" s="486"/>
      <c r="DK144" s="800"/>
      <c r="DL144" s="800"/>
      <c r="DM144" s="486"/>
      <c r="DN144" s="800"/>
      <c r="DO144" s="800"/>
      <c r="DP144" s="486"/>
      <c r="DQ144" s="800"/>
      <c r="DR144" s="800"/>
      <c r="DS144" s="801"/>
      <c r="DT144" s="800"/>
      <c r="DU144" s="800"/>
      <c r="DV144" s="486"/>
      <c r="DW144" s="800"/>
      <c r="DX144" s="800"/>
      <c r="DY144" s="486"/>
      <c r="DZ144" s="486"/>
      <c r="EA144" s="800"/>
      <c r="EB144" s="800"/>
      <c r="EC144" s="424">
        <f t="shared" si="3691"/>
        <v>0</v>
      </c>
      <c r="ED144" s="486"/>
      <c r="EE144" s="800"/>
      <c r="EF144" s="800"/>
      <c r="EG144" s="486"/>
      <c r="EH144" s="800"/>
      <c r="EI144" s="800"/>
      <c r="EJ144" s="486"/>
      <c r="EK144" s="800"/>
      <c r="EL144" s="800"/>
      <c r="EM144" s="486"/>
      <c r="EN144" s="800"/>
      <c r="EO144" s="800"/>
      <c r="EP144" s="486"/>
      <c r="EQ144" s="800"/>
      <c r="ER144" s="800"/>
      <c r="ES144" s="424">
        <f t="shared" si="3698"/>
        <v>0</v>
      </c>
      <c r="ET144" s="800"/>
      <c r="EU144" s="800"/>
      <c r="EV144" s="399">
        <f t="shared" si="3785"/>
        <v>0</v>
      </c>
      <c r="EW144" s="424">
        <f t="shared" ref="EW144:EW207" si="3790">EC144+ES144+ET144+EU144+EV144</f>
        <v>0</v>
      </c>
      <c r="EX144" s="424"/>
      <c r="EY144" s="486"/>
      <c r="EZ144" s="800"/>
      <c r="FA144" s="800"/>
      <c r="FB144" s="486"/>
      <c r="FC144" s="800"/>
      <c r="FD144" s="800"/>
      <c r="FE144" s="486"/>
      <c r="FF144" s="800"/>
      <c r="FG144" s="800"/>
      <c r="FH144" s="486"/>
      <c r="FI144" s="800"/>
      <c r="FJ144" s="800"/>
      <c r="FK144" s="486"/>
      <c r="FL144" s="800"/>
      <c r="FM144" s="800"/>
      <c r="FN144" s="486"/>
      <c r="FO144" s="800"/>
      <c r="FP144" s="800"/>
      <c r="FQ144" s="801"/>
      <c r="FR144" s="800"/>
      <c r="FS144" s="800"/>
      <c r="FT144" s="486"/>
      <c r="FU144" s="800"/>
      <c r="FV144" s="800"/>
      <c r="FW144" s="486"/>
      <c r="FX144" s="800"/>
      <c r="FY144" s="800"/>
      <c r="FZ144" s="800"/>
      <c r="GA144" s="424">
        <f t="shared" si="3708"/>
        <v>0</v>
      </c>
      <c r="GB144" s="486"/>
      <c r="GC144" s="800"/>
      <c r="GD144" s="800"/>
      <c r="GE144" s="486"/>
      <c r="GF144" s="800"/>
      <c r="GG144" s="800"/>
      <c r="GH144" s="486"/>
      <c r="GI144" s="800"/>
      <c r="GJ144" s="800"/>
      <c r="GK144" s="486"/>
      <c r="GL144" s="800"/>
      <c r="GM144" s="800"/>
      <c r="GN144" s="486"/>
      <c r="GO144" s="800"/>
      <c r="GP144" s="800"/>
      <c r="GQ144" s="424">
        <f t="shared" si="3715"/>
        <v>0</v>
      </c>
      <c r="GR144" s="800"/>
      <c r="GS144" s="800"/>
      <c r="GT144" s="399">
        <f t="shared" si="3786"/>
        <v>0</v>
      </c>
      <c r="GU144" s="424">
        <f t="shared" ref="GU144:GU207" si="3791">GA144+GQ144+GR144+GS144+GT144</f>
        <v>0</v>
      </c>
      <c r="GV144" s="424"/>
      <c r="GW144" s="486"/>
      <c r="GX144" s="800"/>
      <c r="GY144" s="800"/>
      <c r="GZ144" s="486"/>
      <c r="HA144" s="800"/>
      <c r="HB144" s="800"/>
      <c r="HC144" s="486"/>
      <c r="HD144" s="800"/>
      <c r="HE144" s="800"/>
      <c r="HF144" s="486"/>
      <c r="HG144" s="800"/>
      <c r="HH144" s="800"/>
      <c r="HI144" s="486"/>
      <c r="HJ144" s="800"/>
      <c r="HK144" s="800"/>
      <c r="HL144" s="486"/>
      <c r="HM144" s="800"/>
      <c r="HN144" s="800"/>
      <c r="HO144" s="801"/>
      <c r="HP144" s="800"/>
      <c r="HQ144" s="800"/>
      <c r="HR144" s="486"/>
      <c r="HS144" s="800"/>
      <c r="HT144" s="800"/>
      <c r="HU144" s="486"/>
      <c r="HV144" s="486"/>
      <c r="HW144" s="800"/>
      <c r="HX144" s="800"/>
      <c r="HY144" s="424">
        <f t="shared" si="3725"/>
        <v>0</v>
      </c>
      <c r="HZ144" s="486"/>
      <c r="IA144" s="800"/>
      <c r="IB144" s="800"/>
      <c r="IC144" s="486"/>
      <c r="ID144" s="800"/>
      <c r="IE144" s="800"/>
      <c r="IF144" s="486"/>
      <c r="IG144" s="800"/>
      <c r="IH144" s="800"/>
      <c r="II144" s="486"/>
      <c r="IJ144" s="800"/>
      <c r="IK144" s="800"/>
      <c r="IL144" s="486"/>
      <c r="IM144" s="800"/>
      <c r="IN144" s="800"/>
      <c r="IO144" s="424">
        <f t="shared" si="3732"/>
        <v>0</v>
      </c>
      <c r="IP144" s="800"/>
      <c r="IQ144" s="800"/>
      <c r="IR144" s="399">
        <f t="shared" si="3787"/>
        <v>0</v>
      </c>
      <c r="IS144" s="424">
        <f t="shared" ref="IS144:IS207" si="3792">HY144+IO144+IP144+IQ144+IR144</f>
        <v>0</v>
      </c>
      <c r="IT144" s="424"/>
      <c r="IU144" s="486"/>
      <c r="IV144" s="800"/>
      <c r="IW144" s="800"/>
      <c r="IX144" s="486"/>
      <c r="IY144" s="800"/>
      <c r="IZ144" s="800"/>
      <c r="JA144" s="486"/>
      <c r="JB144" s="800"/>
      <c r="JC144" s="800"/>
      <c r="JD144" s="486"/>
      <c r="JE144" s="800"/>
      <c r="JF144" s="800"/>
      <c r="JG144" s="486"/>
      <c r="JH144" s="800"/>
      <c r="JI144" s="800"/>
      <c r="JJ144" s="486"/>
      <c r="JK144" s="800"/>
      <c r="JL144" s="800"/>
      <c r="JM144" s="801"/>
      <c r="JN144" s="800"/>
      <c r="JO144" s="800"/>
      <c r="JP144" s="486"/>
      <c r="JQ144" s="800"/>
      <c r="JR144" s="800"/>
      <c r="JS144" s="486"/>
      <c r="JT144" s="486"/>
      <c r="JU144" s="800"/>
      <c r="JV144" s="800"/>
      <c r="JW144" s="424">
        <f t="shared" si="3742"/>
        <v>0</v>
      </c>
      <c r="JX144" s="486"/>
      <c r="JY144" s="800"/>
      <c r="JZ144" s="800"/>
      <c r="KA144" s="486"/>
      <c r="KB144" s="800"/>
      <c r="KC144" s="800"/>
      <c r="KD144" s="486"/>
      <c r="KE144" s="800"/>
      <c r="KF144" s="800"/>
      <c r="KG144" s="486"/>
      <c r="KH144" s="800"/>
      <c r="KI144" s="800"/>
      <c r="KJ144" s="486"/>
      <c r="KK144" s="800"/>
      <c r="KL144" s="800"/>
      <c r="KM144" s="424">
        <f t="shared" si="3749"/>
        <v>0</v>
      </c>
      <c r="KN144" s="800"/>
      <c r="KO144" s="800"/>
      <c r="KP144" s="399">
        <f t="shared" si="3788"/>
        <v>0</v>
      </c>
      <c r="KQ144" s="424">
        <f t="shared" ref="KQ144:KQ207" si="3793">JW144+KM144+KN144+KO144+KP144</f>
        <v>0</v>
      </c>
      <c r="KR144" s="424"/>
    </row>
    <row r="145" spans="1:304" ht="15">
      <c r="A145" s="916"/>
      <c r="B145" s="23"/>
      <c r="C145" s="20" t="s">
        <v>140</v>
      </c>
      <c r="D145" s="25"/>
      <c r="E145" s="33">
        <f>SUM(E140:E144)</f>
        <v>2032</v>
      </c>
      <c r="F145" s="33">
        <f t="shared" si="3758"/>
        <v>27.281496062992126</v>
      </c>
      <c r="G145" s="36">
        <f t="shared" ref="G145:H145" si="3794">SUM(G140:G144)</f>
        <v>55436</v>
      </c>
      <c r="H145" s="33">
        <f t="shared" si="3794"/>
        <v>819</v>
      </c>
      <c r="I145" s="33">
        <f t="shared" si="3759"/>
        <v>23.982905982905983</v>
      </c>
      <c r="J145" s="36">
        <f t="shared" ref="J145:K145" si="3795">SUM(J140:J144)</f>
        <v>19642</v>
      </c>
      <c r="K145" s="33">
        <f t="shared" si="3795"/>
        <v>0</v>
      </c>
      <c r="L145" s="33" t="str">
        <f t="shared" si="3760"/>
        <v/>
      </c>
      <c r="M145" s="36">
        <f t="shared" ref="M145:N145" si="3796">SUM(M140:M144)</f>
        <v>0</v>
      </c>
      <c r="N145" s="33">
        <f t="shared" si="3796"/>
        <v>407</v>
      </c>
      <c r="O145" s="33">
        <f t="shared" si="3761"/>
        <v>26.056511056511056</v>
      </c>
      <c r="P145" s="36">
        <f t="shared" ref="P145:Q145" si="3797">SUM(P140:P144)</f>
        <v>10605</v>
      </c>
      <c r="Q145" s="33">
        <f t="shared" si="3797"/>
        <v>0</v>
      </c>
      <c r="R145" s="33" t="str">
        <f t="shared" si="3762"/>
        <v/>
      </c>
      <c r="S145" s="36">
        <f t="shared" ref="S145:T145" si="3798">SUM(S140:S144)</f>
        <v>0</v>
      </c>
      <c r="T145" s="33">
        <f t="shared" si="3798"/>
        <v>28</v>
      </c>
      <c r="U145" s="33">
        <f t="shared" si="3763"/>
        <v>276</v>
      </c>
      <c r="V145" s="36">
        <f t="shared" ref="V145:Z145" si="3799">SUM(V140:V144)</f>
        <v>7728</v>
      </c>
      <c r="W145" s="670">
        <f t="shared" si="3799"/>
        <v>0</v>
      </c>
      <c r="X145" s="36">
        <f t="shared" si="3799"/>
        <v>0</v>
      </c>
      <c r="Y145" s="36">
        <f t="shared" si="3799"/>
        <v>0</v>
      </c>
      <c r="Z145" s="33">
        <f t="shared" si="3799"/>
        <v>0</v>
      </c>
      <c r="AA145" s="230" t="str">
        <f t="shared" si="3764"/>
        <v/>
      </c>
      <c r="AB145" s="36">
        <f t="shared" ref="AB145:AD145" si="3800">SUM(AB140:AB144)</f>
        <v>0</v>
      </c>
      <c r="AC145" s="33">
        <f t="shared" si="3800"/>
        <v>40000</v>
      </c>
      <c r="AD145" s="33">
        <f t="shared" si="3800"/>
        <v>0</v>
      </c>
      <c r="AE145" s="33" t="str">
        <f t="shared" si="3765"/>
        <v/>
      </c>
      <c r="AF145" s="36">
        <f t="shared" ref="AF145" si="3801">SUM(AF140:AF144)</f>
        <v>0</v>
      </c>
      <c r="AG145" s="41">
        <f t="shared" si="3751"/>
        <v>93411</v>
      </c>
      <c r="AH145" s="33">
        <f t="shared" ref="AH145" si="3802">SUM(AH140:AH144)</f>
        <v>0</v>
      </c>
      <c r="AI145" s="33" t="str">
        <f t="shared" si="3766"/>
        <v/>
      </c>
      <c r="AJ145" s="36">
        <f t="shared" ref="AJ145:AK145" si="3803">SUM(AJ140:AJ144)</f>
        <v>0</v>
      </c>
      <c r="AK145" s="33">
        <f t="shared" si="3803"/>
        <v>0</v>
      </c>
      <c r="AL145" s="33" t="str">
        <f t="shared" si="3767"/>
        <v/>
      </c>
      <c r="AM145" s="36">
        <f t="shared" ref="AM145:AN145" si="3804">SUM(AM140:AM144)</f>
        <v>0</v>
      </c>
      <c r="AN145" s="33">
        <f t="shared" si="3804"/>
        <v>0</v>
      </c>
      <c r="AO145" s="33" t="str">
        <f t="shared" si="3768"/>
        <v/>
      </c>
      <c r="AP145" s="36">
        <f t="shared" ref="AP145:AQ145" si="3805">SUM(AP140:AP144)</f>
        <v>0</v>
      </c>
      <c r="AQ145" s="33">
        <f t="shared" si="3805"/>
        <v>0</v>
      </c>
      <c r="AR145" s="33" t="str">
        <f t="shared" si="3769"/>
        <v/>
      </c>
      <c r="AS145" s="36">
        <f t="shared" ref="AS145:AT145" si="3806">SUM(AS140:AS144)</f>
        <v>0</v>
      </c>
      <c r="AT145" s="33">
        <f t="shared" si="3806"/>
        <v>0</v>
      </c>
      <c r="AU145" s="33" t="str">
        <f t="shared" si="3770"/>
        <v>0</v>
      </c>
      <c r="AV145" s="36">
        <f t="shared" ref="AV145" si="3807">SUM(AV140:AV144)</f>
        <v>0</v>
      </c>
      <c r="AW145" s="36">
        <f t="shared" ref="AW145" si="3808">SUM(AJ145,AM145,AP145,AS145,AV145)</f>
        <v>0</v>
      </c>
      <c r="AX145" s="36">
        <f t="shared" ref="AX145:AZ145" si="3809">SUM(AX140:AX144)</f>
        <v>0</v>
      </c>
      <c r="AY145" s="36">
        <f t="shared" si="3809"/>
        <v>24850</v>
      </c>
      <c r="AZ145" s="36">
        <f t="shared" si="3809"/>
        <v>9341.0999999999985</v>
      </c>
      <c r="BA145" s="214">
        <f t="shared" si="2479"/>
        <v>127602.1</v>
      </c>
      <c r="BB145" s="45"/>
      <c r="BC145" s="33">
        <f>SUM(BC140:BC144)</f>
        <v>285</v>
      </c>
      <c r="BD145" s="36">
        <f t="shared" ref="BD145:BD191" si="3810">IF(ISERROR(BE145/BC145),"",(BE145/BC145))</f>
        <v>56</v>
      </c>
      <c r="BE145" s="36">
        <f t="shared" ref="BE145:BF145" si="3811">SUM(BE140:BE144)</f>
        <v>15960</v>
      </c>
      <c r="BF145" s="33">
        <f t="shared" si="3811"/>
        <v>1234</v>
      </c>
      <c r="BG145" s="36">
        <f t="shared" ref="BG145:BG191" si="3812">IF(ISERROR(BH145/BF145),"",(BH145/BF145))</f>
        <v>12.26580226904376</v>
      </c>
      <c r="BH145" s="36">
        <f t="shared" ref="BH145:BI145" si="3813">SUM(BH140:BH144)</f>
        <v>15136</v>
      </c>
      <c r="BI145" s="33">
        <f t="shared" si="3813"/>
        <v>0</v>
      </c>
      <c r="BJ145" s="36" t="str">
        <f t="shared" ref="BJ145:BJ191" si="3814">IF(ISERROR(BK145/BI145),"",(BK145/BI145))</f>
        <v/>
      </c>
      <c r="BK145" s="36">
        <f t="shared" ref="BK145:BL145" si="3815">SUM(BK140:BK144)</f>
        <v>0</v>
      </c>
      <c r="BL145" s="33">
        <f t="shared" si="3815"/>
        <v>0</v>
      </c>
      <c r="BM145" s="36" t="str">
        <f t="shared" ref="BM145:BM191" si="3816">IF(ISERROR(BN145/BL145),"",(BN145/BL145))</f>
        <v/>
      </c>
      <c r="BN145" s="36">
        <f t="shared" ref="BN145:BO145" si="3817">SUM(BN140:BN144)</f>
        <v>0</v>
      </c>
      <c r="BO145" s="33">
        <f t="shared" si="3817"/>
        <v>95</v>
      </c>
      <c r="BP145" s="36">
        <f t="shared" ref="BP145:BP191" si="3818">IF(ISERROR(BQ145/BO145),"",(BQ145/BO145))</f>
        <v>2500</v>
      </c>
      <c r="BQ145" s="36">
        <f t="shared" ref="BQ145:BR145" si="3819">SUM(BQ140:BQ144)</f>
        <v>237500</v>
      </c>
      <c r="BR145" s="33">
        <f t="shared" si="3819"/>
        <v>0</v>
      </c>
      <c r="BS145" s="36" t="str">
        <f t="shared" ref="BS145:BS191" si="3820">IF(ISERROR(BT145/BR145),"",(BT145/BR145))</f>
        <v/>
      </c>
      <c r="BT145" s="36">
        <f t="shared" ref="BT145:BX145" si="3821">SUM(BT140:BT144)</f>
        <v>0</v>
      </c>
      <c r="BU145" s="670">
        <f t="shared" ref="BU145:BW145" si="3822">SUM(BU140:BU144)</f>
        <v>0</v>
      </c>
      <c r="BV145" s="36">
        <f t="shared" si="3822"/>
        <v>0</v>
      </c>
      <c r="BW145" s="36">
        <f t="shared" si="3822"/>
        <v>0</v>
      </c>
      <c r="BX145" s="33">
        <f t="shared" si="3821"/>
        <v>0</v>
      </c>
      <c r="BY145" s="36" t="str">
        <f t="shared" ref="BY145:BY191" si="3823">IF(ISERROR(BZ145/BX145),"",(BZ145/BX145))</f>
        <v/>
      </c>
      <c r="BZ145" s="36">
        <f t="shared" ref="BZ145:CB145" si="3824">SUM(BZ140:BZ144)</f>
        <v>0</v>
      </c>
      <c r="CA145" s="33">
        <f t="shared" si="3824"/>
        <v>174514</v>
      </c>
      <c r="CB145" s="33">
        <f t="shared" si="3824"/>
        <v>0</v>
      </c>
      <c r="CC145" s="36" t="str">
        <f t="shared" ref="CC145:CC191" si="3825">IF(ISERROR(CD145/CB145),"",(CD145/CB145))</f>
        <v/>
      </c>
      <c r="CD145" s="36">
        <f t="shared" ref="CD145" si="3826">SUM(CD140:CD144)</f>
        <v>0</v>
      </c>
      <c r="CE145" s="424">
        <f t="shared" si="3674"/>
        <v>268596</v>
      </c>
      <c r="CF145" s="33">
        <f t="shared" ref="CF145" si="3827">SUM(CF140:CF144)</f>
        <v>0</v>
      </c>
      <c r="CG145" s="36" t="str">
        <f t="shared" ref="CG145:CG191" si="3828">IF(ISERROR(CH145/CF145),"",(CH145/CF145))</f>
        <v/>
      </c>
      <c r="CH145" s="36">
        <f t="shared" ref="CH145:CI145" si="3829">SUM(CH140:CH144)</f>
        <v>0</v>
      </c>
      <c r="CI145" s="33">
        <f t="shared" si="3829"/>
        <v>0</v>
      </c>
      <c r="CJ145" s="36" t="str">
        <f t="shared" ref="CJ145:CJ191" si="3830">IF(ISERROR(CK145/CI145),"",(CK145/CI145))</f>
        <v/>
      </c>
      <c r="CK145" s="36">
        <f t="shared" ref="CK145:CL145" si="3831">SUM(CK140:CK144)</f>
        <v>0</v>
      </c>
      <c r="CL145" s="33">
        <f t="shared" si="3831"/>
        <v>0</v>
      </c>
      <c r="CM145" s="36" t="str">
        <f t="shared" ref="CM145:CM191" si="3832">IF(ISERROR(CN145/CL145),"",(CN145/CL145))</f>
        <v/>
      </c>
      <c r="CN145" s="36">
        <f t="shared" ref="CN145:CO145" si="3833">SUM(CN140:CN144)</f>
        <v>0</v>
      </c>
      <c r="CO145" s="33">
        <f t="shared" si="3833"/>
        <v>0</v>
      </c>
      <c r="CP145" s="36" t="str">
        <f t="shared" ref="CP145:CP191" si="3834">IF(ISERROR(CQ145/CO145),"",(CQ145/CO145))</f>
        <v/>
      </c>
      <c r="CQ145" s="36">
        <f t="shared" ref="CQ145:CR145" si="3835">SUM(CQ140:CQ144)</f>
        <v>0</v>
      </c>
      <c r="CR145" s="33">
        <f t="shared" si="3835"/>
        <v>0</v>
      </c>
      <c r="CS145" s="36" t="str">
        <f t="shared" ref="CS145:CS191" si="3836">IF(ISERROR(CT145/CR145),"",(CT145/CR145))</f>
        <v/>
      </c>
      <c r="CT145" s="36">
        <f t="shared" ref="CT145" si="3837">SUM(CT140:CT144)</f>
        <v>0</v>
      </c>
      <c r="CU145" s="424">
        <f t="shared" si="3681"/>
        <v>0</v>
      </c>
      <c r="CV145" s="36">
        <f t="shared" ref="CV145:CX145" si="3838">SUM(CV140:CV144)</f>
        <v>20000</v>
      </c>
      <c r="CW145" s="36">
        <f t="shared" si="3838"/>
        <v>5000</v>
      </c>
      <c r="CX145" s="36">
        <f t="shared" si="3838"/>
        <v>26859.600000000002</v>
      </c>
      <c r="CY145" s="424">
        <f t="shared" si="3789"/>
        <v>320455.59999999998</v>
      </c>
      <c r="CZ145" s="822"/>
      <c r="DA145" s="33">
        <f>SUM(DA140:DA144)</f>
        <v>0</v>
      </c>
      <c r="DB145" s="36"/>
      <c r="DC145" s="36">
        <f t="shared" ref="DC145:DD145" si="3839">SUM(DC140:DC144)</f>
        <v>0</v>
      </c>
      <c r="DD145" s="33">
        <f t="shared" si="3839"/>
        <v>22</v>
      </c>
      <c r="DE145" s="36"/>
      <c r="DF145" s="36">
        <f t="shared" ref="DF145:DG145" si="3840">SUM(DF140:DF144)</f>
        <v>880</v>
      </c>
      <c r="DG145" s="33">
        <f t="shared" si="3840"/>
        <v>0</v>
      </c>
      <c r="DH145" s="36"/>
      <c r="DI145" s="36">
        <f t="shared" ref="DI145:DJ145" si="3841">SUM(DI140:DI144)</f>
        <v>0</v>
      </c>
      <c r="DJ145" s="33">
        <f t="shared" si="3841"/>
        <v>4797</v>
      </c>
      <c r="DK145" s="36"/>
      <c r="DL145" s="36">
        <f t="shared" ref="DL145:DM145" si="3842">SUM(DL140:DL144)</f>
        <v>119925</v>
      </c>
      <c r="DM145" s="33">
        <f t="shared" si="3842"/>
        <v>0</v>
      </c>
      <c r="DN145" s="36"/>
      <c r="DO145" s="36">
        <f t="shared" ref="DO145:DP145" si="3843">SUM(DO140:DO144)</f>
        <v>0</v>
      </c>
      <c r="DP145" s="33">
        <f t="shared" si="3843"/>
        <v>0</v>
      </c>
      <c r="DQ145" s="36"/>
      <c r="DR145" s="36">
        <f t="shared" ref="DR145:DV145" si="3844">SUM(DR140:DR144)</f>
        <v>0</v>
      </c>
      <c r="DS145" s="670">
        <f t="shared" ref="DS145:DU145" si="3845">SUM(DS140:DS144)</f>
        <v>0</v>
      </c>
      <c r="DT145" s="36">
        <f t="shared" si="3845"/>
        <v>0</v>
      </c>
      <c r="DU145" s="36">
        <f t="shared" si="3845"/>
        <v>0</v>
      </c>
      <c r="DV145" s="33">
        <f t="shared" si="3844"/>
        <v>174514</v>
      </c>
      <c r="DW145" s="36"/>
      <c r="DX145" s="36">
        <f t="shared" ref="DX145:DZ145" si="3846">SUM(DX140:DX144)</f>
        <v>69805.600000000006</v>
      </c>
      <c r="DY145" s="33">
        <f t="shared" si="3846"/>
        <v>14910</v>
      </c>
      <c r="DZ145" s="33">
        <f t="shared" si="3846"/>
        <v>0</v>
      </c>
      <c r="EA145" s="36"/>
      <c r="EB145" s="36">
        <f t="shared" ref="EB145" si="3847">SUM(EB140:EB144)</f>
        <v>0</v>
      </c>
      <c r="EC145" s="424">
        <f t="shared" si="3691"/>
        <v>190610.6</v>
      </c>
      <c r="ED145" s="33">
        <f t="shared" ref="ED145" si="3848">SUM(ED140:ED144)</f>
        <v>0</v>
      </c>
      <c r="EE145" s="36"/>
      <c r="EF145" s="36">
        <f t="shared" ref="EF145:EG145" si="3849">SUM(EF140:EF144)</f>
        <v>0</v>
      </c>
      <c r="EG145" s="33">
        <f t="shared" si="3849"/>
        <v>0</v>
      </c>
      <c r="EH145" s="36"/>
      <c r="EI145" s="36">
        <f t="shared" ref="EI145:EJ145" si="3850">SUM(EI140:EI144)</f>
        <v>0</v>
      </c>
      <c r="EJ145" s="33">
        <f t="shared" si="3850"/>
        <v>0</v>
      </c>
      <c r="EK145" s="36"/>
      <c r="EL145" s="36">
        <f t="shared" ref="EL145:EM145" si="3851">SUM(EL140:EL144)</f>
        <v>0</v>
      </c>
      <c r="EM145" s="33">
        <f t="shared" si="3851"/>
        <v>0</v>
      </c>
      <c r="EN145" s="36"/>
      <c r="EO145" s="36">
        <f t="shared" ref="EO145:EP145" si="3852">SUM(EO140:EO144)</f>
        <v>0</v>
      </c>
      <c r="EP145" s="33">
        <f t="shared" si="3852"/>
        <v>0</v>
      </c>
      <c r="EQ145" s="36"/>
      <c r="ER145" s="36">
        <f t="shared" ref="ER145" si="3853">SUM(ER140:ER144)</f>
        <v>0</v>
      </c>
      <c r="ES145" s="424">
        <f t="shared" si="3698"/>
        <v>0</v>
      </c>
      <c r="ET145" s="36">
        <f t="shared" ref="ET145:EV145" si="3854">SUM(ET140:ET144)</f>
        <v>0</v>
      </c>
      <c r="EU145" s="36">
        <f t="shared" si="3854"/>
        <v>5000</v>
      </c>
      <c r="EV145" s="36">
        <f t="shared" si="3854"/>
        <v>19061.060000000001</v>
      </c>
      <c r="EW145" s="424">
        <f t="shared" si="3790"/>
        <v>214671.66</v>
      </c>
      <c r="EX145" s="45"/>
      <c r="EY145" s="33">
        <f>SUM(EY140:EY144)</f>
        <v>0</v>
      </c>
      <c r="EZ145" s="36"/>
      <c r="FA145" s="36">
        <f t="shared" ref="FA145:FB145" si="3855">SUM(FA140:FA144)</f>
        <v>0</v>
      </c>
      <c r="FB145" s="33">
        <f t="shared" si="3855"/>
        <v>73</v>
      </c>
      <c r="FC145" s="36"/>
      <c r="FD145" s="36">
        <f t="shared" ref="FD145:FE145" si="3856">SUM(FD140:FD144)</f>
        <v>2920</v>
      </c>
      <c r="FE145" s="33">
        <f t="shared" si="3856"/>
        <v>0</v>
      </c>
      <c r="FF145" s="36"/>
      <c r="FG145" s="36">
        <f t="shared" ref="FG145:FH145" si="3857">SUM(FG140:FG144)</f>
        <v>0</v>
      </c>
      <c r="FH145" s="33">
        <f t="shared" si="3857"/>
        <v>0</v>
      </c>
      <c r="FI145" s="36"/>
      <c r="FJ145" s="36">
        <f t="shared" ref="FJ145:FK145" si="3858">SUM(FJ140:FJ144)</f>
        <v>0</v>
      </c>
      <c r="FK145" s="33">
        <f t="shared" si="3858"/>
        <v>0</v>
      </c>
      <c r="FL145" s="36"/>
      <c r="FM145" s="36">
        <f t="shared" ref="FM145:FN145" si="3859">SUM(FM140:FM144)</f>
        <v>0</v>
      </c>
      <c r="FN145" s="33">
        <f t="shared" si="3859"/>
        <v>0</v>
      </c>
      <c r="FO145" s="36"/>
      <c r="FP145" s="36">
        <f t="shared" ref="FP145:FT145" si="3860">SUM(FP140:FP144)</f>
        <v>0</v>
      </c>
      <c r="FQ145" s="670">
        <f t="shared" ref="FQ145:FS145" si="3861">SUM(FQ140:FQ144)</f>
        <v>0</v>
      </c>
      <c r="FR145" s="36">
        <f t="shared" si="3861"/>
        <v>0</v>
      </c>
      <c r="FS145" s="36">
        <f t="shared" si="3861"/>
        <v>0</v>
      </c>
      <c r="FT145" s="33">
        <f t="shared" si="3860"/>
        <v>14910</v>
      </c>
      <c r="FU145" s="36"/>
      <c r="FV145" s="36">
        <f t="shared" ref="FV145:FX145" si="3862">SUM(FV140:FV144)</f>
        <v>5964</v>
      </c>
      <c r="FW145" s="33">
        <f t="shared" si="3862"/>
        <v>8079</v>
      </c>
      <c r="FX145" s="36">
        <f t="shared" si="3862"/>
        <v>0</v>
      </c>
      <c r="FY145" s="36"/>
      <c r="FZ145" s="36">
        <f t="shared" ref="FZ145" si="3863">SUM(FZ140:FZ144)</f>
        <v>0</v>
      </c>
      <c r="GA145" s="424">
        <f t="shared" si="3708"/>
        <v>8884</v>
      </c>
      <c r="GB145" s="33">
        <f t="shared" ref="GB145" si="3864">SUM(GB140:GB144)</f>
        <v>0</v>
      </c>
      <c r="GC145" s="36"/>
      <c r="GD145" s="36">
        <f t="shared" ref="GD145:GE145" si="3865">SUM(GD140:GD144)</f>
        <v>0</v>
      </c>
      <c r="GE145" s="33">
        <f t="shared" si="3865"/>
        <v>0</v>
      </c>
      <c r="GF145" s="36"/>
      <c r="GG145" s="36">
        <f t="shared" ref="GG145:GH145" si="3866">SUM(GG140:GG144)</f>
        <v>0</v>
      </c>
      <c r="GH145" s="33">
        <f t="shared" si="3866"/>
        <v>0</v>
      </c>
      <c r="GI145" s="36"/>
      <c r="GJ145" s="36">
        <f t="shared" ref="GJ145:GK145" si="3867">SUM(GJ140:GJ144)</f>
        <v>0</v>
      </c>
      <c r="GK145" s="33">
        <f t="shared" si="3867"/>
        <v>0</v>
      </c>
      <c r="GL145" s="36"/>
      <c r="GM145" s="36">
        <f t="shared" ref="GM145:GN145" si="3868">SUM(GM140:GM144)</f>
        <v>0</v>
      </c>
      <c r="GN145" s="33">
        <f t="shared" si="3868"/>
        <v>0</v>
      </c>
      <c r="GO145" s="36"/>
      <c r="GP145" s="36">
        <f t="shared" ref="GP145" si="3869">SUM(GP140:GP144)</f>
        <v>0</v>
      </c>
      <c r="GQ145" s="424">
        <f t="shared" si="3715"/>
        <v>0</v>
      </c>
      <c r="GR145" s="36">
        <f t="shared" ref="GR145:GT145" si="3870">SUM(GR140:GR144)</f>
        <v>0</v>
      </c>
      <c r="GS145" s="36">
        <f t="shared" si="3870"/>
        <v>5000</v>
      </c>
      <c r="GT145" s="37">
        <f t="shared" si="3870"/>
        <v>888.40000000000009</v>
      </c>
      <c r="GU145" s="424">
        <f t="shared" si="3791"/>
        <v>14772.4</v>
      </c>
      <c r="GV145" s="45"/>
      <c r="GW145" s="33">
        <f>SUM(GW140:GW144)</f>
        <v>0</v>
      </c>
      <c r="GX145" s="36"/>
      <c r="GY145" s="36">
        <f t="shared" ref="GY145:GZ145" si="3871">SUM(GY140:GY144)</f>
        <v>0</v>
      </c>
      <c r="GZ145" s="33">
        <f t="shared" si="3871"/>
        <v>77</v>
      </c>
      <c r="HA145" s="36"/>
      <c r="HB145" s="36">
        <f t="shared" ref="HB145:HC145" si="3872">SUM(HB140:HB144)</f>
        <v>3080</v>
      </c>
      <c r="HC145" s="33">
        <f t="shared" si="3872"/>
        <v>0</v>
      </c>
      <c r="HD145" s="36"/>
      <c r="HE145" s="36">
        <f t="shared" ref="HE145:HF145" si="3873">SUM(HE140:HE144)</f>
        <v>0</v>
      </c>
      <c r="HF145" s="33">
        <f t="shared" si="3873"/>
        <v>0</v>
      </c>
      <c r="HG145" s="36"/>
      <c r="HH145" s="36">
        <f t="shared" ref="HH145:HI145" si="3874">SUM(HH140:HH144)</f>
        <v>0</v>
      </c>
      <c r="HI145" s="33">
        <f t="shared" si="3874"/>
        <v>0</v>
      </c>
      <c r="HJ145" s="36"/>
      <c r="HK145" s="36">
        <f t="shared" ref="HK145:HL145" si="3875">SUM(HK140:HK144)</f>
        <v>0</v>
      </c>
      <c r="HL145" s="33">
        <f t="shared" si="3875"/>
        <v>0</v>
      </c>
      <c r="HM145" s="36"/>
      <c r="HN145" s="36">
        <f t="shared" ref="HN145:HR145" si="3876">SUM(HN140:HN144)</f>
        <v>0</v>
      </c>
      <c r="HO145" s="670">
        <f t="shared" ref="HO145:HQ145" si="3877">SUM(HO140:HO144)</f>
        <v>0</v>
      </c>
      <c r="HP145" s="36">
        <f t="shared" si="3877"/>
        <v>0</v>
      </c>
      <c r="HQ145" s="36">
        <f t="shared" si="3877"/>
        <v>0</v>
      </c>
      <c r="HR145" s="33">
        <f t="shared" si="3876"/>
        <v>8079</v>
      </c>
      <c r="HS145" s="36"/>
      <c r="HT145" s="36">
        <f t="shared" ref="HT145:HV145" si="3878">SUM(HT140:HT144)</f>
        <v>3231</v>
      </c>
      <c r="HU145" s="33">
        <f t="shared" si="3878"/>
        <v>2158</v>
      </c>
      <c r="HV145" s="33">
        <f t="shared" si="3878"/>
        <v>0</v>
      </c>
      <c r="HW145" s="36"/>
      <c r="HX145" s="36">
        <f t="shared" ref="HX145" si="3879">SUM(HX140:HX144)</f>
        <v>0</v>
      </c>
      <c r="HY145" s="424">
        <f t="shared" si="3725"/>
        <v>6311</v>
      </c>
      <c r="HZ145" s="33">
        <f t="shared" ref="HZ145" si="3880">SUM(HZ140:HZ144)</f>
        <v>0</v>
      </c>
      <c r="IA145" s="36"/>
      <c r="IB145" s="36">
        <f t="shared" ref="IB145:IC145" si="3881">SUM(IB140:IB144)</f>
        <v>0</v>
      </c>
      <c r="IC145" s="33">
        <f t="shared" si="3881"/>
        <v>0</v>
      </c>
      <c r="ID145" s="36"/>
      <c r="IE145" s="36">
        <f t="shared" ref="IE145:IF145" si="3882">SUM(IE140:IE144)</f>
        <v>0</v>
      </c>
      <c r="IF145" s="33">
        <f t="shared" si="3882"/>
        <v>0</v>
      </c>
      <c r="IG145" s="36"/>
      <c r="IH145" s="36">
        <f t="shared" ref="IH145:II145" si="3883">SUM(IH140:IH144)</f>
        <v>0</v>
      </c>
      <c r="II145" s="33">
        <f t="shared" si="3883"/>
        <v>0</v>
      </c>
      <c r="IJ145" s="36"/>
      <c r="IK145" s="36">
        <f t="shared" ref="IK145:IL145" si="3884">SUM(IK140:IK144)</f>
        <v>0</v>
      </c>
      <c r="IL145" s="33">
        <f t="shared" si="3884"/>
        <v>0</v>
      </c>
      <c r="IM145" s="36"/>
      <c r="IN145" s="36">
        <f t="shared" ref="IN145" si="3885">SUM(IN140:IN144)</f>
        <v>0</v>
      </c>
      <c r="IO145" s="424">
        <f t="shared" si="3732"/>
        <v>0</v>
      </c>
      <c r="IP145" s="36">
        <f t="shared" ref="IP145:IR145" si="3886">SUM(IP140:IP144)</f>
        <v>0</v>
      </c>
      <c r="IQ145" s="36">
        <f t="shared" si="3886"/>
        <v>5000</v>
      </c>
      <c r="IR145" s="37">
        <f t="shared" si="3886"/>
        <v>631.1</v>
      </c>
      <c r="IS145" s="424">
        <f t="shared" si="3792"/>
        <v>11942.1</v>
      </c>
      <c r="IT145" s="45"/>
      <c r="IU145" s="33">
        <f>SUM(IU140:IU144)</f>
        <v>0</v>
      </c>
      <c r="IV145" s="36"/>
      <c r="IW145" s="36">
        <f t="shared" ref="IW145:IX145" si="3887">SUM(IW140:IW144)</f>
        <v>0</v>
      </c>
      <c r="IX145" s="33">
        <f t="shared" si="3887"/>
        <v>20</v>
      </c>
      <c r="IY145" s="36"/>
      <c r="IZ145" s="36">
        <f t="shared" ref="IZ145:JA145" si="3888">SUM(IZ140:IZ144)</f>
        <v>800</v>
      </c>
      <c r="JA145" s="33">
        <f t="shared" si="3888"/>
        <v>0</v>
      </c>
      <c r="JB145" s="36"/>
      <c r="JC145" s="36">
        <f t="shared" ref="JC145:JD145" si="3889">SUM(JC140:JC144)</f>
        <v>0</v>
      </c>
      <c r="JD145" s="33">
        <f t="shared" si="3889"/>
        <v>0</v>
      </c>
      <c r="JE145" s="36"/>
      <c r="JF145" s="36">
        <f t="shared" ref="JF145:JG145" si="3890">SUM(JF140:JF144)</f>
        <v>0</v>
      </c>
      <c r="JG145" s="33">
        <f t="shared" si="3890"/>
        <v>0</v>
      </c>
      <c r="JH145" s="36"/>
      <c r="JI145" s="36">
        <f t="shared" ref="JI145:JJ145" si="3891">SUM(JI140:JI144)</f>
        <v>0</v>
      </c>
      <c r="JJ145" s="33">
        <f t="shared" si="3891"/>
        <v>0</v>
      </c>
      <c r="JK145" s="36"/>
      <c r="JL145" s="36">
        <f t="shared" ref="JL145:JP145" si="3892">SUM(JL140:JL144)</f>
        <v>0</v>
      </c>
      <c r="JM145" s="670">
        <f t="shared" si="3892"/>
        <v>0</v>
      </c>
      <c r="JN145" s="36">
        <f t="shared" si="3892"/>
        <v>0</v>
      </c>
      <c r="JO145" s="36">
        <f t="shared" si="3892"/>
        <v>0</v>
      </c>
      <c r="JP145" s="33">
        <f t="shared" si="3892"/>
        <v>2158</v>
      </c>
      <c r="JQ145" s="36"/>
      <c r="JR145" s="36">
        <f t="shared" ref="JR145:JT145" si="3893">SUM(JR140:JR144)</f>
        <v>863</v>
      </c>
      <c r="JS145" s="33">
        <f t="shared" si="3893"/>
        <v>0</v>
      </c>
      <c r="JT145" s="33">
        <f t="shared" si="3893"/>
        <v>0</v>
      </c>
      <c r="JU145" s="36"/>
      <c r="JV145" s="36">
        <f t="shared" ref="JV145" si="3894">SUM(JV140:JV144)</f>
        <v>0</v>
      </c>
      <c r="JW145" s="424">
        <f t="shared" si="3742"/>
        <v>1663</v>
      </c>
      <c r="JX145" s="33">
        <f t="shared" ref="JX145" si="3895">SUM(JX140:JX144)</f>
        <v>0</v>
      </c>
      <c r="JY145" s="36"/>
      <c r="JZ145" s="36">
        <f t="shared" ref="JZ145:KA145" si="3896">SUM(JZ140:JZ144)</f>
        <v>0</v>
      </c>
      <c r="KA145" s="33">
        <f t="shared" si="3896"/>
        <v>0</v>
      </c>
      <c r="KB145" s="36"/>
      <c r="KC145" s="36">
        <f t="shared" ref="KC145:KD145" si="3897">SUM(KC140:KC144)</f>
        <v>0</v>
      </c>
      <c r="KD145" s="33">
        <f t="shared" si="3897"/>
        <v>0</v>
      </c>
      <c r="KE145" s="36"/>
      <c r="KF145" s="36">
        <f t="shared" ref="KF145:KG145" si="3898">SUM(KF140:KF144)</f>
        <v>0</v>
      </c>
      <c r="KG145" s="33">
        <f t="shared" si="3898"/>
        <v>0</v>
      </c>
      <c r="KH145" s="36"/>
      <c r="KI145" s="36">
        <f t="shared" ref="KI145:KJ145" si="3899">SUM(KI140:KI144)</f>
        <v>0</v>
      </c>
      <c r="KJ145" s="33">
        <f t="shared" si="3899"/>
        <v>0</v>
      </c>
      <c r="KK145" s="36"/>
      <c r="KL145" s="36">
        <f t="shared" ref="KL145" si="3900">SUM(KL140:KL144)</f>
        <v>0</v>
      </c>
      <c r="KM145" s="424">
        <f t="shared" si="3749"/>
        <v>0</v>
      </c>
      <c r="KN145" s="36">
        <f t="shared" ref="KN145:KP145" si="3901">SUM(KN140:KN144)</f>
        <v>0</v>
      </c>
      <c r="KO145" s="36">
        <f t="shared" si="3901"/>
        <v>5000</v>
      </c>
      <c r="KP145" s="37">
        <f t="shared" si="3901"/>
        <v>166.3</v>
      </c>
      <c r="KQ145" s="424">
        <f t="shared" si="3793"/>
        <v>6829.3</v>
      </c>
      <c r="KR145" s="45"/>
    </row>
    <row r="146" spans="1:304" ht="15">
      <c r="A146" s="916"/>
      <c r="B146" s="994" t="s">
        <v>139</v>
      </c>
      <c r="C146" s="995"/>
      <c r="D146" s="159" t="s">
        <v>1</v>
      </c>
      <c r="E146" s="161">
        <f>E135+E140</f>
        <v>1000</v>
      </c>
      <c r="F146" s="161">
        <f t="shared" si="3758"/>
        <v>30</v>
      </c>
      <c r="G146" s="161">
        <f t="shared" ref="G146:H146" si="3902">G135+G140</f>
        <v>30000</v>
      </c>
      <c r="H146" s="161">
        <f t="shared" si="3902"/>
        <v>19233</v>
      </c>
      <c r="I146" s="161">
        <f t="shared" si="3759"/>
        <v>12</v>
      </c>
      <c r="J146" s="161">
        <f t="shared" ref="J146:K146" si="3903">J135+J140</f>
        <v>230796</v>
      </c>
      <c r="K146" s="161">
        <f t="shared" si="3903"/>
        <v>2487</v>
      </c>
      <c r="L146" s="161">
        <f t="shared" si="3760"/>
        <v>35.003216726980298</v>
      </c>
      <c r="M146" s="161">
        <f t="shared" ref="M146:N146" si="3904">M135+M140</f>
        <v>87053</v>
      </c>
      <c r="N146" s="161">
        <f t="shared" si="3904"/>
        <v>0</v>
      </c>
      <c r="O146" s="161" t="str">
        <f t="shared" si="3761"/>
        <v/>
      </c>
      <c r="P146" s="161">
        <f t="shared" ref="P146:Q146" si="3905">P135+P140</f>
        <v>0</v>
      </c>
      <c r="Q146" s="161">
        <f t="shared" si="3905"/>
        <v>0</v>
      </c>
      <c r="R146" s="161" t="str">
        <f t="shared" si="3762"/>
        <v/>
      </c>
      <c r="S146" s="161">
        <f t="shared" ref="S146:T146" si="3906">S135+S140</f>
        <v>0</v>
      </c>
      <c r="T146" s="161">
        <f t="shared" si="3906"/>
        <v>0</v>
      </c>
      <c r="U146" s="161" t="str">
        <f t="shared" si="3763"/>
        <v/>
      </c>
      <c r="V146" s="161">
        <f t="shared" ref="V146:Z146" si="3907">V135+V140</f>
        <v>0</v>
      </c>
      <c r="W146" s="692">
        <f t="shared" ref="W146:Y146" si="3908">W135+W140</f>
        <v>0</v>
      </c>
      <c r="X146" s="161">
        <f t="shared" si="3908"/>
        <v>0</v>
      </c>
      <c r="Y146" s="161">
        <f t="shared" si="3908"/>
        <v>0</v>
      </c>
      <c r="Z146" s="161">
        <f t="shared" si="3907"/>
        <v>0</v>
      </c>
      <c r="AA146" s="244" t="str">
        <f t="shared" si="3764"/>
        <v/>
      </c>
      <c r="AB146" s="161">
        <f t="shared" ref="AB146:AD146" si="3909">AB135+AB140</f>
        <v>0</v>
      </c>
      <c r="AC146" s="161">
        <f t="shared" si="3909"/>
        <v>0</v>
      </c>
      <c r="AD146" s="161">
        <f t="shared" si="3909"/>
        <v>0</v>
      </c>
      <c r="AE146" s="161" t="str">
        <f t="shared" si="3765"/>
        <v/>
      </c>
      <c r="AF146" s="161">
        <f t="shared" ref="AF146:AH146" si="3910">AF135+AF140</f>
        <v>0</v>
      </c>
      <c r="AG146" s="161">
        <f t="shared" si="3910"/>
        <v>347849</v>
      </c>
      <c r="AH146" s="161">
        <f t="shared" si="3910"/>
        <v>0</v>
      </c>
      <c r="AI146" s="161" t="str">
        <f t="shared" si="3766"/>
        <v/>
      </c>
      <c r="AJ146" s="161">
        <f t="shared" ref="AJ146:AK146" si="3911">AJ135+AJ140</f>
        <v>0</v>
      </c>
      <c r="AK146" s="161">
        <f t="shared" si="3911"/>
        <v>0</v>
      </c>
      <c r="AL146" s="161" t="str">
        <f t="shared" si="3767"/>
        <v/>
      </c>
      <c r="AM146" s="161">
        <f t="shared" ref="AM146:AN146" si="3912">AM135+AM140</f>
        <v>0</v>
      </c>
      <c r="AN146" s="161">
        <f t="shared" si="3912"/>
        <v>0</v>
      </c>
      <c r="AO146" s="161" t="str">
        <f t="shared" si="3768"/>
        <v/>
      </c>
      <c r="AP146" s="161">
        <f t="shared" ref="AP146:AQ146" si="3913">AP135+AP140</f>
        <v>0</v>
      </c>
      <c r="AQ146" s="161">
        <f t="shared" si="3913"/>
        <v>0</v>
      </c>
      <c r="AR146" s="161" t="str">
        <f t="shared" si="3769"/>
        <v/>
      </c>
      <c r="AS146" s="161">
        <f t="shared" ref="AS146:AT146" si="3914">AS135+AS140</f>
        <v>0</v>
      </c>
      <c r="AT146" s="161">
        <f t="shared" si="3914"/>
        <v>0</v>
      </c>
      <c r="AU146" s="161" t="str">
        <f t="shared" si="3770"/>
        <v>0</v>
      </c>
      <c r="AV146" s="161">
        <f t="shared" ref="AV146:AZ146" si="3915">AV135+AV140</f>
        <v>0</v>
      </c>
      <c r="AW146" s="161">
        <f t="shared" si="3915"/>
        <v>0</v>
      </c>
      <c r="AX146" s="161">
        <f t="shared" si="3915"/>
        <v>0</v>
      </c>
      <c r="AY146" s="161">
        <f t="shared" si="3915"/>
        <v>10000</v>
      </c>
      <c r="AZ146" s="162">
        <f t="shared" si="3915"/>
        <v>34784.9</v>
      </c>
      <c r="BA146" s="210">
        <f t="shared" si="2479"/>
        <v>392633.9</v>
      </c>
      <c r="BB146" s="163"/>
      <c r="BC146" s="160">
        <f>BC135+BC140</f>
        <v>300</v>
      </c>
      <c r="BD146" s="174">
        <f t="shared" si="3810"/>
        <v>35</v>
      </c>
      <c r="BE146" s="174">
        <f t="shared" ref="BE146:BF146" si="3916">BE135+BE140</f>
        <v>10500</v>
      </c>
      <c r="BF146" s="161">
        <f t="shared" si="3916"/>
        <v>2000</v>
      </c>
      <c r="BG146" s="174">
        <f t="shared" si="3812"/>
        <v>25</v>
      </c>
      <c r="BH146" s="174">
        <f t="shared" ref="BH146:BI146" si="3917">BH135+BH140</f>
        <v>50000</v>
      </c>
      <c r="BI146" s="161">
        <f t="shared" si="3917"/>
        <v>150</v>
      </c>
      <c r="BJ146" s="174">
        <f t="shared" si="3814"/>
        <v>66.666666666666671</v>
      </c>
      <c r="BK146" s="174">
        <f>BK135+BK140</f>
        <v>10000</v>
      </c>
      <c r="BL146" s="161">
        <f t="shared" ref="BL146" si="3918">BL135+BL140</f>
        <v>0</v>
      </c>
      <c r="BM146" s="174" t="str">
        <f t="shared" si="3816"/>
        <v/>
      </c>
      <c r="BN146" s="174">
        <f t="shared" ref="BN146:BO146" si="3919">BN135+BN140</f>
        <v>0</v>
      </c>
      <c r="BO146" s="161">
        <f t="shared" si="3919"/>
        <v>250</v>
      </c>
      <c r="BP146" s="174">
        <f t="shared" si="3818"/>
        <v>500</v>
      </c>
      <c r="BQ146" s="174">
        <f t="shared" ref="BQ146:BR146" si="3920">BQ135+BQ140</f>
        <v>125000</v>
      </c>
      <c r="BR146" s="161">
        <f t="shared" si="3920"/>
        <v>0</v>
      </c>
      <c r="BS146" s="174" t="str">
        <f t="shared" si="3820"/>
        <v/>
      </c>
      <c r="BT146" s="174">
        <f t="shared" ref="BT146:BX146" si="3921">BT135+BT140</f>
        <v>0</v>
      </c>
      <c r="BU146" s="692">
        <f t="shared" ref="BU146:BW146" si="3922">BU135+BU140</f>
        <v>0</v>
      </c>
      <c r="BV146" s="174">
        <f t="shared" si="3922"/>
        <v>0</v>
      </c>
      <c r="BW146" s="174">
        <f t="shared" si="3922"/>
        <v>0</v>
      </c>
      <c r="BX146" s="161">
        <f t="shared" si="3921"/>
        <v>200000</v>
      </c>
      <c r="BY146" s="174">
        <f t="shared" si="3823"/>
        <v>0.4</v>
      </c>
      <c r="BZ146" s="174">
        <f t="shared" ref="BZ146:CB146" si="3923">BZ135+BZ140</f>
        <v>80000</v>
      </c>
      <c r="CA146" s="161">
        <f t="shared" si="3923"/>
        <v>350000</v>
      </c>
      <c r="CB146" s="161">
        <f t="shared" si="3923"/>
        <v>0</v>
      </c>
      <c r="CC146" s="174" t="str">
        <f t="shared" si="3825"/>
        <v/>
      </c>
      <c r="CD146" s="174">
        <f t="shared" ref="CD146:CF146" si="3924">CD135+CD140</f>
        <v>0</v>
      </c>
      <c r="CE146" s="424">
        <f t="shared" si="3674"/>
        <v>275500</v>
      </c>
      <c r="CF146" s="161">
        <f t="shared" si="3924"/>
        <v>0</v>
      </c>
      <c r="CG146" s="174" t="str">
        <f t="shared" si="3828"/>
        <v/>
      </c>
      <c r="CH146" s="174">
        <f t="shared" ref="CH146:CI146" si="3925">CH135+CH140</f>
        <v>0</v>
      </c>
      <c r="CI146" s="161">
        <f t="shared" si="3925"/>
        <v>0</v>
      </c>
      <c r="CJ146" s="174" t="str">
        <f t="shared" si="3830"/>
        <v/>
      </c>
      <c r="CK146" s="174">
        <f t="shared" ref="CK146:CL146" si="3926">CK135+CK140</f>
        <v>0</v>
      </c>
      <c r="CL146" s="161">
        <f t="shared" si="3926"/>
        <v>0</v>
      </c>
      <c r="CM146" s="174" t="str">
        <f t="shared" si="3832"/>
        <v/>
      </c>
      <c r="CN146" s="174">
        <f t="shared" ref="CN146:CO146" si="3927">CN135+CN140</f>
        <v>0</v>
      </c>
      <c r="CO146" s="161">
        <f t="shared" si="3927"/>
        <v>0</v>
      </c>
      <c r="CP146" s="174" t="str">
        <f t="shared" si="3834"/>
        <v/>
      </c>
      <c r="CQ146" s="174">
        <f t="shared" ref="CQ146:CR146" si="3928">CQ135+CQ140</f>
        <v>0</v>
      </c>
      <c r="CR146" s="161">
        <f t="shared" si="3928"/>
        <v>0</v>
      </c>
      <c r="CS146" s="174" t="str">
        <f t="shared" si="3836"/>
        <v/>
      </c>
      <c r="CT146" s="174">
        <f t="shared" ref="CT146:CX146" si="3929">CT135+CT140</f>
        <v>0</v>
      </c>
      <c r="CU146" s="424">
        <f t="shared" si="3681"/>
        <v>0</v>
      </c>
      <c r="CV146" s="174">
        <f t="shared" si="3929"/>
        <v>0</v>
      </c>
      <c r="CW146" s="174">
        <f t="shared" si="3929"/>
        <v>10000</v>
      </c>
      <c r="CX146" s="174">
        <f t="shared" si="3929"/>
        <v>27550</v>
      </c>
      <c r="CY146" s="424">
        <f t="shared" si="3789"/>
        <v>313050</v>
      </c>
      <c r="CZ146" s="828"/>
      <c r="DA146" s="161">
        <f>DA135+DA140</f>
        <v>100</v>
      </c>
      <c r="DB146" s="174"/>
      <c r="DC146" s="174">
        <f t="shared" ref="DC146:DD146" si="3930">DC135+DC140</f>
        <v>3700</v>
      </c>
      <c r="DD146" s="161">
        <f t="shared" si="3930"/>
        <v>2000</v>
      </c>
      <c r="DE146" s="174"/>
      <c r="DF146" s="174">
        <f t="shared" ref="DF146:DG146" si="3931">DF135+DF140</f>
        <v>50000</v>
      </c>
      <c r="DG146" s="161">
        <f t="shared" si="3931"/>
        <v>250</v>
      </c>
      <c r="DH146" s="174"/>
      <c r="DI146" s="174">
        <f t="shared" ref="DI146:DJ146" si="3932">DI135+DI140</f>
        <v>12000</v>
      </c>
      <c r="DJ146" s="161">
        <f t="shared" si="3932"/>
        <v>0</v>
      </c>
      <c r="DK146" s="174"/>
      <c r="DL146" s="174">
        <f t="shared" ref="DL146:DM146" si="3933">DL135+DL140</f>
        <v>0</v>
      </c>
      <c r="DM146" s="161">
        <f t="shared" si="3933"/>
        <v>0</v>
      </c>
      <c r="DN146" s="174"/>
      <c r="DO146" s="174">
        <f t="shared" ref="DO146:DP146" si="3934">DO135+DO140</f>
        <v>0</v>
      </c>
      <c r="DP146" s="161">
        <f t="shared" si="3934"/>
        <v>0</v>
      </c>
      <c r="DQ146" s="174"/>
      <c r="DR146" s="174">
        <f t="shared" ref="DR146:DV146" si="3935">DR135+DR140</f>
        <v>0</v>
      </c>
      <c r="DS146" s="692">
        <f t="shared" ref="DS146:DU146" si="3936">DS135+DS140</f>
        <v>0</v>
      </c>
      <c r="DT146" s="174">
        <f t="shared" si="3936"/>
        <v>0</v>
      </c>
      <c r="DU146" s="174">
        <f t="shared" si="3936"/>
        <v>0</v>
      </c>
      <c r="DV146" s="161">
        <f t="shared" si="3935"/>
        <v>350000</v>
      </c>
      <c r="DW146" s="174"/>
      <c r="DX146" s="174">
        <f t="shared" ref="DX146:DZ146" si="3937">DX135+DX140</f>
        <v>140000</v>
      </c>
      <c r="DY146" s="161">
        <f t="shared" si="3937"/>
        <v>350000</v>
      </c>
      <c r="DZ146" s="161">
        <f t="shared" si="3937"/>
        <v>0</v>
      </c>
      <c r="EA146" s="174"/>
      <c r="EB146" s="174">
        <f t="shared" ref="EB146:ED146" si="3938">EB135+EB140</f>
        <v>0</v>
      </c>
      <c r="EC146" s="424">
        <f t="shared" si="3691"/>
        <v>205700</v>
      </c>
      <c r="ED146" s="161">
        <f t="shared" si="3938"/>
        <v>0</v>
      </c>
      <c r="EE146" s="174"/>
      <c r="EF146" s="174">
        <f t="shared" ref="EF146:EG146" si="3939">EF135+EF140</f>
        <v>0</v>
      </c>
      <c r="EG146" s="161">
        <f t="shared" si="3939"/>
        <v>0</v>
      </c>
      <c r="EH146" s="174"/>
      <c r="EI146" s="174">
        <f t="shared" ref="EI146:EJ146" si="3940">EI135+EI140</f>
        <v>0</v>
      </c>
      <c r="EJ146" s="161">
        <f t="shared" si="3940"/>
        <v>0</v>
      </c>
      <c r="EK146" s="174"/>
      <c r="EL146" s="174">
        <f t="shared" ref="EL146:EM146" si="3941">EL135+EL140</f>
        <v>0</v>
      </c>
      <c r="EM146" s="161">
        <f t="shared" si="3941"/>
        <v>0</v>
      </c>
      <c r="EN146" s="174"/>
      <c r="EO146" s="174">
        <f t="shared" ref="EO146:EP146" si="3942">EO135+EO140</f>
        <v>0</v>
      </c>
      <c r="EP146" s="161">
        <f t="shared" si="3942"/>
        <v>0</v>
      </c>
      <c r="EQ146" s="174"/>
      <c r="ER146" s="174">
        <f t="shared" ref="ER146:EV146" si="3943">ER135+ER140</f>
        <v>0</v>
      </c>
      <c r="ES146" s="424">
        <f t="shared" si="3698"/>
        <v>0</v>
      </c>
      <c r="ET146" s="174">
        <f t="shared" si="3943"/>
        <v>0</v>
      </c>
      <c r="EU146" s="174">
        <f t="shared" si="3943"/>
        <v>10000</v>
      </c>
      <c r="EV146" s="174">
        <f t="shared" si="3943"/>
        <v>20570</v>
      </c>
      <c r="EW146" s="424">
        <f t="shared" si="3790"/>
        <v>236270</v>
      </c>
      <c r="EX146" s="163"/>
      <c r="EY146" s="161">
        <f>EY135+EY140</f>
        <v>0</v>
      </c>
      <c r="EZ146" s="174"/>
      <c r="FA146" s="174">
        <f t="shared" ref="FA146:FB146" si="3944">FA135+FA140</f>
        <v>0</v>
      </c>
      <c r="FB146" s="161">
        <f t="shared" si="3944"/>
        <v>2000</v>
      </c>
      <c r="FC146" s="174"/>
      <c r="FD146" s="174">
        <f t="shared" ref="FD146:FE146" si="3945">FD135+FD140</f>
        <v>20000</v>
      </c>
      <c r="FE146" s="161">
        <f t="shared" si="3945"/>
        <v>250</v>
      </c>
      <c r="FF146" s="174"/>
      <c r="FG146" s="174">
        <f t="shared" ref="FG146:FH146" si="3946">FG135+FG140</f>
        <v>15000</v>
      </c>
      <c r="FH146" s="161">
        <f t="shared" si="3946"/>
        <v>150</v>
      </c>
      <c r="FI146" s="174"/>
      <c r="FJ146" s="174">
        <f t="shared" ref="FJ146:FK146" si="3947">FJ135+FJ140</f>
        <v>4500</v>
      </c>
      <c r="FK146" s="161">
        <f t="shared" si="3947"/>
        <v>0</v>
      </c>
      <c r="FL146" s="174"/>
      <c r="FM146" s="174">
        <f t="shared" ref="FM146:FN146" si="3948">FM135+FM140</f>
        <v>0</v>
      </c>
      <c r="FN146" s="161">
        <f t="shared" si="3948"/>
        <v>150</v>
      </c>
      <c r="FO146" s="174"/>
      <c r="FP146" s="174">
        <f t="shared" ref="FP146:FT146" si="3949">FP135+FP140</f>
        <v>75000</v>
      </c>
      <c r="FQ146" s="692">
        <f t="shared" ref="FQ146:FS146" si="3950">FQ135+FQ140</f>
        <v>0</v>
      </c>
      <c r="FR146" s="174">
        <f t="shared" si="3950"/>
        <v>0</v>
      </c>
      <c r="FS146" s="174">
        <f t="shared" si="3950"/>
        <v>0</v>
      </c>
      <c r="FT146" s="161">
        <f t="shared" si="3949"/>
        <v>350000</v>
      </c>
      <c r="FU146" s="174"/>
      <c r="FV146" s="174">
        <f t="shared" ref="FV146:FX146" si="3951">FV135+FV140</f>
        <v>140000</v>
      </c>
      <c r="FW146" s="161">
        <f t="shared" si="3951"/>
        <v>350000</v>
      </c>
      <c r="FX146" s="174">
        <f t="shared" si="3951"/>
        <v>0</v>
      </c>
      <c r="FY146" s="174"/>
      <c r="FZ146" s="174">
        <f t="shared" ref="FZ146:GB146" si="3952">FZ135+FZ140</f>
        <v>0</v>
      </c>
      <c r="GA146" s="424">
        <f t="shared" si="3708"/>
        <v>254500</v>
      </c>
      <c r="GB146" s="161">
        <f t="shared" si="3952"/>
        <v>0</v>
      </c>
      <c r="GC146" s="174"/>
      <c r="GD146" s="174">
        <f t="shared" ref="GD146:GE146" si="3953">GD135+GD140</f>
        <v>0</v>
      </c>
      <c r="GE146" s="161">
        <f t="shared" si="3953"/>
        <v>0</v>
      </c>
      <c r="GF146" s="174"/>
      <c r="GG146" s="174">
        <f t="shared" ref="GG146:GH146" si="3954">GG135+GG140</f>
        <v>0</v>
      </c>
      <c r="GH146" s="161">
        <f t="shared" si="3954"/>
        <v>0</v>
      </c>
      <c r="GI146" s="174"/>
      <c r="GJ146" s="174">
        <f t="shared" ref="GJ146:GK146" si="3955">GJ135+GJ140</f>
        <v>0</v>
      </c>
      <c r="GK146" s="161">
        <f t="shared" si="3955"/>
        <v>0</v>
      </c>
      <c r="GL146" s="174"/>
      <c r="GM146" s="174">
        <f t="shared" ref="GM146:GN146" si="3956">GM135+GM140</f>
        <v>0</v>
      </c>
      <c r="GN146" s="161">
        <f t="shared" si="3956"/>
        <v>0</v>
      </c>
      <c r="GO146" s="174"/>
      <c r="GP146" s="174">
        <f t="shared" ref="GP146:GT146" si="3957">GP135+GP140</f>
        <v>0</v>
      </c>
      <c r="GQ146" s="424">
        <f t="shared" si="3715"/>
        <v>0</v>
      </c>
      <c r="GR146" s="174">
        <f t="shared" si="3957"/>
        <v>0</v>
      </c>
      <c r="GS146" s="174">
        <f t="shared" si="3957"/>
        <v>10000</v>
      </c>
      <c r="GT146" s="877">
        <f t="shared" si="3957"/>
        <v>25450</v>
      </c>
      <c r="GU146" s="424">
        <f t="shared" si="3791"/>
        <v>289950</v>
      </c>
      <c r="GV146" s="163"/>
      <c r="GW146" s="161">
        <f>GW135+GW140</f>
        <v>0</v>
      </c>
      <c r="GX146" s="174"/>
      <c r="GY146" s="174">
        <f t="shared" ref="GY146:GZ146" si="3958">GY135+GY140</f>
        <v>0</v>
      </c>
      <c r="GZ146" s="161">
        <f t="shared" si="3958"/>
        <v>2000</v>
      </c>
      <c r="HA146" s="174"/>
      <c r="HB146" s="174">
        <f t="shared" ref="HB146:HC146" si="3959">HB135+HB140</f>
        <v>50000</v>
      </c>
      <c r="HC146" s="161">
        <f t="shared" si="3959"/>
        <v>250</v>
      </c>
      <c r="HD146" s="174"/>
      <c r="HE146" s="174">
        <f t="shared" ref="HE146:HF146" si="3960">HE135+HE140</f>
        <v>15000</v>
      </c>
      <c r="HF146" s="161">
        <f t="shared" si="3960"/>
        <v>250</v>
      </c>
      <c r="HG146" s="174"/>
      <c r="HH146" s="174">
        <f t="shared" ref="HH146:HI146" si="3961">HH135+HH140</f>
        <v>7500</v>
      </c>
      <c r="HI146" s="161">
        <f t="shared" si="3961"/>
        <v>0</v>
      </c>
      <c r="HJ146" s="174"/>
      <c r="HK146" s="174">
        <f t="shared" ref="HK146:HL146" si="3962">HK135+HK140</f>
        <v>0</v>
      </c>
      <c r="HL146" s="161">
        <f t="shared" si="3962"/>
        <v>250</v>
      </c>
      <c r="HM146" s="174"/>
      <c r="HN146" s="174">
        <f t="shared" ref="HN146:HR146" si="3963">HN135+HN140</f>
        <v>125000</v>
      </c>
      <c r="HO146" s="692">
        <f t="shared" ref="HO146:HQ146" si="3964">HO135+HO140</f>
        <v>0</v>
      </c>
      <c r="HP146" s="174">
        <f t="shared" si="3964"/>
        <v>0</v>
      </c>
      <c r="HQ146" s="174">
        <f t="shared" si="3964"/>
        <v>0</v>
      </c>
      <c r="HR146" s="161">
        <f t="shared" si="3963"/>
        <v>350000</v>
      </c>
      <c r="HS146" s="174"/>
      <c r="HT146" s="174">
        <f t="shared" ref="HT146:HV146" si="3965">HT135+HT140</f>
        <v>147000</v>
      </c>
      <c r="HU146" s="161">
        <f t="shared" si="3965"/>
        <v>350000</v>
      </c>
      <c r="HV146" s="161">
        <f t="shared" si="3965"/>
        <v>0</v>
      </c>
      <c r="HW146" s="174"/>
      <c r="HX146" s="174">
        <f t="shared" ref="HX146:HZ146" si="3966">HX135+HX140</f>
        <v>0</v>
      </c>
      <c r="HY146" s="424">
        <f t="shared" si="3725"/>
        <v>344500</v>
      </c>
      <c r="HZ146" s="161">
        <f t="shared" si="3966"/>
        <v>0</v>
      </c>
      <c r="IA146" s="174"/>
      <c r="IB146" s="174">
        <f t="shared" ref="IB146:IC146" si="3967">IB135+IB140</f>
        <v>0</v>
      </c>
      <c r="IC146" s="161">
        <f t="shared" si="3967"/>
        <v>0</v>
      </c>
      <c r="ID146" s="174"/>
      <c r="IE146" s="174">
        <f t="shared" ref="IE146:IF146" si="3968">IE135+IE140</f>
        <v>0</v>
      </c>
      <c r="IF146" s="161">
        <f t="shared" si="3968"/>
        <v>0</v>
      </c>
      <c r="IG146" s="174"/>
      <c r="IH146" s="174">
        <f t="shared" ref="IH146:II146" si="3969">IH135+IH140</f>
        <v>0</v>
      </c>
      <c r="II146" s="161">
        <f t="shared" si="3969"/>
        <v>0</v>
      </c>
      <c r="IJ146" s="174"/>
      <c r="IK146" s="174">
        <f t="shared" ref="IK146:IL146" si="3970">IK135+IK140</f>
        <v>0</v>
      </c>
      <c r="IL146" s="161">
        <f t="shared" si="3970"/>
        <v>0</v>
      </c>
      <c r="IM146" s="174"/>
      <c r="IN146" s="174">
        <f t="shared" ref="IN146:IR146" si="3971">IN135+IN140</f>
        <v>0</v>
      </c>
      <c r="IO146" s="424">
        <f t="shared" si="3732"/>
        <v>0</v>
      </c>
      <c r="IP146" s="174">
        <f t="shared" si="3971"/>
        <v>0</v>
      </c>
      <c r="IQ146" s="174">
        <f t="shared" si="3971"/>
        <v>10000</v>
      </c>
      <c r="IR146" s="877">
        <f t="shared" si="3971"/>
        <v>34450</v>
      </c>
      <c r="IS146" s="424">
        <f t="shared" si="3792"/>
        <v>388950</v>
      </c>
      <c r="IT146" s="163"/>
      <c r="IU146" s="161">
        <f>IU135+IU140</f>
        <v>0</v>
      </c>
      <c r="IV146" s="174"/>
      <c r="IW146" s="174">
        <f t="shared" ref="IW146:IX146" si="3972">IW135+IW140</f>
        <v>0</v>
      </c>
      <c r="IX146" s="161">
        <f t="shared" si="3972"/>
        <v>2000</v>
      </c>
      <c r="IY146" s="174"/>
      <c r="IZ146" s="174">
        <f t="shared" ref="IZ146:JA146" si="3973">IZ135+IZ140</f>
        <v>50000</v>
      </c>
      <c r="JA146" s="161">
        <f t="shared" si="3973"/>
        <v>250</v>
      </c>
      <c r="JB146" s="174"/>
      <c r="JC146" s="174">
        <f t="shared" ref="JC146:JD146" si="3974">JC135+JC140</f>
        <v>15000</v>
      </c>
      <c r="JD146" s="161">
        <f t="shared" si="3974"/>
        <v>250</v>
      </c>
      <c r="JE146" s="174"/>
      <c r="JF146" s="174">
        <f t="shared" ref="JF146:JG146" si="3975">JF135+JF140</f>
        <v>7500</v>
      </c>
      <c r="JG146" s="161">
        <f t="shared" si="3975"/>
        <v>0</v>
      </c>
      <c r="JH146" s="174"/>
      <c r="JI146" s="174">
        <f t="shared" ref="JI146:JJ146" si="3976">JI135+JI140</f>
        <v>0</v>
      </c>
      <c r="JJ146" s="161">
        <f t="shared" si="3976"/>
        <v>250</v>
      </c>
      <c r="JK146" s="174"/>
      <c r="JL146" s="174">
        <f t="shared" ref="JL146:JP146" si="3977">JL135+JL140</f>
        <v>125000</v>
      </c>
      <c r="JM146" s="692">
        <f t="shared" si="3977"/>
        <v>0</v>
      </c>
      <c r="JN146" s="174">
        <f t="shared" si="3977"/>
        <v>0</v>
      </c>
      <c r="JO146" s="174">
        <f t="shared" si="3977"/>
        <v>0</v>
      </c>
      <c r="JP146" s="161">
        <f t="shared" si="3977"/>
        <v>350000</v>
      </c>
      <c r="JQ146" s="174"/>
      <c r="JR146" s="174">
        <f t="shared" ref="JR146:JT146" si="3978">JR135+JR140</f>
        <v>147000</v>
      </c>
      <c r="JS146" s="161">
        <f t="shared" si="3978"/>
        <v>350000</v>
      </c>
      <c r="JT146" s="161">
        <f t="shared" si="3978"/>
        <v>0</v>
      </c>
      <c r="JU146" s="174"/>
      <c r="JV146" s="174">
        <f t="shared" ref="JV146:JX146" si="3979">JV135+JV140</f>
        <v>0</v>
      </c>
      <c r="JW146" s="424">
        <f t="shared" si="3742"/>
        <v>344500</v>
      </c>
      <c r="JX146" s="161">
        <f t="shared" si="3979"/>
        <v>0</v>
      </c>
      <c r="JY146" s="174"/>
      <c r="JZ146" s="174">
        <f t="shared" ref="JZ146:KA146" si="3980">JZ135+JZ140</f>
        <v>0</v>
      </c>
      <c r="KA146" s="161">
        <f t="shared" si="3980"/>
        <v>0</v>
      </c>
      <c r="KB146" s="174"/>
      <c r="KC146" s="174">
        <f t="shared" ref="KC146:KD146" si="3981">KC135+KC140</f>
        <v>0</v>
      </c>
      <c r="KD146" s="161">
        <f t="shared" si="3981"/>
        <v>0</v>
      </c>
      <c r="KE146" s="174"/>
      <c r="KF146" s="174">
        <f t="shared" ref="KF146:KG146" si="3982">KF135+KF140</f>
        <v>0</v>
      </c>
      <c r="KG146" s="161">
        <f t="shared" si="3982"/>
        <v>0</v>
      </c>
      <c r="KH146" s="174"/>
      <c r="KI146" s="174">
        <f t="shared" ref="KI146:KJ146" si="3983">KI135+KI140</f>
        <v>0</v>
      </c>
      <c r="KJ146" s="161">
        <f t="shared" si="3983"/>
        <v>0</v>
      </c>
      <c r="KK146" s="174"/>
      <c r="KL146" s="174">
        <f t="shared" ref="KL146:KP146" si="3984">KL135+KL140</f>
        <v>0</v>
      </c>
      <c r="KM146" s="424">
        <f t="shared" si="3749"/>
        <v>0</v>
      </c>
      <c r="KN146" s="174">
        <f t="shared" si="3984"/>
        <v>0</v>
      </c>
      <c r="KO146" s="174">
        <f t="shared" si="3984"/>
        <v>10000</v>
      </c>
      <c r="KP146" s="877">
        <f t="shared" si="3984"/>
        <v>34450</v>
      </c>
      <c r="KQ146" s="424">
        <f t="shared" si="3793"/>
        <v>388950</v>
      </c>
      <c r="KR146" s="163"/>
    </row>
    <row r="147" spans="1:304" ht="15">
      <c r="A147" s="916"/>
      <c r="B147" s="994" t="s">
        <v>139</v>
      </c>
      <c r="C147" s="995"/>
      <c r="D147" s="159" t="s">
        <v>55</v>
      </c>
      <c r="E147" s="165">
        <f t="shared" ref="E147" si="3985">E136+E141</f>
        <v>0</v>
      </c>
      <c r="F147" s="165" t="str">
        <f t="shared" si="3758"/>
        <v/>
      </c>
      <c r="G147" s="165">
        <f t="shared" ref="G147:H147" si="3986">G136+G141</f>
        <v>0</v>
      </c>
      <c r="H147" s="165">
        <f t="shared" si="3986"/>
        <v>0</v>
      </c>
      <c r="I147" s="165" t="str">
        <f t="shared" si="3759"/>
        <v/>
      </c>
      <c r="J147" s="165">
        <f t="shared" ref="J147:K147" si="3987">J136+J141</f>
        <v>0</v>
      </c>
      <c r="K147" s="165">
        <f t="shared" si="3987"/>
        <v>0</v>
      </c>
      <c r="L147" s="165" t="str">
        <f t="shared" si="3760"/>
        <v/>
      </c>
      <c r="M147" s="165">
        <f t="shared" ref="M147:N147" si="3988">M136+M141</f>
        <v>0</v>
      </c>
      <c r="N147" s="165">
        <f t="shared" si="3988"/>
        <v>407</v>
      </c>
      <c r="O147" s="165">
        <f t="shared" si="3761"/>
        <v>26.056511056511056</v>
      </c>
      <c r="P147" s="165">
        <f t="shared" ref="P147:Q147" si="3989">P136+P141</f>
        <v>10605</v>
      </c>
      <c r="Q147" s="165">
        <f t="shared" si="3989"/>
        <v>0</v>
      </c>
      <c r="R147" s="165" t="str">
        <f t="shared" si="3762"/>
        <v/>
      </c>
      <c r="S147" s="165">
        <f t="shared" ref="S147:T147" si="3990">S136+S141</f>
        <v>0</v>
      </c>
      <c r="T147" s="165">
        <f t="shared" si="3990"/>
        <v>0</v>
      </c>
      <c r="U147" s="165" t="str">
        <f t="shared" si="3763"/>
        <v/>
      </c>
      <c r="V147" s="165">
        <f t="shared" ref="V147:Z147" si="3991">V136+V141</f>
        <v>0</v>
      </c>
      <c r="W147" s="693">
        <f t="shared" ref="W147:Y147" si="3992">W136+W141</f>
        <v>0</v>
      </c>
      <c r="X147" s="165">
        <f t="shared" si="3992"/>
        <v>0</v>
      </c>
      <c r="Y147" s="165">
        <f t="shared" si="3992"/>
        <v>0</v>
      </c>
      <c r="Z147" s="165">
        <f t="shared" si="3991"/>
        <v>0</v>
      </c>
      <c r="AA147" s="245" t="str">
        <f t="shared" si="3764"/>
        <v/>
      </c>
      <c r="AB147" s="165">
        <f t="shared" ref="AB147:AD147" si="3993">AB136+AB141</f>
        <v>0</v>
      </c>
      <c r="AC147" s="165">
        <f t="shared" si="3993"/>
        <v>0</v>
      </c>
      <c r="AD147" s="165">
        <f t="shared" si="3993"/>
        <v>0</v>
      </c>
      <c r="AE147" s="165" t="str">
        <f t="shared" si="3765"/>
        <v/>
      </c>
      <c r="AF147" s="165">
        <f t="shared" ref="AF147:AH147" si="3994">AF136+AF141</f>
        <v>0</v>
      </c>
      <c r="AG147" s="165">
        <f t="shared" si="3994"/>
        <v>10605</v>
      </c>
      <c r="AH147" s="165">
        <f t="shared" si="3994"/>
        <v>0</v>
      </c>
      <c r="AI147" s="165" t="str">
        <f t="shared" si="3766"/>
        <v/>
      </c>
      <c r="AJ147" s="165">
        <f t="shared" ref="AJ147:AK147" si="3995">AJ136+AJ141</f>
        <v>0</v>
      </c>
      <c r="AK147" s="165">
        <f t="shared" si="3995"/>
        <v>0</v>
      </c>
      <c r="AL147" s="165" t="str">
        <f t="shared" si="3767"/>
        <v/>
      </c>
      <c r="AM147" s="165">
        <f t="shared" ref="AM147:AN147" si="3996">AM136+AM141</f>
        <v>0</v>
      </c>
      <c r="AN147" s="165">
        <f t="shared" si="3996"/>
        <v>0</v>
      </c>
      <c r="AO147" s="165" t="str">
        <f t="shared" si="3768"/>
        <v/>
      </c>
      <c r="AP147" s="165">
        <f t="shared" ref="AP147:AQ147" si="3997">AP136+AP141</f>
        <v>0</v>
      </c>
      <c r="AQ147" s="165">
        <f t="shared" si="3997"/>
        <v>0</v>
      </c>
      <c r="AR147" s="165" t="str">
        <f t="shared" si="3769"/>
        <v/>
      </c>
      <c r="AS147" s="165">
        <f t="shared" ref="AS147:AT147" si="3998">AS136+AS141</f>
        <v>0</v>
      </c>
      <c r="AT147" s="165">
        <f t="shared" si="3998"/>
        <v>0</v>
      </c>
      <c r="AU147" s="165" t="str">
        <f t="shared" si="3770"/>
        <v>0</v>
      </c>
      <c r="AV147" s="165">
        <f t="shared" ref="AV147:AZ147" si="3999">AV136+AV141</f>
        <v>0</v>
      </c>
      <c r="AW147" s="165">
        <f t="shared" si="3999"/>
        <v>0</v>
      </c>
      <c r="AX147" s="165">
        <f t="shared" si="3999"/>
        <v>0</v>
      </c>
      <c r="AY147" s="165">
        <f t="shared" si="3999"/>
        <v>0</v>
      </c>
      <c r="AZ147" s="166">
        <f t="shared" si="3999"/>
        <v>1060.5</v>
      </c>
      <c r="BA147" s="210">
        <f t="shared" si="2479"/>
        <v>11665.5</v>
      </c>
      <c r="BB147" s="163"/>
      <c r="BC147" s="164">
        <f t="shared" ref="BC147" si="4000">BC136+BC141</f>
        <v>285</v>
      </c>
      <c r="BD147" s="173">
        <f t="shared" si="3810"/>
        <v>56</v>
      </c>
      <c r="BE147" s="173">
        <f t="shared" ref="BE147:BF147" si="4001">BE136+BE141</f>
        <v>15960</v>
      </c>
      <c r="BF147" s="165">
        <f t="shared" si="4001"/>
        <v>1234</v>
      </c>
      <c r="BG147" s="173">
        <f t="shared" si="3812"/>
        <v>12.26580226904376</v>
      </c>
      <c r="BH147" s="173">
        <f t="shared" ref="BH147:BI147" si="4002">BH136+BH141</f>
        <v>15136</v>
      </c>
      <c r="BI147" s="165">
        <f t="shared" si="4002"/>
        <v>0</v>
      </c>
      <c r="BJ147" s="173" t="str">
        <f t="shared" si="3814"/>
        <v/>
      </c>
      <c r="BK147" s="173">
        <f t="shared" ref="BK147:BL147" si="4003">BK136+BK141</f>
        <v>0</v>
      </c>
      <c r="BL147" s="165">
        <f t="shared" si="4003"/>
        <v>0</v>
      </c>
      <c r="BM147" s="173" t="str">
        <f t="shared" si="3816"/>
        <v/>
      </c>
      <c r="BN147" s="173">
        <f t="shared" ref="BN147:BO147" si="4004">BN136+BN141</f>
        <v>0</v>
      </c>
      <c r="BO147" s="165">
        <f t="shared" si="4004"/>
        <v>95</v>
      </c>
      <c r="BP147" s="173">
        <f t="shared" si="3818"/>
        <v>2500</v>
      </c>
      <c r="BQ147" s="173">
        <f t="shared" ref="BQ147:BR147" si="4005">BQ136+BQ141</f>
        <v>237500</v>
      </c>
      <c r="BR147" s="165">
        <f t="shared" si="4005"/>
        <v>0</v>
      </c>
      <c r="BS147" s="173" t="str">
        <f t="shared" si="3820"/>
        <v/>
      </c>
      <c r="BT147" s="173">
        <f t="shared" ref="BT147:BX147" si="4006">BT136+BT141</f>
        <v>0</v>
      </c>
      <c r="BU147" s="693">
        <f t="shared" ref="BU147:BW147" si="4007">BU136+BU141</f>
        <v>0</v>
      </c>
      <c r="BV147" s="173">
        <f t="shared" si="4007"/>
        <v>0</v>
      </c>
      <c r="BW147" s="173">
        <f t="shared" si="4007"/>
        <v>0</v>
      </c>
      <c r="BX147" s="165">
        <f t="shared" si="4006"/>
        <v>0</v>
      </c>
      <c r="BY147" s="173" t="str">
        <f t="shared" si="3823"/>
        <v/>
      </c>
      <c r="BZ147" s="173">
        <f t="shared" ref="BZ147:CB147" si="4008">BZ136+BZ141</f>
        <v>0</v>
      </c>
      <c r="CA147" s="165">
        <f t="shared" si="4008"/>
        <v>174514</v>
      </c>
      <c r="CB147" s="165">
        <f t="shared" si="4008"/>
        <v>0</v>
      </c>
      <c r="CC147" s="173" t="str">
        <f t="shared" si="3825"/>
        <v/>
      </c>
      <c r="CD147" s="173">
        <f t="shared" ref="CD147:CF147" si="4009">CD136+CD141</f>
        <v>0</v>
      </c>
      <c r="CE147" s="424">
        <f t="shared" si="3674"/>
        <v>268596</v>
      </c>
      <c r="CF147" s="165">
        <f t="shared" si="4009"/>
        <v>0</v>
      </c>
      <c r="CG147" s="173" t="str">
        <f t="shared" si="3828"/>
        <v/>
      </c>
      <c r="CH147" s="173">
        <f t="shared" ref="CH147:CI147" si="4010">CH136+CH141</f>
        <v>0</v>
      </c>
      <c r="CI147" s="165">
        <f t="shared" si="4010"/>
        <v>0</v>
      </c>
      <c r="CJ147" s="173" t="str">
        <f t="shared" si="3830"/>
        <v/>
      </c>
      <c r="CK147" s="173">
        <f t="shared" ref="CK147:CL147" si="4011">CK136+CK141</f>
        <v>0</v>
      </c>
      <c r="CL147" s="165">
        <f t="shared" si="4011"/>
        <v>0</v>
      </c>
      <c r="CM147" s="173" t="str">
        <f t="shared" si="3832"/>
        <v/>
      </c>
      <c r="CN147" s="173">
        <f t="shared" ref="CN147:CO147" si="4012">CN136+CN141</f>
        <v>0</v>
      </c>
      <c r="CO147" s="165">
        <f t="shared" si="4012"/>
        <v>0</v>
      </c>
      <c r="CP147" s="173" t="str">
        <f t="shared" si="3834"/>
        <v/>
      </c>
      <c r="CQ147" s="173">
        <f t="shared" ref="CQ147:CR147" si="4013">CQ136+CQ141</f>
        <v>0</v>
      </c>
      <c r="CR147" s="165">
        <f t="shared" si="4013"/>
        <v>0</v>
      </c>
      <c r="CS147" s="173" t="str">
        <f t="shared" si="3836"/>
        <v/>
      </c>
      <c r="CT147" s="173">
        <f t="shared" ref="CT147:CX147" si="4014">CT136+CT141</f>
        <v>0</v>
      </c>
      <c r="CU147" s="424">
        <f t="shared" si="3681"/>
        <v>0</v>
      </c>
      <c r="CV147" s="173">
        <f t="shared" si="4014"/>
        <v>20000</v>
      </c>
      <c r="CW147" s="173">
        <f t="shared" si="4014"/>
        <v>0</v>
      </c>
      <c r="CX147" s="173">
        <f t="shared" si="4014"/>
        <v>26859.600000000002</v>
      </c>
      <c r="CY147" s="424">
        <f t="shared" si="3789"/>
        <v>315455.59999999998</v>
      </c>
      <c r="CZ147" s="828"/>
      <c r="DA147" s="165">
        <f t="shared" ref="DA147" si="4015">DA136+DA141</f>
        <v>0</v>
      </c>
      <c r="DB147" s="173"/>
      <c r="DC147" s="173">
        <f t="shared" ref="DC147:DD147" si="4016">DC136+DC141</f>
        <v>0</v>
      </c>
      <c r="DD147" s="165">
        <f t="shared" si="4016"/>
        <v>22</v>
      </c>
      <c r="DE147" s="173"/>
      <c r="DF147" s="173">
        <f t="shared" ref="DF147:DG147" si="4017">DF136+DF141</f>
        <v>880</v>
      </c>
      <c r="DG147" s="165">
        <f t="shared" si="4017"/>
        <v>0</v>
      </c>
      <c r="DH147" s="173"/>
      <c r="DI147" s="173">
        <f t="shared" ref="DI147:DJ147" si="4018">DI136+DI141</f>
        <v>0</v>
      </c>
      <c r="DJ147" s="165">
        <f t="shared" si="4018"/>
        <v>4797</v>
      </c>
      <c r="DK147" s="173"/>
      <c r="DL147" s="173">
        <f t="shared" ref="DL147:DM147" si="4019">DL136+DL141</f>
        <v>119925</v>
      </c>
      <c r="DM147" s="165">
        <f t="shared" si="4019"/>
        <v>0</v>
      </c>
      <c r="DN147" s="173"/>
      <c r="DO147" s="173">
        <f t="shared" ref="DO147:DP147" si="4020">DO136+DO141</f>
        <v>0</v>
      </c>
      <c r="DP147" s="165">
        <f t="shared" si="4020"/>
        <v>0</v>
      </c>
      <c r="DQ147" s="173"/>
      <c r="DR147" s="173">
        <f t="shared" ref="DR147:DV147" si="4021">DR136+DR141</f>
        <v>0</v>
      </c>
      <c r="DS147" s="693">
        <f t="shared" ref="DS147:DU147" si="4022">DS136+DS141</f>
        <v>0</v>
      </c>
      <c r="DT147" s="173">
        <f t="shared" si="4022"/>
        <v>0</v>
      </c>
      <c r="DU147" s="173">
        <f t="shared" si="4022"/>
        <v>0</v>
      </c>
      <c r="DV147" s="165">
        <f t="shared" si="4021"/>
        <v>174514</v>
      </c>
      <c r="DW147" s="173"/>
      <c r="DX147" s="173">
        <f t="shared" ref="DX147:DZ147" si="4023">DX136+DX141</f>
        <v>69805.600000000006</v>
      </c>
      <c r="DY147" s="165">
        <f t="shared" si="4023"/>
        <v>14910</v>
      </c>
      <c r="DZ147" s="165">
        <f t="shared" si="4023"/>
        <v>0</v>
      </c>
      <c r="EA147" s="173"/>
      <c r="EB147" s="173">
        <f t="shared" ref="EB147:ED147" si="4024">EB136+EB141</f>
        <v>0</v>
      </c>
      <c r="EC147" s="424">
        <f t="shared" si="3691"/>
        <v>190610.6</v>
      </c>
      <c r="ED147" s="165">
        <f t="shared" si="4024"/>
        <v>0</v>
      </c>
      <c r="EE147" s="173"/>
      <c r="EF147" s="173">
        <f t="shared" ref="EF147:EG147" si="4025">EF136+EF141</f>
        <v>0</v>
      </c>
      <c r="EG147" s="165">
        <f t="shared" si="4025"/>
        <v>0</v>
      </c>
      <c r="EH147" s="173"/>
      <c r="EI147" s="173">
        <f t="shared" ref="EI147:EJ147" si="4026">EI136+EI141</f>
        <v>0</v>
      </c>
      <c r="EJ147" s="165">
        <f t="shared" si="4026"/>
        <v>0</v>
      </c>
      <c r="EK147" s="173"/>
      <c r="EL147" s="173">
        <f t="shared" ref="EL147:EM147" si="4027">EL136+EL141</f>
        <v>0</v>
      </c>
      <c r="EM147" s="165">
        <f t="shared" si="4027"/>
        <v>0</v>
      </c>
      <c r="EN147" s="173"/>
      <c r="EO147" s="173">
        <f t="shared" ref="EO147:EP147" si="4028">EO136+EO141</f>
        <v>0</v>
      </c>
      <c r="EP147" s="165">
        <f t="shared" si="4028"/>
        <v>0</v>
      </c>
      <c r="EQ147" s="173"/>
      <c r="ER147" s="173">
        <f t="shared" ref="ER147:EV147" si="4029">ER136+ER141</f>
        <v>0</v>
      </c>
      <c r="ES147" s="424">
        <f t="shared" si="3698"/>
        <v>0</v>
      </c>
      <c r="ET147" s="173">
        <f t="shared" si="4029"/>
        <v>0</v>
      </c>
      <c r="EU147" s="173">
        <f t="shared" si="4029"/>
        <v>0</v>
      </c>
      <c r="EV147" s="173">
        <f t="shared" si="4029"/>
        <v>19061.060000000001</v>
      </c>
      <c r="EW147" s="424">
        <f t="shared" si="3790"/>
        <v>209671.66</v>
      </c>
      <c r="EX147" s="163"/>
      <c r="EY147" s="165">
        <f t="shared" ref="EY147" si="4030">EY136+EY141</f>
        <v>0</v>
      </c>
      <c r="EZ147" s="173"/>
      <c r="FA147" s="173">
        <f t="shared" ref="FA147:FB147" si="4031">FA136+FA141</f>
        <v>0</v>
      </c>
      <c r="FB147" s="165">
        <f t="shared" si="4031"/>
        <v>73</v>
      </c>
      <c r="FC147" s="173"/>
      <c r="FD147" s="173">
        <f t="shared" ref="FD147:FE147" si="4032">FD136+FD141</f>
        <v>2920</v>
      </c>
      <c r="FE147" s="165">
        <f t="shared" si="4032"/>
        <v>0</v>
      </c>
      <c r="FF147" s="173"/>
      <c r="FG147" s="173">
        <f t="shared" ref="FG147:FH147" si="4033">FG136+FG141</f>
        <v>0</v>
      </c>
      <c r="FH147" s="165">
        <f t="shared" si="4033"/>
        <v>0</v>
      </c>
      <c r="FI147" s="173"/>
      <c r="FJ147" s="173">
        <f t="shared" ref="FJ147:FK147" si="4034">FJ136+FJ141</f>
        <v>0</v>
      </c>
      <c r="FK147" s="165">
        <f t="shared" si="4034"/>
        <v>0</v>
      </c>
      <c r="FL147" s="173"/>
      <c r="FM147" s="173">
        <f t="shared" ref="FM147:FN147" si="4035">FM136+FM141</f>
        <v>0</v>
      </c>
      <c r="FN147" s="165">
        <f t="shared" si="4035"/>
        <v>0</v>
      </c>
      <c r="FO147" s="173"/>
      <c r="FP147" s="173">
        <f t="shared" ref="FP147:FT147" si="4036">FP136+FP141</f>
        <v>0</v>
      </c>
      <c r="FQ147" s="693">
        <f t="shared" ref="FQ147:FS147" si="4037">FQ136+FQ141</f>
        <v>0</v>
      </c>
      <c r="FR147" s="173">
        <f t="shared" si="4037"/>
        <v>0</v>
      </c>
      <c r="FS147" s="173">
        <f t="shared" si="4037"/>
        <v>0</v>
      </c>
      <c r="FT147" s="165">
        <f t="shared" si="4036"/>
        <v>14910</v>
      </c>
      <c r="FU147" s="173"/>
      <c r="FV147" s="173">
        <f t="shared" ref="FV147:FX147" si="4038">FV136+FV141</f>
        <v>5964</v>
      </c>
      <c r="FW147" s="165">
        <f t="shared" si="4038"/>
        <v>8079</v>
      </c>
      <c r="FX147" s="173">
        <f t="shared" si="4038"/>
        <v>0</v>
      </c>
      <c r="FY147" s="173"/>
      <c r="FZ147" s="173">
        <f t="shared" ref="FZ147:GB147" si="4039">FZ136+FZ141</f>
        <v>0</v>
      </c>
      <c r="GA147" s="424">
        <f t="shared" si="3708"/>
        <v>8884</v>
      </c>
      <c r="GB147" s="165">
        <f t="shared" si="4039"/>
        <v>0</v>
      </c>
      <c r="GC147" s="173"/>
      <c r="GD147" s="173">
        <f t="shared" ref="GD147:GE147" si="4040">GD136+GD141</f>
        <v>0</v>
      </c>
      <c r="GE147" s="165">
        <f t="shared" si="4040"/>
        <v>0</v>
      </c>
      <c r="GF147" s="173"/>
      <c r="GG147" s="173">
        <f t="shared" ref="GG147:GH147" si="4041">GG136+GG141</f>
        <v>0</v>
      </c>
      <c r="GH147" s="165">
        <f t="shared" si="4041"/>
        <v>0</v>
      </c>
      <c r="GI147" s="173"/>
      <c r="GJ147" s="173">
        <f t="shared" ref="GJ147:GK147" si="4042">GJ136+GJ141</f>
        <v>0</v>
      </c>
      <c r="GK147" s="165">
        <f t="shared" si="4042"/>
        <v>0</v>
      </c>
      <c r="GL147" s="173"/>
      <c r="GM147" s="173">
        <f t="shared" ref="GM147:GN147" si="4043">GM136+GM141</f>
        <v>0</v>
      </c>
      <c r="GN147" s="165">
        <f t="shared" si="4043"/>
        <v>0</v>
      </c>
      <c r="GO147" s="173"/>
      <c r="GP147" s="173">
        <f t="shared" ref="GP147:GT147" si="4044">GP136+GP141</f>
        <v>0</v>
      </c>
      <c r="GQ147" s="424">
        <f t="shared" si="3715"/>
        <v>0</v>
      </c>
      <c r="GR147" s="173">
        <f t="shared" si="4044"/>
        <v>0</v>
      </c>
      <c r="GS147" s="173">
        <f t="shared" si="4044"/>
        <v>0</v>
      </c>
      <c r="GT147" s="828">
        <f t="shared" si="4044"/>
        <v>888.40000000000009</v>
      </c>
      <c r="GU147" s="424">
        <f t="shared" si="3791"/>
        <v>9772.4</v>
      </c>
      <c r="GV147" s="163"/>
      <c r="GW147" s="165">
        <f t="shared" ref="GW147" si="4045">GW136+GW141</f>
        <v>0</v>
      </c>
      <c r="GX147" s="173"/>
      <c r="GY147" s="173">
        <f t="shared" ref="GY147:GZ147" si="4046">GY136+GY141</f>
        <v>0</v>
      </c>
      <c r="GZ147" s="165">
        <f t="shared" si="4046"/>
        <v>77</v>
      </c>
      <c r="HA147" s="173"/>
      <c r="HB147" s="173">
        <f t="shared" ref="HB147:HC147" si="4047">HB136+HB141</f>
        <v>3080</v>
      </c>
      <c r="HC147" s="165">
        <f t="shared" si="4047"/>
        <v>0</v>
      </c>
      <c r="HD147" s="173"/>
      <c r="HE147" s="173">
        <f t="shared" ref="HE147:HF147" si="4048">HE136+HE141</f>
        <v>0</v>
      </c>
      <c r="HF147" s="165">
        <f t="shared" si="4048"/>
        <v>0</v>
      </c>
      <c r="HG147" s="173"/>
      <c r="HH147" s="173">
        <f t="shared" ref="HH147:HI147" si="4049">HH136+HH141</f>
        <v>0</v>
      </c>
      <c r="HI147" s="165">
        <f t="shared" si="4049"/>
        <v>0</v>
      </c>
      <c r="HJ147" s="173"/>
      <c r="HK147" s="173">
        <f t="shared" ref="HK147:HL147" si="4050">HK136+HK141</f>
        <v>0</v>
      </c>
      <c r="HL147" s="165">
        <f t="shared" si="4050"/>
        <v>0</v>
      </c>
      <c r="HM147" s="173"/>
      <c r="HN147" s="173">
        <f t="shared" ref="HN147:HR147" si="4051">HN136+HN141</f>
        <v>0</v>
      </c>
      <c r="HO147" s="693">
        <f t="shared" ref="HO147:HQ147" si="4052">HO136+HO141</f>
        <v>0</v>
      </c>
      <c r="HP147" s="173">
        <f t="shared" si="4052"/>
        <v>0</v>
      </c>
      <c r="HQ147" s="173">
        <f t="shared" si="4052"/>
        <v>0</v>
      </c>
      <c r="HR147" s="165">
        <f t="shared" si="4051"/>
        <v>8079</v>
      </c>
      <c r="HS147" s="173"/>
      <c r="HT147" s="173">
        <f t="shared" ref="HT147:HV147" si="4053">HT136+HT141</f>
        <v>3231</v>
      </c>
      <c r="HU147" s="165">
        <f t="shared" si="4053"/>
        <v>2158</v>
      </c>
      <c r="HV147" s="165">
        <f t="shared" si="4053"/>
        <v>0</v>
      </c>
      <c r="HW147" s="173"/>
      <c r="HX147" s="173">
        <f t="shared" ref="HX147:HZ147" si="4054">HX136+HX141</f>
        <v>0</v>
      </c>
      <c r="HY147" s="424">
        <f t="shared" si="3725"/>
        <v>6311</v>
      </c>
      <c r="HZ147" s="165">
        <f t="shared" si="4054"/>
        <v>0</v>
      </c>
      <c r="IA147" s="173"/>
      <c r="IB147" s="173">
        <f t="shared" ref="IB147:IC147" si="4055">IB136+IB141</f>
        <v>0</v>
      </c>
      <c r="IC147" s="165">
        <f t="shared" si="4055"/>
        <v>0</v>
      </c>
      <c r="ID147" s="173"/>
      <c r="IE147" s="173">
        <f t="shared" ref="IE147:IF147" si="4056">IE136+IE141</f>
        <v>0</v>
      </c>
      <c r="IF147" s="165">
        <f t="shared" si="4056"/>
        <v>0</v>
      </c>
      <c r="IG147" s="173"/>
      <c r="IH147" s="173">
        <f t="shared" ref="IH147:II147" si="4057">IH136+IH141</f>
        <v>0</v>
      </c>
      <c r="II147" s="165">
        <f t="shared" si="4057"/>
        <v>0</v>
      </c>
      <c r="IJ147" s="173"/>
      <c r="IK147" s="173">
        <f t="shared" ref="IK147:IL147" si="4058">IK136+IK141</f>
        <v>0</v>
      </c>
      <c r="IL147" s="165">
        <f t="shared" si="4058"/>
        <v>0</v>
      </c>
      <c r="IM147" s="173"/>
      <c r="IN147" s="173">
        <f t="shared" ref="IN147:IR147" si="4059">IN136+IN141</f>
        <v>0</v>
      </c>
      <c r="IO147" s="424">
        <f t="shared" si="3732"/>
        <v>0</v>
      </c>
      <c r="IP147" s="173">
        <f t="shared" si="4059"/>
        <v>0</v>
      </c>
      <c r="IQ147" s="173">
        <f t="shared" si="4059"/>
        <v>0</v>
      </c>
      <c r="IR147" s="828">
        <f t="shared" si="4059"/>
        <v>631.1</v>
      </c>
      <c r="IS147" s="424">
        <f t="shared" si="3792"/>
        <v>6942.1</v>
      </c>
      <c r="IT147" s="163"/>
      <c r="IU147" s="165">
        <f t="shared" ref="IU147" si="4060">IU136+IU141</f>
        <v>0</v>
      </c>
      <c r="IV147" s="173"/>
      <c r="IW147" s="173">
        <f t="shared" ref="IW147:IX147" si="4061">IW136+IW141</f>
        <v>0</v>
      </c>
      <c r="IX147" s="165">
        <f t="shared" si="4061"/>
        <v>20</v>
      </c>
      <c r="IY147" s="173"/>
      <c r="IZ147" s="173">
        <f t="shared" ref="IZ147:JA147" si="4062">IZ136+IZ141</f>
        <v>800</v>
      </c>
      <c r="JA147" s="165">
        <f t="shared" si="4062"/>
        <v>0</v>
      </c>
      <c r="JB147" s="173"/>
      <c r="JC147" s="173">
        <f t="shared" ref="JC147:JD147" si="4063">JC136+JC141</f>
        <v>0</v>
      </c>
      <c r="JD147" s="165">
        <f t="shared" si="4063"/>
        <v>0</v>
      </c>
      <c r="JE147" s="173"/>
      <c r="JF147" s="173">
        <f t="shared" ref="JF147:JG147" si="4064">JF136+JF141</f>
        <v>0</v>
      </c>
      <c r="JG147" s="165">
        <f t="shared" si="4064"/>
        <v>0</v>
      </c>
      <c r="JH147" s="173"/>
      <c r="JI147" s="173">
        <f t="shared" ref="JI147:JJ147" si="4065">JI136+JI141</f>
        <v>0</v>
      </c>
      <c r="JJ147" s="165">
        <f t="shared" si="4065"/>
        <v>0</v>
      </c>
      <c r="JK147" s="173"/>
      <c r="JL147" s="173">
        <f t="shared" ref="JL147:JP147" si="4066">JL136+JL141</f>
        <v>0</v>
      </c>
      <c r="JM147" s="693">
        <f t="shared" si="4066"/>
        <v>0</v>
      </c>
      <c r="JN147" s="173">
        <f t="shared" si="4066"/>
        <v>0</v>
      </c>
      <c r="JO147" s="173">
        <f t="shared" si="4066"/>
        <v>0</v>
      </c>
      <c r="JP147" s="165">
        <f t="shared" si="4066"/>
        <v>2158</v>
      </c>
      <c r="JQ147" s="173"/>
      <c r="JR147" s="173">
        <f t="shared" ref="JR147:JT147" si="4067">JR136+JR141</f>
        <v>863</v>
      </c>
      <c r="JS147" s="165">
        <f t="shared" si="4067"/>
        <v>0</v>
      </c>
      <c r="JT147" s="165">
        <f t="shared" si="4067"/>
        <v>0</v>
      </c>
      <c r="JU147" s="173"/>
      <c r="JV147" s="173">
        <f t="shared" ref="JV147:JX147" si="4068">JV136+JV141</f>
        <v>0</v>
      </c>
      <c r="JW147" s="424">
        <f t="shared" si="3742"/>
        <v>1663</v>
      </c>
      <c r="JX147" s="165">
        <f t="shared" si="4068"/>
        <v>0</v>
      </c>
      <c r="JY147" s="173"/>
      <c r="JZ147" s="173">
        <f t="shared" ref="JZ147:KA147" si="4069">JZ136+JZ141</f>
        <v>0</v>
      </c>
      <c r="KA147" s="165">
        <f t="shared" si="4069"/>
        <v>0</v>
      </c>
      <c r="KB147" s="173"/>
      <c r="KC147" s="173">
        <f t="shared" ref="KC147:KD147" si="4070">KC136+KC141</f>
        <v>0</v>
      </c>
      <c r="KD147" s="165">
        <f t="shared" si="4070"/>
        <v>0</v>
      </c>
      <c r="KE147" s="173"/>
      <c r="KF147" s="173">
        <f t="shared" ref="KF147:KG147" si="4071">KF136+KF141</f>
        <v>0</v>
      </c>
      <c r="KG147" s="165">
        <f t="shared" si="4071"/>
        <v>0</v>
      </c>
      <c r="KH147" s="173"/>
      <c r="KI147" s="173">
        <f t="shared" ref="KI147:KJ147" si="4072">KI136+KI141</f>
        <v>0</v>
      </c>
      <c r="KJ147" s="165">
        <f t="shared" si="4072"/>
        <v>0</v>
      </c>
      <c r="KK147" s="173"/>
      <c r="KL147" s="173">
        <f t="shared" ref="KL147:KP147" si="4073">KL136+KL141</f>
        <v>0</v>
      </c>
      <c r="KM147" s="424">
        <f t="shared" si="3749"/>
        <v>0</v>
      </c>
      <c r="KN147" s="173">
        <f t="shared" si="4073"/>
        <v>0</v>
      </c>
      <c r="KO147" s="173">
        <f t="shared" si="4073"/>
        <v>0</v>
      </c>
      <c r="KP147" s="828">
        <f t="shared" si="4073"/>
        <v>166.3</v>
      </c>
      <c r="KQ147" s="424">
        <f t="shared" si="3793"/>
        <v>1829.3</v>
      </c>
      <c r="KR147" s="163"/>
    </row>
    <row r="148" spans="1:304" ht="15" customHeight="1">
      <c r="A148" s="916"/>
      <c r="B148" s="994" t="s">
        <v>139</v>
      </c>
      <c r="C148" s="995"/>
      <c r="D148" s="159" t="s">
        <v>56</v>
      </c>
      <c r="E148" s="165">
        <f>E143+E142</f>
        <v>2032</v>
      </c>
      <c r="F148" s="165">
        <f t="shared" si="3758"/>
        <v>27.281496062992126</v>
      </c>
      <c r="G148" s="165">
        <f t="shared" ref="G148:BA148" si="4074">G143+G142</f>
        <v>55436</v>
      </c>
      <c r="H148" s="165">
        <f t="shared" si="4074"/>
        <v>819</v>
      </c>
      <c r="I148" s="165">
        <f t="shared" si="4074"/>
        <v>23.982905982905983</v>
      </c>
      <c r="J148" s="165">
        <f t="shared" si="4074"/>
        <v>19642</v>
      </c>
      <c r="K148" s="165">
        <f t="shared" si="4074"/>
        <v>0</v>
      </c>
      <c r="L148" s="165" t="e">
        <f t="shared" si="4074"/>
        <v>#VALUE!</v>
      </c>
      <c r="M148" s="165">
        <f t="shared" si="4074"/>
        <v>0</v>
      </c>
      <c r="N148" s="165">
        <f t="shared" si="4074"/>
        <v>0</v>
      </c>
      <c r="O148" s="165" t="e">
        <f t="shared" si="4074"/>
        <v>#VALUE!</v>
      </c>
      <c r="P148" s="165">
        <f t="shared" si="4074"/>
        <v>0</v>
      </c>
      <c r="Q148" s="165">
        <f t="shared" si="4074"/>
        <v>0</v>
      </c>
      <c r="R148" s="165" t="e">
        <f t="shared" si="4074"/>
        <v>#VALUE!</v>
      </c>
      <c r="S148" s="165">
        <f t="shared" si="4074"/>
        <v>0</v>
      </c>
      <c r="T148" s="165">
        <f t="shared" si="4074"/>
        <v>0</v>
      </c>
      <c r="U148" s="165" t="e">
        <f t="shared" si="4074"/>
        <v>#VALUE!</v>
      </c>
      <c r="V148" s="165">
        <f t="shared" si="4074"/>
        <v>0</v>
      </c>
      <c r="W148" s="693">
        <f t="shared" ref="W148:Y148" si="4075">W143+W142</f>
        <v>0</v>
      </c>
      <c r="X148" s="165">
        <f t="shared" si="4075"/>
        <v>0</v>
      </c>
      <c r="Y148" s="165">
        <f t="shared" si="4075"/>
        <v>0</v>
      </c>
      <c r="Z148" s="165">
        <f t="shared" si="4074"/>
        <v>0</v>
      </c>
      <c r="AA148" s="245" t="e">
        <f t="shared" si="4074"/>
        <v>#VALUE!</v>
      </c>
      <c r="AB148" s="165">
        <f t="shared" si="4074"/>
        <v>0</v>
      </c>
      <c r="AC148" s="165">
        <f t="shared" si="4074"/>
        <v>40000</v>
      </c>
      <c r="AD148" s="165">
        <f t="shared" si="4074"/>
        <v>0</v>
      </c>
      <c r="AE148" s="165" t="e">
        <f t="shared" si="4074"/>
        <v>#VALUE!</v>
      </c>
      <c r="AF148" s="165">
        <f t="shared" si="4074"/>
        <v>0</v>
      </c>
      <c r="AG148" s="165">
        <f t="shared" si="4074"/>
        <v>75078</v>
      </c>
      <c r="AH148" s="165">
        <f t="shared" si="4074"/>
        <v>0</v>
      </c>
      <c r="AI148" s="165" t="e">
        <f t="shared" si="4074"/>
        <v>#VALUE!</v>
      </c>
      <c r="AJ148" s="165">
        <f t="shared" si="4074"/>
        <v>0</v>
      </c>
      <c r="AK148" s="165">
        <f t="shared" si="4074"/>
        <v>0</v>
      </c>
      <c r="AL148" s="165" t="e">
        <f t="shared" si="4074"/>
        <v>#VALUE!</v>
      </c>
      <c r="AM148" s="165">
        <f t="shared" si="4074"/>
        <v>0</v>
      </c>
      <c r="AN148" s="165">
        <f t="shared" si="4074"/>
        <v>0</v>
      </c>
      <c r="AO148" s="165" t="e">
        <f t="shared" si="4074"/>
        <v>#VALUE!</v>
      </c>
      <c r="AP148" s="165">
        <f t="shared" si="4074"/>
        <v>0</v>
      </c>
      <c r="AQ148" s="165">
        <f t="shared" si="4074"/>
        <v>0</v>
      </c>
      <c r="AR148" s="165" t="e">
        <f t="shared" si="4074"/>
        <v>#VALUE!</v>
      </c>
      <c r="AS148" s="165">
        <f t="shared" si="4074"/>
        <v>0</v>
      </c>
      <c r="AT148" s="165">
        <f t="shared" si="4074"/>
        <v>0</v>
      </c>
      <c r="AU148" s="165">
        <f t="shared" si="4074"/>
        <v>0</v>
      </c>
      <c r="AV148" s="165">
        <f t="shared" si="4074"/>
        <v>0</v>
      </c>
      <c r="AW148" s="165">
        <f t="shared" si="4074"/>
        <v>0</v>
      </c>
      <c r="AX148" s="165">
        <f t="shared" si="4074"/>
        <v>0</v>
      </c>
      <c r="AY148" s="165">
        <f t="shared" si="4074"/>
        <v>19850</v>
      </c>
      <c r="AZ148" s="166">
        <f t="shared" si="4074"/>
        <v>7507.8</v>
      </c>
      <c r="BA148" s="210">
        <f t="shared" si="4074"/>
        <v>102435.8</v>
      </c>
      <c r="BB148" s="163"/>
      <c r="BC148" s="164">
        <f>BC137+BC143</f>
        <v>0</v>
      </c>
      <c r="BD148" s="173" t="str">
        <f t="shared" si="3810"/>
        <v/>
      </c>
      <c r="BE148" s="173">
        <f t="shared" ref="BE148:BF148" si="4076">BE137+BE143</f>
        <v>0</v>
      </c>
      <c r="BF148" s="165">
        <f t="shared" si="4076"/>
        <v>0</v>
      </c>
      <c r="BG148" s="173" t="str">
        <f t="shared" si="3812"/>
        <v/>
      </c>
      <c r="BH148" s="173">
        <f t="shared" ref="BH148:BI148" si="4077">BH137+BH143</f>
        <v>0</v>
      </c>
      <c r="BI148" s="165">
        <f t="shared" si="4077"/>
        <v>0</v>
      </c>
      <c r="BJ148" s="173" t="str">
        <f t="shared" si="3814"/>
        <v/>
      </c>
      <c r="BK148" s="173">
        <f t="shared" ref="BK148:BL148" si="4078">BK137+BK143</f>
        <v>0</v>
      </c>
      <c r="BL148" s="165">
        <f t="shared" si="4078"/>
        <v>0</v>
      </c>
      <c r="BM148" s="173" t="str">
        <f t="shared" si="3816"/>
        <v/>
      </c>
      <c r="BN148" s="173">
        <f t="shared" ref="BN148:BO148" si="4079">BN137+BN143</f>
        <v>0</v>
      </c>
      <c r="BO148" s="165">
        <f t="shared" si="4079"/>
        <v>0</v>
      </c>
      <c r="BP148" s="173" t="str">
        <f t="shared" si="3818"/>
        <v/>
      </c>
      <c r="BQ148" s="173">
        <f t="shared" ref="BQ148:BR148" si="4080">BQ137+BQ143</f>
        <v>0</v>
      </c>
      <c r="BR148" s="165">
        <f t="shared" si="4080"/>
        <v>0</v>
      </c>
      <c r="BS148" s="173" t="str">
        <f t="shared" si="3820"/>
        <v/>
      </c>
      <c r="BT148" s="173">
        <f t="shared" ref="BT148:BX148" si="4081">BT137+BT143</f>
        <v>0</v>
      </c>
      <c r="BU148" s="693">
        <f t="shared" ref="BU148:BW149" si="4082">BU137+BU143</f>
        <v>0</v>
      </c>
      <c r="BV148" s="173">
        <f t="shared" si="4082"/>
        <v>0</v>
      </c>
      <c r="BW148" s="173">
        <f t="shared" si="4082"/>
        <v>0</v>
      </c>
      <c r="BX148" s="165">
        <f t="shared" si="4081"/>
        <v>0</v>
      </c>
      <c r="BY148" s="173" t="str">
        <f t="shared" si="3823"/>
        <v/>
      </c>
      <c r="BZ148" s="173">
        <f t="shared" ref="BZ148:CB148" si="4083">BZ137+BZ143</f>
        <v>0</v>
      </c>
      <c r="CA148" s="165">
        <f t="shared" si="4083"/>
        <v>0</v>
      </c>
      <c r="CB148" s="165">
        <f t="shared" si="4083"/>
        <v>0</v>
      </c>
      <c r="CC148" s="173" t="str">
        <f t="shared" si="3825"/>
        <v/>
      </c>
      <c r="CD148" s="173">
        <f t="shared" ref="CD148:CF148" si="4084">CD137+CD143</f>
        <v>0</v>
      </c>
      <c r="CE148" s="424">
        <f t="shared" si="3674"/>
        <v>0</v>
      </c>
      <c r="CF148" s="165">
        <f t="shared" si="4084"/>
        <v>0</v>
      </c>
      <c r="CG148" s="173" t="str">
        <f t="shared" si="3828"/>
        <v/>
      </c>
      <c r="CH148" s="173">
        <f t="shared" ref="CH148:CI148" si="4085">CH137+CH143</f>
        <v>0</v>
      </c>
      <c r="CI148" s="165">
        <f t="shared" si="4085"/>
        <v>0</v>
      </c>
      <c r="CJ148" s="173" t="str">
        <f t="shared" si="3830"/>
        <v/>
      </c>
      <c r="CK148" s="173">
        <f t="shared" ref="CK148:CL148" si="4086">CK137+CK143</f>
        <v>0</v>
      </c>
      <c r="CL148" s="165">
        <f t="shared" si="4086"/>
        <v>0</v>
      </c>
      <c r="CM148" s="173" t="str">
        <f t="shared" si="3832"/>
        <v/>
      </c>
      <c r="CN148" s="173">
        <f t="shared" ref="CN148:CO148" si="4087">CN137+CN143</f>
        <v>0</v>
      </c>
      <c r="CO148" s="165">
        <f t="shared" si="4087"/>
        <v>0</v>
      </c>
      <c r="CP148" s="173" t="str">
        <f t="shared" si="3834"/>
        <v/>
      </c>
      <c r="CQ148" s="173">
        <f t="shared" ref="CQ148:CR148" si="4088">CQ137+CQ143</f>
        <v>0</v>
      </c>
      <c r="CR148" s="165">
        <f t="shared" si="4088"/>
        <v>0</v>
      </c>
      <c r="CS148" s="173" t="str">
        <f t="shared" si="3836"/>
        <v/>
      </c>
      <c r="CT148" s="173">
        <f t="shared" ref="CT148:CX148" si="4089">CT137+CT143</f>
        <v>0</v>
      </c>
      <c r="CU148" s="424">
        <f t="shared" si="3681"/>
        <v>0</v>
      </c>
      <c r="CV148" s="173">
        <f t="shared" si="4089"/>
        <v>0</v>
      </c>
      <c r="CW148" s="173">
        <f t="shared" si="4089"/>
        <v>0</v>
      </c>
      <c r="CX148" s="173">
        <f t="shared" si="4089"/>
        <v>0</v>
      </c>
      <c r="CY148" s="424">
        <f t="shared" si="3789"/>
        <v>0</v>
      </c>
      <c r="CZ148" s="828"/>
      <c r="DA148" s="165">
        <f t="shared" ref="DA148" si="4090">DA137+DA143</f>
        <v>0</v>
      </c>
      <c r="DB148" s="173"/>
      <c r="DC148" s="173">
        <f t="shared" ref="DC148:DD148" si="4091">DC137+DC143</f>
        <v>0</v>
      </c>
      <c r="DD148" s="165">
        <f t="shared" si="4091"/>
        <v>0</v>
      </c>
      <c r="DE148" s="173"/>
      <c r="DF148" s="173">
        <f t="shared" ref="DF148:DG148" si="4092">DF137+DF143</f>
        <v>0</v>
      </c>
      <c r="DG148" s="165">
        <f t="shared" si="4092"/>
        <v>0</v>
      </c>
      <c r="DH148" s="173"/>
      <c r="DI148" s="173">
        <f t="shared" ref="DI148:DJ148" si="4093">DI137+DI143</f>
        <v>0</v>
      </c>
      <c r="DJ148" s="165">
        <f t="shared" si="4093"/>
        <v>0</v>
      </c>
      <c r="DK148" s="173"/>
      <c r="DL148" s="173">
        <f t="shared" ref="DL148:DM148" si="4094">DL137+DL143</f>
        <v>0</v>
      </c>
      <c r="DM148" s="165">
        <f t="shared" si="4094"/>
        <v>0</v>
      </c>
      <c r="DN148" s="173"/>
      <c r="DO148" s="173">
        <f t="shared" ref="DO148:DP148" si="4095">DO137+DO143</f>
        <v>0</v>
      </c>
      <c r="DP148" s="165">
        <f t="shared" si="4095"/>
        <v>0</v>
      </c>
      <c r="DQ148" s="173"/>
      <c r="DR148" s="173">
        <f t="shared" ref="DR148:DV148" si="4096">DR137+DR143</f>
        <v>0</v>
      </c>
      <c r="DS148" s="693">
        <f t="shared" ref="DS148:DU149" si="4097">DS137+DS143</f>
        <v>0</v>
      </c>
      <c r="DT148" s="173">
        <f t="shared" si="4097"/>
        <v>0</v>
      </c>
      <c r="DU148" s="173">
        <f t="shared" si="4097"/>
        <v>0</v>
      </c>
      <c r="DV148" s="165">
        <f t="shared" si="4096"/>
        <v>0</v>
      </c>
      <c r="DW148" s="173"/>
      <c r="DX148" s="173">
        <f t="shared" ref="DX148:DZ148" si="4098">DX137+DX143</f>
        <v>0</v>
      </c>
      <c r="DY148" s="165">
        <f t="shared" si="4098"/>
        <v>0</v>
      </c>
      <c r="DZ148" s="165">
        <f t="shared" si="4098"/>
        <v>0</v>
      </c>
      <c r="EA148" s="173"/>
      <c r="EB148" s="173">
        <f t="shared" ref="EB148:ED148" si="4099">EB137+EB143</f>
        <v>0</v>
      </c>
      <c r="EC148" s="424">
        <f t="shared" si="3691"/>
        <v>0</v>
      </c>
      <c r="ED148" s="165">
        <f t="shared" si="4099"/>
        <v>0</v>
      </c>
      <c r="EE148" s="173"/>
      <c r="EF148" s="173">
        <f t="shared" ref="EF148:EG148" si="4100">EF137+EF143</f>
        <v>0</v>
      </c>
      <c r="EG148" s="165">
        <f t="shared" si="4100"/>
        <v>0</v>
      </c>
      <c r="EH148" s="173"/>
      <c r="EI148" s="173">
        <f t="shared" ref="EI148:EJ148" si="4101">EI137+EI143</f>
        <v>0</v>
      </c>
      <c r="EJ148" s="165">
        <f t="shared" si="4101"/>
        <v>0</v>
      </c>
      <c r="EK148" s="173"/>
      <c r="EL148" s="173">
        <f t="shared" ref="EL148:EM148" si="4102">EL137+EL143</f>
        <v>0</v>
      </c>
      <c r="EM148" s="165">
        <f t="shared" si="4102"/>
        <v>0</v>
      </c>
      <c r="EN148" s="173"/>
      <c r="EO148" s="173">
        <f t="shared" ref="EO148:EP148" si="4103">EO137+EO143</f>
        <v>0</v>
      </c>
      <c r="EP148" s="165">
        <f t="shared" si="4103"/>
        <v>0</v>
      </c>
      <c r="EQ148" s="173"/>
      <c r="ER148" s="173">
        <f t="shared" ref="ER148:EV148" si="4104">ER137+ER143</f>
        <v>0</v>
      </c>
      <c r="ES148" s="424">
        <f t="shared" si="3698"/>
        <v>0</v>
      </c>
      <c r="ET148" s="173">
        <f t="shared" si="4104"/>
        <v>0</v>
      </c>
      <c r="EU148" s="173">
        <f t="shared" si="4104"/>
        <v>0</v>
      </c>
      <c r="EV148" s="173">
        <f t="shared" si="4104"/>
        <v>0</v>
      </c>
      <c r="EW148" s="424">
        <f t="shared" si="3790"/>
        <v>0</v>
      </c>
      <c r="EX148" s="163"/>
      <c r="EY148" s="165">
        <f t="shared" ref="EY148" si="4105">EY137+EY143</f>
        <v>0</v>
      </c>
      <c r="EZ148" s="173"/>
      <c r="FA148" s="173">
        <f t="shared" ref="FA148:FB148" si="4106">FA137+FA143</f>
        <v>0</v>
      </c>
      <c r="FB148" s="165">
        <f t="shared" si="4106"/>
        <v>0</v>
      </c>
      <c r="FC148" s="173"/>
      <c r="FD148" s="173">
        <f t="shared" ref="FD148:FE148" si="4107">FD137+FD143</f>
        <v>0</v>
      </c>
      <c r="FE148" s="165">
        <f t="shared" si="4107"/>
        <v>0</v>
      </c>
      <c r="FF148" s="173"/>
      <c r="FG148" s="173">
        <f t="shared" ref="FG148:FH148" si="4108">FG137+FG143</f>
        <v>0</v>
      </c>
      <c r="FH148" s="165">
        <f t="shared" si="4108"/>
        <v>0</v>
      </c>
      <c r="FI148" s="173"/>
      <c r="FJ148" s="173">
        <f t="shared" ref="FJ148:FK148" si="4109">FJ137+FJ143</f>
        <v>0</v>
      </c>
      <c r="FK148" s="165">
        <f t="shared" si="4109"/>
        <v>0</v>
      </c>
      <c r="FL148" s="173"/>
      <c r="FM148" s="173">
        <f t="shared" ref="FM148:FN148" si="4110">FM137+FM143</f>
        <v>0</v>
      </c>
      <c r="FN148" s="165">
        <f t="shared" si="4110"/>
        <v>0</v>
      </c>
      <c r="FO148" s="173"/>
      <c r="FP148" s="173">
        <f t="shared" ref="FP148:FT148" si="4111">FP137+FP143</f>
        <v>0</v>
      </c>
      <c r="FQ148" s="693">
        <f t="shared" ref="FQ148:FS149" si="4112">FQ137+FQ143</f>
        <v>0</v>
      </c>
      <c r="FR148" s="173">
        <f t="shared" si="4112"/>
        <v>0</v>
      </c>
      <c r="FS148" s="173">
        <f t="shared" si="4112"/>
        <v>0</v>
      </c>
      <c r="FT148" s="165">
        <f t="shared" si="4111"/>
        <v>0</v>
      </c>
      <c r="FU148" s="173"/>
      <c r="FV148" s="173">
        <f t="shared" ref="FV148:FX148" si="4113">FV137+FV143</f>
        <v>0</v>
      </c>
      <c r="FW148" s="165">
        <f t="shared" si="4113"/>
        <v>0</v>
      </c>
      <c r="FX148" s="173">
        <f t="shared" si="4113"/>
        <v>0</v>
      </c>
      <c r="FY148" s="173"/>
      <c r="FZ148" s="173">
        <f t="shared" ref="FZ148:GB148" si="4114">FZ137+FZ143</f>
        <v>0</v>
      </c>
      <c r="GA148" s="424">
        <f t="shared" si="3708"/>
        <v>0</v>
      </c>
      <c r="GB148" s="165">
        <f t="shared" si="4114"/>
        <v>0</v>
      </c>
      <c r="GC148" s="173"/>
      <c r="GD148" s="173">
        <f t="shared" ref="GD148:GE148" si="4115">GD137+GD143</f>
        <v>0</v>
      </c>
      <c r="GE148" s="165">
        <f t="shared" si="4115"/>
        <v>0</v>
      </c>
      <c r="GF148" s="173"/>
      <c r="GG148" s="173">
        <f t="shared" ref="GG148:GH148" si="4116">GG137+GG143</f>
        <v>0</v>
      </c>
      <c r="GH148" s="165">
        <f t="shared" si="4116"/>
        <v>0</v>
      </c>
      <c r="GI148" s="173"/>
      <c r="GJ148" s="173">
        <f t="shared" ref="GJ148:GK148" si="4117">GJ137+GJ143</f>
        <v>0</v>
      </c>
      <c r="GK148" s="165">
        <f t="shared" si="4117"/>
        <v>0</v>
      </c>
      <c r="GL148" s="173"/>
      <c r="GM148" s="173">
        <f t="shared" ref="GM148:GN148" si="4118">GM137+GM143</f>
        <v>0</v>
      </c>
      <c r="GN148" s="165">
        <f t="shared" si="4118"/>
        <v>0</v>
      </c>
      <c r="GO148" s="173"/>
      <c r="GP148" s="173">
        <f t="shared" ref="GP148:GT148" si="4119">GP137+GP143</f>
        <v>0</v>
      </c>
      <c r="GQ148" s="424">
        <f t="shared" si="3715"/>
        <v>0</v>
      </c>
      <c r="GR148" s="173">
        <f t="shared" si="4119"/>
        <v>0</v>
      </c>
      <c r="GS148" s="173">
        <f t="shared" si="4119"/>
        <v>0</v>
      </c>
      <c r="GT148" s="828">
        <f t="shared" si="4119"/>
        <v>0</v>
      </c>
      <c r="GU148" s="424">
        <f t="shared" si="3791"/>
        <v>0</v>
      </c>
      <c r="GV148" s="163"/>
      <c r="GW148" s="165">
        <f t="shared" ref="GW148" si="4120">GW137+GW143</f>
        <v>0</v>
      </c>
      <c r="GX148" s="173"/>
      <c r="GY148" s="173">
        <f t="shared" ref="GY148:GZ148" si="4121">GY137+GY143</f>
        <v>0</v>
      </c>
      <c r="GZ148" s="165">
        <f t="shared" si="4121"/>
        <v>0</v>
      </c>
      <c r="HA148" s="173"/>
      <c r="HB148" s="173">
        <f t="shared" ref="HB148:HC148" si="4122">HB137+HB143</f>
        <v>0</v>
      </c>
      <c r="HC148" s="165">
        <f t="shared" si="4122"/>
        <v>0</v>
      </c>
      <c r="HD148" s="173"/>
      <c r="HE148" s="173">
        <f t="shared" ref="HE148:HF148" si="4123">HE137+HE143</f>
        <v>0</v>
      </c>
      <c r="HF148" s="165">
        <f t="shared" si="4123"/>
        <v>0</v>
      </c>
      <c r="HG148" s="173"/>
      <c r="HH148" s="173">
        <f t="shared" ref="HH148:HI148" si="4124">HH137+HH143</f>
        <v>0</v>
      </c>
      <c r="HI148" s="165">
        <f t="shared" si="4124"/>
        <v>0</v>
      </c>
      <c r="HJ148" s="173"/>
      <c r="HK148" s="173">
        <f t="shared" ref="HK148:HL148" si="4125">HK137+HK143</f>
        <v>0</v>
      </c>
      <c r="HL148" s="165">
        <f t="shared" si="4125"/>
        <v>0</v>
      </c>
      <c r="HM148" s="173"/>
      <c r="HN148" s="173">
        <f t="shared" ref="HN148:HR148" si="4126">HN137+HN143</f>
        <v>0</v>
      </c>
      <c r="HO148" s="693">
        <f t="shared" ref="HO148:HQ149" si="4127">HO137+HO143</f>
        <v>0</v>
      </c>
      <c r="HP148" s="173">
        <f t="shared" si="4127"/>
        <v>0</v>
      </c>
      <c r="HQ148" s="173">
        <f t="shared" si="4127"/>
        <v>0</v>
      </c>
      <c r="HR148" s="165">
        <f t="shared" si="4126"/>
        <v>0</v>
      </c>
      <c r="HS148" s="173"/>
      <c r="HT148" s="173">
        <f t="shared" ref="HT148:HV148" si="4128">HT137+HT143</f>
        <v>0</v>
      </c>
      <c r="HU148" s="165">
        <f t="shared" si="4128"/>
        <v>0</v>
      </c>
      <c r="HV148" s="165">
        <f t="shared" si="4128"/>
        <v>0</v>
      </c>
      <c r="HW148" s="173"/>
      <c r="HX148" s="173">
        <f t="shared" ref="HX148:HZ148" si="4129">HX137+HX143</f>
        <v>0</v>
      </c>
      <c r="HY148" s="424">
        <f t="shared" si="3725"/>
        <v>0</v>
      </c>
      <c r="HZ148" s="165">
        <f t="shared" si="4129"/>
        <v>0</v>
      </c>
      <c r="IA148" s="173"/>
      <c r="IB148" s="173">
        <f t="shared" ref="IB148:IC148" si="4130">IB137+IB143</f>
        <v>0</v>
      </c>
      <c r="IC148" s="165">
        <f t="shared" si="4130"/>
        <v>0</v>
      </c>
      <c r="ID148" s="173"/>
      <c r="IE148" s="173">
        <f t="shared" ref="IE148:IF148" si="4131">IE137+IE143</f>
        <v>0</v>
      </c>
      <c r="IF148" s="165">
        <f t="shared" si="4131"/>
        <v>0</v>
      </c>
      <c r="IG148" s="173"/>
      <c r="IH148" s="173">
        <f t="shared" ref="IH148:II148" si="4132">IH137+IH143</f>
        <v>0</v>
      </c>
      <c r="II148" s="165">
        <f t="shared" si="4132"/>
        <v>0</v>
      </c>
      <c r="IJ148" s="173"/>
      <c r="IK148" s="173">
        <f t="shared" ref="IK148:IL148" si="4133">IK137+IK143</f>
        <v>0</v>
      </c>
      <c r="IL148" s="165">
        <f t="shared" si="4133"/>
        <v>0</v>
      </c>
      <c r="IM148" s="173"/>
      <c r="IN148" s="173">
        <f t="shared" ref="IN148:IR148" si="4134">IN137+IN143</f>
        <v>0</v>
      </c>
      <c r="IO148" s="424">
        <f t="shared" si="3732"/>
        <v>0</v>
      </c>
      <c r="IP148" s="173">
        <f t="shared" si="4134"/>
        <v>0</v>
      </c>
      <c r="IQ148" s="173">
        <f t="shared" si="4134"/>
        <v>0</v>
      </c>
      <c r="IR148" s="828">
        <f t="shared" si="4134"/>
        <v>0</v>
      </c>
      <c r="IS148" s="424">
        <f t="shared" si="3792"/>
        <v>0</v>
      </c>
      <c r="IT148" s="163"/>
      <c r="IU148" s="165">
        <f t="shared" ref="IU148" si="4135">IU137+IU143</f>
        <v>0</v>
      </c>
      <c r="IV148" s="173"/>
      <c r="IW148" s="173">
        <f t="shared" ref="IW148:IX148" si="4136">IW137+IW143</f>
        <v>0</v>
      </c>
      <c r="IX148" s="165">
        <f t="shared" si="4136"/>
        <v>0</v>
      </c>
      <c r="IY148" s="173"/>
      <c r="IZ148" s="173">
        <f t="shared" ref="IZ148:JA148" si="4137">IZ137+IZ143</f>
        <v>0</v>
      </c>
      <c r="JA148" s="165">
        <f t="shared" si="4137"/>
        <v>0</v>
      </c>
      <c r="JB148" s="173"/>
      <c r="JC148" s="173">
        <f t="shared" ref="JC148:JD148" si="4138">JC137+JC143</f>
        <v>0</v>
      </c>
      <c r="JD148" s="165">
        <f t="shared" si="4138"/>
        <v>0</v>
      </c>
      <c r="JE148" s="173"/>
      <c r="JF148" s="173">
        <f t="shared" ref="JF148:JG148" si="4139">JF137+JF143</f>
        <v>0</v>
      </c>
      <c r="JG148" s="165">
        <f t="shared" si="4139"/>
        <v>0</v>
      </c>
      <c r="JH148" s="173"/>
      <c r="JI148" s="173">
        <f t="shared" ref="JI148:JJ148" si="4140">JI137+JI143</f>
        <v>0</v>
      </c>
      <c r="JJ148" s="165">
        <f t="shared" si="4140"/>
        <v>0</v>
      </c>
      <c r="JK148" s="173"/>
      <c r="JL148" s="173">
        <f t="shared" ref="JL148:JP149" si="4141">JL137+JL143</f>
        <v>0</v>
      </c>
      <c r="JM148" s="693">
        <f t="shared" si="4141"/>
        <v>0</v>
      </c>
      <c r="JN148" s="173">
        <f t="shared" si="4141"/>
        <v>0</v>
      </c>
      <c r="JO148" s="173">
        <f t="shared" si="4141"/>
        <v>0</v>
      </c>
      <c r="JP148" s="165">
        <f t="shared" si="4141"/>
        <v>0</v>
      </c>
      <c r="JQ148" s="173"/>
      <c r="JR148" s="173">
        <f t="shared" ref="JR148:JT148" si="4142">JR137+JR143</f>
        <v>0</v>
      </c>
      <c r="JS148" s="165">
        <f t="shared" si="4142"/>
        <v>0</v>
      </c>
      <c r="JT148" s="165">
        <f t="shared" si="4142"/>
        <v>0</v>
      </c>
      <c r="JU148" s="173"/>
      <c r="JV148" s="173">
        <f t="shared" ref="JV148:JX148" si="4143">JV137+JV143</f>
        <v>0</v>
      </c>
      <c r="JW148" s="424">
        <f t="shared" si="3742"/>
        <v>0</v>
      </c>
      <c r="JX148" s="165">
        <f t="shared" si="4143"/>
        <v>0</v>
      </c>
      <c r="JY148" s="173"/>
      <c r="JZ148" s="173">
        <f t="shared" ref="JZ148:KA148" si="4144">JZ137+JZ143</f>
        <v>0</v>
      </c>
      <c r="KA148" s="165">
        <f t="shared" si="4144"/>
        <v>0</v>
      </c>
      <c r="KB148" s="173"/>
      <c r="KC148" s="173">
        <f t="shared" ref="KC148:KD148" si="4145">KC137+KC143</f>
        <v>0</v>
      </c>
      <c r="KD148" s="165">
        <f t="shared" si="4145"/>
        <v>0</v>
      </c>
      <c r="KE148" s="173"/>
      <c r="KF148" s="173">
        <f t="shared" ref="KF148:KG148" si="4146">KF137+KF143</f>
        <v>0</v>
      </c>
      <c r="KG148" s="165">
        <f t="shared" si="4146"/>
        <v>0</v>
      </c>
      <c r="KH148" s="173"/>
      <c r="KI148" s="173">
        <f t="shared" ref="KI148:KJ148" si="4147">KI137+KI143</f>
        <v>0</v>
      </c>
      <c r="KJ148" s="165">
        <f t="shared" si="4147"/>
        <v>0</v>
      </c>
      <c r="KK148" s="173"/>
      <c r="KL148" s="173">
        <f t="shared" ref="KL148:KP148" si="4148">KL137+KL143</f>
        <v>0</v>
      </c>
      <c r="KM148" s="424">
        <f t="shared" si="3749"/>
        <v>0</v>
      </c>
      <c r="KN148" s="173">
        <f t="shared" si="4148"/>
        <v>0</v>
      </c>
      <c r="KO148" s="173">
        <f t="shared" si="4148"/>
        <v>0</v>
      </c>
      <c r="KP148" s="828">
        <f t="shared" si="4148"/>
        <v>0</v>
      </c>
      <c r="KQ148" s="424">
        <f t="shared" si="3793"/>
        <v>0</v>
      </c>
      <c r="KR148" s="163"/>
    </row>
    <row r="149" spans="1:304" ht="15" customHeight="1">
      <c r="A149" s="916"/>
      <c r="B149" s="994" t="s">
        <v>139</v>
      </c>
      <c r="C149" s="995"/>
      <c r="D149" s="159" t="s">
        <v>428</v>
      </c>
      <c r="E149" s="165"/>
      <c r="F149" s="165"/>
      <c r="G149" s="165"/>
      <c r="H149" s="165"/>
      <c r="I149" s="165"/>
      <c r="J149" s="165"/>
      <c r="K149" s="165"/>
      <c r="L149" s="165"/>
      <c r="M149" s="165"/>
      <c r="N149" s="165"/>
      <c r="O149" s="165"/>
      <c r="P149" s="165"/>
      <c r="Q149" s="165"/>
      <c r="R149" s="165"/>
      <c r="S149" s="165"/>
      <c r="T149" s="165"/>
      <c r="U149" s="165"/>
      <c r="V149" s="165"/>
      <c r="W149" s="693"/>
      <c r="X149" s="165"/>
      <c r="Y149" s="165"/>
      <c r="Z149" s="165"/>
      <c r="AA149" s="245"/>
      <c r="AB149" s="165"/>
      <c r="AC149" s="165"/>
      <c r="AD149" s="165"/>
      <c r="AE149" s="165"/>
      <c r="AF149" s="165"/>
      <c r="AG149" s="165"/>
      <c r="AH149" s="165"/>
      <c r="AI149" s="165"/>
      <c r="AJ149" s="165"/>
      <c r="AK149" s="165"/>
      <c r="AL149" s="165"/>
      <c r="AM149" s="165"/>
      <c r="AN149" s="165"/>
      <c r="AO149" s="165"/>
      <c r="AP149" s="165"/>
      <c r="AQ149" s="165"/>
      <c r="AR149" s="165"/>
      <c r="AS149" s="165"/>
      <c r="AT149" s="165"/>
      <c r="AU149" s="165"/>
      <c r="AV149" s="165"/>
      <c r="AW149" s="165"/>
      <c r="AX149" s="165"/>
      <c r="AY149" s="165"/>
      <c r="AZ149" s="166"/>
      <c r="BA149" s="210"/>
      <c r="BB149" s="163"/>
      <c r="BC149" s="164">
        <f>BC142</f>
        <v>0</v>
      </c>
      <c r="BD149" s="173" t="str">
        <f t="shared" si="3810"/>
        <v/>
      </c>
      <c r="BE149" s="173">
        <f>BE142</f>
        <v>0</v>
      </c>
      <c r="BF149" s="165">
        <f t="shared" ref="BF149:CX149" si="4149">BF142</f>
        <v>0</v>
      </c>
      <c r="BG149" s="173" t="str">
        <f t="shared" si="3812"/>
        <v/>
      </c>
      <c r="BH149" s="173">
        <f t="shared" si="4149"/>
        <v>0</v>
      </c>
      <c r="BI149" s="165">
        <f t="shared" si="4149"/>
        <v>0</v>
      </c>
      <c r="BJ149" s="173" t="str">
        <f t="shared" si="3814"/>
        <v/>
      </c>
      <c r="BK149" s="173">
        <f t="shared" si="4149"/>
        <v>0</v>
      </c>
      <c r="BL149" s="165">
        <f t="shared" si="4149"/>
        <v>0</v>
      </c>
      <c r="BM149" s="173" t="str">
        <f t="shared" si="3816"/>
        <v/>
      </c>
      <c r="BN149" s="173">
        <f t="shared" si="4149"/>
        <v>0</v>
      </c>
      <c r="BO149" s="165">
        <f t="shared" si="4149"/>
        <v>0</v>
      </c>
      <c r="BP149" s="173" t="str">
        <f t="shared" si="3818"/>
        <v/>
      </c>
      <c r="BQ149" s="173">
        <f t="shared" si="4149"/>
        <v>0</v>
      </c>
      <c r="BR149" s="165">
        <f t="shared" si="4149"/>
        <v>0</v>
      </c>
      <c r="BS149" s="173" t="str">
        <f t="shared" si="3820"/>
        <v/>
      </c>
      <c r="BT149" s="173">
        <f t="shared" si="4149"/>
        <v>0</v>
      </c>
      <c r="BU149" s="165">
        <f t="shared" si="4149"/>
        <v>0</v>
      </c>
      <c r="BV149" s="173">
        <f t="shared" si="4082"/>
        <v>0</v>
      </c>
      <c r="BW149" s="173">
        <f t="shared" si="4149"/>
        <v>0</v>
      </c>
      <c r="BX149" s="165">
        <f t="shared" si="4149"/>
        <v>0</v>
      </c>
      <c r="BY149" s="173" t="str">
        <f t="shared" si="3823"/>
        <v/>
      </c>
      <c r="BZ149" s="173">
        <f t="shared" si="4149"/>
        <v>0</v>
      </c>
      <c r="CA149" s="165">
        <f t="shared" si="4149"/>
        <v>0</v>
      </c>
      <c r="CB149" s="165">
        <f t="shared" si="4149"/>
        <v>0</v>
      </c>
      <c r="CC149" s="173" t="str">
        <f t="shared" si="3825"/>
        <v/>
      </c>
      <c r="CD149" s="173">
        <f t="shared" si="4149"/>
        <v>0</v>
      </c>
      <c r="CE149" s="424">
        <f t="shared" si="3674"/>
        <v>0</v>
      </c>
      <c r="CF149" s="165">
        <f t="shared" si="4149"/>
        <v>0</v>
      </c>
      <c r="CG149" s="173" t="str">
        <f t="shared" si="3828"/>
        <v/>
      </c>
      <c r="CH149" s="173">
        <f t="shared" si="4149"/>
        <v>0</v>
      </c>
      <c r="CI149" s="165">
        <f t="shared" si="4149"/>
        <v>0</v>
      </c>
      <c r="CJ149" s="173" t="str">
        <f t="shared" si="3830"/>
        <v/>
      </c>
      <c r="CK149" s="173">
        <f t="shared" si="4149"/>
        <v>0</v>
      </c>
      <c r="CL149" s="165">
        <f t="shared" si="4149"/>
        <v>0</v>
      </c>
      <c r="CM149" s="173" t="str">
        <f t="shared" si="3832"/>
        <v/>
      </c>
      <c r="CN149" s="173">
        <f t="shared" si="4149"/>
        <v>0</v>
      </c>
      <c r="CO149" s="165">
        <f t="shared" si="4149"/>
        <v>0</v>
      </c>
      <c r="CP149" s="173" t="str">
        <f t="shared" si="3834"/>
        <v/>
      </c>
      <c r="CQ149" s="173">
        <f t="shared" si="4149"/>
        <v>0</v>
      </c>
      <c r="CR149" s="165">
        <f t="shared" si="4149"/>
        <v>0</v>
      </c>
      <c r="CS149" s="173" t="str">
        <f t="shared" si="3836"/>
        <v/>
      </c>
      <c r="CT149" s="173">
        <f t="shared" si="4149"/>
        <v>0</v>
      </c>
      <c r="CU149" s="424">
        <f t="shared" si="3681"/>
        <v>0</v>
      </c>
      <c r="CV149" s="173">
        <f t="shared" si="4149"/>
        <v>0</v>
      </c>
      <c r="CW149" s="173">
        <f t="shared" si="4149"/>
        <v>0</v>
      </c>
      <c r="CX149" s="173">
        <f t="shared" si="4149"/>
        <v>0</v>
      </c>
      <c r="CY149" s="424">
        <f t="shared" si="3789"/>
        <v>0</v>
      </c>
      <c r="CZ149" s="828"/>
      <c r="DA149" s="165">
        <f>DA142</f>
        <v>0</v>
      </c>
      <c r="DB149" s="173" t="str">
        <f t="shared" ref="DB149" si="4150">IF(ISERROR(DC149/DA149),"",(DC149/DA149))</f>
        <v/>
      </c>
      <c r="DC149" s="173">
        <f>DC142</f>
        <v>0</v>
      </c>
      <c r="DD149" s="165">
        <f t="shared" ref="DD149:EV149" si="4151">DD142</f>
        <v>0</v>
      </c>
      <c r="DE149" s="173" t="str">
        <f t="shared" ref="DE149" si="4152">IF(ISERROR(DF149/DD149),"",(DF149/DD149))</f>
        <v/>
      </c>
      <c r="DF149" s="173">
        <f t="shared" si="4151"/>
        <v>0</v>
      </c>
      <c r="DG149" s="165">
        <f t="shared" si="4151"/>
        <v>0</v>
      </c>
      <c r="DH149" s="173" t="str">
        <f t="shared" ref="DH149" si="4153">IF(ISERROR(DI149/DG149),"",(DI149/DG149))</f>
        <v/>
      </c>
      <c r="DI149" s="173">
        <f t="shared" si="4151"/>
        <v>0</v>
      </c>
      <c r="DJ149" s="165">
        <f t="shared" si="4151"/>
        <v>0</v>
      </c>
      <c r="DK149" s="173" t="str">
        <f t="shared" ref="DK149" si="4154">IF(ISERROR(DL149/DJ149),"",(DL149/DJ149))</f>
        <v/>
      </c>
      <c r="DL149" s="173">
        <f t="shared" si="4151"/>
        <v>0</v>
      </c>
      <c r="DM149" s="165">
        <f t="shared" si="4151"/>
        <v>0</v>
      </c>
      <c r="DN149" s="173" t="str">
        <f t="shared" ref="DN149" si="4155">IF(ISERROR(DO149/DM149),"",(DO149/DM149))</f>
        <v/>
      </c>
      <c r="DO149" s="173">
        <f t="shared" si="4151"/>
        <v>0</v>
      </c>
      <c r="DP149" s="165">
        <f t="shared" si="4151"/>
        <v>0</v>
      </c>
      <c r="DQ149" s="173" t="str">
        <f t="shared" ref="DQ149" si="4156">IF(ISERROR(DR149/DP149),"",(DR149/DP149))</f>
        <v/>
      </c>
      <c r="DR149" s="173">
        <f t="shared" si="4151"/>
        <v>0</v>
      </c>
      <c r="DS149" s="165">
        <f t="shared" si="4151"/>
        <v>0</v>
      </c>
      <c r="DT149" s="173">
        <f t="shared" si="4097"/>
        <v>0</v>
      </c>
      <c r="DU149" s="173">
        <f t="shared" si="4151"/>
        <v>0</v>
      </c>
      <c r="DV149" s="165">
        <f t="shared" si="4151"/>
        <v>0</v>
      </c>
      <c r="DW149" s="173" t="str">
        <f t="shared" ref="DW149" si="4157">IF(ISERROR(DX149/DV149),"",(DX149/DV149))</f>
        <v/>
      </c>
      <c r="DX149" s="173">
        <f t="shared" si="4151"/>
        <v>0</v>
      </c>
      <c r="DY149" s="165">
        <f t="shared" si="4151"/>
        <v>0</v>
      </c>
      <c r="DZ149" s="165">
        <f t="shared" si="4151"/>
        <v>0</v>
      </c>
      <c r="EA149" s="173" t="str">
        <f t="shared" ref="EA149" si="4158">IF(ISERROR(EB149/DZ149),"",(EB149/DZ149))</f>
        <v/>
      </c>
      <c r="EB149" s="173">
        <f t="shared" si="4151"/>
        <v>0</v>
      </c>
      <c r="EC149" s="424">
        <f t="shared" si="3691"/>
        <v>0</v>
      </c>
      <c r="ED149" s="165">
        <f t="shared" si="4151"/>
        <v>0</v>
      </c>
      <c r="EE149" s="173" t="str">
        <f t="shared" ref="EE149" si="4159">IF(ISERROR(EF149/ED149),"",(EF149/ED149))</f>
        <v/>
      </c>
      <c r="EF149" s="173">
        <f t="shared" si="4151"/>
        <v>0</v>
      </c>
      <c r="EG149" s="165">
        <f t="shared" si="4151"/>
        <v>0</v>
      </c>
      <c r="EH149" s="173" t="str">
        <f t="shared" ref="EH149" si="4160">IF(ISERROR(EI149/EG149),"",(EI149/EG149))</f>
        <v/>
      </c>
      <c r="EI149" s="173">
        <f t="shared" si="4151"/>
        <v>0</v>
      </c>
      <c r="EJ149" s="165">
        <f t="shared" si="4151"/>
        <v>0</v>
      </c>
      <c r="EK149" s="173" t="str">
        <f t="shared" ref="EK149" si="4161">IF(ISERROR(EL149/EJ149),"",(EL149/EJ149))</f>
        <v/>
      </c>
      <c r="EL149" s="173">
        <f t="shared" si="4151"/>
        <v>0</v>
      </c>
      <c r="EM149" s="165">
        <f t="shared" si="4151"/>
        <v>0</v>
      </c>
      <c r="EN149" s="173" t="str">
        <f t="shared" ref="EN149" si="4162">IF(ISERROR(EO149/EM149),"",(EO149/EM149))</f>
        <v/>
      </c>
      <c r="EO149" s="173">
        <f t="shared" si="4151"/>
        <v>0</v>
      </c>
      <c r="EP149" s="165">
        <f t="shared" si="4151"/>
        <v>0</v>
      </c>
      <c r="EQ149" s="173" t="str">
        <f t="shared" ref="EQ149" si="4163">IF(ISERROR(ER149/EP149),"",(ER149/EP149))</f>
        <v/>
      </c>
      <c r="ER149" s="173">
        <f t="shared" si="4151"/>
        <v>0</v>
      </c>
      <c r="ES149" s="424">
        <f t="shared" si="3698"/>
        <v>0</v>
      </c>
      <c r="ET149" s="173">
        <f t="shared" si="4151"/>
        <v>0</v>
      </c>
      <c r="EU149" s="173">
        <f t="shared" si="4151"/>
        <v>0</v>
      </c>
      <c r="EV149" s="173">
        <f t="shared" si="4151"/>
        <v>0</v>
      </c>
      <c r="EW149" s="424">
        <f t="shared" si="3790"/>
        <v>0</v>
      </c>
      <c r="EX149" s="163"/>
      <c r="EY149" s="165">
        <f>EY142</f>
        <v>0</v>
      </c>
      <c r="EZ149" s="173" t="str">
        <f t="shared" ref="EZ149" si="4164">IF(ISERROR(FA149/EY149),"",(FA149/EY149))</f>
        <v/>
      </c>
      <c r="FA149" s="173">
        <f>FA142</f>
        <v>0</v>
      </c>
      <c r="FB149" s="165">
        <f t="shared" ref="FB149:GT149" si="4165">FB142</f>
        <v>0</v>
      </c>
      <c r="FC149" s="173" t="str">
        <f t="shared" ref="FC149" si="4166">IF(ISERROR(FD149/FB149),"",(FD149/FB149))</f>
        <v/>
      </c>
      <c r="FD149" s="173">
        <f t="shared" si="4165"/>
        <v>0</v>
      </c>
      <c r="FE149" s="165">
        <f t="shared" si="4165"/>
        <v>0</v>
      </c>
      <c r="FF149" s="173" t="str">
        <f t="shared" ref="FF149" si="4167">IF(ISERROR(FG149/FE149),"",(FG149/FE149))</f>
        <v/>
      </c>
      <c r="FG149" s="173">
        <f t="shared" si="4165"/>
        <v>0</v>
      </c>
      <c r="FH149" s="165">
        <f t="shared" si="4165"/>
        <v>0</v>
      </c>
      <c r="FI149" s="173" t="str">
        <f t="shared" ref="FI149" si="4168">IF(ISERROR(FJ149/FH149),"",(FJ149/FH149))</f>
        <v/>
      </c>
      <c r="FJ149" s="173">
        <f t="shared" si="4165"/>
        <v>0</v>
      </c>
      <c r="FK149" s="165">
        <f t="shared" si="4165"/>
        <v>0</v>
      </c>
      <c r="FL149" s="173" t="str">
        <f t="shared" ref="FL149" si="4169">IF(ISERROR(FM149/FK149),"",(FM149/FK149))</f>
        <v/>
      </c>
      <c r="FM149" s="173">
        <f t="shared" si="4165"/>
        <v>0</v>
      </c>
      <c r="FN149" s="165">
        <f t="shared" si="4165"/>
        <v>0</v>
      </c>
      <c r="FO149" s="173" t="str">
        <f t="shared" ref="FO149" si="4170">IF(ISERROR(FP149/FN149),"",(FP149/FN149))</f>
        <v/>
      </c>
      <c r="FP149" s="173">
        <f t="shared" si="4165"/>
        <v>0</v>
      </c>
      <c r="FQ149" s="165">
        <f t="shared" si="4165"/>
        <v>0</v>
      </c>
      <c r="FR149" s="173">
        <f t="shared" si="4112"/>
        <v>0</v>
      </c>
      <c r="FS149" s="173">
        <f t="shared" si="4165"/>
        <v>0</v>
      </c>
      <c r="FT149" s="165">
        <f t="shared" si="4165"/>
        <v>0</v>
      </c>
      <c r="FU149" s="173" t="str">
        <f t="shared" ref="FU149" si="4171">IF(ISERROR(FV149/FT149),"",(FV149/FT149))</f>
        <v/>
      </c>
      <c r="FV149" s="173">
        <f t="shared" si="4165"/>
        <v>0</v>
      </c>
      <c r="FW149" s="165">
        <f t="shared" si="4165"/>
        <v>0</v>
      </c>
      <c r="FX149" s="173">
        <f t="shared" si="4165"/>
        <v>0</v>
      </c>
      <c r="FY149" s="173" t="str">
        <f t="shared" ref="FY149" si="4172">IF(ISERROR(FZ149/FX149),"",(FZ149/FX149))</f>
        <v/>
      </c>
      <c r="FZ149" s="173">
        <f t="shared" si="4165"/>
        <v>0</v>
      </c>
      <c r="GA149" s="424">
        <f t="shared" si="3708"/>
        <v>0</v>
      </c>
      <c r="GB149" s="165">
        <f t="shared" si="4165"/>
        <v>0</v>
      </c>
      <c r="GC149" s="173" t="str">
        <f t="shared" ref="GC149" si="4173">IF(ISERROR(GD149/GB149),"",(GD149/GB149))</f>
        <v/>
      </c>
      <c r="GD149" s="173">
        <f t="shared" si="4165"/>
        <v>0</v>
      </c>
      <c r="GE149" s="165">
        <f t="shared" si="4165"/>
        <v>0</v>
      </c>
      <c r="GF149" s="173" t="str">
        <f t="shared" ref="GF149" si="4174">IF(ISERROR(GG149/GE149),"",(GG149/GE149))</f>
        <v/>
      </c>
      <c r="GG149" s="173">
        <f t="shared" si="4165"/>
        <v>0</v>
      </c>
      <c r="GH149" s="165">
        <f t="shared" si="4165"/>
        <v>0</v>
      </c>
      <c r="GI149" s="173" t="str">
        <f t="shared" ref="GI149" si="4175">IF(ISERROR(GJ149/GH149),"",(GJ149/GH149))</f>
        <v/>
      </c>
      <c r="GJ149" s="173">
        <f t="shared" si="4165"/>
        <v>0</v>
      </c>
      <c r="GK149" s="165">
        <f t="shared" si="4165"/>
        <v>0</v>
      </c>
      <c r="GL149" s="173" t="str">
        <f t="shared" ref="GL149" si="4176">IF(ISERROR(GM149/GK149),"",(GM149/GK149))</f>
        <v/>
      </c>
      <c r="GM149" s="173">
        <f t="shared" si="4165"/>
        <v>0</v>
      </c>
      <c r="GN149" s="165">
        <f t="shared" si="4165"/>
        <v>0</v>
      </c>
      <c r="GO149" s="173" t="str">
        <f t="shared" ref="GO149" si="4177">IF(ISERROR(GP149/GN149),"",(GP149/GN149))</f>
        <v/>
      </c>
      <c r="GP149" s="173">
        <f t="shared" si="4165"/>
        <v>0</v>
      </c>
      <c r="GQ149" s="424">
        <f t="shared" si="3715"/>
        <v>0</v>
      </c>
      <c r="GR149" s="173">
        <f t="shared" si="4165"/>
        <v>0</v>
      </c>
      <c r="GS149" s="173">
        <f t="shared" si="4165"/>
        <v>0</v>
      </c>
      <c r="GT149" s="173">
        <f t="shared" si="4165"/>
        <v>0</v>
      </c>
      <c r="GU149" s="424">
        <f t="shared" si="3791"/>
        <v>0</v>
      </c>
      <c r="GV149" s="163"/>
      <c r="GW149" s="165">
        <f>GW142</f>
        <v>0</v>
      </c>
      <c r="GX149" s="173" t="str">
        <f t="shared" ref="GX149" si="4178">IF(ISERROR(GY149/GW149),"",(GY149/GW149))</f>
        <v/>
      </c>
      <c r="GY149" s="173">
        <f>GY142</f>
        <v>0</v>
      </c>
      <c r="GZ149" s="165">
        <f t="shared" ref="GZ149:IR149" si="4179">GZ142</f>
        <v>0</v>
      </c>
      <c r="HA149" s="173" t="str">
        <f t="shared" ref="HA149" si="4180">IF(ISERROR(HB149/GZ149),"",(HB149/GZ149))</f>
        <v/>
      </c>
      <c r="HB149" s="173">
        <f t="shared" si="4179"/>
        <v>0</v>
      </c>
      <c r="HC149" s="165">
        <f t="shared" si="4179"/>
        <v>0</v>
      </c>
      <c r="HD149" s="173" t="str">
        <f t="shared" ref="HD149" si="4181">IF(ISERROR(HE149/HC149),"",(HE149/HC149))</f>
        <v/>
      </c>
      <c r="HE149" s="173">
        <f t="shared" si="4179"/>
        <v>0</v>
      </c>
      <c r="HF149" s="165">
        <f t="shared" si="4179"/>
        <v>0</v>
      </c>
      <c r="HG149" s="173" t="str">
        <f t="shared" ref="HG149" si="4182">IF(ISERROR(HH149/HF149),"",(HH149/HF149))</f>
        <v/>
      </c>
      <c r="HH149" s="173">
        <f t="shared" si="4179"/>
        <v>0</v>
      </c>
      <c r="HI149" s="165">
        <f t="shared" si="4179"/>
        <v>0</v>
      </c>
      <c r="HJ149" s="173" t="str">
        <f t="shared" ref="HJ149" si="4183">IF(ISERROR(HK149/HI149),"",(HK149/HI149))</f>
        <v/>
      </c>
      <c r="HK149" s="173">
        <f t="shared" si="4179"/>
        <v>0</v>
      </c>
      <c r="HL149" s="165">
        <f t="shared" si="4179"/>
        <v>0</v>
      </c>
      <c r="HM149" s="173" t="str">
        <f t="shared" ref="HM149" si="4184">IF(ISERROR(HN149/HL149),"",(HN149/HL149))</f>
        <v/>
      </c>
      <c r="HN149" s="173">
        <f t="shared" si="4179"/>
        <v>0</v>
      </c>
      <c r="HO149" s="165">
        <f t="shared" si="4179"/>
        <v>0</v>
      </c>
      <c r="HP149" s="173">
        <f t="shared" si="4127"/>
        <v>0</v>
      </c>
      <c r="HQ149" s="173">
        <f t="shared" si="4179"/>
        <v>0</v>
      </c>
      <c r="HR149" s="165">
        <f t="shared" si="4179"/>
        <v>0</v>
      </c>
      <c r="HS149" s="173" t="str">
        <f t="shared" ref="HS149" si="4185">IF(ISERROR(HT149/HR149),"",(HT149/HR149))</f>
        <v/>
      </c>
      <c r="HT149" s="173">
        <f t="shared" si="4179"/>
        <v>0</v>
      </c>
      <c r="HU149" s="165">
        <f t="shared" si="4179"/>
        <v>0</v>
      </c>
      <c r="HV149" s="165">
        <f t="shared" si="4179"/>
        <v>0</v>
      </c>
      <c r="HW149" s="173" t="str">
        <f t="shared" ref="HW149" si="4186">IF(ISERROR(HX149/HV149),"",(HX149/HV149))</f>
        <v/>
      </c>
      <c r="HX149" s="173">
        <f t="shared" si="4179"/>
        <v>0</v>
      </c>
      <c r="HY149" s="424">
        <f t="shared" si="3725"/>
        <v>0</v>
      </c>
      <c r="HZ149" s="165">
        <f t="shared" si="4179"/>
        <v>0</v>
      </c>
      <c r="IA149" s="173" t="str">
        <f t="shared" ref="IA149" si="4187">IF(ISERROR(IB149/HZ149),"",(IB149/HZ149))</f>
        <v/>
      </c>
      <c r="IB149" s="173">
        <f t="shared" si="4179"/>
        <v>0</v>
      </c>
      <c r="IC149" s="165">
        <f t="shared" si="4179"/>
        <v>0</v>
      </c>
      <c r="ID149" s="173" t="str">
        <f t="shared" ref="ID149" si="4188">IF(ISERROR(IE149/IC149),"",(IE149/IC149))</f>
        <v/>
      </c>
      <c r="IE149" s="173">
        <f t="shared" si="4179"/>
        <v>0</v>
      </c>
      <c r="IF149" s="165">
        <f t="shared" si="4179"/>
        <v>0</v>
      </c>
      <c r="IG149" s="173" t="str">
        <f t="shared" ref="IG149" si="4189">IF(ISERROR(IH149/IF149),"",(IH149/IF149))</f>
        <v/>
      </c>
      <c r="IH149" s="173">
        <f t="shared" si="4179"/>
        <v>0</v>
      </c>
      <c r="II149" s="165">
        <f t="shared" si="4179"/>
        <v>0</v>
      </c>
      <c r="IJ149" s="173" t="str">
        <f t="shared" ref="IJ149" si="4190">IF(ISERROR(IK149/II149),"",(IK149/II149))</f>
        <v/>
      </c>
      <c r="IK149" s="173">
        <f t="shared" si="4179"/>
        <v>0</v>
      </c>
      <c r="IL149" s="165">
        <f t="shared" si="4179"/>
        <v>0</v>
      </c>
      <c r="IM149" s="173" t="str">
        <f t="shared" ref="IM149" si="4191">IF(ISERROR(IN149/IL149),"",(IN149/IL149))</f>
        <v/>
      </c>
      <c r="IN149" s="173">
        <f t="shared" si="4179"/>
        <v>0</v>
      </c>
      <c r="IO149" s="424">
        <f t="shared" si="3732"/>
        <v>0</v>
      </c>
      <c r="IP149" s="173">
        <f t="shared" si="4179"/>
        <v>0</v>
      </c>
      <c r="IQ149" s="173">
        <f t="shared" si="4179"/>
        <v>0</v>
      </c>
      <c r="IR149" s="173">
        <f t="shared" si="4179"/>
        <v>0</v>
      </c>
      <c r="IS149" s="424">
        <f t="shared" si="3792"/>
        <v>0</v>
      </c>
      <c r="IT149" s="163"/>
      <c r="IU149" s="165">
        <f>IU142</f>
        <v>0</v>
      </c>
      <c r="IV149" s="173" t="str">
        <f t="shared" ref="IV149" si="4192">IF(ISERROR(IW149/IU149),"",(IW149/IU149))</f>
        <v/>
      </c>
      <c r="IW149" s="173">
        <f>IW142</f>
        <v>0</v>
      </c>
      <c r="IX149" s="165">
        <f t="shared" ref="IX149:KP149" si="4193">IX142</f>
        <v>0</v>
      </c>
      <c r="IY149" s="173" t="str">
        <f t="shared" ref="IY149" si="4194">IF(ISERROR(IZ149/IX149),"",(IZ149/IX149))</f>
        <v/>
      </c>
      <c r="IZ149" s="173">
        <f t="shared" si="4193"/>
        <v>0</v>
      </c>
      <c r="JA149" s="165">
        <f t="shared" si="4193"/>
        <v>0</v>
      </c>
      <c r="JB149" s="173" t="str">
        <f t="shared" ref="JB149" si="4195">IF(ISERROR(JC149/JA149),"",(JC149/JA149))</f>
        <v/>
      </c>
      <c r="JC149" s="173">
        <f t="shared" si="4193"/>
        <v>0</v>
      </c>
      <c r="JD149" s="165">
        <f t="shared" si="4193"/>
        <v>0</v>
      </c>
      <c r="JE149" s="173" t="str">
        <f t="shared" ref="JE149" si="4196">IF(ISERROR(JF149/JD149),"",(JF149/JD149))</f>
        <v/>
      </c>
      <c r="JF149" s="173">
        <f t="shared" si="4193"/>
        <v>0</v>
      </c>
      <c r="JG149" s="165">
        <f t="shared" si="4193"/>
        <v>0</v>
      </c>
      <c r="JH149" s="173" t="str">
        <f t="shared" ref="JH149" si="4197">IF(ISERROR(JI149/JG149),"",(JI149/JG149))</f>
        <v/>
      </c>
      <c r="JI149" s="173">
        <f t="shared" si="4193"/>
        <v>0</v>
      </c>
      <c r="JJ149" s="165">
        <f t="shared" si="4193"/>
        <v>0</v>
      </c>
      <c r="JK149" s="173" t="str">
        <f t="shared" ref="JK149" si="4198">IF(ISERROR(JL149/JJ149),"",(JL149/JJ149))</f>
        <v/>
      </c>
      <c r="JL149" s="173">
        <f t="shared" si="4193"/>
        <v>0</v>
      </c>
      <c r="JM149" s="165">
        <f t="shared" si="4193"/>
        <v>0</v>
      </c>
      <c r="JN149" s="173">
        <f t="shared" si="4141"/>
        <v>0</v>
      </c>
      <c r="JO149" s="173">
        <f t="shared" si="4193"/>
        <v>0</v>
      </c>
      <c r="JP149" s="165">
        <f t="shared" si="4193"/>
        <v>0</v>
      </c>
      <c r="JQ149" s="173" t="str">
        <f t="shared" ref="JQ149" si="4199">IF(ISERROR(JR149/JP149),"",(JR149/JP149))</f>
        <v/>
      </c>
      <c r="JR149" s="173">
        <f t="shared" si="4193"/>
        <v>0</v>
      </c>
      <c r="JS149" s="165">
        <f t="shared" si="4193"/>
        <v>0</v>
      </c>
      <c r="JT149" s="165">
        <f t="shared" si="4193"/>
        <v>0</v>
      </c>
      <c r="JU149" s="173" t="str">
        <f t="shared" ref="JU149" si="4200">IF(ISERROR(JV149/JT149),"",(JV149/JT149))</f>
        <v/>
      </c>
      <c r="JV149" s="173">
        <f t="shared" si="4193"/>
        <v>0</v>
      </c>
      <c r="JW149" s="424">
        <f t="shared" si="3742"/>
        <v>0</v>
      </c>
      <c r="JX149" s="165">
        <f t="shared" si="4193"/>
        <v>0</v>
      </c>
      <c r="JY149" s="173" t="str">
        <f t="shared" ref="JY149" si="4201">IF(ISERROR(JZ149/JX149),"",(JZ149/JX149))</f>
        <v/>
      </c>
      <c r="JZ149" s="173">
        <f t="shared" si="4193"/>
        <v>0</v>
      </c>
      <c r="KA149" s="165">
        <f t="shared" si="4193"/>
        <v>0</v>
      </c>
      <c r="KB149" s="173" t="str">
        <f t="shared" ref="KB149" si="4202">IF(ISERROR(KC149/KA149),"",(KC149/KA149))</f>
        <v/>
      </c>
      <c r="KC149" s="173">
        <f t="shared" si="4193"/>
        <v>0</v>
      </c>
      <c r="KD149" s="165">
        <f t="shared" si="4193"/>
        <v>0</v>
      </c>
      <c r="KE149" s="173" t="str">
        <f t="shared" ref="KE149" si="4203">IF(ISERROR(KF149/KD149),"",(KF149/KD149))</f>
        <v/>
      </c>
      <c r="KF149" s="173">
        <f t="shared" si="4193"/>
        <v>0</v>
      </c>
      <c r="KG149" s="165">
        <f t="shared" si="4193"/>
        <v>0</v>
      </c>
      <c r="KH149" s="173" t="str">
        <f t="shared" ref="KH149" si="4204">IF(ISERROR(KI149/KG149),"",(KI149/KG149))</f>
        <v/>
      </c>
      <c r="KI149" s="173">
        <f t="shared" si="4193"/>
        <v>0</v>
      </c>
      <c r="KJ149" s="165">
        <f t="shared" si="4193"/>
        <v>0</v>
      </c>
      <c r="KK149" s="173" t="str">
        <f t="shared" ref="KK149" si="4205">IF(ISERROR(KL149/KJ149),"",(KL149/KJ149))</f>
        <v/>
      </c>
      <c r="KL149" s="173">
        <f t="shared" si="4193"/>
        <v>0</v>
      </c>
      <c r="KM149" s="424">
        <f t="shared" si="3749"/>
        <v>0</v>
      </c>
      <c r="KN149" s="173">
        <f t="shared" si="4193"/>
        <v>0</v>
      </c>
      <c r="KO149" s="173">
        <f t="shared" si="4193"/>
        <v>0</v>
      </c>
      <c r="KP149" s="173">
        <f t="shared" si="4193"/>
        <v>0</v>
      </c>
      <c r="KQ149" s="424">
        <f t="shared" si="3793"/>
        <v>0</v>
      </c>
      <c r="KR149" s="163"/>
    </row>
    <row r="150" spans="1:304" ht="15" customHeight="1">
      <c r="A150" s="916"/>
      <c r="B150" s="994" t="s">
        <v>139</v>
      </c>
      <c r="C150" s="995"/>
      <c r="D150" s="167" t="s">
        <v>57</v>
      </c>
      <c r="E150" s="169">
        <f t="shared" ref="E150" si="4206">E138+E144</f>
        <v>0</v>
      </c>
      <c r="F150" s="169" t="str">
        <f t="shared" si="3758"/>
        <v/>
      </c>
      <c r="G150" s="169">
        <f t="shared" ref="G150:H150" si="4207">G138+G144</f>
        <v>0</v>
      </c>
      <c r="H150" s="169">
        <f t="shared" si="4207"/>
        <v>0</v>
      </c>
      <c r="I150" s="169" t="str">
        <f t="shared" ref="I150:I191" si="4208">IF(ISERROR(J150/H150),"",(J150/H150))</f>
        <v/>
      </c>
      <c r="J150" s="169">
        <f t="shared" ref="J150:K150" si="4209">J138+J144</f>
        <v>0</v>
      </c>
      <c r="K150" s="169">
        <f t="shared" si="4209"/>
        <v>0</v>
      </c>
      <c r="L150" s="169" t="str">
        <f t="shared" ref="L150:L191" si="4210">IF(ISERROR(M150/K150),"",(M150/K150))</f>
        <v/>
      </c>
      <c r="M150" s="169">
        <f t="shared" ref="M150:N150" si="4211">M138+M144</f>
        <v>0</v>
      </c>
      <c r="N150" s="169">
        <f t="shared" si="4211"/>
        <v>0</v>
      </c>
      <c r="O150" s="169" t="str">
        <f t="shared" ref="O150:O191" si="4212">IF(ISERROR(P150/N150),"",(P150/N150))</f>
        <v/>
      </c>
      <c r="P150" s="169">
        <f t="shared" ref="P150:Q150" si="4213">P138+P144</f>
        <v>0</v>
      </c>
      <c r="Q150" s="169">
        <f t="shared" si="4213"/>
        <v>0</v>
      </c>
      <c r="R150" s="169" t="str">
        <f t="shared" ref="R150:R191" si="4214">IF(ISERROR(S150/Q150),"",(S150/Q150))</f>
        <v/>
      </c>
      <c r="S150" s="169">
        <f t="shared" ref="S150:T150" si="4215">S138+S144</f>
        <v>0</v>
      </c>
      <c r="T150" s="169">
        <f t="shared" si="4215"/>
        <v>28</v>
      </c>
      <c r="U150" s="169">
        <f t="shared" ref="U150:U191" si="4216">IF(ISERROR(V150/T150),"",(V150/T150))</f>
        <v>276</v>
      </c>
      <c r="V150" s="169">
        <f t="shared" ref="V150:Z150" si="4217">V138+V144</f>
        <v>7728</v>
      </c>
      <c r="W150" s="694">
        <f t="shared" ref="W150:Y150" si="4218">W138+W144</f>
        <v>0</v>
      </c>
      <c r="X150" s="169">
        <f t="shared" si="4218"/>
        <v>0</v>
      </c>
      <c r="Y150" s="169">
        <f t="shared" si="4218"/>
        <v>0</v>
      </c>
      <c r="Z150" s="169">
        <f t="shared" si="4217"/>
        <v>0</v>
      </c>
      <c r="AA150" s="246" t="str">
        <f t="shared" ref="AA150:AA191" si="4219">IF(ISERROR(AB150/Z150),"",(AB150/Z150))</f>
        <v/>
      </c>
      <c r="AB150" s="169">
        <f t="shared" ref="AB150:AD150" si="4220">AB138+AB144</f>
        <v>0</v>
      </c>
      <c r="AC150" s="169">
        <f t="shared" si="4220"/>
        <v>0</v>
      </c>
      <c r="AD150" s="169">
        <f t="shared" si="4220"/>
        <v>0</v>
      </c>
      <c r="AE150" s="169" t="str">
        <f t="shared" ref="AE150:AE191" si="4221">IF(ISERROR(AF150/AD150),"",(AF150/AD150))</f>
        <v/>
      </c>
      <c r="AF150" s="169">
        <f t="shared" ref="AF150:AH150" si="4222">AF138+AF144</f>
        <v>0</v>
      </c>
      <c r="AG150" s="169">
        <f t="shared" si="4222"/>
        <v>7728</v>
      </c>
      <c r="AH150" s="169">
        <f t="shared" si="4222"/>
        <v>0</v>
      </c>
      <c r="AI150" s="169" t="str">
        <f t="shared" ref="AI150:AI153" si="4223">IF(ISERROR(AJ150/AH150),"",(AJ150/AH150))</f>
        <v/>
      </c>
      <c r="AJ150" s="169">
        <f t="shared" ref="AJ150:AK150" si="4224">AJ138+AJ144</f>
        <v>0</v>
      </c>
      <c r="AK150" s="169">
        <f t="shared" si="4224"/>
        <v>0</v>
      </c>
      <c r="AL150" s="169" t="str">
        <f t="shared" ref="AL150:AL153" si="4225">IF(ISERROR(AM150/AK150),"",(AM150/AK150))</f>
        <v/>
      </c>
      <c r="AM150" s="169">
        <f t="shared" ref="AM150:AN150" si="4226">AM138+AM144</f>
        <v>0</v>
      </c>
      <c r="AN150" s="169">
        <f t="shared" si="4226"/>
        <v>0</v>
      </c>
      <c r="AO150" s="169" t="str">
        <f t="shared" ref="AO150:AO153" si="4227">IF(ISERROR(AP150/AN150),"",(AP150/AN150))</f>
        <v/>
      </c>
      <c r="AP150" s="169">
        <f t="shared" ref="AP150:AQ150" si="4228">AP138+AP144</f>
        <v>0</v>
      </c>
      <c r="AQ150" s="169">
        <f t="shared" si="4228"/>
        <v>0</v>
      </c>
      <c r="AR150" s="169" t="str">
        <f t="shared" ref="AR150:AR153" si="4229">IF(ISERROR(AS150/AQ150),"",(AS150/AQ150))</f>
        <v/>
      </c>
      <c r="AS150" s="169">
        <f t="shared" ref="AS150:AT150" si="4230">AS138+AS144</f>
        <v>0</v>
      </c>
      <c r="AT150" s="169">
        <f t="shared" si="4230"/>
        <v>0</v>
      </c>
      <c r="AU150" s="169" t="str">
        <f t="shared" ref="AU150:AU214" si="4231">IF(ISERROR(AV150/AT150),"0",(AV150/AT150))</f>
        <v>0</v>
      </c>
      <c r="AV150" s="169">
        <f t="shared" ref="AV150:AZ150" si="4232">AV138+AV144</f>
        <v>0</v>
      </c>
      <c r="AW150" s="169">
        <f t="shared" si="4232"/>
        <v>0</v>
      </c>
      <c r="AX150" s="169">
        <f t="shared" si="4232"/>
        <v>0</v>
      </c>
      <c r="AY150" s="169">
        <f t="shared" si="4232"/>
        <v>0</v>
      </c>
      <c r="AZ150" s="170">
        <f t="shared" si="4232"/>
        <v>772.80000000000007</v>
      </c>
      <c r="BA150" s="210">
        <f t="shared" ref="BA150:BA178" si="4233">AG150+AW150+AX150+AY150+AZ150</f>
        <v>8500.7999999999993</v>
      </c>
      <c r="BB150" s="163"/>
      <c r="BC150" s="168">
        <f>BC138+BC144</f>
        <v>0</v>
      </c>
      <c r="BD150" s="841" t="str">
        <f t="shared" si="3810"/>
        <v/>
      </c>
      <c r="BE150" s="841">
        <f t="shared" ref="BE150:BF150" si="4234">BE138+BE144</f>
        <v>0</v>
      </c>
      <c r="BF150" s="169">
        <f t="shared" si="4234"/>
        <v>0</v>
      </c>
      <c r="BG150" s="841" t="str">
        <f t="shared" si="3812"/>
        <v/>
      </c>
      <c r="BH150" s="841">
        <f t="shared" ref="BH150:BI150" si="4235">BH138+BH144</f>
        <v>0</v>
      </c>
      <c r="BI150" s="169">
        <f t="shared" si="4235"/>
        <v>0</v>
      </c>
      <c r="BJ150" s="841" t="str">
        <f t="shared" si="3814"/>
        <v/>
      </c>
      <c r="BK150" s="841">
        <f t="shared" ref="BK150:BL150" si="4236">BK138+BK144</f>
        <v>0</v>
      </c>
      <c r="BL150" s="169">
        <f t="shared" si="4236"/>
        <v>0</v>
      </c>
      <c r="BM150" s="841" t="str">
        <f t="shared" si="3816"/>
        <v/>
      </c>
      <c r="BN150" s="841">
        <f t="shared" ref="BN150:BO150" si="4237">BN138+BN144</f>
        <v>0</v>
      </c>
      <c r="BO150" s="169">
        <f t="shared" si="4237"/>
        <v>0</v>
      </c>
      <c r="BP150" s="841" t="str">
        <f t="shared" si="3818"/>
        <v/>
      </c>
      <c r="BQ150" s="841">
        <f t="shared" ref="BQ150:BR150" si="4238">BQ138+BQ144</f>
        <v>0</v>
      </c>
      <c r="BR150" s="169">
        <f t="shared" si="4238"/>
        <v>0</v>
      </c>
      <c r="BS150" s="841" t="str">
        <f t="shared" si="3820"/>
        <v/>
      </c>
      <c r="BT150" s="841">
        <f t="shared" ref="BT150:BX150" si="4239">BT138+BT144</f>
        <v>0</v>
      </c>
      <c r="BU150" s="694">
        <f t="shared" ref="BU150:BW150" si="4240">BU138+BU144</f>
        <v>0</v>
      </c>
      <c r="BV150" s="841">
        <f t="shared" si="4240"/>
        <v>0</v>
      </c>
      <c r="BW150" s="841">
        <f t="shared" si="4240"/>
        <v>0</v>
      </c>
      <c r="BX150" s="169">
        <f t="shared" si="4239"/>
        <v>0</v>
      </c>
      <c r="BY150" s="841" t="str">
        <f t="shared" si="3823"/>
        <v/>
      </c>
      <c r="BZ150" s="841">
        <f t="shared" ref="BZ150:CB150" si="4241">BZ138+BZ144</f>
        <v>0</v>
      </c>
      <c r="CA150" s="169">
        <f t="shared" si="4241"/>
        <v>0</v>
      </c>
      <c r="CB150" s="169">
        <f t="shared" si="4241"/>
        <v>0</v>
      </c>
      <c r="CC150" s="841" t="str">
        <f t="shared" si="3825"/>
        <v/>
      </c>
      <c r="CD150" s="841">
        <f t="shared" ref="CD150:CF150" si="4242">CD138+CD144</f>
        <v>0</v>
      </c>
      <c r="CE150" s="424">
        <f t="shared" si="3674"/>
        <v>0</v>
      </c>
      <c r="CF150" s="169">
        <f t="shared" si="4242"/>
        <v>0</v>
      </c>
      <c r="CG150" s="841" t="str">
        <f t="shared" si="3828"/>
        <v/>
      </c>
      <c r="CH150" s="841">
        <f t="shared" ref="CH150:CI150" si="4243">CH138+CH144</f>
        <v>0</v>
      </c>
      <c r="CI150" s="169">
        <f t="shared" si="4243"/>
        <v>0</v>
      </c>
      <c r="CJ150" s="841" t="str">
        <f t="shared" si="3830"/>
        <v/>
      </c>
      <c r="CK150" s="841">
        <f t="shared" ref="CK150:CL150" si="4244">CK138+CK144</f>
        <v>0</v>
      </c>
      <c r="CL150" s="169">
        <f t="shared" si="4244"/>
        <v>0</v>
      </c>
      <c r="CM150" s="841" t="str">
        <f t="shared" si="3832"/>
        <v/>
      </c>
      <c r="CN150" s="841">
        <f t="shared" ref="CN150:CO150" si="4245">CN138+CN144</f>
        <v>0</v>
      </c>
      <c r="CO150" s="169">
        <f t="shared" si="4245"/>
        <v>0</v>
      </c>
      <c r="CP150" s="173" t="str">
        <f t="shared" si="3834"/>
        <v/>
      </c>
      <c r="CQ150" s="841">
        <f t="shared" ref="CQ150:CR150" si="4246">CQ138+CQ144</f>
        <v>0</v>
      </c>
      <c r="CR150" s="169">
        <f t="shared" si="4246"/>
        <v>0</v>
      </c>
      <c r="CS150" s="841" t="str">
        <f t="shared" si="3836"/>
        <v/>
      </c>
      <c r="CT150" s="841">
        <f t="shared" ref="CT150:CX150" si="4247">CT138+CT144</f>
        <v>0</v>
      </c>
      <c r="CU150" s="424">
        <f t="shared" si="3681"/>
        <v>0</v>
      </c>
      <c r="CV150" s="841">
        <f t="shared" si="4247"/>
        <v>0</v>
      </c>
      <c r="CW150" s="841">
        <f t="shared" si="4247"/>
        <v>0</v>
      </c>
      <c r="CX150" s="841">
        <f t="shared" si="4247"/>
        <v>0</v>
      </c>
      <c r="CY150" s="424">
        <f t="shared" si="3789"/>
        <v>0</v>
      </c>
      <c r="CZ150" s="828"/>
      <c r="DA150" s="169">
        <f t="shared" ref="DA150" si="4248">DA138+DA144</f>
        <v>0</v>
      </c>
      <c r="DB150" s="841"/>
      <c r="DC150" s="841">
        <f t="shared" ref="DC150:DD150" si="4249">DC138+DC144</f>
        <v>0</v>
      </c>
      <c r="DD150" s="169">
        <f t="shared" si="4249"/>
        <v>0</v>
      </c>
      <c r="DE150" s="841"/>
      <c r="DF150" s="841">
        <f t="shared" ref="DF150:DG150" si="4250">DF138+DF144</f>
        <v>0</v>
      </c>
      <c r="DG150" s="169">
        <f t="shared" si="4250"/>
        <v>0</v>
      </c>
      <c r="DH150" s="841"/>
      <c r="DI150" s="841">
        <f t="shared" ref="DI150:DJ150" si="4251">DI138+DI144</f>
        <v>0</v>
      </c>
      <c r="DJ150" s="169">
        <f t="shared" si="4251"/>
        <v>0</v>
      </c>
      <c r="DK150" s="841"/>
      <c r="DL150" s="841">
        <f t="shared" ref="DL150:DM150" si="4252">DL138+DL144</f>
        <v>0</v>
      </c>
      <c r="DM150" s="169">
        <f t="shared" si="4252"/>
        <v>0</v>
      </c>
      <c r="DN150" s="841"/>
      <c r="DO150" s="841">
        <f t="shared" ref="DO150:DP150" si="4253">DO138+DO144</f>
        <v>0</v>
      </c>
      <c r="DP150" s="169">
        <f t="shared" si="4253"/>
        <v>0</v>
      </c>
      <c r="DQ150" s="841"/>
      <c r="DR150" s="841">
        <f t="shared" ref="DR150:DV150" si="4254">DR138+DR144</f>
        <v>0</v>
      </c>
      <c r="DS150" s="694">
        <f t="shared" ref="DS150:DU150" si="4255">DS138+DS144</f>
        <v>0</v>
      </c>
      <c r="DT150" s="841">
        <f t="shared" si="4255"/>
        <v>0</v>
      </c>
      <c r="DU150" s="841">
        <f t="shared" si="4255"/>
        <v>0</v>
      </c>
      <c r="DV150" s="169">
        <f t="shared" si="4254"/>
        <v>0</v>
      </c>
      <c r="DW150" s="841"/>
      <c r="DX150" s="841">
        <f t="shared" ref="DX150:DZ150" si="4256">DX138+DX144</f>
        <v>0</v>
      </c>
      <c r="DY150" s="169">
        <f t="shared" si="4256"/>
        <v>0</v>
      </c>
      <c r="DZ150" s="169">
        <f t="shared" si="4256"/>
        <v>0</v>
      </c>
      <c r="EA150" s="841"/>
      <c r="EB150" s="841">
        <f t="shared" ref="EB150:ED150" si="4257">EB138+EB144</f>
        <v>0</v>
      </c>
      <c r="EC150" s="424">
        <f t="shared" si="3691"/>
        <v>0</v>
      </c>
      <c r="ED150" s="169">
        <f t="shared" si="4257"/>
        <v>0</v>
      </c>
      <c r="EE150" s="841"/>
      <c r="EF150" s="841">
        <f t="shared" ref="EF150:EG150" si="4258">EF138+EF144</f>
        <v>0</v>
      </c>
      <c r="EG150" s="169">
        <f t="shared" si="4258"/>
        <v>0</v>
      </c>
      <c r="EH150" s="841"/>
      <c r="EI150" s="841">
        <f t="shared" ref="EI150:EJ150" si="4259">EI138+EI144</f>
        <v>0</v>
      </c>
      <c r="EJ150" s="169">
        <f t="shared" si="4259"/>
        <v>0</v>
      </c>
      <c r="EK150" s="841"/>
      <c r="EL150" s="841">
        <f t="shared" ref="EL150:EM150" si="4260">EL138+EL144</f>
        <v>0</v>
      </c>
      <c r="EM150" s="169">
        <f t="shared" si="4260"/>
        <v>0</v>
      </c>
      <c r="EN150" s="841"/>
      <c r="EO150" s="841">
        <f t="shared" ref="EO150:EP150" si="4261">EO138+EO144</f>
        <v>0</v>
      </c>
      <c r="EP150" s="169">
        <f t="shared" si="4261"/>
        <v>0</v>
      </c>
      <c r="EQ150" s="841"/>
      <c r="ER150" s="841">
        <f t="shared" ref="ER150:EV150" si="4262">ER138+ER144</f>
        <v>0</v>
      </c>
      <c r="ES150" s="424">
        <f t="shared" si="3698"/>
        <v>0</v>
      </c>
      <c r="ET150" s="841">
        <f t="shared" si="4262"/>
        <v>0</v>
      </c>
      <c r="EU150" s="841">
        <f t="shared" si="4262"/>
        <v>0</v>
      </c>
      <c r="EV150" s="841">
        <f t="shared" si="4262"/>
        <v>0</v>
      </c>
      <c r="EW150" s="424">
        <f t="shared" si="3790"/>
        <v>0</v>
      </c>
      <c r="EX150" s="163"/>
      <c r="EY150" s="169">
        <f t="shared" ref="EY150" si="4263">EY138+EY144</f>
        <v>0</v>
      </c>
      <c r="EZ150" s="841"/>
      <c r="FA150" s="841">
        <f t="shared" ref="FA150:FB150" si="4264">FA138+FA144</f>
        <v>0</v>
      </c>
      <c r="FB150" s="169">
        <f t="shared" si="4264"/>
        <v>0</v>
      </c>
      <c r="FC150" s="841"/>
      <c r="FD150" s="841">
        <f t="shared" ref="FD150:FE150" si="4265">FD138+FD144</f>
        <v>0</v>
      </c>
      <c r="FE150" s="169">
        <f t="shared" si="4265"/>
        <v>0</v>
      </c>
      <c r="FF150" s="841"/>
      <c r="FG150" s="841">
        <f t="shared" ref="FG150:FH150" si="4266">FG138+FG144</f>
        <v>0</v>
      </c>
      <c r="FH150" s="169">
        <f t="shared" si="4266"/>
        <v>0</v>
      </c>
      <c r="FI150" s="841"/>
      <c r="FJ150" s="841">
        <f t="shared" ref="FJ150:FK150" si="4267">FJ138+FJ144</f>
        <v>0</v>
      </c>
      <c r="FK150" s="169">
        <f t="shared" si="4267"/>
        <v>0</v>
      </c>
      <c r="FL150" s="841"/>
      <c r="FM150" s="841">
        <f t="shared" ref="FM150:FN150" si="4268">FM138+FM144</f>
        <v>0</v>
      </c>
      <c r="FN150" s="169">
        <f t="shared" si="4268"/>
        <v>0</v>
      </c>
      <c r="FO150" s="841"/>
      <c r="FP150" s="841">
        <f t="shared" ref="FP150:FT150" si="4269">FP138+FP144</f>
        <v>0</v>
      </c>
      <c r="FQ150" s="694">
        <f t="shared" ref="FQ150:FS150" si="4270">FQ138+FQ144</f>
        <v>0</v>
      </c>
      <c r="FR150" s="841">
        <f t="shared" si="4270"/>
        <v>0</v>
      </c>
      <c r="FS150" s="841">
        <f t="shared" si="4270"/>
        <v>0</v>
      </c>
      <c r="FT150" s="169">
        <f t="shared" si="4269"/>
        <v>0</v>
      </c>
      <c r="FU150" s="841"/>
      <c r="FV150" s="841">
        <f t="shared" ref="FV150:FX150" si="4271">FV138+FV144</f>
        <v>0</v>
      </c>
      <c r="FW150" s="169">
        <f t="shared" si="4271"/>
        <v>0</v>
      </c>
      <c r="FX150" s="841">
        <f t="shared" si="4271"/>
        <v>0</v>
      </c>
      <c r="FY150" s="841"/>
      <c r="FZ150" s="841">
        <f t="shared" ref="FZ150:GB150" si="4272">FZ138+FZ144</f>
        <v>0</v>
      </c>
      <c r="GA150" s="424">
        <f t="shared" si="3708"/>
        <v>0</v>
      </c>
      <c r="GB150" s="169">
        <f t="shared" si="4272"/>
        <v>0</v>
      </c>
      <c r="GC150" s="841"/>
      <c r="GD150" s="841">
        <f t="shared" ref="GD150:GE150" si="4273">GD138+GD144</f>
        <v>0</v>
      </c>
      <c r="GE150" s="169">
        <f t="shared" si="4273"/>
        <v>0</v>
      </c>
      <c r="GF150" s="841"/>
      <c r="GG150" s="841">
        <f t="shared" ref="GG150:GH150" si="4274">GG138+GG144</f>
        <v>0</v>
      </c>
      <c r="GH150" s="169">
        <f t="shared" si="4274"/>
        <v>0</v>
      </c>
      <c r="GI150" s="841"/>
      <c r="GJ150" s="841">
        <f t="shared" ref="GJ150:GK150" si="4275">GJ138+GJ144</f>
        <v>0</v>
      </c>
      <c r="GK150" s="169">
        <f t="shared" si="4275"/>
        <v>0</v>
      </c>
      <c r="GL150" s="841"/>
      <c r="GM150" s="841">
        <f t="shared" ref="GM150:GN150" si="4276">GM138+GM144</f>
        <v>0</v>
      </c>
      <c r="GN150" s="169">
        <f t="shared" si="4276"/>
        <v>0</v>
      </c>
      <c r="GO150" s="841"/>
      <c r="GP150" s="841">
        <f t="shared" ref="GP150:GT150" si="4277">GP138+GP144</f>
        <v>0</v>
      </c>
      <c r="GQ150" s="424">
        <f t="shared" si="3715"/>
        <v>0</v>
      </c>
      <c r="GR150" s="841">
        <f t="shared" si="4277"/>
        <v>0</v>
      </c>
      <c r="GS150" s="841">
        <f t="shared" si="4277"/>
        <v>0</v>
      </c>
      <c r="GT150" s="878">
        <f t="shared" si="4277"/>
        <v>0</v>
      </c>
      <c r="GU150" s="424">
        <f t="shared" si="3791"/>
        <v>0</v>
      </c>
      <c r="GV150" s="163"/>
      <c r="GW150" s="169">
        <f t="shared" ref="GW150" si="4278">GW138+GW144</f>
        <v>0</v>
      </c>
      <c r="GX150" s="841"/>
      <c r="GY150" s="841">
        <f t="shared" ref="GY150:GZ150" si="4279">GY138+GY144</f>
        <v>0</v>
      </c>
      <c r="GZ150" s="169">
        <f t="shared" si="4279"/>
        <v>0</v>
      </c>
      <c r="HA150" s="841"/>
      <c r="HB150" s="841">
        <f t="shared" ref="HB150:HC150" si="4280">HB138+HB144</f>
        <v>0</v>
      </c>
      <c r="HC150" s="169">
        <f t="shared" si="4280"/>
        <v>0</v>
      </c>
      <c r="HD150" s="841"/>
      <c r="HE150" s="841">
        <f t="shared" ref="HE150:HF150" si="4281">HE138+HE144</f>
        <v>0</v>
      </c>
      <c r="HF150" s="169">
        <f t="shared" si="4281"/>
        <v>0</v>
      </c>
      <c r="HG150" s="841"/>
      <c r="HH150" s="841">
        <f t="shared" ref="HH150:HI150" si="4282">HH138+HH144</f>
        <v>0</v>
      </c>
      <c r="HI150" s="169">
        <f t="shared" si="4282"/>
        <v>0</v>
      </c>
      <c r="HJ150" s="841"/>
      <c r="HK150" s="841">
        <f t="shared" ref="HK150:HL150" si="4283">HK138+HK144</f>
        <v>0</v>
      </c>
      <c r="HL150" s="169">
        <f t="shared" si="4283"/>
        <v>0</v>
      </c>
      <c r="HM150" s="841"/>
      <c r="HN150" s="841">
        <f t="shared" ref="HN150:HR150" si="4284">HN138+HN144</f>
        <v>0</v>
      </c>
      <c r="HO150" s="694">
        <f t="shared" ref="HO150:HQ150" si="4285">HO138+HO144</f>
        <v>0</v>
      </c>
      <c r="HP150" s="841">
        <f t="shared" si="4285"/>
        <v>0</v>
      </c>
      <c r="HQ150" s="841">
        <f t="shared" si="4285"/>
        <v>0</v>
      </c>
      <c r="HR150" s="169">
        <f t="shared" si="4284"/>
        <v>0</v>
      </c>
      <c r="HS150" s="841"/>
      <c r="HT150" s="841">
        <f t="shared" ref="HT150:HV150" si="4286">HT138+HT144</f>
        <v>0</v>
      </c>
      <c r="HU150" s="169">
        <f t="shared" si="4286"/>
        <v>0</v>
      </c>
      <c r="HV150" s="169">
        <f t="shared" si="4286"/>
        <v>0</v>
      </c>
      <c r="HW150" s="841"/>
      <c r="HX150" s="841">
        <f t="shared" ref="HX150:HZ150" si="4287">HX138+HX144</f>
        <v>0</v>
      </c>
      <c r="HY150" s="424">
        <f t="shared" si="3725"/>
        <v>0</v>
      </c>
      <c r="HZ150" s="169">
        <f t="shared" si="4287"/>
        <v>0</v>
      </c>
      <c r="IA150" s="841"/>
      <c r="IB150" s="841">
        <f t="shared" ref="IB150:IC150" si="4288">IB138+IB144</f>
        <v>0</v>
      </c>
      <c r="IC150" s="169">
        <f t="shared" si="4288"/>
        <v>0</v>
      </c>
      <c r="ID150" s="841"/>
      <c r="IE150" s="841">
        <f t="shared" ref="IE150:IF150" si="4289">IE138+IE144</f>
        <v>0</v>
      </c>
      <c r="IF150" s="169">
        <f t="shared" si="4289"/>
        <v>0</v>
      </c>
      <c r="IG150" s="841"/>
      <c r="IH150" s="841">
        <f t="shared" ref="IH150:II150" si="4290">IH138+IH144</f>
        <v>0</v>
      </c>
      <c r="II150" s="169">
        <f t="shared" si="4290"/>
        <v>0</v>
      </c>
      <c r="IJ150" s="841"/>
      <c r="IK150" s="841">
        <f t="shared" ref="IK150:IL150" si="4291">IK138+IK144</f>
        <v>0</v>
      </c>
      <c r="IL150" s="169">
        <f t="shared" si="4291"/>
        <v>0</v>
      </c>
      <c r="IM150" s="841"/>
      <c r="IN150" s="841">
        <f t="shared" ref="IN150:IR150" si="4292">IN138+IN144</f>
        <v>0</v>
      </c>
      <c r="IO150" s="424">
        <f t="shared" si="3732"/>
        <v>0</v>
      </c>
      <c r="IP150" s="841">
        <f t="shared" si="4292"/>
        <v>0</v>
      </c>
      <c r="IQ150" s="841">
        <f t="shared" si="4292"/>
        <v>0</v>
      </c>
      <c r="IR150" s="878">
        <f t="shared" si="4292"/>
        <v>0</v>
      </c>
      <c r="IS150" s="424">
        <f t="shared" si="3792"/>
        <v>0</v>
      </c>
      <c r="IT150" s="163"/>
      <c r="IU150" s="169">
        <f>IU138+IU144</f>
        <v>0</v>
      </c>
      <c r="IV150" s="841"/>
      <c r="IW150" s="841">
        <f t="shared" ref="IW150:IX150" si="4293">IW138+IW144</f>
        <v>0</v>
      </c>
      <c r="IX150" s="169">
        <f t="shared" si="4293"/>
        <v>0</v>
      </c>
      <c r="IY150" s="841"/>
      <c r="IZ150" s="841">
        <f t="shared" ref="IZ150:JA150" si="4294">IZ138+IZ144</f>
        <v>0</v>
      </c>
      <c r="JA150" s="169">
        <f t="shared" si="4294"/>
        <v>0</v>
      </c>
      <c r="JB150" s="841"/>
      <c r="JC150" s="841">
        <f t="shared" ref="JC150:JD150" si="4295">JC138+JC144</f>
        <v>0</v>
      </c>
      <c r="JD150" s="169">
        <f t="shared" si="4295"/>
        <v>0</v>
      </c>
      <c r="JE150" s="841"/>
      <c r="JF150" s="841">
        <f t="shared" ref="JF150:JG150" si="4296">JF138+JF144</f>
        <v>0</v>
      </c>
      <c r="JG150" s="169">
        <f t="shared" si="4296"/>
        <v>0</v>
      </c>
      <c r="JH150" s="841"/>
      <c r="JI150" s="841">
        <f t="shared" ref="JI150:JJ150" si="4297">JI138+JI144</f>
        <v>0</v>
      </c>
      <c r="JJ150" s="169">
        <f t="shared" si="4297"/>
        <v>0</v>
      </c>
      <c r="JK150" s="841"/>
      <c r="JL150" s="841">
        <f t="shared" ref="JL150:JP150" si="4298">JL138+JL144</f>
        <v>0</v>
      </c>
      <c r="JM150" s="694">
        <f t="shared" si="4298"/>
        <v>0</v>
      </c>
      <c r="JN150" s="841">
        <f t="shared" si="4298"/>
        <v>0</v>
      </c>
      <c r="JO150" s="841">
        <f t="shared" si="4298"/>
        <v>0</v>
      </c>
      <c r="JP150" s="169">
        <f t="shared" si="4298"/>
        <v>0</v>
      </c>
      <c r="JQ150" s="841"/>
      <c r="JR150" s="841">
        <f t="shared" ref="JR150:JT150" si="4299">JR138+JR144</f>
        <v>0</v>
      </c>
      <c r="JS150" s="169">
        <f t="shared" si="4299"/>
        <v>0</v>
      </c>
      <c r="JT150" s="169">
        <f t="shared" si="4299"/>
        <v>0</v>
      </c>
      <c r="JU150" s="841"/>
      <c r="JV150" s="841">
        <f t="shared" ref="JV150:JX150" si="4300">JV138+JV144</f>
        <v>0</v>
      </c>
      <c r="JW150" s="424">
        <f t="shared" si="3742"/>
        <v>0</v>
      </c>
      <c r="JX150" s="169">
        <f t="shared" si="4300"/>
        <v>0</v>
      </c>
      <c r="JY150" s="841"/>
      <c r="JZ150" s="841">
        <f t="shared" ref="JZ150:KA150" si="4301">JZ138+JZ144</f>
        <v>0</v>
      </c>
      <c r="KA150" s="169">
        <f t="shared" si="4301"/>
        <v>0</v>
      </c>
      <c r="KB150" s="841"/>
      <c r="KC150" s="841">
        <f t="shared" ref="KC150:KD150" si="4302">KC138+KC144</f>
        <v>0</v>
      </c>
      <c r="KD150" s="169">
        <f t="shared" si="4302"/>
        <v>0</v>
      </c>
      <c r="KE150" s="841"/>
      <c r="KF150" s="841">
        <f t="shared" ref="KF150:KG150" si="4303">KF138+KF144</f>
        <v>0</v>
      </c>
      <c r="KG150" s="169">
        <f t="shared" si="4303"/>
        <v>0</v>
      </c>
      <c r="KH150" s="841"/>
      <c r="KI150" s="841">
        <f t="shared" ref="KI150:KJ150" si="4304">KI138+KI144</f>
        <v>0</v>
      </c>
      <c r="KJ150" s="169">
        <f t="shared" si="4304"/>
        <v>0</v>
      </c>
      <c r="KK150" s="841"/>
      <c r="KL150" s="841">
        <f t="shared" ref="KL150:KP150" si="4305">KL138+KL144</f>
        <v>0</v>
      </c>
      <c r="KM150" s="424">
        <f t="shared" si="3749"/>
        <v>0</v>
      </c>
      <c r="KN150" s="841">
        <f t="shared" si="4305"/>
        <v>0</v>
      </c>
      <c r="KO150" s="841">
        <f t="shared" si="4305"/>
        <v>0</v>
      </c>
      <c r="KP150" s="878">
        <f t="shared" si="4305"/>
        <v>0</v>
      </c>
      <c r="KQ150" s="424">
        <f t="shared" si="3793"/>
        <v>0</v>
      </c>
      <c r="KR150" s="163"/>
    </row>
    <row r="151" spans="1:304" ht="15" thickBot="1">
      <c r="A151" s="917"/>
      <c r="B151" s="939" t="s">
        <v>62</v>
      </c>
      <c r="C151" s="940"/>
      <c r="D151" s="941"/>
      <c r="E151" s="172">
        <f t="shared" ref="E151" si="4306">SUM(E134+E139+E145)</f>
        <v>3032</v>
      </c>
      <c r="F151" s="172">
        <f t="shared" si="3758"/>
        <v>28.178100263852244</v>
      </c>
      <c r="G151" s="171">
        <f t="shared" ref="G151:H151" si="4307">SUM(G134+G139+G145)</f>
        <v>85436</v>
      </c>
      <c r="H151" s="172">
        <f t="shared" si="4307"/>
        <v>20052</v>
      </c>
      <c r="I151" s="172">
        <f t="shared" si="4208"/>
        <v>12.489427488529822</v>
      </c>
      <c r="J151" s="171">
        <f t="shared" ref="J151:K151" si="4308">SUM(J134+J139+J145)</f>
        <v>250438</v>
      </c>
      <c r="K151" s="172">
        <f t="shared" si="4308"/>
        <v>2487</v>
      </c>
      <c r="L151" s="172">
        <f t="shared" si="4210"/>
        <v>35.003216726980298</v>
      </c>
      <c r="M151" s="171">
        <f t="shared" ref="M151:N151" si="4309">SUM(M134+M139+M145)</f>
        <v>87053</v>
      </c>
      <c r="N151" s="172">
        <f t="shared" si="4309"/>
        <v>407</v>
      </c>
      <c r="O151" s="172">
        <f t="shared" si="4212"/>
        <v>26.056511056511056</v>
      </c>
      <c r="P151" s="171">
        <f t="shared" ref="P151:Q151" si="4310">SUM(P134+P139+P145)</f>
        <v>10605</v>
      </c>
      <c r="Q151" s="172">
        <f t="shared" si="4310"/>
        <v>0</v>
      </c>
      <c r="R151" s="172" t="str">
        <f t="shared" si="4214"/>
        <v/>
      </c>
      <c r="S151" s="171">
        <f t="shared" ref="S151:T151" si="4311">SUM(S134+S139+S145)</f>
        <v>0</v>
      </c>
      <c r="T151" s="172">
        <f t="shared" si="4311"/>
        <v>28</v>
      </c>
      <c r="U151" s="172">
        <f t="shared" si="4216"/>
        <v>276</v>
      </c>
      <c r="V151" s="171">
        <f t="shared" ref="V151:Z151" si="4312">SUM(V134+V139+V145)</f>
        <v>7728</v>
      </c>
      <c r="W151" s="695">
        <f t="shared" ref="W151:Y151" si="4313">SUM(W134+W139+W145)</f>
        <v>0</v>
      </c>
      <c r="X151" s="171">
        <f t="shared" si="4313"/>
        <v>0</v>
      </c>
      <c r="Y151" s="171">
        <f t="shared" si="4313"/>
        <v>0</v>
      </c>
      <c r="Z151" s="172">
        <f t="shared" si="4312"/>
        <v>0</v>
      </c>
      <c r="AA151" s="247" t="str">
        <f t="shared" si="4219"/>
        <v/>
      </c>
      <c r="AB151" s="171">
        <f t="shared" ref="AB151:AD151" si="4314">SUM(AB134+AB139+AB145)</f>
        <v>0</v>
      </c>
      <c r="AC151" s="172">
        <f t="shared" si="4314"/>
        <v>40000</v>
      </c>
      <c r="AD151" s="172">
        <f t="shared" si="4314"/>
        <v>0</v>
      </c>
      <c r="AE151" s="172" t="str">
        <f t="shared" si="4221"/>
        <v/>
      </c>
      <c r="AF151" s="171">
        <f t="shared" ref="AF151" si="4315">SUM(AF134+AF139+AF145)</f>
        <v>0</v>
      </c>
      <c r="AG151" s="173">
        <f>SUM(AG134+AG139+AG145)</f>
        <v>441260</v>
      </c>
      <c r="AH151" s="172">
        <f t="shared" ref="AH151" si="4316">SUM(AH134+AH139+AH145)</f>
        <v>0</v>
      </c>
      <c r="AI151" s="172" t="str">
        <f t="shared" si="4223"/>
        <v/>
      </c>
      <c r="AJ151" s="171">
        <f t="shared" ref="AJ151:AK151" si="4317">SUM(AJ134+AJ139+AJ145)</f>
        <v>0</v>
      </c>
      <c r="AK151" s="172">
        <f t="shared" si="4317"/>
        <v>0</v>
      </c>
      <c r="AL151" s="172" t="str">
        <f t="shared" si="4225"/>
        <v/>
      </c>
      <c r="AM151" s="171">
        <f t="shared" ref="AM151:AN151" si="4318">SUM(AM134+AM139+AM145)</f>
        <v>0</v>
      </c>
      <c r="AN151" s="172">
        <f t="shared" si="4318"/>
        <v>0</v>
      </c>
      <c r="AO151" s="172" t="str">
        <f t="shared" si="4227"/>
        <v/>
      </c>
      <c r="AP151" s="171">
        <f t="shared" ref="AP151:AQ151" si="4319">SUM(AP134+AP139+AP145)</f>
        <v>0</v>
      </c>
      <c r="AQ151" s="172">
        <f t="shared" si="4319"/>
        <v>0</v>
      </c>
      <c r="AR151" s="172" t="str">
        <f t="shared" si="4229"/>
        <v/>
      </c>
      <c r="AS151" s="171">
        <f t="shared" ref="AS151:AT151" si="4320">SUM(AS134+AS139+AS145)</f>
        <v>0</v>
      </c>
      <c r="AT151" s="172">
        <f t="shared" si="4320"/>
        <v>0</v>
      </c>
      <c r="AU151" s="172" t="str">
        <f t="shared" si="4231"/>
        <v>0</v>
      </c>
      <c r="AV151" s="171">
        <f t="shared" ref="AV151" si="4321">SUM(AV134+AV139+AV145)</f>
        <v>0</v>
      </c>
      <c r="AW151" s="174">
        <f>SUM(AW134+AW139+AW145)</f>
        <v>0</v>
      </c>
      <c r="AX151" s="171">
        <f t="shared" ref="AX151:AY151" si="4322">SUM(AX134+AX139+AX145)</f>
        <v>0</v>
      </c>
      <c r="AY151" s="171">
        <f t="shared" si="4322"/>
        <v>29850</v>
      </c>
      <c r="AZ151" s="171">
        <f>SUM(AZ134+AZ139+AZ145)</f>
        <v>44126</v>
      </c>
      <c r="BA151" s="218">
        <f t="shared" si="4233"/>
        <v>515236</v>
      </c>
      <c r="BB151" s="163"/>
      <c r="BC151" s="172">
        <f>SUM(BC139+BC145)</f>
        <v>585</v>
      </c>
      <c r="BD151" s="171">
        <f t="shared" si="3810"/>
        <v>45.230769230769234</v>
      </c>
      <c r="BE151" s="171">
        <f>SUM(BE139+BE145)</f>
        <v>26460</v>
      </c>
      <c r="BF151" s="172">
        <f t="shared" ref="BF151" si="4323">SUM(BF139+BF145)</f>
        <v>3234</v>
      </c>
      <c r="BG151" s="171">
        <f t="shared" si="3812"/>
        <v>20.14100185528757</v>
      </c>
      <c r="BH151" s="171">
        <f t="shared" ref="BH151:BI151" si="4324">SUM(BH139+BH145)</f>
        <v>65136</v>
      </c>
      <c r="BI151" s="172">
        <f t="shared" si="4324"/>
        <v>150</v>
      </c>
      <c r="BJ151" s="171">
        <f t="shared" si="3814"/>
        <v>66.666666666666671</v>
      </c>
      <c r="BK151" s="171">
        <f t="shared" ref="BK151:BL151" si="4325">SUM(BK139+BK145)</f>
        <v>10000</v>
      </c>
      <c r="BL151" s="172">
        <f t="shared" si="4325"/>
        <v>0</v>
      </c>
      <c r="BM151" s="171" t="str">
        <f t="shared" si="3816"/>
        <v/>
      </c>
      <c r="BN151" s="171">
        <f t="shared" ref="BN151:BO151" si="4326">SUM(BN139+BN145)</f>
        <v>0</v>
      </c>
      <c r="BO151" s="172">
        <f t="shared" si="4326"/>
        <v>345</v>
      </c>
      <c r="BP151" s="171">
        <f t="shared" si="3818"/>
        <v>1050.7246376811595</v>
      </c>
      <c r="BQ151" s="171">
        <f t="shared" ref="BQ151:BR151" si="4327">SUM(BQ139+BQ145)</f>
        <v>362500</v>
      </c>
      <c r="BR151" s="172">
        <f t="shared" si="4327"/>
        <v>0</v>
      </c>
      <c r="BS151" s="171" t="str">
        <f t="shared" si="3820"/>
        <v/>
      </c>
      <c r="BT151" s="171">
        <f t="shared" ref="BT151:BX151" si="4328">SUM(BT139+BT145)</f>
        <v>0</v>
      </c>
      <c r="BU151" s="695">
        <f t="shared" ref="BU151:BW151" si="4329">SUM(BU139+BU145)</f>
        <v>0</v>
      </c>
      <c r="BV151" s="171">
        <f t="shared" si="4329"/>
        <v>0</v>
      </c>
      <c r="BW151" s="171">
        <f t="shared" si="4329"/>
        <v>0</v>
      </c>
      <c r="BX151" s="172">
        <f t="shared" si="4328"/>
        <v>200000</v>
      </c>
      <c r="BY151" s="171">
        <f t="shared" si="3823"/>
        <v>0.4</v>
      </c>
      <c r="BZ151" s="171">
        <f t="shared" ref="BZ151:CB151" si="4330">SUM(BZ139+BZ145)</f>
        <v>80000</v>
      </c>
      <c r="CA151" s="172">
        <f t="shared" si="4330"/>
        <v>524514</v>
      </c>
      <c r="CB151" s="172">
        <f t="shared" si="4330"/>
        <v>0</v>
      </c>
      <c r="CC151" s="171" t="str">
        <f t="shared" si="3825"/>
        <v/>
      </c>
      <c r="CD151" s="171">
        <f t="shared" ref="CD151" si="4331">SUM(CD139+CD145)</f>
        <v>0</v>
      </c>
      <c r="CE151" s="424">
        <f t="shared" si="3674"/>
        <v>544096</v>
      </c>
      <c r="CF151" s="172">
        <f t="shared" ref="CF151" si="4332">SUM(CF139+CF145)</f>
        <v>0</v>
      </c>
      <c r="CG151" s="171" t="str">
        <f t="shared" si="3828"/>
        <v/>
      </c>
      <c r="CH151" s="171">
        <f t="shared" ref="CH151:CI151" si="4333">SUM(CH139+CH145)</f>
        <v>0</v>
      </c>
      <c r="CI151" s="172">
        <f t="shared" si="4333"/>
        <v>0</v>
      </c>
      <c r="CJ151" s="171" t="str">
        <f t="shared" si="3830"/>
        <v/>
      </c>
      <c r="CK151" s="171">
        <f t="shared" ref="CK151:CL151" si="4334">SUM(CK139+CK145)</f>
        <v>0</v>
      </c>
      <c r="CL151" s="172">
        <f t="shared" si="4334"/>
        <v>0</v>
      </c>
      <c r="CM151" s="171" t="str">
        <f t="shared" si="3832"/>
        <v/>
      </c>
      <c r="CN151" s="171">
        <f t="shared" ref="CN151:CO151" si="4335">SUM(CN139+CN145)</f>
        <v>0</v>
      </c>
      <c r="CO151" s="172">
        <f t="shared" si="4335"/>
        <v>0</v>
      </c>
      <c r="CP151" s="171" t="str">
        <f t="shared" si="3834"/>
        <v/>
      </c>
      <c r="CQ151" s="171">
        <f t="shared" ref="CQ151:CR151" si="4336">SUM(CQ139+CQ145)</f>
        <v>0</v>
      </c>
      <c r="CR151" s="172">
        <f t="shared" si="4336"/>
        <v>0</v>
      </c>
      <c r="CS151" s="171" t="str">
        <f t="shared" si="3836"/>
        <v/>
      </c>
      <c r="CT151" s="171">
        <f t="shared" ref="CT151" si="4337">SUM(CT139+CT145)</f>
        <v>0</v>
      </c>
      <c r="CU151" s="424">
        <f t="shared" si="3681"/>
        <v>0</v>
      </c>
      <c r="CV151" s="171">
        <f t="shared" ref="CV151:CW151" si="4338">SUM(CV139+CV145)</f>
        <v>20000</v>
      </c>
      <c r="CW151" s="171">
        <f t="shared" si="4338"/>
        <v>10000</v>
      </c>
      <c r="CX151" s="171">
        <f>SUM(CX134+CX139+CX145)</f>
        <v>54409.600000000006</v>
      </c>
      <c r="CY151" s="424">
        <f t="shared" si="3789"/>
        <v>628505.59999999998</v>
      </c>
      <c r="CZ151" s="828"/>
      <c r="DA151" s="172">
        <f>SUM(DA139+DA145)</f>
        <v>100</v>
      </c>
      <c r="DB151" s="171"/>
      <c r="DC151" s="171">
        <f>SUM(DC139+DC145)</f>
        <v>3700</v>
      </c>
      <c r="DD151" s="172">
        <f t="shared" ref="DD151" si="4339">SUM(DD139+DD145)</f>
        <v>2022</v>
      </c>
      <c r="DE151" s="171"/>
      <c r="DF151" s="171">
        <f t="shared" ref="DF151:DG151" si="4340">SUM(DF139+DF145)</f>
        <v>50880</v>
      </c>
      <c r="DG151" s="172">
        <f t="shared" si="4340"/>
        <v>250</v>
      </c>
      <c r="DH151" s="171"/>
      <c r="DI151" s="171">
        <f t="shared" ref="DI151:DJ151" si="4341">SUM(DI139+DI145)</f>
        <v>12000</v>
      </c>
      <c r="DJ151" s="172">
        <f t="shared" si="4341"/>
        <v>4797</v>
      </c>
      <c r="DK151" s="171"/>
      <c r="DL151" s="171">
        <f t="shared" ref="DL151:DM151" si="4342">SUM(DL139+DL145)</f>
        <v>119925</v>
      </c>
      <c r="DM151" s="172">
        <f t="shared" si="4342"/>
        <v>0</v>
      </c>
      <c r="DN151" s="171"/>
      <c r="DO151" s="171">
        <f t="shared" ref="DO151:DP151" si="4343">SUM(DO139+DO145)</f>
        <v>0</v>
      </c>
      <c r="DP151" s="172">
        <f t="shared" si="4343"/>
        <v>0</v>
      </c>
      <c r="DQ151" s="171"/>
      <c r="DR151" s="171">
        <f t="shared" ref="DR151:DV151" si="4344">SUM(DR139+DR145)</f>
        <v>0</v>
      </c>
      <c r="DS151" s="695">
        <f t="shared" ref="DS151:DU151" si="4345">SUM(DS139+DS145)</f>
        <v>0</v>
      </c>
      <c r="DT151" s="171">
        <f t="shared" si="4345"/>
        <v>0</v>
      </c>
      <c r="DU151" s="171">
        <f t="shared" si="4345"/>
        <v>0</v>
      </c>
      <c r="DV151" s="172">
        <f t="shared" si="4344"/>
        <v>524514</v>
      </c>
      <c r="DW151" s="171"/>
      <c r="DX151" s="171">
        <f t="shared" ref="DX151:DZ151" si="4346">SUM(DX139+DX145)</f>
        <v>209805.6</v>
      </c>
      <c r="DY151" s="172">
        <f t="shared" si="4346"/>
        <v>364910</v>
      </c>
      <c r="DZ151" s="172">
        <f t="shared" si="4346"/>
        <v>0</v>
      </c>
      <c r="EA151" s="171"/>
      <c r="EB151" s="171">
        <f t="shared" ref="EB151" si="4347">SUM(EB139+EB145)</f>
        <v>0</v>
      </c>
      <c r="EC151" s="424">
        <f t="shared" si="3691"/>
        <v>396310.6</v>
      </c>
      <c r="ED151" s="172">
        <f t="shared" ref="ED151" si="4348">SUM(ED139+ED145)</f>
        <v>0</v>
      </c>
      <c r="EE151" s="171"/>
      <c r="EF151" s="171">
        <f t="shared" ref="EF151:EG151" si="4349">SUM(EF139+EF145)</f>
        <v>0</v>
      </c>
      <c r="EG151" s="172">
        <f t="shared" si="4349"/>
        <v>0</v>
      </c>
      <c r="EH151" s="171"/>
      <c r="EI151" s="171">
        <f t="shared" ref="EI151:EJ151" si="4350">SUM(EI139+EI145)</f>
        <v>0</v>
      </c>
      <c r="EJ151" s="172">
        <f t="shared" si="4350"/>
        <v>0</v>
      </c>
      <c r="EK151" s="171"/>
      <c r="EL151" s="171">
        <f t="shared" ref="EL151:EM151" si="4351">SUM(EL139+EL145)</f>
        <v>0</v>
      </c>
      <c r="EM151" s="172">
        <f t="shared" si="4351"/>
        <v>0</v>
      </c>
      <c r="EN151" s="171"/>
      <c r="EO151" s="171">
        <f t="shared" ref="EO151:EP151" si="4352">SUM(EO139+EO145)</f>
        <v>0</v>
      </c>
      <c r="EP151" s="172">
        <f t="shared" si="4352"/>
        <v>0</v>
      </c>
      <c r="EQ151" s="171"/>
      <c r="ER151" s="171">
        <f t="shared" ref="ER151" si="4353">SUM(ER139+ER145)</f>
        <v>0</v>
      </c>
      <c r="ES151" s="424">
        <f t="shared" si="3698"/>
        <v>0</v>
      </c>
      <c r="ET151" s="171">
        <f t="shared" ref="ET151:EU151" si="4354">SUM(ET139+ET145)</f>
        <v>0</v>
      </c>
      <c r="EU151" s="171">
        <f t="shared" si="4354"/>
        <v>10000</v>
      </c>
      <c r="EV151" s="171">
        <f>SUM(EV139+EV145)</f>
        <v>39631.06</v>
      </c>
      <c r="EW151" s="424">
        <f t="shared" si="3790"/>
        <v>445941.66</v>
      </c>
      <c r="EX151" s="163"/>
      <c r="EY151" s="172">
        <f>SUM(EY139+EY145)</f>
        <v>0</v>
      </c>
      <c r="EZ151" s="171"/>
      <c r="FA151" s="171">
        <f>SUM(FA139+FA145)</f>
        <v>0</v>
      </c>
      <c r="FB151" s="172">
        <f t="shared" ref="FB151" si="4355">SUM(FB139+FB145)</f>
        <v>2073</v>
      </c>
      <c r="FC151" s="171"/>
      <c r="FD151" s="171">
        <f t="shared" ref="FD151:FE151" si="4356">SUM(FD139+FD145)</f>
        <v>22920</v>
      </c>
      <c r="FE151" s="172">
        <f t="shared" si="4356"/>
        <v>250</v>
      </c>
      <c r="FF151" s="171"/>
      <c r="FG151" s="171">
        <f t="shared" ref="FG151:FH151" si="4357">SUM(FG139+FG145)</f>
        <v>15000</v>
      </c>
      <c r="FH151" s="172">
        <f t="shared" si="4357"/>
        <v>150</v>
      </c>
      <c r="FI151" s="171"/>
      <c r="FJ151" s="171">
        <f t="shared" ref="FJ151:FK151" si="4358">SUM(FJ139+FJ145)</f>
        <v>4500</v>
      </c>
      <c r="FK151" s="172">
        <f t="shared" si="4358"/>
        <v>0</v>
      </c>
      <c r="FL151" s="171"/>
      <c r="FM151" s="171">
        <f t="shared" ref="FM151:FN151" si="4359">SUM(FM139+FM145)</f>
        <v>0</v>
      </c>
      <c r="FN151" s="172">
        <f t="shared" si="4359"/>
        <v>150</v>
      </c>
      <c r="FO151" s="171"/>
      <c r="FP151" s="171">
        <f t="shared" ref="FP151:FT151" si="4360">SUM(FP139+FP145)</f>
        <v>75000</v>
      </c>
      <c r="FQ151" s="695">
        <f t="shared" ref="FQ151:FS151" si="4361">SUM(FQ139+FQ145)</f>
        <v>0</v>
      </c>
      <c r="FR151" s="171">
        <f t="shared" si="4361"/>
        <v>0</v>
      </c>
      <c r="FS151" s="171">
        <f t="shared" si="4361"/>
        <v>0</v>
      </c>
      <c r="FT151" s="172">
        <f t="shared" si="4360"/>
        <v>364910</v>
      </c>
      <c r="FU151" s="171"/>
      <c r="FV151" s="171">
        <f t="shared" ref="FV151:FX151" si="4362">SUM(FV139+FV145)</f>
        <v>145964</v>
      </c>
      <c r="FW151" s="172">
        <f t="shared" si="4362"/>
        <v>358079</v>
      </c>
      <c r="FX151" s="171">
        <f t="shared" si="4362"/>
        <v>0</v>
      </c>
      <c r="FY151" s="171"/>
      <c r="FZ151" s="171">
        <f t="shared" ref="FZ151" si="4363">SUM(FZ139+FZ145)</f>
        <v>0</v>
      </c>
      <c r="GA151" s="424">
        <f t="shared" si="3708"/>
        <v>263384</v>
      </c>
      <c r="GB151" s="172">
        <f t="shared" ref="GB151" si="4364">SUM(GB139+GB145)</f>
        <v>0</v>
      </c>
      <c r="GC151" s="171"/>
      <c r="GD151" s="171">
        <f t="shared" ref="GD151:GE151" si="4365">SUM(GD139+GD145)</f>
        <v>0</v>
      </c>
      <c r="GE151" s="172">
        <f t="shared" si="4365"/>
        <v>0</v>
      </c>
      <c r="GF151" s="171"/>
      <c r="GG151" s="171">
        <f t="shared" ref="GG151:GH151" si="4366">SUM(GG139+GG145)</f>
        <v>0</v>
      </c>
      <c r="GH151" s="172">
        <f t="shared" si="4366"/>
        <v>0</v>
      </c>
      <c r="GI151" s="171"/>
      <c r="GJ151" s="171">
        <f t="shared" ref="GJ151:GK151" si="4367">SUM(GJ139+GJ145)</f>
        <v>0</v>
      </c>
      <c r="GK151" s="172">
        <f t="shared" si="4367"/>
        <v>0</v>
      </c>
      <c r="GL151" s="171"/>
      <c r="GM151" s="171">
        <f t="shared" ref="GM151:GN151" si="4368">SUM(GM139+GM145)</f>
        <v>0</v>
      </c>
      <c r="GN151" s="172">
        <f t="shared" si="4368"/>
        <v>0</v>
      </c>
      <c r="GO151" s="171"/>
      <c r="GP151" s="171">
        <f t="shared" ref="GP151" si="4369">SUM(GP139+GP145)</f>
        <v>0</v>
      </c>
      <c r="GQ151" s="424">
        <f t="shared" si="3715"/>
        <v>0</v>
      </c>
      <c r="GR151" s="171">
        <f t="shared" ref="GR151:GS151" si="4370">SUM(GR139+GR145)</f>
        <v>0</v>
      </c>
      <c r="GS151" s="171">
        <f t="shared" si="4370"/>
        <v>10000</v>
      </c>
      <c r="GT151" s="175">
        <f>SUM(GT139+GT145)</f>
        <v>26338.400000000001</v>
      </c>
      <c r="GU151" s="424">
        <f t="shared" si="3791"/>
        <v>299722.40000000002</v>
      </c>
      <c r="GV151" s="163"/>
      <c r="GW151" s="172">
        <f>SUM(GW139+GW145)</f>
        <v>0</v>
      </c>
      <c r="GX151" s="171"/>
      <c r="GY151" s="171">
        <f>SUM(GY139+GY145)</f>
        <v>0</v>
      </c>
      <c r="GZ151" s="172">
        <f t="shared" ref="GZ151" si="4371">SUM(GZ139+GZ145)</f>
        <v>2077</v>
      </c>
      <c r="HA151" s="171"/>
      <c r="HB151" s="171">
        <f t="shared" ref="HB151:HC151" si="4372">SUM(HB139+HB145)</f>
        <v>53080</v>
      </c>
      <c r="HC151" s="172">
        <f t="shared" si="4372"/>
        <v>250</v>
      </c>
      <c r="HD151" s="171"/>
      <c r="HE151" s="171">
        <f t="shared" ref="HE151:HF151" si="4373">SUM(HE139+HE145)</f>
        <v>15000</v>
      </c>
      <c r="HF151" s="172">
        <f t="shared" si="4373"/>
        <v>250</v>
      </c>
      <c r="HG151" s="171"/>
      <c r="HH151" s="171">
        <f t="shared" ref="HH151:HI151" si="4374">SUM(HH139+HH145)</f>
        <v>7500</v>
      </c>
      <c r="HI151" s="172">
        <f t="shared" si="4374"/>
        <v>0</v>
      </c>
      <c r="HJ151" s="171"/>
      <c r="HK151" s="171">
        <f t="shared" ref="HK151:HL151" si="4375">SUM(HK139+HK145)</f>
        <v>0</v>
      </c>
      <c r="HL151" s="172">
        <f t="shared" si="4375"/>
        <v>250</v>
      </c>
      <c r="HM151" s="171"/>
      <c r="HN151" s="171">
        <f t="shared" ref="HN151:HR151" si="4376">SUM(HN139+HN145)</f>
        <v>125000</v>
      </c>
      <c r="HO151" s="695">
        <f t="shared" ref="HO151:HQ151" si="4377">SUM(HO139+HO145)</f>
        <v>0</v>
      </c>
      <c r="HP151" s="171">
        <f t="shared" si="4377"/>
        <v>0</v>
      </c>
      <c r="HQ151" s="171">
        <f t="shared" si="4377"/>
        <v>0</v>
      </c>
      <c r="HR151" s="172">
        <f t="shared" si="4376"/>
        <v>358079</v>
      </c>
      <c r="HS151" s="171"/>
      <c r="HT151" s="171">
        <f t="shared" ref="HT151:HV151" si="4378">SUM(HT139+HT145)</f>
        <v>150231</v>
      </c>
      <c r="HU151" s="172">
        <f t="shared" si="4378"/>
        <v>352158</v>
      </c>
      <c r="HV151" s="172">
        <f t="shared" si="4378"/>
        <v>0</v>
      </c>
      <c r="HW151" s="171"/>
      <c r="HX151" s="171">
        <f t="shared" ref="HX151" si="4379">SUM(HX139+HX145)</f>
        <v>0</v>
      </c>
      <c r="HY151" s="424">
        <f t="shared" si="3725"/>
        <v>350811</v>
      </c>
      <c r="HZ151" s="172">
        <f t="shared" ref="HZ151" si="4380">SUM(HZ139+HZ145)</f>
        <v>0</v>
      </c>
      <c r="IA151" s="171"/>
      <c r="IB151" s="171">
        <f t="shared" ref="IB151:IC151" si="4381">SUM(IB139+IB145)</f>
        <v>0</v>
      </c>
      <c r="IC151" s="172">
        <f t="shared" si="4381"/>
        <v>0</v>
      </c>
      <c r="ID151" s="171"/>
      <c r="IE151" s="171">
        <f t="shared" ref="IE151:IF151" si="4382">SUM(IE139+IE145)</f>
        <v>0</v>
      </c>
      <c r="IF151" s="172">
        <f t="shared" si="4382"/>
        <v>0</v>
      </c>
      <c r="IG151" s="171"/>
      <c r="IH151" s="171">
        <f t="shared" ref="IH151:II151" si="4383">SUM(IH139+IH145)</f>
        <v>0</v>
      </c>
      <c r="II151" s="172">
        <f t="shared" si="4383"/>
        <v>0</v>
      </c>
      <c r="IJ151" s="171"/>
      <c r="IK151" s="171">
        <f t="shared" ref="IK151:IL151" si="4384">SUM(IK139+IK145)</f>
        <v>0</v>
      </c>
      <c r="IL151" s="172">
        <f t="shared" si="4384"/>
        <v>0</v>
      </c>
      <c r="IM151" s="171"/>
      <c r="IN151" s="171">
        <f t="shared" ref="IN151" si="4385">SUM(IN139+IN145)</f>
        <v>0</v>
      </c>
      <c r="IO151" s="424">
        <f t="shared" si="3732"/>
        <v>0</v>
      </c>
      <c r="IP151" s="171">
        <f t="shared" ref="IP151:IQ151" si="4386">SUM(IP139+IP145)</f>
        <v>0</v>
      </c>
      <c r="IQ151" s="171">
        <f t="shared" si="4386"/>
        <v>10000</v>
      </c>
      <c r="IR151" s="175">
        <f>SUM(IR139+IR145)</f>
        <v>35081.1</v>
      </c>
      <c r="IS151" s="424">
        <f t="shared" si="3792"/>
        <v>395892.1</v>
      </c>
      <c r="IT151" s="163"/>
      <c r="IU151" s="172">
        <f>SUM(IU139+IU145)</f>
        <v>0</v>
      </c>
      <c r="IV151" s="171"/>
      <c r="IW151" s="171">
        <f>SUM(IW139+IW145)</f>
        <v>0</v>
      </c>
      <c r="IX151" s="172">
        <f t="shared" ref="IX151" si="4387">SUM(IX139+IX145)</f>
        <v>2020</v>
      </c>
      <c r="IY151" s="171"/>
      <c r="IZ151" s="171">
        <f t="shared" ref="IZ151:JA151" si="4388">SUM(IZ139+IZ145)</f>
        <v>50800</v>
      </c>
      <c r="JA151" s="172">
        <f t="shared" si="4388"/>
        <v>250</v>
      </c>
      <c r="JB151" s="171"/>
      <c r="JC151" s="171">
        <f t="shared" ref="JC151:JD151" si="4389">SUM(JC139+JC145)</f>
        <v>15000</v>
      </c>
      <c r="JD151" s="172">
        <f t="shared" si="4389"/>
        <v>250</v>
      </c>
      <c r="JE151" s="171"/>
      <c r="JF151" s="171">
        <f t="shared" ref="JF151:JG151" si="4390">SUM(JF139+JF145)</f>
        <v>7500</v>
      </c>
      <c r="JG151" s="172">
        <f t="shared" si="4390"/>
        <v>0</v>
      </c>
      <c r="JH151" s="171"/>
      <c r="JI151" s="171">
        <f t="shared" ref="JI151:JJ151" si="4391">SUM(JI139+JI145)</f>
        <v>0</v>
      </c>
      <c r="JJ151" s="172">
        <f t="shared" si="4391"/>
        <v>250</v>
      </c>
      <c r="JK151" s="171"/>
      <c r="JL151" s="171">
        <f t="shared" ref="JL151:JP151" si="4392">SUM(JL139+JL145)</f>
        <v>125000</v>
      </c>
      <c r="JM151" s="695">
        <f t="shared" si="4392"/>
        <v>0</v>
      </c>
      <c r="JN151" s="171">
        <f t="shared" si="4392"/>
        <v>0</v>
      </c>
      <c r="JO151" s="171">
        <f t="shared" si="4392"/>
        <v>0</v>
      </c>
      <c r="JP151" s="172">
        <f t="shared" si="4392"/>
        <v>352158</v>
      </c>
      <c r="JQ151" s="171"/>
      <c r="JR151" s="171">
        <f t="shared" ref="JR151:JT151" si="4393">SUM(JR139+JR145)</f>
        <v>147863</v>
      </c>
      <c r="JS151" s="172">
        <f t="shared" si="4393"/>
        <v>350000</v>
      </c>
      <c r="JT151" s="172">
        <f t="shared" si="4393"/>
        <v>0</v>
      </c>
      <c r="JU151" s="171"/>
      <c r="JV151" s="171">
        <f t="shared" ref="JV151" si="4394">SUM(JV139+JV145)</f>
        <v>0</v>
      </c>
      <c r="JW151" s="424">
        <f t="shared" si="3742"/>
        <v>346163</v>
      </c>
      <c r="JX151" s="172">
        <f t="shared" ref="JX151" si="4395">SUM(JX139+JX145)</f>
        <v>0</v>
      </c>
      <c r="JY151" s="171"/>
      <c r="JZ151" s="171">
        <f t="shared" ref="JZ151:KA151" si="4396">SUM(JZ139+JZ145)</f>
        <v>0</v>
      </c>
      <c r="KA151" s="172">
        <f t="shared" si="4396"/>
        <v>0</v>
      </c>
      <c r="KB151" s="171"/>
      <c r="KC151" s="171">
        <f t="shared" ref="KC151:KD151" si="4397">SUM(KC139+KC145)</f>
        <v>0</v>
      </c>
      <c r="KD151" s="172">
        <f t="shared" si="4397"/>
        <v>0</v>
      </c>
      <c r="KE151" s="171"/>
      <c r="KF151" s="171">
        <f t="shared" ref="KF151:KG151" si="4398">SUM(KF139+KF145)</f>
        <v>0</v>
      </c>
      <c r="KG151" s="172">
        <f t="shared" si="4398"/>
        <v>0</v>
      </c>
      <c r="KH151" s="171"/>
      <c r="KI151" s="171">
        <f t="shared" ref="KI151:KJ151" si="4399">SUM(KI139+KI145)</f>
        <v>0</v>
      </c>
      <c r="KJ151" s="172">
        <f t="shared" si="4399"/>
        <v>0</v>
      </c>
      <c r="KK151" s="171"/>
      <c r="KL151" s="171">
        <f t="shared" ref="KL151" si="4400">SUM(KL139+KL145)</f>
        <v>0</v>
      </c>
      <c r="KM151" s="424">
        <f t="shared" si="3749"/>
        <v>0</v>
      </c>
      <c r="KN151" s="171">
        <f t="shared" ref="KN151:KO151" si="4401">SUM(KN139+KN145)</f>
        <v>0</v>
      </c>
      <c r="KO151" s="171">
        <f t="shared" si="4401"/>
        <v>10000</v>
      </c>
      <c r="KP151" s="175">
        <f>SUM(KP139+KP145)</f>
        <v>34616.300000000003</v>
      </c>
      <c r="KQ151" s="424">
        <f t="shared" si="3793"/>
        <v>390779.3</v>
      </c>
      <c r="KR151" s="163"/>
    </row>
    <row r="152" spans="1:304" ht="18.75" thickBot="1">
      <c r="A152" s="921" t="s">
        <v>27</v>
      </c>
      <c r="B152" s="922"/>
      <c r="C152" s="922"/>
      <c r="D152" s="923"/>
      <c r="E152" s="139">
        <f>E151</f>
        <v>3032</v>
      </c>
      <c r="F152" s="139">
        <f t="shared" si="3758"/>
        <v>28.178100263852244</v>
      </c>
      <c r="G152" s="140">
        <f t="shared" ref="G152" si="4402">G151</f>
        <v>85436</v>
      </c>
      <c r="H152" s="139">
        <f>H151</f>
        <v>20052</v>
      </c>
      <c r="I152" s="139">
        <f t="shared" si="4208"/>
        <v>12.489427488529822</v>
      </c>
      <c r="J152" s="140">
        <f t="shared" ref="J152" si="4403">J151</f>
        <v>250438</v>
      </c>
      <c r="K152" s="139">
        <f>K151</f>
        <v>2487</v>
      </c>
      <c r="L152" s="139">
        <f t="shared" si="4210"/>
        <v>35.003216726980298</v>
      </c>
      <c r="M152" s="140">
        <f t="shared" ref="M152" si="4404">M151</f>
        <v>87053</v>
      </c>
      <c r="N152" s="139">
        <f>N151</f>
        <v>407</v>
      </c>
      <c r="O152" s="139">
        <f t="shared" si="4212"/>
        <v>26.056511056511056</v>
      </c>
      <c r="P152" s="140">
        <f t="shared" ref="P152" si="4405">P151</f>
        <v>10605</v>
      </c>
      <c r="Q152" s="139">
        <f>Q151</f>
        <v>0</v>
      </c>
      <c r="R152" s="139" t="str">
        <f t="shared" si="4214"/>
        <v/>
      </c>
      <c r="S152" s="140">
        <f t="shared" ref="S152" si="4406">S151</f>
        <v>0</v>
      </c>
      <c r="T152" s="139">
        <f>T151</f>
        <v>28</v>
      </c>
      <c r="U152" s="139">
        <f t="shared" si="4216"/>
        <v>276</v>
      </c>
      <c r="V152" s="140">
        <f t="shared" ref="V152:Y152" si="4407">V151</f>
        <v>7728</v>
      </c>
      <c r="W152" s="681">
        <f t="shared" si="4407"/>
        <v>0</v>
      </c>
      <c r="X152" s="140">
        <f t="shared" si="4407"/>
        <v>0</v>
      </c>
      <c r="Y152" s="140">
        <f t="shared" si="4407"/>
        <v>0</v>
      </c>
      <c r="Z152" s="139">
        <f>Z151</f>
        <v>0</v>
      </c>
      <c r="AA152" s="243" t="str">
        <f t="shared" si="4219"/>
        <v/>
      </c>
      <c r="AB152" s="140">
        <f t="shared" ref="AB152" si="4408">AB151</f>
        <v>0</v>
      </c>
      <c r="AC152" s="139">
        <f>AC151</f>
        <v>40000</v>
      </c>
      <c r="AD152" s="139">
        <f>AD151</f>
        <v>0</v>
      </c>
      <c r="AE152" s="139" t="str">
        <f t="shared" si="4221"/>
        <v/>
      </c>
      <c r="AF152" s="140">
        <f t="shared" ref="AF152" si="4409">AF151</f>
        <v>0</v>
      </c>
      <c r="AG152" s="136">
        <f t="shared" ref="AG152:AG156" si="4410">SUM(G152,J152,M152,P152,S152,V152,AB152,AF152)</f>
        <v>441260</v>
      </c>
      <c r="AH152" s="139">
        <f>AH151</f>
        <v>0</v>
      </c>
      <c r="AI152" s="139" t="str">
        <f t="shared" si="4223"/>
        <v/>
      </c>
      <c r="AJ152" s="140">
        <f t="shared" ref="AJ152" si="4411">AJ151</f>
        <v>0</v>
      </c>
      <c r="AK152" s="139">
        <f>AK151</f>
        <v>0</v>
      </c>
      <c r="AL152" s="139" t="str">
        <f t="shared" si="4225"/>
        <v/>
      </c>
      <c r="AM152" s="140">
        <f t="shared" ref="AM152" si="4412">AM151</f>
        <v>0</v>
      </c>
      <c r="AN152" s="139">
        <f>AN151</f>
        <v>0</v>
      </c>
      <c r="AO152" s="139" t="str">
        <f t="shared" si="4227"/>
        <v/>
      </c>
      <c r="AP152" s="140">
        <f t="shared" ref="AP152" si="4413">AP151</f>
        <v>0</v>
      </c>
      <c r="AQ152" s="139">
        <f>AQ151</f>
        <v>0</v>
      </c>
      <c r="AR152" s="139" t="str">
        <f t="shared" si="4229"/>
        <v/>
      </c>
      <c r="AS152" s="140">
        <f t="shared" ref="AS152" si="4414">AS151</f>
        <v>0</v>
      </c>
      <c r="AT152" s="139">
        <f>AT151</f>
        <v>0</v>
      </c>
      <c r="AU152" s="139" t="str">
        <f t="shared" si="4231"/>
        <v>0</v>
      </c>
      <c r="AV152" s="140">
        <f t="shared" ref="AV152" si="4415">AV151</f>
        <v>0</v>
      </c>
      <c r="AW152" s="136">
        <f t="shared" ref="AW152:AW169" si="4416">SUM(AJ152,AM152,AP152,AS152,AV152)</f>
        <v>0</v>
      </c>
      <c r="AX152" s="140">
        <f t="shared" ref="AX152:AZ152" si="4417">AX151</f>
        <v>0</v>
      </c>
      <c r="AY152" s="140">
        <f t="shared" si="4417"/>
        <v>29850</v>
      </c>
      <c r="AZ152" s="140">
        <f t="shared" si="4417"/>
        <v>44126</v>
      </c>
      <c r="BA152" s="203">
        <f t="shared" si="4233"/>
        <v>515236</v>
      </c>
      <c r="BB152" s="138"/>
      <c r="BC152" s="139">
        <f>BC151</f>
        <v>585</v>
      </c>
      <c r="BD152" s="140">
        <f t="shared" si="3810"/>
        <v>45.230769230769234</v>
      </c>
      <c r="BE152" s="140">
        <f t="shared" ref="BE152" si="4418">BE151</f>
        <v>26460</v>
      </c>
      <c r="BF152" s="139">
        <f>BF151</f>
        <v>3234</v>
      </c>
      <c r="BG152" s="140">
        <f t="shared" si="3812"/>
        <v>20.14100185528757</v>
      </c>
      <c r="BH152" s="140">
        <f t="shared" ref="BH152" si="4419">BH151</f>
        <v>65136</v>
      </c>
      <c r="BI152" s="139">
        <f>BI151</f>
        <v>150</v>
      </c>
      <c r="BJ152" s="140">
        <f t="shared" si="3814"/>
        <v>66.666666666666671</v>
      </c>
      <c r="BK152" s="140">
        <f t="shared" ref="BK152" si="4420">BK151</f>
        <v>10000</v>
      </c>
      <c r="BL152" s="139">
        <f>BL151</f>
        <v>0</v>
      </c>
      <c r="BM152" s="140" t="str">
        <f t="shared" si="3816"/>
        <v/>
      </c>
      <c r="BN152" s="140">
        <f t="shared" ref="BN152" si="4421">BN151</f>
        <v>0</v>
      </c>
      <c r="BO152" s="139">
        <f>BO151</f>
        <v>345</v>
      </c>
      <c r="BP152" s="140">
        <f t="shared" si="3818"/>
        <v>1050.7246376811595</v>
      </c>
      <c r="BQ152" s="140">
        <f t="shared" ref="BQ152" si="4422">BQ151</f>
        <v>362500</v>
      </c>
      <c r="BR152" s="139">
        <f>BR151</f>
        <v>0</v>
      </c>
      <c r="BS152" s="140" t="str">
        <f t="shared" si="3820"/>
        <v/>
      </c>
      <c r="BT152" s="140">
        <f t="shared" ref="BT152:BW152" si="4423">BT151</f>
        <v>0</v>
      </c>
      <c r="BU152" s="681">
        <f t="shared" si="4423"/>
        <v>0</v>
      </c>
      <c r="BV152" s="140">
        <f t="shared" si="4423"/>
        <v>0</v>
      </c>
      <c r="BW152" s="140">
        <f t="shared" si="4423"/>
        <v>0</v>
      </c>
      <c r="BX152" s="139">
        <f>BX151</f>
        <v>200000</v>
      </c>
      <c r="BY152" s="140">
        <f t="shared" si="3823"/>
        <v>0.4</v>
      </c>
      <c r="BZ152" s="140">
        <f t="shared" ref="BZ152" si="4424">BZ151</f>
        <v>80000</v>
      </c>
      <c r="CA152" s="139">
        <f>CA151</f>
        <v>524514</v>
      </c>
      <c r="CB152" s="139">
        <f>CB151</f>
        <v>0</v>
      </c>
      <c r="CC152" s="140" t="str">
        <f t="shared" si="3825"/>
        <v/>
      </c>
      <c r="CD152" s="140">
        <f t="shared" ref="CD152" si="4425">CD151</f>
        <v>0</v>
      </c>
      <c r="CE152" s="424">
        <f t="shared" si="3674"/>
        <v>544096</v>
      </c>
      <c r="CF152" s="139">
        <f>CF151</f>
        <v>0</v>
      </c>
      <c r="CG152" s="140" t="str">
        <f t="shared" si="3828"/>
        <v/>
      </c>
      <c r="CH152" s="140">
        <f t="shared" ref="CH152" si="4426">CH151</f>
        <v>0</v>
      </c>
      <c r="CI152" s="139">
        <f>CI151</f>
        <v>0</v>
      </c>
      <c r="CJ152" s="140" t="str">
        <f t="shared" si="3830"/>
        <v/>
      </c>
      <c r="CK152" s="140">
        <f t="shared" ref="CK152" si="4427">CK151</f>
        <v>0</v>
      </c>
      <c r="CL152" s="139">
        <f>CL151</f>
        <v>0</v>
      </c>
      <c r="CM152" s="140" t="str">
        <f t="shared" si="3832"/>
        <v/>
      </c>
      <c r="CN152" s="140">
        <f t="shared" ref="CN152" si="4428">CN151</f>
        <v>0</v>
      </c>
      <c r="CO152" s="139">
        <f>CO151</f>
        <v>0</v>
      </c>
      <c r="CP152" s="140" t="str">
        <f t="shared" si="3834"/>
        <v/>
      </c>
      <c r="CQ152" s="140">
        <f t="shared" ref="CQ152" si="4429">CQ151</f>
        <v>0</v>
      </c>
      <c r="CR152" s="139">
        <f>CR151</f>
        <v>0</v>
      </c>
      <c r="CS152" s="140" t="str">
        <f t="shared" si="3836"/>
        <v/>
      </c>
      <c r="CT152" s="140">
        <f t="shared" ref="CT152" si="4430">CT151</f>
        <v>0</v>
      </c>
      <c r="CU152" s="424">
        <f t="shared" si="3681"/>
        <v>0</v>
      </c>
      <c r="CV152" s="140">
        <f t="shared" ref="CV152:CW152" si="4431">CV151</f>
        <v>20000</v>
      </c>
      <c r="CW152" s="140">
        <f t="shared" si="4431"/>
        <v>10000</v>
      </c>
      <c r="CX152" s="140">
        <f>CX151</f>
        <v>54409.600000000006</v>
      </c>
      <c r="CY152" s="424">
        <f t="shared" si="3789"/>
        <v>628505.59999999998</v>
      </c>
      <c r="CZ152" s="826"/>
      <c r="DA152" s="139">
        <f>DA151</f>
        <v>100</v>
      </c>
      <c r="DB152" s="140"/>
      <c r="DC152" s="140">
        <f t="shared" ref="DC152" si="4432">DC151</f>
        <v>3700</v>
      </c>
      <c r="DD152" s="139">
        <f>DD151</f>
        <v>2022</v>
      </c>
      <c r="DE152" s="140"/>
      <c r="DF152" s="140">
        <f t="shared" ref="DF152" si="4433">DF151</f>
        <v>50880</v>
      </c>
      <c r="DG152" s="139">
        <f>DG151</f>
        <v>250</v>
      </c>
      <c r="DH152" s="140"/>
      <c r="DI152" s="140">
        <f t="shared" ref="DI152" si="4434">DI151</f>
        <v>12000</v>
      </c>
      <c r="DJ152" s="139">
        <f>DJ151</f>
        <v>4797</v>
      </c>
      <c r="DK152" s="140"/>
      <c r="DL152" s="140">
        <f t="shared" ref="DL152" si="4435">DL151</f>
        <v>119925</v>
      </c>
      <c r="DM152" s="139">
        <f>DM151</f>
        <v>0</v>
      </c>
      <c r="DN152" s="140"/>
      <c r="DO152" s="140">
        <f t="shared" ref="DO152" si="4436">DO151</f>
        <v>0</v>
      </c>
      <c r="DP152" s="139">
        <f>DP151</f>
        <v>0</v>
      </c>
      <c r="DQ152" s="140"/>
      <c r="DR152" s="140">
        <f t="shared" ref="DR152:DU152" si="4437">DR151</f>
        <v>0</v>
      </c>
      <c r="DS152" s="681">
        <f t="shared" si="4437"/>
        <v>0</v>
      </c>
      <c r="DT152" s="140">
        <f t="shared" si="4437"/>
        <v>0</v>
      </c>
      <c r="DU152" s="140">
        <f t="shared" si="4437"/>
        <v>0</v>
      </c>
      <c r="DV152" s="139">
        <f>DV151</f>
        <v>524514</v>
      </c>
      <c r="DW152" s="140"/>
      <c r="DX152" s="140">
        <f t="shared" ref="DX152" si="4438">DX151</f>
        <v>209805.6</v>
      </c>
      <c r="DY152" s="139">
        <f>DY151</f>
        <v>364910</v>
      </c>
      <c r="DZ152" s="139">
        <f>DZ151</f>
        <v>0</v>
      </c>
      <c r="EA152" s="140"/>
      <c r="EB152" s="140">
        <f t="shared" ref="EB152" si="4439">EB151</f>
        <v>0</v>
      </c>
      <c r="EC152" s="424">
        <f t="shared" si="3691"/>
        <v>396310.6</v>
      </c>
      <c r="ED152" s="139">
        <f>ED151</f>
        <v>0</v>
      </c>
      <c r="EE152" s="140"/>
      <c r="EF152" s="140">
        <f t="shared" ref="EF152" si="4440">EF151</f>
        <v>0</v>
      </c>
      <c r="EG152" s="139">
        <f>EG151</f>
        <v>0</v>
      </c>
      <c r="EH152" s="140"/>
      <c r="EI152" s="140">
        <f t="shared" ref="EI152" si="4441">EI151</f>
        <v>0</v>
      </c>
      <c r="EJ152" s="139">
        <f>EJ151</f>
        <v>0</v>
      </c>
      <c r="EK152" s="140"/>
      <c r="EL152" s="140">
        <f t="shared" ref="EL152" si="4442">EL151</f>
        <v>0</v>
      </c>
      <c r="EM152" s="139">
        <f>EM151</f>
        <v>0</v>
      </c>
      <c r="EN152" s="140"/>
      <c r="EO152" s="140">
        <f t="shared" ref="EO152" si="4443">EO151</f>
        <v>0</v>
      </c>
      <c r="EP152" s="139">
        <f>EP151</f>
        <v>0</v>
      </c>
      <c r="EQ152" s="140"/>
      <c r="ER152" s="140">
        <f t="shared" ref="ER152" si="4444">ER151</f>
        <v>0</v>
      </c>
      <c r="ES152" s="424">
        <f t="shared" si="3698"/>
        <v>0</v>
      </c>
      <c r="ET152" s="140">
        <f t="shared" ref="ET152:EV152" si="4445">ET151</f>
        <v>0</v>
      </c>
      <c r="EU152" s="140">
        <f t="shared" si="4445"/>
        <v>10000</v>
      </c>
      <c r="EV152" s="140">
        <f t="shared" si="4445"/>
        <v>39631.06</v>
      </c>
      <c r="EW152" s="424">
        <f t="shared" si="3790"/>
        <v>445941.66</v>
      </c>
      <c r="EX152" s="138"/>
      <c r="EY152" s="139">
        <f>EY151</f>
        <v>0</v>
      </c>
      <c r="EZ152" s="140"/>
      <c r="FA152" s="140">
        <f t="shared" ref="FA152" si="4446">FA151</f>
        <v>0</v>
      </c>
      <c r="FB152" s="139">
        <f>FB151</f>
        <v>2073</v>
      </c>
      <c r="FC152" s="140"/>
      <c r="FD152" s="140">
        <f t="shared" ref="FD152" si="4447">FD151</f>
        <v>22920</v>
      </c>
      <c r="FE152" s="139">
        <f>FE151</f>
        <v>250</v>
      </c>
      <c r="FF152" s="140"/>
      <c r="FG152" s="140">
        <f t="shared" ref="FG152" si="4448">FG151</f>
        <v>15000</v>
      </c>
      <c r="FH152" s="139">
        <f>FH151</f>
        <v>150</v>
      </c>
      <c r="FI152" s="140"/>
      <c r="FJ152" s="140">
        <f t="shared" ref="FJ152" si="4449">FJ151</f>
        <v>4500</v>
      </c>
      <c r="FK152" s="139">
        <f>FK151</f>
        <v>0</v>
      </c>
      <c r="FL152" s="140"/>
      <c r="FM152" s="140">
        <f t="shared" ref="FM152" si="4450">FM151</f>
        <v>0</v>
      </c>
      <c r="FN152" s="139">
        <f>FN151</f>
        <v>150</v>
      </c>
      <c r="FO152" s="140"/>
      <c r="FP152" s="140">
        <f t="shared" ref="FP152:FS152" si="4451">FP151</f>
        <v>75000</v>
      </c>
      <c r="FQ152" s="681">
        <f t="shared" si="4451"/>
        <v>0</v>
      </c>
      <c r="FR152" s="140">
        <f t="shared" si="4451"/>
        <v>0</v>
      </c>
      <c r="FS152" s="140">
        <f t="shared" si="4451"/>
        <v>0</v>
      </c>
      <c r="FT152" s="139">
        <f>FT151</f>
        <v>364910</v>
      </c>
      <c r="FU152" s="140"/>
      <c r="FV152" s="140">
        <f t="shared" ref="FV152" si="4452">FV151</f>
        <v>145964</v>
      </c>
      <c r="FW152" s="139">
        <f>FW151</f>
        <v>358079</v>
      </c>
      <c r="FX152" s="140">
        <f>FX151</f>
        <v>0</v>
      </c>
      <c r="FY152" s="140"/>
      <c r="FZ152" s="140">
        <f t="shared" ref="FZ152" si="4453">FZ151</f>
        <v>0</v>
      </c>
      <c r="GA152" s="424">
        <f t="shared" si="3708"/>
        <v>263384</v>
      </c>
      <c r="GB152" s="139">
        <f>GB151</f>
        <v>0</v>
      </c>
      <c r="GC152" s="140"/>
      <c r="GD152" s="140">
        <f t="shared" ref="GD152" si="4454">GD151</f>
        <v>0</v>
      </c>
      <c r="GE152" s="139">
        <f>GE151</f>
        <v>0</v>
      </c>
      <c r="GF152" s="140"/>
      <c r="GG152" s="140">
        <f t="shared" ref="GG152" si="4455">GG151</f>
        <v>0</v>
      </c>
      <c r="GH152" s="139">
        <f>GH151</f>
        <v>0</v>
      </c>
      <c r="GI152" s="140"/>
      <c r="GJ152" s="140">
        <f t="shared" ref="GJ152" si="4456">GJ151</f>
        <v>0</v>
      </c>
      <c r="GK152" s="139">
        <f>GK151</f>
        <v>0</v>
      </c>
      <c r="GL152" s="140"/>
      <c r="GM152" s="140">
        <f t="shared" ref="GM152" si="4457">GM151</f>
        <v>0</v>
      </c>
      <c r="GN152" s="139">
        <f>GN151</f>
        <v>0</v>
      </c>
      <c r="GO152" s="140"/>
      <c r="GP152" s="140">
        <f t="shared" ref="GP152" si="4458">GP151</f>
        <v>0</v>
      </c>
      <c r="GQ152" s="424">
        <f t="shared" si="3715"/>
        <v>0</v>
      </c>
      <c r="GR152" s="140">
        <f t="shared" ref="GR152:GT152" si="4459">GR151</f>
        <v>0</v>
      </c>
      <c r="GS152" s="140">
        <f t="shared" si="4459"/>
        <v>10000</v>
      </c>
      <c r="GT152" s="141">
        <f t="shared" si="4459"/>
        <v>26338.400000000001</v>
      </c>
      <c r="GU152" s="424">
        <f t="shared" si="3791"/>
        <v>299722.40000000002</v>
      </c>
      <c r="GV152" s="138"/>
      <c r="GW152" s="139">
        <f>GW151</f>
        <v>0</v>
      </c>
      <c r="GX152" s="140"/>
      <c r="GY152" s="140">
        <f t="shared" ref="GY152" si="4460">GY151</f>
        <v>0</v>
      </c>
      <c r="GZ152" s="139">
        <f>GZ151</f>
        <v>2077</v>
      </c>
      <c r="HA152" s="140"/>
      <c r="HB152" s="140">
        <f t="shared" ref="HB152" si="4461">HB151</f>
        <v>53080</v>
      </c>
      <c r="HC152" s="139">
        <f>HC151</f>
        <v>250</v>
      </c>
      <c r="HD152" s="140"/>
      <c r="HE152" s="140">
        <f t="shared" ref="HE152" si="4462">HE151</f>
        <v>15000</v>
      </c>
      <c r="HF152" s="139">
        <f>HF151</f>
        <v>250</v>
      </c>
      <c r="HG152" s="140"/>
      <c r="HH152" s="140">
        <f t="shared" ref="HH152" si="4463">HH151</f>
        <v>7500</v>
      </c>
      <c r="HI152" s="139">
        <f>HI151</f>
        <v>0</v>
      </c>
      <c r="HJ152" s="140"/>
      <c r="HK152" s="140">
        <f t="shared" ref="HK152" si="4464">HK151</f>
        <v>0</v>
      </c>
      <c r="HL152" s="139">
        <f>HL151</f>
        <v>250</v>
      </c>
      <c r="HM152" s="140"/>
      <c r="HN152" s="140">
        <f t="shared" ref="HN152:HQ152" si="4465">HN151</f>
        <v>125000</v>
      </c>
      <c r="HO152" s="681">
        <f t="shared" si="4465"/>
        <v>0</v>
      </c>
      <c r="HP152" s="140">
        <f t="shared" si="4465"/>
        <v>0</v>
      </c>
      <c r="HQ152" s="140">
        <f t="shared" si="4465"/>
        <v>0</v>
      </c>
      <c r="HR152" s="139">
        <f>HR151</f>
        <v>358079</v>
      </c>
      <c r="HS152" s="140"/>
      <c r="HT152" s="140">
        <f t="shared" ref="HT152" si="4466">HT151</f>
        <v>150231</v>
      </c>
      <c r="HU152" s="139">
        <f>HU151</f>
        <v>352158</v>
      </c>
      <c r="HV152" s="139">
        <f>HV151</f>
        <v>0</v>
      </c>
      <c r="HW152" s="140"/>
      <c r="HX152" s="140">
        <f t="shared" ref="HX152" si="4467">HX151</f>
        <v>0</v>
      </c>
      <c r="HY152" s="424">
        <f t="shared" si="3725"/>
        <v>350811</v>
      </c>
      <c r="HZ152" s="139">
        <f>HZ151</f>
        <v>0</v>
      </c>
      <c r="IA152" s="140"/>
      <c r="IB152" s="140">
        <f t="shared" ref="IB152" si="4468">IB151</f>
        <v>0</v>
      </c>
      <c r="IC152" s="139">
        <f>IC151</f>
        <v>0</v>
      </c>
      <c r="ID152" s="140"/>
      <c r="IE152" s="140">
        <f t="shared" ref="IE152" si="4469">IE151</f>
        <v>0</v>
      </c>
      <c r="IF152" s="139">
        <f>IF151</f>
        <v>0</v>
      </c>
      <c r="IG152" s="140"/>
      <c r="IH152" s="140">
        <f t="shared" ref="IH152" si="4470">IH151</f>
        <v>0</v>
      </c>
      <c r="II152" s="139">
        <f>II151</f>
        <v>0</v>
      </c>
      <c r="IJ152" s="140"/>
      <c r="IK152" s="140">
        <f t="shared" ref="IK152" si="4471">IK151</f>
        <v>0</v>
      </c>
      <c r="IL152" s="139">
        <f>IL151</f>
        <v>0</v>
      </c>
      <c r="IM152" s="140"/>
      <c r="IN152" s="140">
        <f t="shared" ref="IN152" si="4472">IN151</f>
        <v>0</v>
      </c>
      <c r="IO152" s="424">
        <f t="shared" si="3732"/>
        <v>0</v>
      </c>
      <c r="IP152" s="140">
        <f t="shared" ref="IP152:IQ152" si="4473">IP151</f>
        <v>0</v>
      </c>
      <c r="IQ152" s="140">
        <f t="shared" si="4473"/>
        <v>10000</v>
      </c>
      <c r="IR152" s="141">
        <f>IR151</f>
        <v>35081.1</v>
      </c>
      <c r="IS152" s="424">
        <f t="shared" si="3792"/>
        <v>395892.1</v>
      </c>
      <c r="IT152" s="138"/>
      <c r="IU152" s="139">
        <f>IU151</f>
        <v>0</v>
      </c>
      <c r="IV152" s="140"/>
      <c r="IW152" s="140">
        <f t="shared" ref="IW152" si="4474">IW151</f>
        <v>0</v>
      </c>
      <c r="IX152" s="139">
        <f>IX151</f>
        <v>2020</v>
      </c>
      <c r="IY152" s="140"/>
      <c r="IZ152" s="140">
        <f t="shared" ref="IZ152" si="4475">IZ151</f>
        <v>50800</v>
      </c>
      <c r="JA152" s="139">
        <f>JA151</f>
        <v>250</v>
      </c>
      <c r="JB152" s="140"/>
      <c r="JC152" s="140">
        <f t="shared" ref="JC152" si="4476">JC151</f>
        <v>15000</v>
      </c>
      <c r="JD152" s="139">
        <f>JD151</f>
        <v>250</v>
      </c>
      <c r="JE152" s="140"/>
      <c r="JF152" s="140">
        <f t="shared" ref="JF152" si="4477">JF151</f>
        <v>7500</v>
      </c>
      <c r="JG152" s="139">
        <f>JG151</f>
        <v>0</v>
      </c>
      <c r="JH152" s="140"/>
      <c r="JI152" s="140">
        <f t="shared" ref="JI152" si="4478">JI151</f>
        <v>0</v>
      </c>
      <c r="JJ152" s="139">
        <f>JJ151</f>
        <v>250</v>
      </c>
      <c r="JK152" s="140"/>
      <c r="JL152" s="140">
        <f t="shared" ref="JL152:JO152" si="4479">JL151</f>
        <v>125000</v>
      </c>
      <c r="JM152" s="681">
        <f t="shared" si="4479"/>
        <v>0</v>
      </c>
      <c r="JN152" s="140">
        <f t="shared" si="4479"/>
        <v>0</v>
      </c>
      <c r="JO152" s="140">
        <f t="shared" si="4479"/>
        <v>0</v>
      </c>
      <c r="JP152" s="139">
        <f>JP151</f>
        <v>352158</v>
      </c>
      <c r="JQ152" s="140"/>
      <c r="JR152" s="140">
        <f t="shared" ref="JR152" si="4480">JR151</f>
        <v>147863</v>
      </c>
      <c r="JS152" s="139">
        <f>JS151</f>
        <v>350000</v>
      </c>
      <c r="JT152" s="139">
        <f>JT151</f>
        <v>0</v>
      </c>
      <c r="JU152" s="140"/>
      <c r="JV152" s="140">
        <f t="shared" ref="JV152" si="4481">JV151</f>
        <v>0</v>
      </c>
      <c r="JW152" s="424">
        <f t="shared" si="3742"/>
        <v>346163</v>
      </c>
      <c r="JX152" s="139">
        <f>JX151</f>
        <v>0</v>
      </c>
      <c r="JY152" s="140"/>
      <c r="JZ152" s="140">
        <f t="shared" ref="JZ152" si="4482">JZ151</f>
        <v>0</v>
      </c>
      <c r="KA152" s="139">
        <f>KA151</f>
        <v>0</v>
      </c>
      <c r="KB152" s="140"/>
      <c r="KC152" s="140">
        <f t="shared" ref="KC152" si="4483">KC151</f>
        <v>0</v>
      </c>
      <c r="KD152" s="139">
        <f>KD151</f>
        <v>0</v>
      </c>
      <c r="KE152" s="140"/>
      <c r="KF152" s="140">
        <f t="shared" ref="KF152" si="4484">KF151</f>
        <v>0</v>
      </c>
      <c r="KG152" s="139">
        <f>KG151</f>
        <v>0</v>
      </c>
      <c r="KH152" s="140"/>
      <c r="KI152" s="140">
        <f t="shared" ref="KI152" si="4485">KI151</f>
        <v>0</v>
      </c>
      <c r="KJ152" s="139">
        <f>KJ151</f>
        <v>0</v>
      </c>
      <c r="KK152" s="140"/>
      <c r="KL152" s="140">
        <f t="shared" ref="KL152" si="4486">KL151</f>
        <v>0</v>
      </c>
      <c r="KM152" s="424">
        <f t="shared" si="3749"/>
        <v>0</v>
      </c>
      <c r="KN152" s="140">
        <f t="shared" ref="KN152:KO152" si="4487">KN151</f>
        <v>0</v>
      </c>
      <c r="KO152" s="140">
        <f t="shared" si="4487"/>
        <v>10000</v>
      </c>
      <c r="KP152" s="141">
        <f>KP151</f>
        <v>34616.300000000003</v>
      </c>
      <c r="KQ152" s="424">
        <f t="shared" si="3793"/>
        <v>390779.3</v>
      </c>
      <c r="KR152" s="138"/>
    </row>
    <row r="153" spans="1:304" ht="15">
      <c r="A153" s="918" t="s">
        <v>28</v>
      </c>
      <c r="B153" s="331" t="s">
        <v>29</v>
      </c>
      <c r="C153" s="332"/>
      <c r="D153" s="615"/>
      <c r="E153" s="333"/>
      <c r="F153" s="333" t="str">
        <f t="shared" si="3758"/>
        <v/>
      </c>
      <c r="G153" s="334"/>
      <c r="H153" s="333"/>
      <c r="I153" s="333" t="str">
        <f t="shared" si="4208"/>
        <v/>
      </c>
      <c r="J153" s="334"/>
      <c r="K153" s="333"/>
      <c r="L153" s="333" t="str">
        <f t="shared" si="4210"/>
        <v/>
      </c>
      <c r="M153" s="334"/>
      <c r="N153" s="333"/>
      <c r="O153" s="333" t="str">
        <f t="shared" si="4212"/>
        <v/>
      </c>
      <c r="P153" s="334"/>
      <c r="Q153" s="333"/>
      <c r="R153" s="333" t="str">
        <f t="shared" si="4214"/>
        <v/>
      </c>
      <c r="S153" s="334"/>
      <c r="T153" s="333"/>
      <c r="U153" s="333" t="str">
        <f t="shared" si="4216"/>
        <v/>
      </c>
      <c r="V153" s="334"/>
      <c r="W153" s="696"/>
      <c r="X153" s="334"/>
      <c r="Y153" s="334"/>
      <c r="Z153" s="333"/>
      <c r="AA153" s="335" t="str">
        <f t="shared" si="4219"/>
        <v/>
      </c>
      <c r="AB153" s="334"/>
      <c r="AC153" s="333"/>
      <c r="AD153" s="333"/>
      <c r="AE153" s="333" t="str">
        <f t="shared" si="4221"/>
        <v/>
      </c>
      <c r="AF153" s="334"/>
      <c r="AG153" s="186">
        <f t="shared" si="4410"/>
        <v>0</v>
      </c>
      <c r="AH153" s="333"/>
      <c r="AI153" s="333" t="str">
        <f t="shared" si="4223"/>
        <v/>
      </c>
      <c r="AJ153" s="334"/>
      <c r="AK153" s="333"/>
      <c r="AL153" s="333" t="str">
        <f t="shared" si="4225"/>
        <v/>
      </c>
      <c r="AM153" s="334"/>
      <c r="AN153" s="333"/>
      <c r="AO153" s="333" t="str">
        <f t="shared" si="4227"/>
        <v/>
      </c>
      <c r="AP153" s="334"/>
      <c r="AQ153" s="333"/>
      <c r="AR153" s="333" t="str">
        <f t="shared" si="4229"/>
        <v/>
      </c>
      <c r="AS153" s="334"/>
      <c r="AT153" s="333"/>
      <c r="AU153" s="333" t="str">
        <f t="shared" si="4231"/>
        <v>0</v>
      </c>
      <c r="AV153" s="334"/>
      <c r="AW153" s="186">
        <f t="shared" si="4416"/>
        <v>0</v>
      </c>
      <c r="AX153" s="334"/>
      <c r="AY153" s="334"/>
      <c r="AZ153" s="334"/>
      <c r="BA153" s="336">
        <f t="shared" si="4233"/>
        <v>0</v>
      </c>
      <c r="BB153" s="180"/>
      <c r="BC153" s="333"/>
      <c r="BD153" s="334" t="str">
        <f t="shared" si="3810"/>
        <v/>
      </c>
      <c r="BE153" s="334"/>
      <c r="BF153" s="333"/>
      <c r="BG153" s="334" t="str">
        <f t="shared" si="3812"/>
        <v/>
      </c>
      <c r="BH153" s="334"/>
      <c r="BI153" s="333"/>
      <c r="BJ153" s="334" t="str">
        <f t="shared" si="3814"/>
        <v/>
      </c>
      <c r="BK153" s="334"/>
      <c r="BL153" s="333"/>
      <c r="BM153" s="334" t="str">
        <f t="shared" si="3816"/>
        <v/>
      </c>
      <c r="BN153" s="334"/>
      <c r="BO153" s="333"/>
      <c r="BP153" s="334" t="str">
        <f t="shared" si="3818"/>
        <v/>
      </c>
      <c r="BQ153" s="334"/>
      <c r="BR153" s="333"/>
      <c r="BS153" s="334" t="str">
        <f t="shared" si="3820"/>
        <v/>
      </c>
      <c r="BT153" s="334"/>
      <c r="BU153" s="696"/>
      <c r="BV153" s="334"/>
      <c r="BW153" s="334"/>
      <c r="BX153" s="333"/>
      <c r="BY153" s="334" t="str">
        <f t="shared" si="3823"/>
        <v/>
      </c>
      <c r="BZ153" s="334"/>
      <c r="CA153" s="333"/>
      <c r="CB153" s="333"/>
      <c r="CC153" s="334" t="str">
        <f t="shared" si="3825"/>
        <v/>
      </c>
      <c r="CD153" s="334"/>
      <c r="CE153" s="424">
        <f t="shared" si="3674"/>
        <v>0</v>
      </c>
      <c r="CF153" s="333"/>
      <c r="CG153" s="334" t="str">
        <f t="shared" si="3828"/>
        <v/>
      </c>
      <c r="CH153" s="334"/>
      <c r="CI153" s="333"/>
      <c r="CJ153" s="334" t="str">
        <f t="shared" si="3830"/>
        <v/>
      </c>
      <c r="CK153" s="334"/>
      <c r="CL153" s="333"/>
      <c r="CM153" s="334" t="str">
        <f t="shared" si="3832"/>
        <v/>
      </c>
      <c r="CN153" s="334"/>
      <c r="CO153" s="333"/>
      <c r="CP153" s="334" t="str">
        <f t="shared" si="3834"/>
        <v/>
      </c>
      <c r="CQ153" s="334"/>
      <c r="CR153" s="333"/>
      <c r="CS153" s="334" t="str">
        <f t="shared" si="3836"/>
        <v/>
      </c>
      <c r="CT153" s="334"/>
      <c r="CU153" s="424">
        <f t="shared" si="3681"/>
        <v>0</v>
      </c>
      <c r="CV153" s="334"/>
      <c r="CW153" s="334"/>
      <c r="CX153" s="334"/>
      <c r="CY153" s="424">
        <f t="shared" si="3789"/>
        <v>0</v>
      </c>
      <c r="CZ153" s="829"/>
      <c r="DA153" s="333"/>
      <c r="DB153" s="334"/>
      <c r="DC153" s="334"/>
      <c r="DD153" s="333"/>
      <c r="DE153" s="334"/>
      <c r="DF153" s="334"/>
      <c r="DG153" s="333"/>
      <c r="DH153" s="334"/>
      <c r="DI153" s="334"/>
      <c r="DJ153" s="333"/>
      <c r="DK153" s="334"/>
      <c r="DL153" s="334"/>
      <c r="DM153" s="333"/>
      <c r="DN153" s="334"/>
      <c r="DO153" s="334"/>
      <c r="DP153" s="333"/>
      <c r="DQ153" s="334"/>
      <c r="DR153" s="334"/>
      <c r="DS153" s="696"/>
      <c r="DT153" s="334"/>
      <c r="DU153" s="334"/>
      <c r="DV153" s="333"/>
      <c r="DW153" s="334"/>
      <c r="DX153" s="334"/>
      <c r="DY153" s="333"/>
      <c r="DZ153" s="333"/>
      <c r="EA153" s="334"/>
      <c r="EB153" s="334"/>
      <c r="EC153" s="424">
        <f t="shared" si="3691"/>
        <v>0</v>
      </c>
      <c r="ED153" s="333"/>
      <c r="EE153" s="334"/>
      <c r="EF153" s="334"/>
      <c r="EG153" s="333"/>
      <c r="EH153" s="334"/>
      <c r="EI153" s="334"/>
      <c r="EJ153" s="333"/>
      <c r="EK153" s="334"/>
      <c r="EL153" s="334"/>
      <c r="EM153" s="333"/>
      <c r="EN153" s="334"/>
      <c r="EO153" s="334"/>
      <c r="EP153" s="333"/>
      <c r="EQ153" s="334"/>
      <c r="ER153" s="334"/>
      <c r="ES153" s="424">
        <f t="shared" si="3698"/>
        <v>0</v>
      </c>
      <c r="ET153" s="334"/>
      <c r="EU153" s="334"/>
      <c r="EV153" s="334"/>
      <c r="EW153" s="424">
        <f t="shared" si="3790"/>
        <v>0</v>
      </c>
      <c r="EX153" s="180"/>
      <c r="EY153" s="333"/>
      <c r="EZ153" s="334"/>
      <c r="FA153" s="334"/>
      <c r="FB153" s="333"/>
      <c r="FC153" s="334"/>
      <c r="FD153" s="334"/>
      <c r="FE153" s="333"/>
      <c r="FF153" s="334"/>
      <c r="FG153" s="334"/>
      <c r="FH153" s="333"/>
      <c r="FI153" s="334"/>
      <c r="FJ153" s="334"/>
      <c r="FK153" s="333"/>
      <c r="FL153" s="334"/>
      <c r="FM153" s="334"/>
      <c r="FN153" s="333"/>
      <c r="FO153" s="334"/>
      <c r="FP153" s="334"/>
      <c r="FQ153" s="696"/>
      <c r="FR153" s="334"/>
      <c r="FS153" s="334"/>
      <c r="FT153" s="333"/>
      <c r="FU153" s="334"/>
      <c r="FV153" s="334"/>
      <c r="FW153" s="333"/>
      <c r="FX153" s="334"/>
      <c r="FY153" s="334"/>
      <c r="FZ153" s="334"/>
      <c r="GA153" s="424">
        <f t="shared" si="3708"/>
        <v>0</v>
      </c>
      <c r="GB153" s="333"/>
      <c r="GC153" s="334"/>
      <c r="GD153" s="334"/>
      <c r="GE153" s="333"/>
      <c r="GF153" s="334"/>
      <c r="GG153" s="334"/>
      <c r="GH153" s="333"/>
      <c r="GI153" s="334"/>
      <c r="GJ153" s="334"/>
      <c r="GK153" s="333"/>
      <c r="GL153" s="334"/>
      <c r="GM153" s="334"/>
      <c r="GN153" s="333"/>
      <c r="GO153" s="334"/>
      <c r="GP153" s="334"/>
      <c r="GQ153" s="424">
        <f t="shared" si="3715"/>
        <v>0</v>
      </c>
      <c r="GR153" s="334"/>
      <c r="GS153" s="334"/>
      <c r="GT153" s="337"/>
      <c r="GU153" s="424">
        <f t="shared" si="3791"/>
        <v>0</v>
      </c>
      <c r="GV153" s="180"/>
      <c r="GW153" s="333"/>
      <c r="GX153" s="334"/>
      <c r="GY153" s="334"/>
      <c r="GZ153" s="333"/>
      <c r="HA153" s="334"/>
      <c r="HB153" s="334"/>
      <c r="HC153" s="333"/>
      <c r="HD153" s="334"/>
      <c r="HE153" s="334"/>
      <c r="HF153" s="333"/>
      <c r="HG153" s="334"/>
      <c r="HH153" s="334"/>
      <c r="HI153" s="333"/>
      <c r="HJ153" s="334"/>
      <c r="HK153" s="334"/>
      <c r="HL153" s="333"/>
      <c r="HM153" s="334"/>
      <c r="HN153" s="334"/>
      <c r="HO153" s="696"/>
      <c r="HP153" s="334"/>
      <c r="HQ153" s="334"/>
      <c r="HR153" s="333"/>
      <c r="HS153" s="334"/>
      <c r="HT153" s="334"/>
      <c r="HU153" s="333"/>
      <c r="HV153" s="333"/>
      <c r="HW153" s="334"/>
      <c r="HX153" s="334"/>
      <c r="HY153" s="424">
        <f t="shared" si="3725"/>
        <v>0</v>
      </c>
      <c r="HZ153" s="333"/>
      <c r="IA153" s="334"/>
      <c r="IB153" s="334"/>
      <c r="IC153" s="333"/>
      <c r="ID153" s="334"/>
      <c r="IE153" s="334"/>
      <c r="IF153" s="333"/>
      <c r="IG153" s="334"/>
      <c r="IH153" s="334"/>
      <c r="II153" s="333"/>
      <c r="IJ153" s="334"/>
      <c r="IK153" s="334"/>
      <c r="IL153" s="333"/>
      <c r="IM153" s="334"/>
      <c r="IN153" s="334"/>
      <c r="IO153" s="424">
        <f t="shared" si="3732"/>
        <v>0</v>
      </c>
      <c r="IP153" s="334"/>
      <c r="IQ153" s="334"/>
      <c r="IR153" s="337"/>
      <c r="IS153" s="424">
        <f t="shared" si="3792"/>
        <v>0</v>
      </c>
      <c r="IT153" s="180"/>
      <c r="IU153" s="333"/>
      <c r="IV153" s="334"/>
      <c r="IW153" s="334"/>
      <c r="IX153" s="333"/>
      <c r="IY153" s="334"/>
      <c r="IZ153" s="334"/>
      <c r="JA153" s="333"/>
      <c r="JB153" s="334"/>
      <c r="JC153" s="334"/>
      <c r="JD153" s="333"/>
      <c r="JE153" s="334"/>
      <c r="JF153" s="334"/>
      <c r="JG153" s="333"/>
      <c r="JH153" s="334"/>
      <c r="JI153" s="334"/>
      <c r="JJ153" s="333"/>
      <c r="JK153" s="334"/>
      <c r="JL153" s="334"/>
      <c r="JM153" s="696"/>
      <c r="JN153" s="334"/>
      <c r="JO153" s="334"/>
      <c r="JP153" s="333"/>
      <c r="JQ153" s="334"/>
      <c r="JR153" s="334"/>
      <c r="JS153" s="333"/>
      <c r="JT153" s="333"/>
      <c r="JU153" s="334"/>
      <c r="JV153" s="334"/>
      <c r="JW153" s="424">
        <f t="shared" si="3742"/>
        <v>0</v>
      </c>
      <c r="JX153" s="333"/>
      <c r="JY153" s="334"/>
      <c r="JZ153" s="334"/>
      <c r="KA153" s="333"/>
      <c r="KB153" s="334"/>
      <c r="KC153" s="334"/>
      <c r="KD153" s="333"/>
      <c r="KE153" s="334"/>
      <c r="KF153" s="334"/>
      <c r="KG153" s="333"/>
      <c r="KH153" s="334"/>
      <c r="KI153" s="334"/>
      <c r="KJ153" s="333"/>
      <c r="KK153" s="334"/>
      <c r="KL153" s="334"/>
      <c r="KM153" s="424">
        <f t="shared" si="3749"/>
        <v>0</v>
      </c>
      <c r="KN153" s="334"/>
      <c r="KO153" s="334"/>
      <c r="KP153" s="337"/>
      <c r="KQ153" s="424">
        <f t="shared" si="3793"/>
        <v>0</v>
      </c>
      <c r="KR153" s="180"/>
    </row>
    <row r="154" spans="1:304" ht="24.6" customHeight="1">
      <c r="A154" s="919"/>
      <c r="B154" s="26"/>
      <c r="C154" s="637" t="s">
        <v>30</v>
      </c>
      <c r="D154" s="17" t="s">
        <v>1</v>
      </c>
      <c r="E154" s="32"/>
      <c r="F154" s="32" t="str">
        <f t="shared" si="3758"/>
        <v/>
      </c>
      <c r="G154" s="35"/>
      <c r="H154" s="32">
        <v>85</v>
      </c>
      <c r="I154" s="32">
        <f t="shared" si="4208"/>
        <v>55</v>
      </c>
      <c r="J154" s="35">
        <v>4675</v>
      </c>
      <c r="K154" s="32"/>
      <c r="L154" s="32" t="str">
        <f t="shared" si="4210"/>
        <v/>
      </c>
      <c r="M154" s="35"/>
      <c r="N154" s="32"/>
      <c r="O154" s="32" t="str">
        <f t="shared" si="4212"/>
        <v/>
      </c>
      <c r="P154" s="35"/>
      <c r="Q154" s="32"/>
      <c r="R154" s="32" t="str">
        <f t="shared" si="4214"/>
        <v/>
      </c>
      <c r="S154" s="35"/>
      <c r="T154" s="32"/>
      <c r="U154" s="32" t="str">
        <f t="shared" si="4216"/>
        <v/>
      </c>
      <c r="V154" s="35"/>
      <c r="W154" s="669"/>
      <c r="X154" s="35"/>
      <c r="Y154" s="35"/>
      <c r="Z154" s="32">
        <v>28000</v>
      </c>
      <c r="AA154" s="229">
        <f t="shared" si="4219"/>
        <v>0.61617857142857146</v>
      </c>
      <c r="AB154" s="35">
        <v>17253</v>
      </c>
      <c r="AC154" s="32"/>
      <c r="AD154" s="32"/>
      <c r="AE154" s="32" t="str">
        <f t="shared" si="4221"/>
        <v/>
      </c>
      <c r="AF154" s="35"/>
      <c r="AG154" s="35">
        <f t="shared" si="4410"/>
        <v>21928</v>
      </c>
      <c r="AH154" s="489"/>
      <c r="AI154" s="489"/>
      <c r="AJ154" s="490"/>
      <c r="AK154" s="489"/>
      <c r="AL154" s="32"/>
      <c r="AM154" s="35"/>
      <c r="AN154" s="32"/>
      <c r="AO154" s="32"/>
      <c r="AP154" s="35"/>
      <c r="AQ154" s="32"/>
      <c r="AR154" s="32"/>
      <c r="AS154" s="35"/>
      <c r="AT154" s="32"/>
      <c r="AU154" s="32" t="str">
        <f t="shared" si="4231"/>
        <v>0</v>
      </c>
      <c r="AV154" s="35"/>
      <c r="AW154" s="35">
        <f t="shared" si="4416"/>
        <v>0</v>
      </c>
      <c r="AX154" s="35"/>
      <c r="AY154" s="35">
        <v>5000</v>
      </c>
      <c r="AZ154" s="399">
        <f t="shared" ref="AZ154:AZ157" si="4488">SUM(G154,J154,M154,P154,S154,V154,AB154,AF154,AJ154,AM154,AP154,AV154,AS154,AX154)*0.1</f>
        <v>2192.8000000000002</v>
      </c>
      <c r="BA154" s="206">
        <f t="shared" si="4233"/>
        <v>29120.799999999999</v>
      </c>
      <c r="BB154" s="45"/>
      <c r="BC154" s="398"/>
      <c r="BD154" s="399" t="str">
        <f t="shared" si="3810"/>
        <v/>
      </c>
      <c r="BE154" s="399"/>
      <c r="BF154" s="398">
        <v>411</v>
      </c>
      <c r="BG154" s="399">
        <f t="shared" si="3812"/>
        <v>62.980535279805352</v>
      </c>
      <c r="BH154" s="399">
        <v>25885</v>
      </c>
      <c r="BI154" s="398"/>
      <c r="BJ154" s="399" t="str">
        <f t="shared" si="3814"/>
        <v/>
      </c>
      <c r="BK154" s="399"/>
      <c r="BL154" s="398"/>
      <c r="BM154" s="399" t="str">
        <f t="shared" si="3816"/>
        <v/>
      </c>
      <c r="BN154" s="399"/>
      <c r="BO154" s="398"/>
      <c r="BP154" s="399" t="str">
        <f t="shared" si="3818"/>
        <v/>
      </c>
      <c r="BQ154" s="399"/>
      <c r="BR154" s="398"/>
      <c r="BS154" s="399" t="str">
        <f t="shared" si="3820"/>
        <v/>
      </c>
      <c r="BT154" s="399"/>
      <c r="BU154" s="668"/>
      <c r="BV154" s="399"/>
      <c r="BW154" s="399"/>
      <c r="BX154" s="398"/>
      <c r="BY154" s="399" t="str">
        <f t="shared" si="3823"/>
        <v/>
      </c>
      <c r="BZ154" s="399"/>
      <c r="CA154" s="398"/>
      <c r="CB154" s="398"/>
      <c r="CC154" s="399" t="str">
        <f t="shared" si="3825"/>
        <v/>
      </c>
      <c r="CD154" s="399"/>
      <c r="CE154" s="424">
        <f t="shared" si="3674"/>
        <v>25885</v>
      </c>
      <c r="CF154" s="398">
        <v>760</v>
      </c>
      <c r="CG154" s="399">
        <f t="shared" si="3828"/>
        <v>74.78947368421052</v>
      </c>
      <c r="CH154" s="399">
        <v>56840</v>
      </c>
      <c r="CI154" s="398"/>
      <c r="CJ154" s="399" t="str">
        <f t="shared" si="3830"/>
        <v/>
      </c>
      <c r="CK154" s="399"/>
      <c r="CL154" s="398">
        <v>180</v>
      </c>
      <c r="CM154" s="399">
        <f t="shared" si="3832"/>
        <v>1865.6555555555556</v>
      </c>
      <c r="CN154" s="399">
        <v>335818</v>
      </c>
      <c r="CO154" s="398"/>
      <c r="CP154" s="399" t="str">
        <f t="shared" si="3834"/>
        <v/>
      </c>
      <c r="CQ154" s="399"/>
      <c r="CR154" s="398"/>
      <c r="CS154" s="399" t="str">
        <f t="shared" si="3836"/>
        <v/>
      </c>
      <c r="CT154" s="399">
        <v>0</v>
      </c>
      <c r="CU154" s="424">
        <f t="shared" si="3681"/>
        <v>392658</v>
      </c>
      <c r="CV154" s="399"/>
      <c r="CW154" s="399">
        <v>5000</v>
      </c>
      <c r="CX154" s="399">
        <f>SUM(BE154,BH154,BK154,BN154,BQ154,BT154,BZ154,CD154,CH154,CK154,CN154,CQ154,CT154)*0.1</f>
        <v>41854.300000000003</v>
      </c>
      <c r="CY154" s="424">
        <f t="shared" si="3789"/>
        <v>465397.3</v>
      </c>
      <c r="CZ154" s="823" t="s">
        <v>387</v>
      </c>
      <c r="DA154" s="398"/>
      <c r="DB154" s="399"/>
      <c r="DC154" s="399"/>
      <c r="DD154" s="398">
        <v>50</v>
      </c>
      <c r="DE154" s="399"/>
      <c r="DF154" s="399">
        <v>3250</v>
      </c>
      <c r="DG154" s="398"/>
      <c r="DH154" s="399"/>
      <c r="DI154" s="399"/>
      <c r="DJ154" s="398">
        <v>23</v>
      </c>
      <c r="DK154" s="399"/>
      <c r="DL154" s="399">
        <v>739</v>
      </c>
      <c r="DM154" s="398"/>
      <c r="DN154" s="399"/>
      <c r="DO154" s="399"/>
      <c r="DP154" s="398">
        <v>12</v>
      </c>
      <c r="DQ154" s="399"/>
      <c r="DR154" s="399">
        <v>5400</v>
      </c>
      <c r="DS154" s="668"/>
      <c r="DT154" s="399"/>
      <c r="DU154" s="399"/>
      <c r="DV154" s="398"/>
      <c r="DW154" s="399"/>
      <c r="DX154" s="399"/>
      <c r="DY154" s="398"/>
      <c r="DZ154" s="398"/>
      <c r="EA154" s="399"/>
      <c r="EB154" s="399"/>
      <c r="EC154" s="424">
        <f t="shared" si="3691"/>
        <v>9389</v>
      </c>
      <c r="ED154" s="398">
        <v>660</v>
      </c>
      <c r="EE154" s="399"/>
      <c r="EF154" s="399">
        <v>47940</v>
      </c>
      <c r="EG154" s="398"/>
      <c r="EH154" s="399"/>
      <c r="EI154" s="399"/>
      <c r="EJ154" s="398">
        <v>180</v>
      </c>
      <c r="EK154" s="399"/>
      <c r="EL154" s="399">
        <v>335818</v>
      </c>
      <c r="EM154" s="398"/>
      <c r="EN154" s="399"/>
      <c r="EO154" s="399"/>
      <c r="EP154" s="398">
        <v>100</v>
      </c>
      <c r="EQ154" s="399"/>
      <c r="ER154" s="399">
        <v>204565</v>
      </c>
      <c r="ES154" s="424">
        <f t="shared" si="3698"/>
        <v>588323</v>
      </c>
      <c r="ET154" s="399"/>
      <c r="EU154" s="399">
        <v>5000</v>
      </c>
      <c r="EV154" s="399">
        <f>SUM(DC154,DF154,DI154,DL154,DO154,DR154,DX154,EB154,EF154,EI154,EL154,EO154,ER154)*0.1</f>
        <v>59771.200000000004</v>
      </c>
      <c r="EW154" s="424">
        <f t="shared" si="3790"/>
        <v>662483.19999999995</v>
      </c>
      <c r="EX154" s="424"/>
      <c r="EY154" s="398"/>
      <c r="EZ154" s="399"/>
      <c r="FA154" s="399"/>
      <c r="FB154" s="398">
        <v>50</v>
      </c>
      <c r="FC154" s="399"/>
      <c r="FD154" s="399">
        <v>3250</v>
      </c>
      <c r="FE154" s="398"/>
      <c r="FF154" s="399"/>
      <c r="FG154" s="399"/>
      <c r="FH154" s="398"/>
      <c r="FI154" s="399"/>
      <c r="FJ154" s="399"/>
      <c r="FK154" s="398"/>
      <c r="FL154" s="399"/>
      <c r="FM154" s="399"/>
      <c r="FN154" s="398"/>
      <c r="FO154" s="399"/>
      <c r="FP154" s="399"/>
      <c r="FQ154" s="668"/>
      <c r="FR154" s="399"/>
      <c r="FS154" s="399"/>
      <c r="FT154" s="398"/>
      <c r="FU154" s="399"/>
      <c r="FV154" s="399"/>
      <c r="FW154" s="398"/>
      <c r="FX154" s="399"/>
      <c r="FY154" s="399"/>
      <c r="FZ154" s="399"/>
      <c r="GA154" s="424">
        <f t="shared" si="3708"/>
        <v>3250</v>
      </c>
      <c r="GB154" s="398">
        <v>660</v>
      </c>
      <c r="GC154" s="399"/>
      <c r="GD154" s="399">
        <v>47940</v>
      </c>
      <c r="GE154" s="398"/>
      <c r="GF154" s="399"/>
      <c r="GG154" s="399"/>
      <c r="GH154" s="398">
        <v>130</v>
      </c>
      <c r="GI154" s="399"/>
      <c r="GJ154" s="399">
        <v>242536</v>
      </c>
      <c r="GK154" s="398"/>
      <c r="GL154" s="399"/>
      <c r="GM154" s="399"/>
      <c r="GN154" s="398">
        <v>100</v>
      </c>
      <c r="GO154" s="399"/>
      <c r="GP154" s="399">
        <v>204565</v>
      </c>
      <c r="GQ154" s="424">
        <f t="shared" si="3715"/>
        <v>495041</v>
      </c>
      <c r="GR154" s="399"/>
      <c r="GS154" s="399">
        <v>5000</v>
      </c>
      <c r="GT154" s="399">
        <f>SUM(FA154,FD154,FG154,FJ154,FM154,FP154,FV154,FZ154,GD154,GG154,GJ154,GM154,GP154)*0.1</f>
        <v>49829.100000000006</v>
      </c>
      <c r="GU154" s="424">
        <f t="shared" si="3791"/>
        <v>553120.1</v>
      </c>
      <c r="GV154" s="424"/>
      <c r="GW154" s="398"/>
      <c r="GX154" s="399"/>
      <c r="GY154" s="399"/>
      <c r="GZ154" s="398">
        <v>50</v>
      </c>
      <c r="HA154" s="399"/>
      <c r="HB154" s="399">
        <v>3250</v>
      </c>
      <c r="HC154" s="398"/>
      <c r="HD154" s="399"/>
      <c r="HE154" s="399"/>
      <c r="HF154" s="398"/>
      <c r="HG154" s="399"/>
      <c r="HH154" s="399"/>
      <c r="HI154" s="398"/>
      <c r="HJ154" s="399"/>
      <c r="HK154" s="399"/>
      <c r="HL154" s="398"/>
      <c r="HM154" s="399"/>
      <c r="HN154" s="399"/>
      <c r="HO154" s="668"/>
      <c r="HP154" s="399"/>
      <c r="HQ154" s="399"/>
      <c r="HR154" s="398"/>
      <c r="HS154" s="399"/>
      <c r="HT154" s="399"/>
      <c r="HU154" s="398"/>
      <c r="HV154" s="398"/>
      <c r="HW154" s="399"/>
      <c r="HX154" s="399"/>
      <c r="HY154" s="424">
        <f t="shared" si="3725"/>
        <v>3250</v>
      </c>
      <c r="HZ154" s="398">
        <v>660</v>
      </c>
      <c r="IA154" s="399"/>
      <c r="IB154" s="399">
        <v>47940</v>
      </c>
      <c r="IC154" s="398"/>
      <c r="ID154" s="399"/>
      <c r="IE154" s="399"/>
      <c r="IF154" s="398">
        <v>130</v>
      </c>
      <c r="IG154" s="399"/>
      <c r="IH154" s="399">
        <v>242536</v>
      </c>
      <c r="II154" s="398"/>
      <c r="IJ154" s="399"/>
      <c r="IK154" s="399"/>
      <c r="IL154" s="398">
        <v>100</v>
      </c>
      <c r="IM154" s="399"/>
      <c r="IN154" s="399">
        <v>204565</v>
      </c>
      <c r="IO154" s="424">
        <f t="shared" si="3732"/>
        <v>495041</v>
      </c>
      <c r="IP154" s="399"/>
      <c r="IQ154" s="399">
        <v>5000</v>
      </c>
      <c r="IR154" s="399">
        <f>SUM(GY154,HB154,HE154,HH154,HK154,HN154,HT154,HX154,IB154,IE154,IH154,IK154,IN154)*0.1</f>
        <v>49829.100000000006</v>
      </c>
      <c r="IS154" s="424">
        <f t="shared" si="3792"/>
        <v>553120.1</v>
      </c>
      <c r="IT154" s="424"/>
      <c r="IU154" s="398"/>
      <c r="IV154" s="399"/>
      <c r="IW154" s="399"/>
      <c r="IX154" s="398">
        <v>50</v>
      </c>
      <c r="IY154" s="399"/>
      <c r="IZ154" s="399">
        <v>3250</v>
      </c>
      <c r="JA154" s="398"/>
      <c r="JB154" s="399"/>
      <c r="JC154" s="399"/>
      <c r="JD154" s="398"/>
      <c r="JE154" s="399"/>
      <c r="JF154" s="399"/>
      <c r="JG154" s="398"/>
      <c r="JH154" s="399"/>
      <c r="JI154" s="399"/>
      <c r="JJ154" s="398"/>
      <c r="JK154" s="399"/>
      <c r="JL154" s="399"/>
      <c r="JM154" s="668"/>
      <c r="JN154" s="399"/>
      <c r="JO154" s="399"/>
      <c r="JP154" s="398"/>
      <c r="JQ154" s="399"/>
      <c r="JR154" s="399"/>
      <c r="JS154" s="398"/>
      <c r="JT154" s="398"/>
      <c r="JU154" s="399"/>
      <c r="JV154" s="399"/>
      <c r="JW154" s="424">
        <f t="shared" si="3742"/>
        <v>3250</v>
      </c>
      <c r="JX154" s="398">
        <v>660</v>
      </c>
      <c r="JY154" s="399"/>
      <c r="JZ154" s="399">
        <v>47940</v>
      </c>
      <c r="KA154" s="398"/>
      <c r="KB154" s="399"/>
      <c r="KC154" s="399"/>
      <c r="KD154" s="398">
        <v>130</v>
      </c>
      <c r="KE154" s="399"/>
      <c r="KF154" s="399">
        <v>242536</v>
      </c>
      <c r="KG154" s="398"/>
      <c r="KH154" s="399"/>
      <c r="KI154" s="399"/>
      <c r="KJ154" s="398">
        <v>100</v>
      </c>
      <c r="KK154" s="399"/>
      <c r="KL154" s="399">
        <v>204565</v>
      </c>
      <c r="KM154" s="424">
        <f t="shared" si="3749"/>
        <v>495041</v>
      </c>
      <c r="KN154" s="399"/>
      <c r="KO154" s="399">
        <v>5000</v>
      </c>
      <c r="KP154" s="399">
        <f>SUM(IW154,IZ154,JC154,JF154,JI154,JL154,JR154,JV154,JZ154,KC154,KF154,KI154,KL154)*0.1</f>
        <v>49829.100000000006</v>
      </c>
      <c r="KQ154" s="424">
        <f t="shared" si="3793"/>
        <v>553120.1</v>
      </c>
      <c r="KR154" s="424"/>
    </row>
    <row r="155" spans="1:304">
      <c r="A155" s="919"/>
      <c r="B155" s="26"/>
      <c r="C155" s="16"/>
      <c r="D155" s="17" t="s">
        <v>55</v>
      </c>
      <c r="E155" s="32"/>
      <c r="F155" s="32" t="str">
        <f t="shared" si="3758"/>
        <v/>
      </c>
      <c r="G155" s="35"/>
      <c r="H155" s="32"/>
      <c r="I155" s="32" t="str">
        <f t="shared" si="4208"/>
        <v/>
      </c>
      <c r="J155" s="35"/>
      <c r="K155" s="32"/>
      <c r="L155" s="32" t="str">
        <f t="shared" si="4210"/>
        <v/>
      </c>
      <c r="M155" s="35"/>
      <c r="N155" s="32"/>
      <c r="O155" s="32" t="str">
        <f t="shared" si="4212"/>
        <v/>
      </c>
      <c r="P155" s="35"/>
      <c r="Q155" s="32"/>
      <c r="R155" s="32" t="str">
        <f t="shared" si="4214"/>
        <v/>
      </c>
      <c r="S155" s="35"/>
      <c r="T155" s="32"/>
      <c r="U155" s="32" t="str">
        <f t="shared" si="4216"/>
        <v/>
      </c>
      <c r="V155" s="35"/>
      <c r="W155" s="669"/>
      <c r="X155" s="35"/>
      <c r="Y155" s="35"/>
      <c r="Z155" s="32"/>
      <c r="AA155" s="229" t="str">
        <f t="shared" si="4219"/>
        <v/>
      </c>
      <c r="AB155" s="35"/>
      <c r="AC155" s="32"/>
      <c r="AD155" s="32"/>
      <c r="AE155" s="32" t="str">
        <f t="shared" si="4221"/>
        <v/>
      </c>
      <c r="AF155" s="35"/>
      <c r="AG155" s="35">
        <f t="shared" si="4410"/>
        <v>0</v>
      </c>
      <c r="AH155" s="32"/>
      <c r="AI155" s="32"/>
      <c r="AJ155" s="35"/>
      <c r="AK155" s="32"/>
      <c r="AL155" s="32"/>
      <c r="AM155" s="35"/>
      <c r="AN155" s="32"/>
      <c r="AO155" s="32"/>
      <c r="AP155" s="35"/>
      <c r="AQ155" s="32"/>
      <c r="AR155" s="32"/>
      <c r="AS155" s="35"/>
      <c r="AT155" s="32"/>
      <c r="AU155" s="32" t="str">
        <f t="shared" si="4231"/>
        <v>0</v>
      </c>
      <c r="AV155" s="35"/>
      <c r="AW155" s="35">
        <f t="shared" si="4416"/>
        <v>0</v>
      </c>
      <c r="AX155" s="35"/>
      <c r="AY155" s="35"/>
      <c r="AZ155" s="399">
        <f t="shared" si="4488"/>
        <v>0</v>
      </c>
      <c r="BA155" s="206">
        <f t="shared" si="4233"/>
        <v>0</v>
      </c>
      <c r="BB155" s="45"/>
      <c r="BC155" s="398"/>
      <c r="BD155" s="399" t="str">
        <f t="shared" si="3810"/>
        <v/>
      </c>
      <c r="BE155" s="399"/>
      <c r="BF155" s="398"/>
      <c r="BG155" s="399" t="str">
        <f t="shared" si="3812"/>
        <v/>
      </c>
      <c r="BH155" s="399"/>
      <c r="BI155" s="398"/>
      <c r="BJ155" s="399" t="str">
        <f t="shared" si="3814"/>
        <v/>
      </c>
      <c r="BK155" s="399"/>
      <c r="BL155" s="398"/>
      <c r="BM155" s="399" t="str">
        <f t="shared" si="3816"/>
        <v/>
      </c>
      <c r="BN155" s="399"/>
      <c r="BO155" s="398"/>
      <c r="BP155" s="399" t="str">
        <f t="shared" si="3818"/>
        <v/>
      </c>
      <c r="BQ155" s="399"/>
      <c r="BR155" s="398"/>
      <c r="BS155" s="399" t="str">
        <f t="shared" si="3820"/>
        <v/>
      </c>
      <c r="BT155" s="399"/>
      <c r="BU155" s="668"/>
      <c r="BV155" s="399"/>
      <c r="BW155" s="399"/>
      <c r="BX155" s="398"/>
      <c r="BY155" s="399" t="str">
        <f t="shared" si="3823"/>
        <v/>
      </c>
      <c r="BZ155" s="399"/>
      <c r="CA155" s="398"/>
      <c r="CB155" s="398"/>
      <c r="CC155" s="399" t="str">
        <f t="shared" si="3825"/>
        <v/>
      </c>
      <c r="CD155" s="399"/>
      <c r="CE155" s="424">
        <f t="shared" si="3674"/>
        <v>0</v>
      </c>
      <c r="CF155" s="398"/>
      <c r="CG155" s="399" t="str">
        <f t="shared" si="3828"/>
        <v/>
      </c>
      <c r="CH155" s="399"/>
      <c r="CI155" s="398"/>
      <c r="CJ155" s="399" t="str">
        <f t="shared" si="3830"/>
        <v/>
      </c>
      <c r="CK155" s="399"/>
      <c r="CL155" s="398"/>
      <c r="CM155" s="399" t="str">
        <f t="shared" si="3832"/>
        <v/>
      </c>
      <c r="CN155" s="399"/>
      <c r="CO155" s="398"/>
      <c r="CP155" s="399" t="str">
        <f t="shared" si="3834"/>
        <v/>
      </c>
      <c r="CQ155" s="399"/>
      <c r="CR155" s="398"/>
      <c r="CS155" s="399" t="str">
        <f t="shared" si="3836"/>
        <v/>
      </c>
      <c r="CT155" s="399"/>
      <c r="CU155" s="424">
        <f t="shared" si="3681"/>
        <v>0</v>
      </c>
      <c r="CV155" s="399"/>
      <c r="CW155" s="399"/>
      <c r="CX155" s="399">
        <f t="shared" ref="CX155:CX157" si="4489">SUM(BE155,BH155,BK155,BN155,BQ155,BT155,BZ155,CD155,CH155,CK155,CN155,CQ155,CT155)*0.1</f>
        <v>0</v>
      </c>
      <c r="CY155" s="424">
        <f t="shared" si="3789"/>
        <v>0</v>
      </c>
      <c r="CZ155" s="823"/>
      <c r="DA155" s="398"/>
      <c r="DB155" s="399"/>
      <c r="DC155" s="399"/>
      <c r="DD155" s="398"/>
      <c r="DE155" s="399"/>
      <c r="DF155" s="399"/>
      <c r="DG155" s="398"/>
      <c r="DH155" s="399"/>
      <c r="DI155" s="399"/>
      <c r="DJ155" s="398"/>
      <c r="DK155" s="399"/>
      <c r="DL155" s="399"/>
      <c r="DM155" s="398"/>
      <c r="DN155" s="399"/>
      <c r="DO155" s="399"/>
      <c r="DP155" s="398"/>
      <c r="DQ155" s="399"/>
      <c r="DR155" s="399"/>
      <c r="DS155" s="668"/>
      <c r="DT155" s="399"/>
      <c r="DU155" s="399"/>
      <c r="DV155" s="398"/>
      <c r="DW155" s="399"/>
      <c r="DX155" s="399"/>
      <c r="DY155" s="398"/>
      <c r="DZ155" s="398"/>
      <c r="EA155" s="399"/>
      <c r="EB155" s="399"/>
      <c r="EC155" s="424">
        <f t="shared" si="3691"/>
        <v>0</v>
      </c>
      <c r="ED155" s="398"/>
      <c r="EE155" s="399"/>
      <c r="EF155" s="399"/>
      <c r="EG155" s="398"/>
      <c r="EH155" s="399"/>
      <c r="EI155" s="399"/>
      <c r="EJ155" s="398"/>
      <c r="EK155" s="399"/>
      <c r="EL155" s="399"/>
      <c r="EM155" s="398"/>
      <c r="EN155" s="399"/>
      <c r="EO155" s="399"/>
      <c r="EP155" s="398"/>
      <c r="EQ155" s="399"/>
      <c r="ER155" s="399"/>
      <c r="ES155" s="424">
        <f t="shared" si="3698"/>
        <v>0</v>
      </c>
      <c r="ET155" s="399"/>
      <c r="EU155" s="399"/>
      <c r="EV155" s="399">
        <f t="shared" ref="EV155:EV157" si="4490">SUM(DC155,DF155,DI155,DL155,DO155,DR155,DX155,EB155,EF155,EI155,EL155,EO155,ER155)*0.1</f>
        <v>0</v>
      </c>
      <c r="EW155" s="424">
        <f t="shared" si="3790"/>
        <v>0</v>
      </c>
      <c r="EX155" s="424"/>
      <c r="EY155" s="398"/>
      <c r="EZ155" s="399"/>
      <c r="FA155" s="399"/>
      <c r="FB155" s="398"/>
      <c r="FC155" s="399"/>
      <c r="FD155" s="399"/>
      <c r="FE155" s="398"/>
      <c r="FF155" s="399"/>
      <c r="FG155" s="399"/>
      <c r="FH155" s="398"/>
      <c r="FI155" s="399"/>
      <c r="FJ155" s="399"/>
      <c r="FK155" s="398"/>
      <c r="FL155" s="399"/>
      <c r="FM155" s="399"/>
      <c r="FN155" s="398"/>
      <c r="FO155" s="399"/>
      <c r="FP155" s="399"/>
      <c r="FQ155" s="668"/>
      <c r="FR155" s="399"/>
      <c r="FS155" s="399"/>
      <c r="FT155" s="398"/>
      <c r="FU155" s="399"/>
      <c r="FV155" s="399"/>
      <c r="FW155" s="398"/>
      <c r="FX155" s="399"/>
      <c r="FY155" s="399"/>
      <c r="FZ155" s="399"/>
      <c r="GA155" s="424">
        <f t="shared" si="3708"/>
        <v>0</v>
      </c>
      <c r="GB155" s="398"/>
      <c r="GC155" s="399"/>
      <c r="GD155" s="399"/>
      <c r="GE155" s="398"/>
      <c r="GF155" s="399"/>
      <c r="GG155" s="399"/>
      <c r="GH155" s="398"/>
      <c r="GI155" s="399"/>
      <c r="GJ155" s="399"/>
      <c r="GK155" s="398"/>
      <c r="GL155" s="399"/>
      <c r="GM155" s="399"/>
      <c r="GN155" s="398"/>
      <c r="GO155" s="399"/>
      <c r="GP155" s="399"/>
      <c r="GQ155" s="424">
        <f t="shared" si="3715"/>
        <v>0</v>
      </c>
      <c r="GR155" s="399"/>
      <c r="GS155" s="399"/>
      <c r="GT155" s="399">
        <f t="shared" ref="GT155:GT157" si="4491">SUM(FA155,FD155,FG155,FJ155,FM155,FP155,FV155,FZ155,GD155,GG155,GJ155,GM155,GP155)*0.1</f>
        <v>0</v>
      </c>
      <c r="GU155" s="424">
        <f t="shared" si="3791"/>
        <v>0</v>
      </c>
      <c r="GV155" s="424"/>
      <c r="GW155" s="398"/>
      <c r="GX155" s="399"/>
      <c r="GY155" s="399"/>
      <c r="GZ155" s="398"/>
      <c r="HA155" s="399"/>
      <c r="HB155" s="399"/>
      <c r="HC155" s="398"/>
      <c r="HD155" s="399"/>
      <c r="HE155" s="399"/>
      <c r="HF155" s="398"/>
      <c r="HG155" s="399"/>
      <c r="HH155" s="399"/>
      <c r="HI155" s="398"/>
      <c r="HJ155" s="399"/>
      <c r="HK155" s="399"/>
      <c r="HL155" s="398"/>
      <c r="HM155" s="399"/>
      <c r="HN155" s="399"/>
      <c r="HO155" s="668"/>
      <c r="HP155" s="399"/>
      <c r="HQ155" s="399"/>
      <c r="HR155" s="398"/>
      <c r="HS155" s="399"/>
      <c r="HT155" s="399"/>
      <c r="HU155" s="398"/>
      <c r="HV155" s="398"/>
      <c r="HW155" s="399"/>
      <c r="HX155" s="399"/>
      <c r="HY155" s="424">
        <f t="shared" si="3725"/>
        <v>0</v>
      </c>
      <c r="HZ155" s="398"/>
      <c r="IA155" s="399"/>
      <c r="IB155" s="399"/>
      <c r="IC155" s="398"/>
      <c r="ID155" s="399"/>
      <c r="IE155" s="399"/>
      <c r="IF155" s="398"/>
      <c r="IG155" s="399"/>
      <c r="IH155" s="399"/>
      <c r="II155" s="398"/>
      <c r="IJ155" s="399"/>
      <c r="IK155" s="399"/>
      <c r="IL155" s="398"/>
      <c r="IM155" s="399"/>
      <c r="IN155" s="399"/>
      <c r="IO155" s="424">
        <f t="shared" si="3732"/>
        <v>0</v>
      </c>
      <c r="IP155" s="399"/>
      <c r="IQ155" s="399"/>
      <c r="IR155" s="399">
        <f t="shared" ref="IR155:IR157" si="4492">SUM(GY155,HB155,HE155,HH155,HK155,HN155,HT155,HX155,IB155,IE155,IH155,IK155,IN155)*0.1</f>
        <v>0</v>
      </c>
      <c r="IS155" s="424">
        <f t="shared" si="3792"/>
        <v>0</v>
      </c>
      <c r="IT155" s="424"/>
      <c r="IU155" s="398"/>
      <c r="IV155" s="399"/>
      <c r="IW155" s="399"/>
      <c r="IX155" s="398"/>
      <c r="IY155" s="399"/>
      <c r="IZ155" s="399"/>
      <c r="JA155" s="398"/>
      <c r="JB155" s="399"/>
      <c r="JC155" s="399"/>
      <c r="JD155" s="398"/>
      <c r="JE155" s="399"/>
      <c r="JF155" s="399"/>
      <c r="JG155" s="398"/>
      <c r="JH155" s="399"/>
      <c r="JI155" s="399"/>
      <c r="JJ155" s="398"/>
      <c r="JK155" s="399"/>
      <c r="JL155" s="399"/>
      <c r="JM155" s="668"/>
      <c r="JN155" s="399"/>
      <c r="JO155" s="399"/>
      <c r="JP155" s="398"/>
      <c r="JQ155" s="399"/>
      <c r="JR155" s="399"/>
      <c r="JS155" s="398"/>
      <c r="JT155" s="398"/>
      <c r="JU155" s="399"/>
      <c r="JV155" s="399"/>
      <c r="JW155" s="424">
        <f t="shared" si="3742"/>
        <v>0</v>
      </c>
      <c r="JX155" s="398"/>
      <c r="JY155" s="399"/>
      <c r="JZ155" s="399"/>
      <c r="KA155" s="398"/>
      <c r="KB155" s="399"/>
      <c r="KC155" s="399"/>
      <c r="KD155" s="398"/>
      <c r="KE155" s="399"/>
      <c r="KF155" s="399"/>
      <c r="KG155" s="398"/>
      <c r="KH155" s="399"/>
      <c r="KI155" s="399"/>
      <c r="KJ155" s="398"/>
      <c r="KK155" s="399"/>
      <c r="KL155" s="399"/>
      <c r="KM155" s="424">
        <f t="shared" si="3749"/>
        <v>0</v>
      </c>
      <c r="KN155" s="399"/>
      <c r="KO155" s="399"/>
      <c r="KP155" s="399">
        <f t="shared" ref="KP155:KP157" si="4493">SUM(IW155,IZ155,JC155,JF155,JI155,JL155,JR155,JV155,JZ155,KC155,KF155,KI155,KL155)*0.1</f>
        <v>0</v>
      </c>
      <c r="KQ155" s="424">
        <f t="shared" si="3793"/>
        <v>0</v>
      </c>
      <c r="KR155" s="424"/>
    </row>
    <row r="156" spans="1:304">
      <c r="A156" s="919"/>
      <c r="B156" s="26"/>
      <c r="C156" s="16"/>
      <c r="D156" s="17" t="s">
        <v>56</v>
      </c>
      <c r="E156" s="32"/>
      <c r="F156" s="32" t="str">
        <f t="shared" si="3758"/>
        <v/>
      </c>
      <c r="G156" s="35"/>
      <c r="H156" s="32"/>
      <c r="I156" s="32" t="str">
        <f t="shared" si="4208"/>
        <v/>
      </c>
      <c r="J156" s="35"/>
      <c r="K156" s="32"/>
      <c r="L156" s="32" t="str">
        <f t="shared" si="4210"/>
        <v/>
      </c>
      <c r="M156" s="35"/>
      <c r="N156" s="32"/>
      <c r="O156" s="32" t="str">
        <f t="shared" si="4212"/>
        <v/>
      </c>
      <c r="P156" s="35"/>
      <c r="Q156" s="32"/>
      <c r="R156" s="32" t="str">
        <f t="shared" si="4214"/>
        <v/>
      </c>
      <c r="S156" s="35"/>
      <c r="T156" s="32"/>
      <c r="U156" s="32" t="str">
        <f t="shared" si="4216"/>
        <v/>
      </c>
      <c r="V156" s="35"/>
      <c r="W156" s="669"/>
      <c r="X156" s="35"/>
      <c r="Y156" s="35"/>
      <c r="Z156" s="32"/>
      <c r="AA156" s="229" t="str">
        <f t="shared" si="4219"/>
        <v/>
      </c>
      <c r="AB156" s="35"/>
      <c r="AC156" s="32"/>
      <c r="AD156" s="32"/>
      <c r="AE156" s="32" t="str">
        <f t="shared" si="4221"/>
        <v/>
      </c>
      <c r="AF156" s="35"/>
      <c r="AG156" s="35">
        <f t="shared" si="4410"/>
        <v>0</v>
      </c>
      <c r="AH156" s="32"/>
      <c r="AI156" s="32"/>
      <c r="AJ156" s="35"/>
      <c r="AK156" s="32"/>
      <c r="AL156" s="32"/>
      <c r="AM156" s="35"/>
      <c r="AN156" s="32"/>
      <c r="AO156" s="32"/>
      <c r="AP156" s="35"/>
      <c r="AQ156" s="32"/>
      <c r="AR156" s="32"/>
      <c r="AS156" s="35"/>
      <c r="AT156" s="32"/>
      <c r="AU156" s="32" t="str">
        <f t="shared" si="4231"/>
        <v>0</v>
      </c>
      <c r="AV156" s="35"/>
      <c r="AW156" s="35">
        <f t="shared" si="4416"/>
        <v>0</v>
      </c>
      <c r="AX156" s="35"/>
      <c r="AY156" s="35"/>
      <c r="AZ156" s="399">
        <f t="shared" si="4488"/>
        <v>0</v>
      </c>
      <c r="BA156" s="206">
        <f t="shared" si="4233"/>
        <v>0</v>
      </c>
      <c r="BB156" s="45"/>
      <c r="BC156" s="398"/>
      <c r="BD156" s="399" t="str">
        <f t="shared" si="3810"/>
        <v/>
      </c>
      <c r="BE156" s="399"/>
      <c r="BF156" s="398"/>
      <c r="BG156" s="399" t="str">
        <f t="shared" si="3812"/>
        <v/>
      </c>
      <c r="BH156" s="399"/>
      <c r="BI156" s="398"/>
      <c r="BJ156" s="399" t="str">
        <f t="shared" si="3814"/>
        <v/>
      </c>
      <c r="BK156" s="399"/>
      <c r="BL156" s="398"/>
      <c r="BM156" s="399" t="str">
        <f t="shared" si="3816"/>
        <v/>
      </c>
      <c r="BN156" s="399"/>
      <c r="BO156" s="398"/>
      <c r="BP156" s="399" t="str">
        <f t="shared" si="3818"/>
        <v/>
      </c>
      <c r="BQ156" s="399"/>
      <c r="BR156" s="398"/>
      <c r="BS156" s="399" t="str">
        <f t="shared" si="3820"/>
        <v/>
      </c>
      <c r="BT156" s="399"/>
      <c r="BU156" s="668"/>
      <c r="BV156" s="399"/>
      <c r="BW156" s="399"/>
      <c r="BX156" s="398"/>
      <c r="BY156" s="399" t="str">
        <f t="shared" si="3823"/>
        <v/>
      </c>
      <c r="BZ156" s="399"/>
      <c r="CA156" s="398"/>
      <c r="CB156" s="398"/>
      <c r="CC156" s="399" t="str">
        <f t="shared" si="3825"/>
        <v/>
      </c>
      <c r="CD156" s="399"/>
      <c r="CE156" s="424">
        <f t="shared" si="3674"/>
        <v>0</v>
      </c>
      <c r="CF156" s="398">
        <v>3060</v>
      </c>
      <c r="CG156" s="399">
        <f t="shared" si="3828"/>
        <v>20</v>
      </c>
      <c r="CH156" s="399">
        <v>61200</v>
      </c>
      <c r="CI156" s="398"/>
      <c r="CJ156" s="399" t="str">
        <f t="shared" si="3830"/>
        <v/>
      </c>
      <c r="CK156" s="399"/>
      <c r="CL156" s="398"/>
      <c r="CM156" s="399" t="str">
        <f t="shared" si="3832"/>
        <v/>
      </c>
      <c r="CN156" s="399"/>
      <c r="CO156" s="398">
        <v>1530</v>
      </c>
      <c r="CP156" s="399">
        <f t="shared" si="3834"/>
        <v>222</v>
      </c>
      <c r="CQ156" s="399">
        <v>339660</v>
      </c>
      <c r="CR156" s="398"/>
      <c r="CS156" s="399" t="str">
        <f t="shared" si="3836"/>
        <v/>
      </c>
      <c r="CT156" s="399"/>
      <c r="CU156" s="424">
        <f t="shared" si="3681"/>
        <v>400860</v>
      </c>
      <c r="CV156" s="399"/>
      <c r="CW156" s="399"/>
      <c r="CX156" s="399">
        <f t="shared" si="4489"/>
        <v>40086</v>
      </c>
      <c r="CY156" s="424">
        <f t="shared" si="3789"/>
        <v>440946</v>
      </c>
      <c r="CZ156" s="823"/>
      <c r="DA156" s="398"/>
      <c r="DB156" s="399"/>
      <c r="DC156" s="399"/>
      <c r="DD156" s="398"/>
      <c r="DE156" s="399"/>
      <c r="DF156" s="399"/>
      <c r="DG156" s="398"/>
      <c r="DH156" s="399"/>
      <c r="DI156" s="399"/>
      <c r="DJ156" s="398"/>
      <c r="DK156" s="399"/>
      <c r="DL156" s="399"/>
      <c r="DM156" s="398"/>
      <c r="DN156" s="399"/>
      <c r="DO156" s="399"/>
      <c r="DP156" s="398"/>
      <c r="DQ156" s="399"/>
      <c r="DR156" s="399"/>
      <c r="DS156" s="668"/>
      <c r="DT156" s="399"/>
      <c r="DU156" s="399"/>
      <c r="DV156" s="398"/>
      <c r="DW156" s="399"/>
      <c r="DX156" s="399"/>
      <c r="DY156" s="398"/>
      <c r="DZ156" s="398"/>
      <c r="EA156" s="399"/>
      <c r="EB156" s="399"/>
      <c r="EC156" s="424">
        <f t="shared" si="3691"/>
        <v>0</v>
      </c>
      <c r="ED156" s="398">
        <v>3060</v>
      </c>
      <c r="EE156" s="399"/>
      <c r="EF156" s="399">
        <v>61200</v>
      </c>
      <c r="EG156" s="398"/>
      <c r="EH156" s="399"/>
      <c r="EI156" s="399"/>
      <c r="EJ156" s="398"/>
      <c r="EK156" s="399"/>
      <c r="EL156" s="399"/>
      <c r="EM156" s="398">
        <v>1530</v>
      </c>
      <c r="EN156" s="399"/>
      <c r="EO156" s="399">
        <v>339660</v>
      </c>
      <c r="EP156" s="398"/>
      <c r="EQ156" s="399"/>
      <c r="ER156" s="399"/>
      <c r="ES156" s="424">
        <f t="shared" si="3698"/>
        <v>400860</v>
      </c>
      <c r="ET156" s="399"/>
      <c r="EU156" s="399"/>
      <c r="EV156" s="399">
        <f t="shared" si="4490"/>
        <v>40086</v>
      </c>
      <c r="EW156" s="424">
        <f t="shared" si="3790"/>
        <v>440946</v>
      </c>
      <c r="EX156" s="424"/>
      <c r="EY156" s="398"/>
      <c r="EZ156" s="399"/>
      <c r="FA156" s="399"/>
      <c r="FB156" s="398"/>
      <c r="FC156" s="399"/>
      <c r="FD156" s="399"/>
      <c r="FE156" s="398"/>
      <c r="FF156" s="399"/>
      <c r="FG156" s="399"/>
      <c r="FH156" s="398"/>
      <c r="FI156" s="399"/>
      <c r="FJ156" s="399"/>
      <c r="FK156" s="398"/>
      <c r="FL156" s="399"/>
      <c r="FM156" s="399"/>
      <c r="FN156" s="398"/>
      <c r="FO156" s="399"/>
      <c r="FP156" s="399"/>
      <c r="FQ156" s="668"/>
      <c r="FR156" s="399"/>
      <c r="FS156" s="399"/>
      <c r="FT156" s="398"/>
      <c r="FU156" s="399"/>
      <c r="FV156" s="399"/>
      <c r="FW156" s="398"/>
      <c r="FX156" s="399"/>
      <c r="FY156" s="399"/>
      <c r="FZ156" s="399"/>
      <c r="GA156" s="424">
        <f t="shared" si="3708"/>
        <v>0</v>
      </c>
      <c r="GB156" s="398">
        <v>3060</v>
      </c>
      <c r="GC156" s="399"/>
      <c r="GD156" s="399">
        <v>61200</v>
      </c>
      <c r="GE156" s="398"/>
      <c r="GF156" s="399"/>
      <c r="GG156" s="399"/>
      <c r="GH156" s="398"/>
      <c r="GI156" s="399"/>
      <c r="GJ156" s="399"/>
      <c r="GK156" s="398">
        <v>1530</v>
      </c>
      <c r="GL156" s="399"/>
      <c r="GM156" s="399">
        <v>339660</v>
      </c>
      <c r="GN156" s="398"/>
      <c r="GO156" s="399"/>
      <c r="GP156" s="399"/>
      <c r="GQ156" s="424">
        <f t="shared" si="3715"/>
        <v>400860</v>
      </c>
      <c r="GR156" s="399"/>
      <c r="GS156" s="399"/>
      <c r="GT156" s="399">
        <f t="shared" si="4491"/>
        <v>40086</v>
      </c>
      <c r="GU156" s="424">
        <f t="shared" si="3791"/>
        <v>440946</v>
      </c>
      <c r="GV156" s="424"/>
      <c r="GW156" s="398"/>
      <c r="GX156" s="399"/>
      <c r="GY156" s="399"/>
      <c r="GZ156" s="398"/>
      <c r="HA156" s="399"/>
      <c r="HB156" s="399"/>
      <c r="HC156" s="398"/>
      <c r="HD156" s="399"/>
      <c r="HE156" s="399"/>
      <c r="HF156" s="398"/>
      <c r="HG156" s="399"/>
      <c r="HH156" s="399"/>
      <c r="HI156" s="398"/>
      <c r="HJ156" s="399"/>
      <c r="HK156" s="399"/>
      <c r="HL156" s="398"/>
      <c r="HM156" s="399"/>
      <c r="HN156" s="399"/>
      <c r="HO156" s="668"/>
      <c r="HP156" s="399"/>
      <c r="HQ156" s="399"/>
      <c r="HR156" s="398"/>
      <c r="HS156" s="399"/>
      <c r="HT156" s="399"/>
      <c r="HU156" s="398"/>
      <c r="HV156" s="398"/>
      <c r="HW156" s="399"/>
      <c r="HX156" s="399"/>
      <c r="HY156" s="424">
        <f t="shared" si="3725"/>
        <v>0</v>
      </c>
      <c r="HZ156" s="398">
        <v>3060</v>
      </c>
      <c r="IA156" s="399"/>
      <c r="IB156" s="399">
        <v>61200</v>
      </c>
      <c r="IC156" s="398"/>
      <c r="ID156" s="399"/>
      <c r="IE156" s="399"/>
      <c r="IF156" s="398"/>
      <c r="IG156" s="399"/>
      <c r="IH156" s="399"/>
      <c r="II156" s="398">
        <v>1530</v>
      </c>
      <c r="IJ156" s="399"/>
      <c r="IK156" s="399">
        <v>339660</v>
      </c>
      <c r="IL156" s="398"/>
      <c r="IM156" s="399"/>
      <c r="IN156" s="399"/>
      <c r="IO156" s="424">
        <f t="shared" si="3732"/>
        <v>400860</v>
      </c>
      <c r="IP156" s="399"/>
      <c r="IQ156" s="399"/>
      <c r="IR156" s="399">
        <f t="shared" si="4492"/>
        <v>40086</v>
      </c>
      <c r="IS156" s="424">
        <f t="shared" si="3792"/>
        <v>440946</v>
      </c>
      <c r="IT156" s="424"/>
      <c r="IU156" s="398"/>
      <c r="IV156" s="399"/>
      <c r="IW156" s="399"/>
      <c r="IX156" s="398"/>
      <c r="IY156" s="399"/>
      <c r="IZ156" s="399"/>
      <c r="JA156" s="398"/>
      <c r="JB156" s="399"/>
      <c r="JC156" s="399"/>
      <c r="JD156" s="398"/>
      <c r="JE156" s="399"/>
      <c r="JF156" s="399"/>
      <c r="JG156" s="398"/>
      <c r="JH156" s="399"/>
      <c r="JI156" s="399"/>
      <c r="JJ156" s="398"/>
      <c r="JK156" s="399"/>
      <c r="JL156" s="399"/>
      <c r="JM156" s="668"/>
      <c r="JN156" s="399"/>
      <c r="JO156" s="399"/>
      <c r="JP156" s="398"/>
      <c r="JQ156" s="399"/>
      <c r="JR156" s="399"/>
      <c r="JS156" s="398"/>
      <c r="JT156" s="398"/>
      <c r="JU156" s="399"/>
      <c r="JV156" s="399"/>
      <c r="JW156" s="424">
        <f t="shared" si="3742"/>
        <v>0</v>
      </c>
      <c r="JX156" s="398">
        <v>3060</v>
      </c>
      <c r="JY156" s="399"/>
      <c r="JZ156" s="399">
        <v>61200</v>
      </c>
      <c r="KA156" s="398"/>
      <c r="KB156" s="399"/>
      <c r="KC156" s="399"/>
      <c r="KD156" s="398"/>
      <c r="KE156" s="399"/>
      <c r="KF156" s="399"/>
      <c r="KG156" s="398">
        <v>1530</v>
      </c>
      <c r="KH156" s="399"/>
      <c r="KI156" s="399">
        <v>339660</v>
      </c>
      <c r="KJ156" s="398"/>
      <c r="KK156" s="399"/>
      <c r="KL156" s="399"/>
      <c r="KM156" s="424">
        <f t="shared" si="3749"/>
        <v>400860</v>
      </c>
      <c r="KN156" s="399"/>
      <c r="KO156" s="399"/>
      <c r="KP156" s="399">
        <f t="shared" si="4493"/>
        <v>40086</v>
      </c>
      <c r="KQ156" s="424">
        <f t="shared" si="3793"/>
        <v>440946</v>
      </c>
      <c r="KR156" s="424"/>
    </row>
    <row r="157" spans="1:304">
      <c r="A157" s="919"/>
      <c r="B157" s="26"/>
      <c r="C157" s="18"/>
      <c r="D157" s="19" t="s">
        <v>276</v>
      </c>
      <c r="E157" s="32"/>
      <c r="F157" s="32" t="str">
        <f t="shared" si="3758"/>
        <v/>
      </c>
      <c r="G157" s="35"/>
      <c r="H157" s="32"/>
      <c r="I157" s="32" t="str">
        <f t="shared" si="4208"/>
        <v/>
      </c>
      <c r="J157" s="35"/>
      <c r="K157" s="32"/>
      <c r="L157" s="32" t="str">
        <f t="shared" si="4210"/>
        <v/>
      </c>
      <c r="M157" s="35"/>
      <c r="N157" s="32"/>
      <c r="O157" s="32" t="str">
        <f t="shared" si="4212"/>
        <v/>
      </c>
      <c r="P157" s="35"/>
      <c r="Q157" s="32"/>
      <c r="R157" s="32" t="str">
        <f t="shared" si="4214"/>
        <v/>
      </c>
      <c r="S157" s="35"/>
      <c r="T157" s="32"/>
      <c r="U157" s="32" t="str">
        <f t="shared" si="4216"/>
        <v/>
      </c>
      <c r="V157" s="35"/>
      <c r="W157" s="669"/>
      <c r="X157" s="35"/>
      <c r="Y157" s="35"/>
      <c r="Z157" s="32"/>
      <c r="AA157" s="229" t="str">
        <f t="shared" si="4219"/>
        <v/>
      </c>
      <c r="AB157" s="35"/>
      <c r="AC157" s="32"/>
      <c r="AD157" s="32"/>
      <c r="AE157" s="32" t="str">
        <f t="shared" si="4221"/>
        <v/>
      </c>
      <c r="AF157" s="35"/>
      <c r="AG157" s="41">
        <f>SUM(G157,J157,M157,P157,S157,V157,AB157,AF157)</f>
        <v>0</v>
      </c>
      <c r="AH157" s="32"/>
      <c r="AI157" s="32"/>
      <c r="AJ157" s="35"/>
      <c r="AK157" s="32"/>
      <c r="AL157" s="32"/>
      <c r="AM157" s="35"/>
      <c r="AN157" s="32"/>
      <c r="AO157" s="32"/>
      <c r="AP157" s="35"/>
      <c r="AQ157" s="32"/>
      <c r="AR157" s="32"/>
      <c r="AS157" s="35"/>
      <c r="AT157" s="32"/>
      <c r="AU157" s="32" t="str">
        <f t="shared" si="4231"/>
        <v>0</v>
      </c>
      <c r="AV157" s="35"/>
      <c r="AW157" s="35">
        <f t="shared" si="4416"/>
        <v>0</v>
      </c>
      <c r="AX157" s="35"/>
      <c r="AY157" s="35"/>
      <c r="AZ157" s="399">
        <f t="shared" si="4488"/>
        <v>0</v>
      </c>
      <c r="BA157" s="206">
        <f t="shared" si="4233"/>
        <v>0</v>
      </c>
      <c r="BB157" s="45"/>
      <c r="BC157" s="398"/>
      <c r="BD157" s="399" t="str">
        <f t="shared" si="3810"/>
        <v/>
      </c>
      <c r="BE157" s="399"/>
      <c r="BF157" s="398"/>
      <c r="BG157" s="399" t="str">
        <f t="shared" si="3812"/>
        <v/>
      </c>
      <c r="BH157" s="399"/>
      <c r="BI157" s="398"/>
      <c r="BJ157" s="399" t="str">
        <f t="shared" si="3814"/>
        <v/>
      </c>
      <c r="BK157" s="399"/>
      <c r="BL157" s="398"/>
      <c r="BM157" s="399" t="str">
        <f t="shared" si="3816"/>
        <v/>
      </c>
      <c r="BN157" s="399"/>
      <c r="BO157" s="398"/>
      <c r="BP157" s="399" t="str">
        <f t="shared" si="3818"/>
        <v/>
      </c>
      <c r="BQ157" s="399"/>
      <c r="BR157" s="398"/>
      <c r="BS157" s="399" t="str">
        <f t="shared" si="3820"/>
        <v/>
      </c>
      <c r="BT157" s="399"/>
      <c r="BU157" s="668"/>
      <c r="BV157" s="399"/>
      <c r="BW157" s="399"/>
      <c r="BX157" s="398"/>
      <c r="BY157" s="399" t="str">
        <f t="shared" si="3823"/>
        <v/>
      </c>
      <c r="BZ157" s="399"/>
      <c r="CA157" s="398"/>
      <c r="CB157" s="398"/>
      <c r="CC157" s="399" t="str">
        <f t="shared" si="3825"/>
        <v/>
      </c>
      <c r="CD157" s="399"/>
      <c r="CE157" s="424">
        <f t="shared" si="3674"/>
        <v>0</v>
      </c>
      <c r="CF157" s="398">
        <v>60</v>
      </c>
      <c r="CG157" s="399">
        <f t="shared" si="3828"/>
        <v>20</v>
      </c>
      <c r="CH157" s="399">
        <v>1200</v>
      </c>
      <c r="CI157" s="398"/>
      <c r="CJ157" s="399" t="str">
        <f t="shared" si="3830"/>
        <v/>
      </c>
      <c r="CK157" s="399"/>
      <c r="CL157" s="398"/>
      <c r="CM157" s="399" t="str">
        <f t="shared" si="3832"/>
        <v/>
      </c>
      <c r="CN157" s="399"/>
      <c r="CO157" s="398">
        <v>30</v>
      </c>
      <c r="CP157" s="399">
        <f t="shared" si="3834"/>
        <v>222</v>
      </c>
      <c r="CQ157" s="399">
        <v>6660</v>
      </c>
      <c r="CR157" s="398"/>
      <c r="CS157" s="399" t="str">
        <f t="shared" si="3836"/>
        <v/>
      </c>
      <c r="CT157" s="399"/>
      <c r="CU157" s="424">
        <f t="shared" si="3681"/>
        <v>7860</v>
      </c>
      <c r="CV157" s="399"/>
      <c r="CW157" s="399"/>
      <c r="CX157" s="399">
        <f t="shared" si="4489"/>
        <v>786</v>
      </c>
      <c r="CY157" s="424">
        <f t="shared" si="3789"/>
        <v>8646</v>
      </c>
      <c r="CZ157" s="823"/>
      <c r="DA157" s="398"/>
      <c r="DB157" s="399"/>
      <c r="DC157" s="399"/>
      <c r="DD157" s="398"/>
      <c r="DE157" s="399"/>
      <c r="DF157" s="399"/>
      <c r="DG157" s="398"/>
      <c r="DH157" s="399"/>
      <c r="DI157" s="399"/>
      <c r="DJ157" s="398"/>
      <c r="DK157" s="399"/>
      <c r="DL157" s="399"/>
      <c r="DM157" s="398"/>
      <c r="DN157" s="399"/>
      <c r="DO157" s="399"/>
      <c r="DP157" s="398"/>
      <c r="DQ157" s="399"/>
      <c r="DR157" s="399"/>
      <c r="DS157" s="668"/>
      <c r="DT157" s="399"/>
      <c r="DU157" s="399"/>
      <c r="DV157" s="398"/>
      <c r="DW157" s="399"/>
      <c r="DX157" s="399"/>
      <c r="DY157" s="398"/>
      <c r="DZ157" s="398"/>
      <c r="EA157" s="399"/>
      <c r="EB157" s="399"/>
      <c r="EC157" s="424">
        <f t="shared" si="3691"/>
        <v>0</v>
      </c>
      <c r="ED157" s="398">
        <v>60</v>
      </c>
      <c r="EE157" s="399"/>
      <c r="EF157" s="399">
        <v>1200</v>
      </c>
      <c r="EG157" s="398"/>
      <c r="EH157" s="399"/>
      <c r="EI157" s="399"/>
      <c r="EJ157" s="398"/>
      <c r="EK157" s="399"/>
      <c r="EL157" s="399"/>
      <c r="EM157" s="398">
        <v>30</v>
      </c>
      <c r="EN157" s="399"/>
      <c r="EO157" s="399">
        <v>6600</v>
      </c>
      <c r="EP157" s="398"/>
      <c r="EQ157" s="399"/>
      <c r="ER157" s="399"/>
      <c r="ES157" s="424">
        <f t="shared" si="3698"/>
        <v>7800</v>
      </c>
      <c r="ET157" s="399"/>
      <c r="EU157" s="399"/>
      <c r="EV157" s="399">
        <f t="shared" si="4490"/>
        <v>780</v>
      </c>
      <c r="EW157" s="424">
        <f t="shared" si="3790"/>
        <v>8580</v>
      </c>
      <c r="EX157" s="424"/>
      <c r="EY157" s="398"/>
      <c r="EZ157" s="399"/>
      <c r="FA157" s="399"/>
      <c r="FB157" s="398"/>
      <c r="FC157" s="399"/>
      <c r="FD157" s="399"/>
      <c r="FE157" s="398"/>
      <c r="FF157" s="399"/>
      <c r="FG157" s="399"/>
      <c r="FH157" s="398"/>
      <c r="FI157" s="399"/>
      <c r="FJ157" s="399"/>
      <c r="FK157" s="398"/>
      <c r="FL157" s="399"/>
      <c r="FM157" s="399"/>
      <c r="FN157" s="398"/>
      <c r="FO157" s="399"/>
      <c r="FP157" s="399"/>
      <c r="FQ157" s="668"/>
      <c r="FR157" s="399"/>
      <c r="FS157" s="399"/>
      <c r="FT157" s="398"/>
      <c r="FU157" s="399"/>
      <c r="FV157" s="399"/>
      <c r="FW157" s="398"/>
      <c r="FX157" s="399"/>
      <c r="FY157" s="399"/>
      <c r="FZ157" s="399"/>
      <c r="GA157" s="424">
        <f t="shared" si="3708"/>
        <v>0</v>
      </c>
      <c r="GB157" s="398">
        <v>60</v>
      </c>
      <c r="GC157" s="399"/>
      <c r="GD157" s="399">
        <v>1200</v>
      </c>
      <c r="GE157" s="398"/>
      <c r="GF157" s="399"/>
      <c r="GG157" s="399"/>
      <c r="GH157" s="398"/>
      <c r="GI157" s="399"/>
      <c r="GJ157" s="399"/>
      <c r="GK157" s="398">
        <v>30</v>
      </c>
      <c r="GL157" s="399"/>
      <c r="GM157" s="399">
        <v>6600</v>
      </c>
      <c r="GN157" s="398"/>
      <c r="GO157" s="399"/>
      <c r="GP157" s="399"/>
      <c r="GQ157" s="424">
        <f t="shared" si="3715"/>
        <v>7800</v>
      </c>
      <c r="GR157" s="399"/>
      <c r="GS157" s="399"/>
      <c r="GT157" s="399">
        <f t="shared" si="4491"/>
        <v>780</v>
      </c>
      <c r="GU157" s="424">
        <f t="shared" si="3791"/>
        <v>8580</v>
      </c>
      <c r="GV157" s="424"/>
      <c r="GW157" s="398"/>
      <c r="GX157" s="399"/>
      <c r="GY157" s="399"/>
      <c r="GZ157" s="398"/>
      <c r="HA157" s="399"/>
      <c r="HB157" s="399"/>
      <c r="HC157" s="398"/>
      <c r="HD157" s="399"/>
      <c r="HE157" s="399"/>
      <c r="HF157" s="398"/>
      <c r="HG157" s="399"/>
      <c r="HH157" s="399"/>
      <c r="HI157" s="398"/>
      <c r="HJ157" s="399"/>
      <c r="HK157" s="399"/>
      <c r="HL157" s="398"/>
      <c r="HM157" s="399"/>
      <c r="HN157" s="399"/>
      <c r="HO157" s="668"/>
      <c r="HP157" s="399"/>
      <c r="HQ157" s="399"/>
      <c r="HR157" s="398"/>
      <c r="HS157" s="399"/>
      <c r="HT157" s="399"/>
      <c r="HU157" s="398"/>
      <c r="HV157" s="398"/>
      <c r="HW157" s="399"/>
      <c r="HX157" s="399"/>
      <c r="HY157" s="424">
        <f t="shared" si="3725"/>
        <v>0</v>
      </c>
      <c r="HZ157" s="398">
        <v>60</v>
      </c>
      <c r="IA157" s="399"/>
      <c r="IB157" s="399">
        <v>1200</v>
      </c>
      <c r="IC157" s="398"/>
      <c r="ID157" s="399"/>
      <c r="IE157" s="399"/>
      <c r="IF157" s="398"/>
      <c r="IG157" s="399"/>
      <c r="IH157" s="399"/>
      <c r="II157" s="398">
        <v>30</v>
      </c>
      <c r="IJ157" s="399"/>
      <c r="IK157" s="399">
        <v>6600</v>
      </c>
      <c r="IL157" s="398"/>
      <c r="IM157" s="399"/>
      <c r="IN157" s="399"/>
      <c r="IO157" s="424">
        <f t="shared" si="3732"/>
        <v>7800</v>
      </c>
      <c r="IP157" s="399"/>
      <c r="IQ157" s="399"/>
      <c r="IR157" s="399">
        <f t="shared" si="4492"/>
        <v>780</v>
      </c>
      <c r="IS157" s="424">
        <f t="shared" si="3792"/>
        <v>8580</v>
      </c>
      <c r="IT157" s="424"/>
      <c r="IU157" s="398"/>
      <c r="IV157" s="399"/>
      <c r="IW157" s="399"/>
      <c r="IX157" s="398"/>
      <c r="IY157" s="399"/>
      <c r="IZ157" s="399"/>
      <c r="JA157" s="398"/>
      <c r="JB157" s="399"/>
      <c r="JC157" s="399"/>
      <c r="JD157" s="398"/>
      <c r="JE157" s="399"/>
      <c r="JF157" s="399"/>
      <c r="JG157" s="398"/>
      <c r="JH157" s="399"/>
      <c r="JI157" s="399"/>
      <c r="JJ157" s="398"/>
      <c r="JK157" s="399"/>
      <c r="JL157" s="399"/>
      <c r="JM157" s="668"/>
      <c r="JN157" s="399"/>
      <c r="JO157" s="399"/>
      <c r="JP157" s="398"/>
      <c r="JQ157" s="399"/>
      <c r="JR157" s="399"/>
      <c r="JS157" s="398"/>
      <c r="JT157" s="398"/>
      <c r="JU157" s="399"/>
      <c r="JV157" s="399"/>
      <c r="JW157" s="424">
        <f t="shared" si="3742"/>
        <v>0</v>
      </c>
      <c r="JX157" s="398">
        <v>60</v>
      </c>
      <c r="JY157" s="399"/>
      <c r="JZ157" s="399">
        <v>1200</v>
      </c>
      <c r="KA157" s="398"/>
      <c r="KB157" s="399"/>
      <c r="KC157" s="399"/>
      <c r="KD157" s="398"/>
      <c r="KE157" s="399"/>
      <c r="KF157" s="399"/>
      <c r="KG157" s="398">
        <v>30</v>
      </c>
      <c r="KH157" s="399"/>
      <c r="KI157" s="399">
        <v>6600</v>
      </c>
      <c r="KJ157" s="398"/>
      <c r="KK157" s="399"/>
      <c r="KL157" s="399"/>
      <c r="KM157" s="424">
        <f t="shared" si="3749"/>
        <v>7800</v>
      </c>
      <c r="KN157" s="399"/>
      <c r="KO157" s="399"/>
      <c r="KP157" s="399">
        <f t="shared" si="4493"/>
        <v>780</v>
      </c>
      <c r="KQ157" s="424">
        <f t="shared" si="3793"/>
        <v>8580</v>
      </c>
      <c r="KR157" s="424"/>
    </row>
    <row r="158" spans="1:304" ht="15">
      <c r="A158" s="919"/>
      <c r="B158" s="26"/>
      <c r="C158" s="20" t="s">
        <v>140</v>
      </c>
      <c r="D158" s="25"/>
      <c r="E158" s="33">
        <f>SUM(E154:E157)</f>
        <v>0</v>
      </c>
      <c r="F158" s="33" t="str">
        <f t="shared" si="3758"/>
        <v/>
      </c>
      <c r="G158" s="36">
        <f t="shared" ref="G158:H158" si="4494">SUM(G154:G157)</f>
        <v>0</v>
      </c>
      <c r="H158" s="33">
        <f t="shared" si="4494"/>
        <v>85</v>
      </c>
      <c r="I158" s="33">
        <f t="shared" si="4208"/>
        <v>55</v>
      </c>
      <c r="J158" s="36">
        <f t="shared" ref="J158:K158" si="4495">SUM(J154:J157)</f>
        <v>4675</v>
      </c>
      <c r="K158" s="33">
        <f t="shared" si="4495"/>
        <v>0</v>
      </c>
      <c r="L158" s="33" t="str">
        <f t="shared" si="4210"/>
        <v/>
      </c>
      <c r="M158" s="36">
        <f t="shared" ref="M158:N158" si="4496">SUM(M154:M157)</f>
        <v>0</v>
      </c>
      <c r="N158" s="33">
        <f t="shared" si="4496"/>
        <v>0</v>
      </c>
      <c r="O158" s="33" t="str">
        <f t="shared" si="4212"/>
        <v/>
      </c>
      <c r="P158" s="36">
        <f t="shared" ref="P158:Q158" si="4497">SUM(P154:P157)</f>
        <v>0</v>
      </c>
      <c r="Q158" s="33">
        <f t="shared" si="4497"/>
        <v>0</v>
      </c>
      <c r="R158" s="33" t="str">
        <f t="shared" si="4214"/>
        <v/>
      </c>
      <c r="S158" s="36">
        <f t="shared" ref="S158:T158" si="4498">SUM(S154:S157)</f>
        <v>0</v>
      </c>
      <c r="T158" s="33">
        <f t="shared" si="4498"/>
        <v>0</v>
      </c>
      <c r="U158" s="33" t="str">
        <f t="shared" si="4216"/>
        <v/>
      </c>
      <c r="V158" s="36">
        <f t="shared" ref="V158:Z158" si="4499">SUM(V154:V157)</f>
        <v>0</v>
      </c>
      <c r="W158" s="670">
        <f t="shared" si="4499"/>
        <v>0</v>
      </c>
      <c r="X158" s="36">
        <f t="shared" si="4499"/>
        <v>0</v>
      </c>
      <c r="Y158" s="36">
        <f t="shared" si="4499"/>
        <v>0</v>
      </c>
      <c r="Z158" s="33">
        <f t="shared" si="4499"/>
        <v>28000</v>
      </c>
      <c r="AA158" s="230">
        <f t="shared" si="4219"/>
        <v>0.61617857142857146</v>
      </c>
      <c r="AB158" s="36">
        <f t="shared" ref="AB158:AD158" si="4500">SUM(AB154:AB157)</f>
        <v>17253</v>
      </c>
      <c r="AC158" s="33">
        <f t="shared" si="4500"/>
        <v>0</v>
      </c>
      <c r="AD158" s="33">
        <f t="shared" si="4500"/>
        <v>0</v>
      </c>
      <c r="AE158" s="33" t="str">
        <f t="shared" si="4221"/>
        <v/>
      </c>
      <c r="AF158" s="36">
        <f t="shared" ref="AF158" si="4501">SUM(AF154:AF157)</f>
        <v>0</v>
      </c>
      <c r="AG158" s="41">
        <f>SUM(G158,J158,M158,P158,S158,V158,AB158,AF158)</f>
        <v>21928</v>
      </c>
      <c r="AH158" s="33">
        <f t="shared" ref="AH158" si="4502">SUM(AH154:AH157)</f>
        <v>0</v>
      </c>
      <c r="AI158" s="33" t="str">
        <f t="shared" ref="AI158" si="4503">IF(ISERROR(AJ158/AH158),"",(AJ158/AH158))</f>
        <v/>
      </c>
      <c r="AJ158" s="36">
        <f t="shared" ref="AJ158:AK158" si="4504">SUM(AJ154:AJ157)</f>
        <v>0</v>
      </c>
      <c r="AK158" s="33">
        <f t="shared" si="4504"/>
        <v>0</v>
      </c>
      <c r="AL158" s="33" t="str">
        <f t="shared" ref="AL158" si="4505">IF(ISERROR(AM158/AK158),"",(AM158/AK158))</f>
        <v/>
      </c>
      <c r="AM158" s="36">
        <f t="shared" ref="AM158:AN158" si="4506">SUM(AM154:AM157)</f>
        <v>0</v>
      </c>
      <c r="AN158" s="33">
        <f t="shared" si="4506"/>
        <v>0</v>
      </c>
      <c r="AO158" s="33" t="str">
        <f t="shared" ref="AO158" si="4507">IF(ISERROR(AP158/AN158),"",(AP158/AN158))</f>
        <v/>
      </c>
      <c r="AP158" s="36">
        <f t="shared" ref="AP158:AQ158" si="4508">SUM(AP154:AP157)</f>
        <v>0</v>
      </c>
      <c r="AQ158" s="33">
        <f t="shared" si="4508"/>
        <v>0</v>
      </c>
      <c r="AR158" s="33" t="str">
        <f t="shared" ref="AR158" si="4509">IF(ISERROR(AS158/AQ158),"",(AS158/AQ158))</f>
        <v/>
      </c>
      <c r="AS158" s="36">
        <f t="shared" ref="AS158:AT158" si="4510">SUM(AS154:AS157)</f>
        <v>0</v>
      </c>
      <c r="AT158" s="33">
        <f t="shared" si="4510"/>
        <v>0</v>
      </c>
      <c r="AU158" s="33" t="str">
        <f t="shared" si="4231"/>
        <v>0</v>
      </c>
      <c r="AV158" s="36">
        <f t="shared" ref="AV158" si="4511">SUM(AV154:AV157)</f>
        <v>0</v>
      </c>
      <c r="AW158" s="36">
        <f t="shared" si="4416"/>
        <v>0</v>
      </c>
      <c r="AX158" s="36">
        <f t="shared" ref="AX158" si="4512">SUM(AX154:AX157)</f>
        <v>0</v>
      </c>
      <c r="AY158" s="36">
        <f t="shared" ref="AY158" si="4513">SUM(AY154:AY157)</f>
        <v>5000</v>
      </c>
      <c r="AZ158" s="36">
        <f t="shared" ref="AZ158" si="4514">SUM(AZ154:AZ157)</f>
        <v>2192.8000000000002</v>
      </c>
      <c r="BA158" s="214">
        <f t="shared" si="4233"/>
        <v>29120.799999999999</v>
      </c>
      <c r="BB158" s="45"/>
      <c r="BC158" s="33">
        <f>SUM(BC154:BC157)</f>
        <v>0</v>
      </c>
      <c r="BD158" s="36" t="str">
        <f t="shared" si="3810"/>
        <v/>
      </c>
      <c r="BE158" s="36">
        <f t="shared" ref="BE158:BF158" si="4515">SUM(BE154:BE157)</f>
        <v>0</v>
      </c>
      <c r="BF158" s="33">
        <f t="shared" si="4515"/>
        <v>411</v>
      </c>
      <c r="BG158" s="36">
        <f t="shared" si="3812"/>
        <v>62.980535279805352</v>
      </c>
      <c r="BH158" s="36">
        <f t="shared" ref="BH158:BI158" si="4516">SUM(BH154:BH157)</f>
        <v>25885</v>
      </c>
      <c r="BI158" s="33">
        <f t="shared" si="4516"/>
        <v>0</v>
      </c>
      <c r="BJ158" s="36" t="str">
        <f t="shared" si="3814"/>
        <v/>
      </c>
      <c r="BK158" s="36">
        <f t="shared" ref="BK158:BL158" si="4517">SUM(BK154:BK157)</f>
        <v>0</v>
      </c>
      <c r="BL158" s="33">
        <f t="shared" si="4517"/>
        <v>0</v>
      </c>
      <c r="BM158" s="36" t="str">
        <f t="shared" si="3816"/>
        <v/>
      </c>
      <c r="BN158" s="36">
        <f t="shared" ref="BN158:BO158" si="4518">SUM(BN154:BN157)</f>
        <v>0</v>
      </c>
      <c r="BO158" s="33">
        <f t="shared" si="4518"/>
        <v>0</v>
      </c>
      <c r="BP158" s="36" t="str">
        <f t="shared" si="3818"/>
        <v/>
      </c>
      <c r="BQ158" s="36">
        <f t="shared" ref="BQ158:BR158" si="4519">SUM(BQ154:BQ157)</f>
        <v>0</v>
      </c>
      <c r="BR158" s="33">
        <f t="shared" si="4519"/>
        <v>0</v>
      </c>
      <c r="BS158" s="36" t="str">
        <f t="shared" si="3820"/>
        <v/>
      </c>
      <c r="BT158" s="36">
        <f t="shared" ref="BT158:BX158" si="4520">SUM(BT154:BT157)</f>
        <v>0</v>
      </c>
      <c r="BU158" s="670">
        <f t="shared" si="4520"/>
        <v>0</v>
      </c>
      <c r="BV158" s="36">
        <f t="shared" si="4520"/>
        <v>0</v>
      </c>
      <c r="BW158" s="36">
        <f t="shared" si="4520"/>
        <v>0</v>
      </c>
      <c r="BX158" s="33">
        <f t="shared" si="4520"/>
        <v>0</v>
      </c>
      <c r="BY158" s="36" t="str">
        <f t="shared" si="3823"/>
        <v/>
      </c>
      <c r="BZ158" s="36">
        <f t="shared" ref="BZ158:CB158" si="4521">SUM(BZ154:BZ157)</f>
        <v>0</v>
      </c>
      <c r="CA158" s="33">
        <f t="shared" si="4521"/>
        <v>0</v>
      </c>
      <c r="CB158" s="33">
        <f t="shared" si="4521"/>
        <v>0</v>
      </c>
      <c r="CC158" s="36" t="str">
        <f t="shared" si="3825"/>
        <v/>
      </c>
      <c r="CD158" s="36">
        <f t="shared" ref="CD158" si="4522">SUM(CD154:CD157)</f>
        <v>0</v>
      </c>
      <c r="CE158" s="424">
        <f t="shared" si="3674"/>
        <v>25885</v>
      </c>
      <c r="CF158" s="33">
        <f t="shared" ref="CF158" si="4523">SUM(CF154:CF157)</f>
        <v>3880</v>
      </c>
      <c r="CG158" s="36">
        <f t="shared" si="3828"/>
        <v>30.731958762886599</v>
      </c>
      <c r="CH158" s="36">
        <f t="shared" ref="CH158:CI158" si="4524">SUM(CH154:CH157)</f>
        <v>119240</v>
      </c>
      <c r="CI158" s="33">
        <f t="shared" si="4524"/>
        <v>0</v>
      </c>
      <c r="CJ158" s="36" t="str">
        <f t="shared" si="3830"/>
        <v/>
      </c>
      <c r="CK158" s="36">
        <f t="shared" ref="CK158:CL158" si="4525">SUM(CK154:CK157)</f>
        <v>0</v>
      </c>
      <c r="CL158" s="33">
        <f t="shared" si="4525"/>
        <v>180</v>
      </c>
      <c r="CM158" s="36">
        <f t="shared" si="3832"/>
        <v>1865.6555555555556</v>
      </c>
      <c r="CN158" s="36">
        <f t="shared" ref="CN158:CO158" si="4526">SUM(CN154:CN157)</f>
        <v>335818</v>
      </c>
      <c r="CO158" s="33">
        <f t="shared" si="4526"/>
        <v>1560</v>
      </c>
      <c r="CP158" s="36">
        <f t="shared" si="3834"/>
        <v>222</v>
      </c>
      <c r="CQ158" s="36">
        <f t="shared" ref="CQ158:CR158" si="4527">SUM(CQ154:CQ157)</f>
        <v>346320</v>
      </c>
      <c r="CR158" s="33">
        <f t="shared" si="4527"/>
        <v>0</v>
      </c>
      <c r="CS158" s="36" t="str">
        <f t="shared" si="3836"/>
        <v/>
      </c>
      <c r="CT158" s="36">
        <f t="shared" ref="CT158" si="4528">SUM(CT154:CT157)</f>
        <v>0</v>
      </c>
      <c r="CU158" s="424">
        <f t="shared" si="3681"/>
        <v>801378</v>
      </c>
      <c r="CV158" s="36">
        <f t="shared" ref="CV158:CX158" si="4529">SUM(CV154:CV157)</f>
        <v>0</v>
      </c>
      <c r="CW158" s="36">
        <f t="shared" si="4529"/>
        <v>5000</v>
      </c>
      <c r="CX158" s="36">
        <f t="shared" si="4529"/>
        <v>82726.3</v>
      </c>
      <c r="CY158" s="424">
        <f t="shared" si="3789"/>
        <v>914989.3</v>
      </c>
      <c r="CZ158" s="822"/>
      <c r="DA158" s="33">
        <f>SUM(DA154:DA157)</f>
        <v>0</v>
      </c>
      <c r="DB158" s="36"/>
      <c r="DC158" s="36">
        <f t="shared" ref="DC158:DD158" si="4530">SUM(DC154:DC157)</f>
        <v>0</v>
      </c>
      <c r="DD158" s="33">
        <f t="shared" si="4530"/>
        <v>50</v>
      </c>
      <c r="DE158" s="36"/>
      <c r="DF158" s="36">
        <f t="shared" ref="DF158:DG158" si="4531">SUM(DF154:DF157)</f>
        <v>3250</v>
      </c>
      <c r="DG158" s="33">
        <f t="shared" si="4531"/>
        <v>0</v>
      </c>
      <c r="DH158" s="36"/>
      <c r="DI158" s="36">
        <f t="shared" ref="DI158:DJ158" si="4532">SUM(DI154:DI157)</f>
        <v>0</v>
      </c>
      <c r="DJ158" s="33">
        <f t="shared" si="4532"/>
        <v>23</v>
      </c>
      <c r="DK158" s="36"/>
      <c r="DL158" s="36">
        <f t="shared" ref="DL158:DM158" si="4533">SUM(DL154:DL157)</f>
        <v>739</v>
      </c>
      <c r="DM158" s="33">
        <f t="shared" si="4533"/>
        <v>0</v>
      </c>
      <c r="DN158" s="36"/>
      <c r="DO158" s="36">
        <f t="shared" ref="DO158:DP158" si="4534">SUM(DO154:DO157)</f>
        <v>0</v>
      </c>
      <c r="DP158" s="33">
        <f t="shared" si="4534"/>
        <v>12</v>
      </c>
      <c r="DQ158" s="36"/>
      <c r="DR158" s="36">
        <f t="shared" ref="DR158:DV158" si="4535">SUM(DR154:DR157)</f>
        <v>5400</v>
      </c>
      <c r="DS158" s="670">
        <f t="shared" si="4535"/>
        <v>0</v>
      </c>
      <c r="DT158" s="36">
        <f t="shared" si="4535"/>
        <v>0</v>
      </c>
      <c r="DU158" s="36">
        <f t="shared" si="4535"/>
        <v>0</v>
      </c>
      <c r="DV158" s="33">
        <f t="shared" si="4535"/>
        <v>0</v>
      </c>
      <c r="DW158" s="36"/>
      <c r="DX158" s="36">
        <f t="shared" ref="DX158:DZ158" si="4536">SUM(DX154:DX157)</f>
        <v>0</v>
      </c>
      <c r="DY158" s="33">
        <f t="shared" si="4536"/>
        <v>0</v>
      </c>
      <c r="DZ158" s="33">
        <f t="shared" si="4536"/>
        <v>0</v>
      </c>
      <c r="EA158" s="36"/>
      <c r="EB158" s="36">
        <f t="shared" ref="EB158" si="4537">SUM(EB154:EB157)</f>
        <v>0</v>
      </c>
      <c r="EC158" s="424">
        <f t="shared" si="3691"/>
        <v>9389</v>
      </c>
      <c r="ED158" s="33">
        <f t="shared" ref="ED158" si="4538">SUM(ED154:ED157)</f>
        <v>3780</v>
      </c>
      <c r="EE158" s="36"/>
      <c r="EF158" s="36">
        <f t="shared" ref="EF158:EG158" si="4539">SUM(EF154:EF157)</f>
        <v>110340</v>
      </c>
      <c r="EG158" s="33">
        <f t="shared" si="4539"/>
        <v>0</v>
      </c>
      <c r="EH158" s="36"/>
      <c r="EI158" s="36">
        <f t="shared" ref="EI158:EJ158" si="4540">SUM(EI154:EI157)</f>
        <v>0</v>
      </c>
      <c r="EJ158" s="33">
        <f t="shared" si="4540"/>
        <v>180</v>
      </c>
      <c r="EK158" s="36"/>
      <c r="EL158" s="36">
        <f t="shared" ref="EL158:EM158" si="4541">SUM(EL154:EL157)</f>
        <v>335818</v>
      </c>
      <c r="EM158" s="33">
        <f t="shared" si="4541"/>
        <v>1560</v>
      </c>
      <c r="EN158" s="36"/>
      <c r="EO158" s="36">
        <f t="shared" ref="EO158:EP158" si="4542">SUM(EO154:EO157)</f>
        <v>346260</v>
      </c>
      <c r="EP158" s="33">
        <f t="shared" si="4542"/>
        <v>100</v>
      </c>
      <c r="EQ158" s="36"/>
      <c r="ER158" s="36">
        <f t="shared" ref="ER158" si="4543">SUM(ER154:ER157)</f>
        <v>204565</v>
      </c>
      <c r="ES158" s="424">
        <f t="shared" si="3698"/>
        <v>996983</v>
      </c>
      <c r="ET158" s="36">
        <f t="shared" ref="ET158:EV158" si="4544">SUM(ET154:ET157)</f>
        <v>0</v>
      </c>
      <c r="EU158" s="36">
        <f t="shared" si="4544"/>
        <v>5000</v>
      </c>
      <c r="EV158" s="36">
        <f t="shared" si="4544"/>
        <v>100637.20000000001</v>
      </c>
      <c r="EW158" s="424">
        <f t="shared" si="3790"/>
        <v>1112009.2</v>
      </c>
      <c r="EX158" s="45"/>
      <c r="EY158" s="33">
        <f>SUM(EY154:EY157)</f>
        <v>0</v>
      </c>
      <c r="EZ158" s="36"/>
      <c r="FA158" s="36">
        <f t="shared" ref="FA158:FB158" si="4545">SUM(FA154:FA157)</f>
        <v>0</v>
      </c>
      <c r="FB158" s="33">
        <f t="shared" si="4545"/>
        <v>50</v>
      </c>
      <c r="FC158" s="36"/>
      <c r="FD158" s="36">
        <f t="shared" ref="FD158:FE158" si="4546">SUM(FD154:FD157)</f>
        <v>3250</v>
      </c>
      <c r="FE158" s="33">
        <f t="shared" si="4546"/>
        <v>0</v>
      </c>
      <c r="FF158" s="36"/>
      <c r="FG158" s="36">
        <f t="shared" ref="FG158:FH158" si="4547">SUM(FG154:FG157)</f>
        <v>0</v>
      </c>
      <c r="FH158" s="33">
        <f t="shared" si="4547"/>
        <v>0</v>
      </c>
      <c r="FI158" s="36"/>
      <c r="FJ158" s="36">
        <f t="shared" ref="FJ158:FK158" si="4548">SUM(FJ154:FJ157)</f>
        <v>0</v>
      </c>
      <c r="FK158" s="33">
        <f t="shared" si="4548"/>
        <v>0</v>
      </c>
      <c r="FL158" s="36"/>
      <c r="FM158" s="36">
        <f t="shared" ref="FM158:FN158" si="4549">SUM(FM154:FM157)</f>
        <v>0</v>
      </c>
      <c r="FN158" s="33">
        <f t="shared" si="4549"/>
        <v>0</v>
      </c>
      <c r="FO158" s="36"/>
      <c r="FP158" s="36">
        <f t="shared" ref="FP158:FT158" si="4550">SUM(FP154:FP157)</f>
        <v>0</v>
      </c>
      <c r="FQ158" s="670">
        <f t="shared" si="4550"/>
        <v>0</v>
      </c>
      <c r="FR158" s="36">
        <f t="shared" si="4550"/>
        <v>0</v>
      </c>
      <c r="FS158" s="36">
        <f t="shared" si="4550"/>
        <v>0</v>
      </c>
      <c r="FT158" s="33">
        <f t="shared" si="4550"/>
        <v>0</v>
      </c>
      <c r="FU158" s="36"/>
      <c r="FV158" s="36">
        <f t="shared" ref="FV158:FX158" si="4551">SUM(FV154:FV157)</f>
        <v>0</v>
      </c>
      <c r="FW158" s="33">
        <f t="shared" si="4551"/>
        <v>0</v>
      </c>
      <c r="FX158" s="36">
        <f t="shared" si="4551"/>
        <v>0</v>
      </c>
      <c r="FY158" s="36"/>
      <c r="FZ158" s="36">
        <f t="shared" ref="FZ158" si="4552">SUM(FZ154:FZ157)</f>
        <v>0</v>
      </c>
      <c r="GA158" s="424">
        <f t="shared" si="3708"/>
        <v>3250</v>
      </c>
      <c r="GB158" s="33">
        <f t="shared" ref="GB158" si="4553">SUM(GB154:GB157)</f>
        <v>3780</v>
      </c>
      <c r="GC158" s="36"/>
      <c r="GD158" s="36">
        <f t="shared" ref="GD158:GE158" si="4554">SUM(GD154:GD157)</f>
        <v>110340</v>
      </c>
      <c r="GE158" s="33">
        <f t="shared" si="4554"/>
        <v>0</v>
      </c>
      <c r="GF158" s="36"/>
      <c r="GG158" s="36">
        <f t="shared" ref="GG158:GH158" si="4555">SUM(GG154:GG157)</f>
        <v>0</v>
      </c>
      <c r="GH158" s="33">
        <f t="shared" si="4555"/>
        <v>130</v>
      </c>
      <c r="GI158" s="36"/>
      <c r="GJ158" s="36">
        <f t="shared" ref="GJ158:GK158" si="4556">SUM(GJ154:GJ157)</f>
        <v>242536</v>
      </c>
      <c r="GK158" s="33">
        <f t="shared" si="4556"/>
        <v>1560</v>
      </c>
      <c r="GL158" s="36"/>
      <c r="GM158" s="36">
        <f t="shared" ref="GM158:GN158" si="4557">SUM(GM154:GM157)</f>
        <v>346260</v>
      </c>
      <c r="GN158" s="33">
        <f t="shared" si="4557"/>
        <v>100</v>
      </c>
      <c r="GO158" s="36"/>
      <c r="GP158" s="36">
        <f t="shared" ref="GP158" si="4558">SUM(GP154:GP157)</f>
        <v>204565</v>
      </c>
      <c r="GQ158" s="424">
        <f t="shared" si="3715"/>
        <v>903701</v>
      </c>
      <c r="GR158" s="36">
        <f t="shared" ref="GR158:GT158" si="4559">SUM(GR154:GR157)</f>
        <v>0</v>
      </c>
      <c r="GS158" s="36">
        <f t="shared" si="4559"/>
        <v>5000</v>
      </c>
      <c r="GT158" s="37">
        <f t="shared" si="4559"/>
        <v>90695.1</v>
      </c>
      <c r="GU158" s="424">
        <f t="shared" si="3791"/>
        <v>1002646.1</v>
      </c>
      <c r="GV158" s="45"/>
      <c r="GW158" s="33">
        <f>SUM(GW154:GW157)</f>
        <v>0</v>
      </c>
      <c r="GX158" s="36"/>
      <c r="GY158" s="36">
        <f t="shared" ref="GY158:GZ158" si="4560">SUM(GY154:GY157)</f>
        <v>0</v>
      </c>
      <c r="GZ158" s="33">
        <f t="shared" si="4560"/>
        <v>50</v>
      </c>
      <c r="HA158" s="36"/>
      <c r="HB158" s="36">
        <f t="shared" ref="HB158:HC158" si="4561">SUM(HB154:HB157)</f>
        <v>3250</v>
      </c>
      <c r="HC158" s="33">
        <f t="shared" si="4561"/>
        <v>0</v>
      </c>
      <c r="HD158" s="36"/>
      <c r="HE158" s="36">
        <f t="shared" ref="HE158:HF158" si="4562">SUM(HE154:HE157)</f>
        <v>0</v>
      </c>
      <c r="HF158" s="33">
        <f t="shared" si="4562"/>
        <v>0</v>
      </c>
      <c r="HG158" s="36"/>
      <c r="HH158" s="36">
        <f t="shared" ref="HH158:HI158" si="4563">SUM(HH154:HH157)</f>
        <v>0</v>
      </c>
      <c r="HI158" s="33">
        <f t="shared" si="4563"/>
        <v>0</v>
      </c>
      <c r="HJ158" s="36"/>
      <c r="HK158" s="36">
        <f t="shared" ref="HK158:HL158" si="4564">SUM(HK154:HK157)</f>
        <v>0</v>
      </c>
      <c r="HL158" s="33">
        <f t="shared" si="4564"/>
        <v>0</v>
      </c>
      <c r="HM158" s="36"/>
      <c r="HN158" s="36">
        <f t="shared" ref="HN158:HR158" si="4565">SUM(HN154:HN157)</f>
        <v>0</v>
      </c>
      <c r="HO158" s="670">
        <f t="shared" si="4565"/>
        <v>0</v>
      </c>
      <c r="HP158" s="36">
        <f t="shared" si="4565"/>
        <v>0</v>
      </c>
      <c r="HQ158" s="36">
        <f t="shared" si="4565"/>
        <v>0</v>
      </c>
      <c r="HR158" s="33">
        <f t="shared" si="4565"/>
        <v>0</v>
      </c>
      <c r="HS158" s="36"/>
      <c r="HT158" s="36">
        <f t="shared" ref="HT158:HV158" si="4566">SUM(HT154:HT157)</f>
        <v>0</v>
      </c>
      <c r="HU158" s="33">
        <f t="shared" si="4566"/>
        <v>0</v>
      </c>
      <c r="HV158" s="33">
        <f t="shared" si="4566"/>
        <v>0</v>
      </c>
      <c r="HW158" s="36"/>
      <c r="HX158" s="36">
        <f t="shared" ref="HX158" si="4567">SUM(HX154:HX157)</f>
        <v>0</v>
      </c>
      <c r="HY158" s="424">
        <f t="shared" si="3725"/>
        <v>3250</v>
      </c>
      <c r="HZ158" s="33">
        <f t="shared" ref="HZ158" si="4568">SUM(HZ154:HZ157)</f>
        <v>3780</v>
      </c>
      <c r="IA158" s="36"/>
      <c r="IB158" s="36">
        <f t="shared" ref="IB158:IC158" si="4569">SUM(IB154:IB157)</f>
        <v>110340</v>
      </c>
      <c r="IC158" s="33">
        <f t="shared" si="4569"/>
        <v>0</v>
      </c>
      <c r="ID158" s="36"/>
      <c r="IE158" s="36">
        <f t="shared" ref="IE158:IF158" si="4570">SUM(IE154:IE157)</f>
        <v>0</v>
      </c>
      <c r="IF158" s="33">
        <f t="shared" si="4570"/>
        <v>130</v>
      </c>
      <c r="IG158" s="36"/>
      <c r="IH158" s="36">
        <f t="shared" ref="IH158:II158" si="4571">SUM(IH154:IH157)</f>
        <v>242536</v>
      </c>
      <c r="II158" s="33">
        <f t="shared" si="4571"/>
        <v>1560</v>
      </c>
      <c r="IJ158" s="36"/>
      <c r="IK158" s="36">
        <f t="shared" ref="IK158:IL158" si="4572">SUM(IK154:IK157)</f>
        <v>346260</v>
      </c>
      <c r="IL158" s="33">
        <f t="shared" si="4572"/>
        <v>100</v>
      </c>
      <c r="IM158" s="36"/>
      <c r="IN158" s="36">
        <f t="shared" ref="IN158" si="4573">SUM(IN154:IN157)</f>
        <v>204565</v>
      </c>
      <c r="IO158" s="424">
        <f t="shared" si="3732"/>
        <v>903701</v>
      </c>
      <c r="IP158" s="36">
        <f t="shared" ref="IP158:IR158" si="4574">SUM(IP154:IP157)</f>
        <v>0</v>
      </c>
      <c r="IQ158" s="36">
        <f t="shared" si="4574"/>
        <v>5000</v>
      </c>
      <c r="IR158" s="37">
        <f t="shared" si="4574"/>
        <v>90695.1</v>
      </c>
      <c r="IS158" s="424">
        <f t="shared" si="3792"/>
        <v>1002646.1</v>
      </c>
      <c r="IT158" s="45"/>
      <c r="IU158" s="33">
        <f>SUM(IU154:IU157)</f>
        <v>0</v>
      </c>
      <c r="IV158" s="36"/>
      <c r="IW158" s="36">
        <f t="shared" ref="IW158:IX158" si="4575">SUM(IW154:IW157)</f>
        <v>0</v>
      </c>
      <c r="IX158" s="33">
        <f t="shared" si="4575"/>
        <v>50</v>
      </c>
      <c r="IY158" s="36"/>
      <c r="IZ158" s="36">
        <f t="shared" ref="IZ158:JA158" si="4576">SUM(IZ154:IZ157)</f>
        <v>3250</v>
      </c>
      <c r="JA158" s="33">
        <f t="shared" si="4576"/>
        <v>0</v>
      </c>
      <c r="JB158" s="36"/>
      <c r="JC158" s="36">
        <f t="shared" ref="JC158:JD158" si="4577">SUM(JC154:JC157)</f>
        <v>0</v>
      </c>
      <c r="JD158" s="33">
        <f t="shared" si="4577"/>
        <v>0</v>
      </c>
      <c r="JE158" s="36"/>
      <c r="JF158" s="36">
        <f t="shared" ref="JF158:JG158" si="4578">SUM(JF154:JF157)</f>
        <v>0</v>
      </c>
      <c r="JG158" s="33">
        <f t="shared" si="4578"/>
        <v>0</v>
      </c>
      <c r="JH158" s="36"/>
      <c r="JI158" s="36">
        <f t="shared" ref="JI158:JJ158" si="4579">SUM(JI154:JI157)</f>
        <v>0</v>
      </c>
      <c r="JJ158" s="33">
        <f t="shared" si="4579"/>
        <v>0</v>
      </c>
      <c r="JK158" s="36"/>
      <c r="JL158" s="36">
        <f t="shared" ref="JL158:JP158" si="4580">SUM(JL154:JL157)</f>
        <v>0</v>
      </c>
      <c r="JM158" s="670">
        <f t="shared" si="4580"/>
        <v>0</v>
      </c>
      <c r="JN158" s="36">
        <f t="shared" si="4580"/>
        <v>0</v>
      </c>
      <c r="JO158" s="36">
        <f t="shared" si="4580"/>
        <v>0</v>
      </c>
      <c r="JP158" s="33">
        <f t="shared" si="4580"/>
        <v>0</v>
      </c>
      <c r="JQ158" s="36"/>
      <c r="JR158" s="36">
        <f t="shared" ref="JR158:JT158" si="4581">SUM(JR154:JR157)</f>
        <v>0</v>
      </c>
      <c r="JS158" s="33">
        <f t="shared" si="4581"/>
        <v>0</v>
      </c>
      <c r="JT158" s="33">
        <f t="shared" si="4581"/>
        <v>0</v>
      </c>
      <c r="JU158" s="36"/>
      <c r="JV158" s="36">
        <f t="shared" ref="JV158" si="4582">SUM(JV154:JV157)</f>
        <v>0</v>
      </c>
      <c r="JW158" s="424">
        <f t="shared" si="3742"/>
        <v>3250</v>
      </c>
      <c r="JX158" s="33">
        <f t="shared" ref="JX158" si="4583">SUM(JX154:JX157)</f>
        <v>3780</v>
      </c>
      <c r="JY158" s="36"/>
      <c r="JZ158" s="36">
        <f t="shared" ref="JZ158:KA158" si="4584">SUM(JZ154:JZ157)</f>
        <v>110340</v>
      </c>
      <c r="KA158" s="33">
        <f t="shared" si="4584"/>
        <v>0</v>
      </c>
      <c r="KB158" s="36"/>
      <c r="KC158" s="36">
        <f t="shared" ref="KC158:KD158" si="4585">SUM(KC154:KC157)</f>
        <v>0</v>
      </c>
      <c r="KD158" s="33">
        <f t="shared" si="4585"/>
        <v>130</v>
      </c>
      <c r="KE158" s="36"/>
      <c r="KF158" s="36">
        <f t="shared" ref="KF158:KG158" si="4586">SUM(KF154:KF157)</f>
        <v>242536</v>
      </c>
      <c r="KG158" s="33">
        <f t="shared" si="4586"/>
        <v>1560</v>
      </c>
      <c r="KH158" s="36"/>
      <c r="KI158" s="36">
        <f t="shared" ref="KI158:KJ158" si="4587">SUM(KI154:KI157)</f>
        <v>346260</v>
      </c>
      <c r="KJ158" s="33">
        <f t="shared" si="4587"/>
        <v>100</v>
      </c>
      <c r="KK158" s="36"/>
      <c r="KL158" s="36">
        <f t="shared" ref="KL158" si="4588">SUM(KL154:KL157)</f>
        <v>204565</v>
      </c>
      <c r="KM158" s="424">
        <f t="shared" si="3749"/>
        <v>903701</v>
      </c>
      <c r="KN158" s="36">
        <f t="shared" ref="KN158:KP158" si="4589">SUM(KN154:KN157)</f>
        <v>0</v>
      </c>
      <c r="KO158" s="36">
        <f t="shared" si="4589"/>
        <v>5000</v>
      </c>
      <c r="KP158" s="37">
        <f t="shared" si="4589"/>
        <v>90695.1</v>
      </c>
      <c r="KQ158" s="424">
        <f t="shared" si="3793"/>
        <v>1002646.1</v>
      </c>
      <c r="KR158" s="45"/>
    </row>
    <row r="159" spans="1:304">
      <c r="A159" s="919"/>
      <c r="B159" s="26"/>
      <c r="C159" s="637" t="s">
        <v>315</v>
      </c>
      <c r="D159" s="17" t="s">
        <v>1</v>
      </c>
      <c r="E159" s="32"/>
      <c r="F159" s="32" t="str">
        <f t="shared" si="3758"/>
        <v/>
      </c>
      <c r="G159" s="35"/>
      <c r="H159" s="32"/>
      <c r="I159" s="32" t="str">
        <f t="shared" si="4208"/>
        <v/>
      </c>
      <c r="J159" s="35"/>
      <c r="K159" s="32"/>
      <c r="L159" s="32" t="str">
        <f t="shared" si="4210"/>
        <v/>
      </c>
      <c r="M159" s="35"/>
      <c r="N159" s="32"/>
      <c r="O159" s="32" t="str">
        <f t="shared" si="4212"/>
        <v/>
      </c>
      <c r="P159" s="35"/>
      <c r="Q159" s="32"/>
      <c r="R159" s="32" t="str">
        <f t="shared" si="4214"/>
        <v/>
      </c>
      <c r="S159" s="35"/>
      <c r="T159" s="32"/>
      <c r="U159" s="32" t="str">
        <f t="shared" si="4216"/>
        <v/>
      </c>
      <c r="V159" s="35"/>
      <c r="W159" s="669"/>
      <c r="X159" s="35"/>
      <c r="Y159" s="35"/>
      <c r="Z159" s="32">
        <v>53600</v>
      </c>
      <c r="AA159" s="229">
        <f t="shared" si="4219"/>
        <v>0.79869402985074622</v>
      </c>
      <c r="AB159" s="35">
        <v>42810</v>
      </c>
      <c r="AC159" s="32"/>
      <c r="AD159" s="32"/>
      <c r="AE159" s="32" t="str">
        <f t="shared" si="4221"/>
        <v/>
      </c>
      <c r="AF159" s="35"/>
      <c r="AG159" s="35">
        <f>SUM(G159,J159,M159,P159,S159,V159,AB159,AF159)</f>
        <v>42810</v>
      </c>
      <c r="AH159" s="32"/>
      <c r="AI159" s="32"/>
      <c r="AJ159" s="35"/>
      <c r="AK159" s="32"/>
      <c r="AL159" s="32"/>
      <c r="AM159" s="35"/>
      <c r="AN159" s="32"/>
      <c r="AO159" s="32"/>
      <c r="AP159" s="35"/>
      <c r="AQ159" s="32"/>
      <c r="AR159" s="32"/>
      <c r="AS159" s="35"/>
      <c r="AT159" s="32"/>
      <c r="AU159" s="32" t="str">
        <f t="shared" si="4231"/>
        <v>0</v>
      </c>
      <c r="AV159" s="35"/>
      <c r="AW159" s="43">
        <f t="shared" si="4416"/>
        <v>0</v>
      </c>
      <c r="AX159" s="35"/>
      <c r="AY159" s="35">
        <v>5000</v>
      </c>
      <c r="AZ159" s="399">
        <f t="shared" ref="AZ159:AZ162" si="4590">SUM(G159,J159,M159,P159,S159,V159,AB159,AF159,AJ159,AM159,AP159,AV159,AS159,AX159)*0.1</f>
        <v>4281</v>
      </c>
      <c r="BA159" s="206">
        <f t="shared" si="4233"/>
        <v>52091</v>
      </c>
      <c r="BB159" s="45"/>
      <c r="BC159" s="398"/>
      <c r="BD159" s="399" t="str">
        <f t="shared" si="3810"/>
        <v/>
      </c>
      <c r="BE159" s="399"/>
      <c r="BF159" s="398">
        <v>20</v>
      </c>
      <c r="BG159" s="399">
        <f t="shared" si="3812"/>
        <v>81.25</v>
      </c>
      <c r="BH159" s="399">
        <v>1625</v>
      </c>
      <c r="BI159" s="398"/>
      <c r="BJ159" s="399" t="str">
        <f t="shared" si="3814"/>
        <v/>
      </c>
      <c r="BK159" s="399"/>
      <c r="BL159" s="398"/>
      <c r="BM159" s="399" t="str">
        <f t="shared" si="3816"/>
        <v/>
      </c>
      <c r="BN159" s="399"/>
      <c r="BO159" s="398"/>
      <c r="BP159" s="399" t="str">
        <f t="shared" si="3818"/>
        <v/>
      </c>
      <c r="BQ159" s="399"/>
      <c r="BR159" s="398"/>
      <c r="BS159" s="399" t="str">
        <f t="shared" si="3820"/>
        <v/>
      </c>
      <c r="BT159" s="399"/>
      <c r="BU159" s="668"/>
      <c r="BV159" s="399"/>
      <c r="BW159" s="399"/>
      <c r="BX159" s="398"/>
      <c r="BY159" s="399" t="str">
        <f t="shared" si="3823"/>
        <v/>
      </c>
      <c r="BZ159" s="399"/>
      <c r="CA159" s="398"/>
      <c r="CB159" s="398"/>
      <c r="CC159" s="399" t="str">
        <f t="shared" si="3825"/>
        <v/>
      </c>
      <c r="CD159" s="399"/>
      <c r="CE159" s="424">
        <f>SUM(BE159,BH159,BK159,BN159,BQ159,BT159,BW159,BZ159,CD159)</f>
        <v>1625</v>
      </c>
      <c r="CF159" s="398" t="s">
        <v>92</v>
      </c>
      <c r="CG159" s="399" t="str">
        <f t="shared" si="3828"/>
        <v/>
      </c>
      <c r="CH159" s="399"/>
      <c r="CI159" s="398"/>
      <c r="CJ159" s="399" t="str">
        <f t="shared" si="3830"/>
        <v/>
      </c>
      <c r="CK159" s="399"/>
      <c r="CL159" s="398"/>
      <c r="CM159" s="399" t="str">
        <f t="shared" si="3832"/>
        <v/>
      </c>
      <c r="CN159" s="399"/>
      <c r="CO159" s="398"/>
      <c r="CP159" s="399" t="str">
        <f t="shared" si="3834"/>
        <v/>
      </c>
      <c r="CQ159" s="399"/>
      <c r="CR159" s="398"/>
      <c r="CS159" s="399" t="str">
        <f t="shared" si="3836"/>
        <v/>
      </c>
      <c r="CT159" s="399"/>
      <c r="CU159" s="424">
        <f t="shared" si="3681"/>
        <v>0</v>
      </c>
      <c r="CV159" s="399"/>
      <c r="CW159" s="399">
        <v>5000</v>
      </c>
      <c r="CX159" s="399">
        <f>SUM(BE159,BH159,BK159,BN159,BQ159,BT159,BZ159,CD159,CH159,CK159,CN159,CQ159,CT159)*0.1</f>
        <v>162.5</v>
      </c>
      <c r="CY159" s="424">
        <f t="shared" si="3789"/>
        <v>6787.5</v>
      </c>
      <c r="CZ159" s="823"/>
      <c r="DA159" s="398"/>
      <c r="DB159" s="399"/>
      <c r="DC159" s="399"/>
      <c r="DD159" s="398"/>
      <c r="DE159" s="399"/>
      <c r="DF159" s="399"/>
      <c r="DG159" s="398"/>
      <c r="DH159" s="399"/>
      <c r="DI159" s="399"/>
      <c r="DJ159" s="398">
        <v>42</v>
      </c>
      <c r="DK159" s="399"/>
      <c r="DL159" s="399">
        <v>1344</v>
      </c>
      <c r="DM159" s="398"/>
      <c r="DN159" s="399"/>
      <c r="DO159" s="399"/>
      <c r="DP159" s="398">
        <v>20</v>
      </c>
      <c r="DQ159" s="399"/>
      <c r="DR159" s="399">
        <v>15240</v>
      </c>
      <c r="DS159" s="668"/>
      <c r="DT159" s="399"/>
      <c r="DU159" s="399"/>
      <c r="DV159" s="398"/>
      <c r="DW159" s="399"/>
      <c r="DX159" s="399"/>
      <c r="DY159" s="398"/>
      <c r="DZ159" s="398"/>
      <c r="EA159" s="399"/>
      <c r="EB159" s="399"/>
      <c r="EC159" s="424">
        <f>SUM(DC159,DF159,DI159,DL159,DO159,DR159,DU159,DX159,EB159)</f>
        <v>16584</v>
      </c>
      <c r="ED159" s="398"/>
      <c r="EE159" s="399"/>
      <c r="EF159" s="399"/>
      <c r="EG159" s="398"/>
      <c r="EH159" s="399"/>
      <c r="EI159" s="399"/>
      <c r="EJ159" s="398"/>
      <c r="EK159" s="399"/>
      <c r="EL159" s="399"/>
      <c r="EM159" s="398"/>
      <c r="EN159" s="399"/>
      <c r="EO159" s="399"/>
      <c r="EP159" s="398"/>
      <c r="EQ159" s="399"/>
      <c r="ER159" s="399"/>
      <c r="ES159" s="424">
        <f t="shared" si="3698"/>
        <v>0</v>
      </c>
      <c r="ET159" s="399"/>
      <c r="EU159" s="399">
        <v>5000</v>
      </c>
      <c r="EV159" s="399">
        <f>SUM(DC159,DF159,DI159,DL159,DO159,DR159,DX159,EB159,EF159,EI159,EL159,EO159,ER159)*0.1</f>
        <v>1658.4</v>
      </c>
      <c r="EW159" s="424">
        <f t="shared" si="3790"/>
        <v>23242.400000000001</v>
      </c>
      <c r="EX159" s="424"/>
      <c r="EY159" s="398"/>
      <c r="EZ159" s="399"/>
      <c r="FA159" s="399"/>
      <c r="FB159" s="398">
        <v>25</v>
      </c>
      <c r="FC159" s="399"/>
      <c r="FD159" s="399">
        <v>1625</v>
      </c>
      <c r="FE159" s="398"/>
      <c r="FF159" s="399"/>
      <c r="FG159" s="399"/>
      <c r="FH159" s="398"/>
      <c r="FI159" s="399"/>
      <c r="FJ159" s="399"/>
      <c r="FK159" s="398"/>
      <c r="FL159" s="399"/>
      <c r="FM159" s="399"/>
      <c r="FN159" s="398"/>
      <c r="FO159" s="399"/>
      <c r="FP159" s="399"/>
      <c r="FQ159" s="668"/>
      <c r="FR159" s="399"/>
      <c r="FS159" s="399"/>
      <c r="FT159" s="398"/>
      <c r="FU159" s="399"/>
      <c r="FV159" s="399"/>
      <c r="FW159" s="398"/>
      <c r="FX159" s="399"/>
      <c r="FY159" s="399"/>
      <c r="FZ159" s="399"/>
      <c r="GA159" s="424">
        <f>SUM(FA159,FD159,FG159,FJ159,FM159,FP159,FS159,FV159,FZ159)</f>
        <v>1625</v>
      </c>
      <c r="GB159" s="398"/>
      <c r="GC159" s="399"/>
      <c r="GD159" s="399"/>
      <c r="GE159" s="398"/>
      <c r="GF159" s="399"/>
      <c r="GG159" s="399"/>
      <c r="GH159" s="398"/>
      <c r="GI159" s="399"/>
      <c r="GJ159" s="399"/>
      <c r="GK159" s="398"/>
      <c r="GL159" s="399"/>
      <c r="GM159" s="399"/>
      <c r="GN159" s="398"/>
      <c r="GO159" s="399"/>
      <c r="GP159" s="399"/>
      <c r="GQ159" s="424">
        <f t="shared" si="3715"/>
        <v>0</v>
      </c>
      <c r="GR159" s="399"/>
      <c r="GS159" s="399">
        <v>5000</v>
      </c>
      <c r="GT159" s="399">
        <f>SUM(FA159,FD159,FG159,FJ159,FM159,FP159,FV159,FZ159,GD159,GG159,GJ159,GM159,GP159)*0.1</f>
        <v>162.5</v>
      </c>
      <c r="GU159" s="424">
        <f t="shared" si="3791"/>
        <v>6787.5</v>
      </c>
      <c r="GV159" s="424"/>
      <c r="GW159" s="398"/>
      <c r="GX159" s="399"/>
      <c r="GY159" s="399"/>
      <c r="GZ159" s="398"/>
      <c r="HA159" s="399"/>
      <c r="HB159" s="399"/>
      <c r="HC159" s="398"/>
      <c r="HD159" s="399"/>
      <c r="HE159" s="399"/>
      <c r="HF159" s="398"/>
      <c r="HG159" s="399"/>
      <c r="HH159" s="399"/>
      <c r="HI159" s="398"/>
      <c r="HJ159" s="399"/>
      <c r="HK159" s="399"/>
      <c r="HL159" s="398"/>
      <c r="HM159" s="399"/>
      <c r="HN159" s="399"/>
      <c r="HO159" s="668"/>
      <c r="HP159" s="399"/>
      <c r="HQ159" s="399"/>
      <c r="HR159" s="398"/>
      <c r="HS159" s="399"/>
      <c r="HT159" s="399"/>
      <c r="HU159" s="398"/>
      <c r="HV159" s="398"/>
      <c r="HW159" s="399"/>
      <c r="HX159" s="399"/>
      <c r="HY159" s="424">
        <f>SUM(GY159,HB159,HE159,HH159,HK159,HN159,HQ159,HT159,HX159)</f>
        <v>0</v>
      </c>
      <c r="HZ159" s="398"/>
      <c r="IA159" s="399"/>
      <c r="IB159" s="399"/>
      <c r="IC159" s="398"/>
      <c r="ID159" s="399"/>
      <c r="IE159" s="399"/>
      <c r="IF159" s="398">
        <v>50</v>
      </c>
      <c r="IG159" s="399"/>
      <c r="IH159" s="399">
        <v>93282</v>
      </c>
      <c r="II159" s="398"/>
      <c r="IJ159" s="399"/>
      <c r="IK159" s="399"/>
      <c r="IL159" s="398"/>
      <c r="IM159" s="399"/>
      <c r="IN159" s="399"/>
      <c r="IO159" s="424">
        <f t="shared" si="3732"/>
        <v>93282</v>
      </c>
      <c r="IP159" s="399"/>
      <c r="IQ159" s="399">
        <v>5000</v>
      </c>
      <c r="IR159" s="399">
        <f>SUM(GY159,HB159,HE159,HH159,HK159,HN159,HT159,HX159,IB159,IE159,IH159,IK159,IN159)*0.1</f>
        <v>9328.2000000000007</v>
      </c>
      <c r="IS159" s="424">
        <f t="shared" si="3792"/>
        <v>107610.2</v>
      </c>
      <c r="IT159" s="424"/>
      <c r="IU159" s="398"/>
      <c r="IV159" s="399"/>
      <c r="IW159" s="399"/>
      <c r="IX159" s="398"/>
      <c r="IY159" s="399"/>
      <c r="IZ159" s="399"/>
      <c r="JA159" s="398"/>
      <c r="JB159" s="399"/>
      <c r="JC159" s="399"/>
      <c r="JD159" s="398"/>
      <c r="JE159" s="399"/>
      <c r="JF159" s="399"/>
      <c r="JG159" s="398"/>
      <c r="JH159" s="399"/>
      <c r="JI159" s="399"/>
      <c r="JJ159" s="398"/>
      <c r="JK159" s="399"/>
      <c r="JL159" s="399"/>
      <c r="JM159" s="668"/>
      <c r="JN159" s="399"/>
      <c r="JO159" s="399"/>
      <c r="JP159" s="398"/>
      <c r="JQ159" s="399"/>
      <c r="JR159" s="399"/>
      <c r="JS159" s="398"/>
      <c r="JT159" s="398"/>
      <c r="JU159" s="399"/>
      <c r="JV159" s="399"/>
      <c r="JW159" s="424">
        <f>SUM(IW159,IZ159,JC159,JF159,JI159,JL159,JO159,JR159,JV159)</f>
        <v>0</v>
      </c>
      <c r="JX159" s="398"/>
      <c r="JY159" s="399"/>
      <c r="JZ159" s="399"/>
      <c r="KA159" s="398"/>
      <c r="KB159" s="399"/>
      <c r="KC159" s="399"/>
      <c r="KD159" s="398">
        <v>50</v>
      </c>
      <c r="KE159" s="399"/>
      <c r="KF159" s="399">
        <v>93282</v>
      </c>
      <c r="KG159" s="398"/>
      <c r="KH159" s="399"/>
      <c r="KI159" s="399"/>
      <c r="KJ159" s="398"/>
      <c r="KK159" s="399"/>
      <c r="KL159" s="399"/>
      <c r="KM159" s="424">
        <f t="shared" si="3749"/>
        <v>93282</v>
      </c>
      <c r="KN159" s="399"/>
      <c r="KO159" s="399">
        <v>5000</v>
      </c>
      <c r="KP159" s="399">
        <f>SUM(IW159,IZ159,JC159,JF159,JI159,JL159,JR159,JV159,JZ159,KC159,KF159,KI159,KL159)*0.1</f>
        <v>9328.2000000000007</v>
      </c>
      <c r="KQ159" s="424">
        <f t="shared" si="3793"/>
        <v>107610.2</v>
      </c>
      <c r="KR159" s="424"/>
    </row>
    <row r="160" spans="1:304">
      <c r="A160" s="919"/>
      <c r="B160" s="26"/>
      <c r="C160" s="16"/>
      <c r="D160" s="17" t="s">
        <v>55</v>
      </c>
      <c r="E160" s="32"/>
      <c r="F160" s="32" t="str">
        <f t="shared" si="3758"/>
        <v/>
      </c>
      <c r="G160" s="35"/>
      <c r="H160" s="32"/>
      <c r="I160" s="32" t="str">
        <f t="shared" si="4208"/>
        <v/>
      </c>
      <c r="J160" s="35"/>
      <c r="K160" s="32"/>
      <c r="L160" s="32" t="str">
        <f t="shared" si="4210"/>
        <v/>
      </c>
      <c r="M160" s="35"/>
      <c r="N160" s="32"/>
      <c r="O160" s="32" t="str">
        <f t="shared" si="4212"/>
        <v/>
      </c>
      <c r="P160" s="35"/>
      <c r="Q160" s="32"/>
      <c r="R160" s="32" t="str">
        <f t="shared" si="4214"/>
        <v/>
      </c>
      <c r="S160" s="35"/>
      <c r="T160" s="32"/>
      <c r="U160" s="32" t="str">
        <f t="shared" si="4216"/>
        <v/>
      </c>
      <c r="V160" s="35"/>
      <c r="W160" s="669"/>
      <c r="X160" s="35"/>
      <c r="Y160" s="35"/>
      <c r="Z160" s="32"/>
      <c r="AA160" s="229" t="str">
        <f t="shared" si="4219"/>
        <v/>
      </c>
      <c r="AB160" s="35"/>
      <c r="AC160" s="32"/>
      <c r="AD160" s="32"/>
      <c r="AE160" s="32" t="str">
        <f t="shared" si="4221"/>
        <v/>
      </c>
      <c r="AF160" s="35"/>
      <c r="AG160" s="35">
        <f>SUM(G160,J160,M160,P160,S160,V160,AB160,AF160)</f>
        <v>0</v>
      </c>
      <c r="AH160" s="32"/>
      <c r="AI160" s="32"/>
      <c r="AJ160" s="35"/>
      <c r="AK160" s="32"/>
      <c r="AL160" s="32"/>
      <c r="AM160" s="35"/>
      <c r="AN160" s="32"/>
      <c r="AO160" s="32"/>
      <c r="AP160" s="35"/>
      <c r="AQ160" s="32"/>
      <c r="AR160" s="32"/>
      <c r="AS160" s="35"/>
      <c r="AT160" s="32"/>
      <c r="AU160" s="32" t="str">
        <f t="shared" si="4231"/>
        <v>0</v>
      </c>
      <c r="AV160" s="35"/>
      <c r="AW160" s="35">
        <f t="shared" si="4416"/>
        <v>0</v>
      </c>
      <c r="AX160" s="35"/>
      <c r="AY160" s="35"/>
      <c r="AZ160" s="399">
        <f t="shared" si="4590"/>
        <v>0</v>
      </c>
      <c r="BA160" s="206">
        <f t="shared" si="4233"/>
        <v>0</v>
      </c>
      <c r="BB160" s="45"/>
      <c r="BC160" s="398"/>
      <c r="BD160" s="399" t="str">
        <f t="shared" si="3810"/>
        <v/>
      </c>
      <c r="BE160" s="399"/>
      <c r="BF160" s="398"/>
      <c r="BG160" s="399" t="str">
        <f t="shared" si="3812"/>
        <v/>
      </c>
      <c r="BH160" s="399"/>
      <c r="BI160" s="398"/>
      <c r="BJ160" s="399" t="str">
        <f t="shared" si="3814"/>
        <v/>
      </c>
      <c r="BK160" s="399"/>
      <c r="BL160" s="398"/>
      <c r="BM160" s="399" t="str">
        <f t="shared" si="3816"/>
        <v/>
      </c>
      <c r="BN160" s="399"/>
      <c r="BO160" s="398"/>
      <c r="BP160" s="399" t="str">
        <f t="shared" si="3818"/>
        <v/>
      </c>
      <c r="BQ160" s="399"/>
      <c r="BR160" s="398"/>
      <c r="BS160" s="399" t="str">
        <f t="shared" si="3820"/>
        <v/>
      </c>
      <c r="BT160" s="399"/>
      <c r="BU160" s="668"/>
      <c r="BV160" s="399"/>
      <c r="BW160" s="399"/>
      <c r="BX160" s="398"/>
      <c r="BY160" s="399" t="str">
        <f t="shared" si="3823"/>
        <v/>
      </c>
      <c r="BZ160" s="399"/>
      <c r="CA160" s="398"/>
      <c r="CB160" s="398"/>
      <c r="CC160" s="399" t="str">
        <f t="shared" si="3825"/>
        <v/>
      </c>
      <c r="CD160" s="399"/>
      <c r="CE160" s="424">
        <f t="shared" si="3674"/>
        <v>0</v>
      </c>
      <c r="CF160" s="398"/>
      <c r="CG160" s="399" t="str">
        <f t="shared" si="3828"/>
        <v/>
      </c>
      <c r="CH160" s="399"/>
      <c r="CI160" s="398"/>
      <c r="CJ160" s="399" t="str">
        <f t="shared" si="3830"/>
        <v/>
      </c>
      <c r="CK160" s="399"/>
      <c r="CL160" s="398"/>
      <c r="CM160" s="399" t="str">
        <f t="shared" si="3832"/>
        <v/>
      </c>
      <c r="CN160" s="399"/>
      <c r="CO160" s="398"/>
      <c r="CP160" s="399" t="str">
        <f t="shared" si="3834"/>
        <v/>
      </c>
      <c r="CQ160" s="399"/>
      <c r="CR160" s="398"/>
      <c r="CS160" s="399" t="str">
        <f t="shared" si="3836"/>
        <v/>
      </c>
      <c r="CT160" s="399"/>
      <c r="CU160" s="424">
        <f t="shared" si="3681"/>
        <v>0</v>
      </c>
      <c r="CV160" s="399"/>
      <c r="CW160" s="399"/>
      <c r="CX160" s="399">
        <f t="shared" ref="CX160:CX162" si="4591">SUM(BE160,BH160,BK160,BN160,BQ160,BT160,BZ160,CD160,CH160,CK160,CN160,CQ160,CT160)*0.1</f>
        <v>0</v>
      </c>
      <c r="CY160" s="424">
        <f t="shared" si="3789"/>
        <v>0</v>
      </c>
      <c r="CZ160" s="823"/>
      <c r="DA160" s="398"/>
      <c r="DB160" s="399"/>
      <c r="DC160" s="399"/>
      <c r="DD160" s="398"/>
      <c r="DE160" s="399"/>
      <c r="DF160" s="399"/>
      <c r="DG160" s="398"/>
      <c r="DH160" s="399"/>
      <c r="DI160" s="399"/>
      <c r="DJ160" s="398"/>
      <c r="DK160" s="399"/>
      <c r="DL160" s="399"/>
      <c r="DM160" s="398"/>
      <c r="DN160" s="399"/>
      <c r="DO160" s="399"/>
      <c r="DP160" s="398"/>
      <c r="DQ160" s="399"/>
      <c r="DR160" s="399"/>
      <c r="DS160" s="668"/>
      <c r="DT160" s="399"/>
      <c r="DU160" s="399"/>
      <c r="DV160" s="398"/>
      <c r="DW160" s="399"/>
      <c r="DX160" s="399"/>
      <c r="DY160" s="398"/>
      <c r="DZ160" s="398"/>
      <c r="EA160" s="399"/>
      <c r="EB160" s="399"/>
      <c r="EC160" s="424">
        <f t="shared" si="3691"/>
        <v>0</v>
      </c>
      <c r="ED160" s="398"/>
      <c r="EE160" s="399"/>
      <c r="EF160" s="399"/>
      <c r="EG160" s="398"/>
      <c r="EH160" s="399"/>
      <c r="EI160" s="399"/>
      <c r="EJ160" s="398"/>
      <c r="EK160" s="399"/>
      <c r="EL160" s="399"/>
      <c r="EM160" s="398"/>
      <c r="EN160" s="399"/>
      <c r="EO160" s="399"/>
      <c r="EP160" s="398"/>
      <c r="EQ160" s="399"/>
      <c r="ER160" s="399"/>
      <c r="ES160" s="424">
        <f t="shared" si="3698"/>
        <v>0</v>
      </c>
      <c r="ET160" s="399"/>
      <c r="EU160" s="399"/>
      <c r="EV160" s="399">
        <f t="shared" ref="EV160:EV162" si="4592">SUM(DC160,DF160,DI160,DL160,DO160,DR160,DX160,EB160,EF160,EI160,EL160,EO160,ER160)*0.1</f>
        <v>0</v>
      </c>
      <c r="EW160" s="424">
        <f t="shared" si="3790"/>
        <v>0</v>
      </c>
      <c r="EX160" s="424"/>
      <c r="EY160" s="398"/>
      <c r="EZ160" s="399"/>
      <c r="FA160" s="399"/>
      <c r="FB160" s="398"/>
      <c r="FC160" s="399"/>
      <c r="FD160" s="399"/>
      <c r="FE160" s="398"/>
      <c r="FF160" s="399"/>
      <c r="FG160" s="399"/>
      <c r="FH160" s="398"/>
      <c r="FI160" s="399"/>
      <c r="FJ160" s="399"/>
      <c r="FK160" s="398"/>
      <c r="FL160" s="399"/>
      <c r="FM160" s="399"/>
      <c r="FN160" s="398"/>
      <c r="FO160" s="399"/>
      <c r="FP160" s="399"/>
      <c r="FQ160" s="668"/>
      <c r="FR160" s="399"/>
      <c r="FS160" s="399"/>
      <c r="FT160" s="398"/>
      <c r="FU160" s="399"/>
      <c r="FV160" s="399"/>
      <c r="FW160" s="398"/>
      <c r="FX160" s="399"/>
      <c r="FY160" s="399"/>
      <c r="FZ160" s="399"/>
      <c r="GA160" s="424">
        <f t="shared" si="3708"/>
        <v>0</v>
      </c>
      <c r="GB160" s="398"/>
      <c r="GC160" s="399"/>
      <c r="GD160" s="399"/>
      <c r="GE160" s="398"/>
      <c r="GF160" s="399"/>
      <c r="GG160" s="399"/>
      <c r="GH160" s="398"/>
      <c r="GI160" s="399"/>
      <c r="GJ160" s="399"/>
      <c r="GK160" s="398"/>
      <c r="GL160" s="399"/>
      <c r="GM160" s="399"/>
      <c r="GN160" s="398"/>
      <c r="GO160" s="399"/>
      <c r="GP160" s="399"/>
      <c r="GQ160" s="424">
        <f t="shared" si="3715"/>
        <v>0</v>
      </c>
      <c r="GR160" s="399"/>
      <c r="GS160" s="399"/>
      <c r="GT160" s="399">
        <f t="shared" ref="GT160:GT162" si="4593">SUM(FA160,FD160,FG160,FJ160,FM160,FP160,FV160,FZ160,GD160,GG160,GJ160,GM160,GP160)*0.1</f>
        <v>0</v>
      </c>
      <c r="GU160" s="424">
        <f t="shared" si="3791"/>
        <v>0</v>
      </c>
      <c r="GV160" s="424"/>
      <c r="GW160" s="398"/>
      <c r="GX160" s="399"/>
      <c r="GY160" s="399"/>
      <c r="GZ160" s="398"/>
      <c r="HA160" s="399"/>
      <c r="HB160" s="399"/>
      <c r="HC160" s="398"/>
      <c r="HD160" s="399"/>
      <c r="HE160" s="399"/>
      <c r="HF160" s="398"/>
      <c r="HG160" s="399"/>
      <c r="HH160" s="399"/>
      <c r="HI160" s="398"/>
      <c r="HJ160" s="399"/>
      <c r="HK160" s="399"/>
      <c r="HL160" s="398"/>
      <c r="HM160" s="399"/>
      <c r="HN160" s="399"/>
      <c r="HO160" s="668"/>
      <c r="HP160" s="399"/>
      <c r="HQ160" s="399"/>
      <c r="HR160" s="398"/>
      <c r="HS160" s="399"/>
      <c r="HT160" s="399"/>
      <c r="HU160" s="398"/>
      <c r="HV160" s="398"/>
      <c r="HW160" s="399"/>
      <c r="HX160" s="399"/>
      <c r="HY160" s="424">
        <f t="shared" si="3725"/>
        <v>0</v>
      </c>
      <c r="HZ160" s="398"/>
      <c r="IA160" s="399"/>
      <c r="IB160" s="399"/>
      <c r="IC160" s="398"/>
      <c r="ID160" s="399"/>
      <c r="IE160" s="399"/>
      <c r="IF160" s="398"/>
      <c r="IG160" s="399"/>
      <c r="IH160" s="399"/>
      <c r="II160" s="398"/>
      <c r="IJ160" s="399"/>
      <c r="IK160" s="399"/>
      <c r="IL160" s="398"/>
      <c r="IM160" s="399"/>
      <c r="IN160" s="399"/>
      <c r="IO160" s="424">
        <f t="shared" si="3732"/>
        <v>0</v>
      </c>
      <c r="IP160" s="399"/>
      <c r="IQ160" s="399"/>
      <c r="IR160" s="399">
        <f t="shared" ref="IR160:IR162" si="4594">SUM(GY160,HB160,HE160,HH160,HK160,HN160,HT160,HX160,IB160,IE160,IH160,IK160,IN160)*0.1</f>
        <v>0</v>
      </c>
      <c r="IS160" s="424">
        <f t="shared" si="3792"/>
        <v>0</v>
      </c>
      <c r="IT160" s="424"/>
      <c r="IU160" s="398"/>
      <c r="IV160" s="399"/>
      <c r="IW160" s="399"/>
      <c r="IX160" s="398"/>
      <c r="IY160" s="399"/>
      <c r="IZ160" s="399"/>
      <c r="JA160" s="398"/>
      <c r="JB160" s="399"/>
      <c r="JC160" s="399"/>
      <c r="JD160" s="398"/>
      <c r="JE160" s="399"/>
      <c r="JF160" s="399"/>
      <c r="JG160" s="398"/>
      <c r="JH160" s="399"/>
      <c r="JI160" s="399"/>
      <c r="JJ160" s="398"/>
      <c r="JK160" s="399"/>
      <c r="JL160" s="399"/>
      <c r="JM160" s="668"/>
      <c r="JN160" s="399"/>
      <c r="JO160" s="399"/>
      <c r="JP160" s="398"/>
      <c r="JQ160" s="399"/>
      <c r="JR160" s="399"/>
      <c r="JS160" s="398"/>
      <c r="JT160" s="398"/>
      <c r="JU160" s="399"/>
      <c r="JV160" s="399"/>
      <c r="JW160" s="424">
        <f t="shared" si="3742"/>
        <v>0</v>
      </c>
      <c r="JX160" s="398"/>
      <c r="JY160" s="399"/>
      <c r="JZ160" s="399"/>
      <c r="KA160" s="398"/>
      <c r="KB160" s="399"/>
      <c r="KC160" s="399"/>
      <c r="KD160" s="398"/>
      <c r="KE160" s="399"/>
      <c r="KF160" s="399"/>
      <c r="KG160" s="398"/>
      <c r="KH160" s="399"/>
      <c r="KI160" s="399"/>
      <c r="KJ160" s="398"/>
      <c r="KK160" s="399"/>
      <c r="KL160" s="399"/>
      <c r="KM160" s="424">
        <f t="shared" si="3749"/>
        <v>0</v>
      </c>
      <c r="KN160" s="399"/>
      <c r="KO160" s="399"/>
      <c r="KP160" s="399">
        <f t="shared" ref="KP160:KP162" si="4595">SUM(IW160,IZ160,JC160,JF160,JI160,JL160,JR160,JV160,JZ160,KC160,KF160,KI160,KL160)*0.1</f>
        <v>0</v>
      </c>
      <c r="KQ160" s="424">
        <f t="shared" si="3793"/>
        <v>0</v>
      </c>
      <c r="KR160" s="424"/>
    </row>
    <row r="161" spans="1:304">
      <c r="A161" s="919"/>
      <c r="B161" s="26"/>
      <c r="C161" s="16"/>
      <c r="D161" s="17" t="s">
        <v>56</v>
      </c>
      <c r="E161" s="32"/>
      <c r="F161" s="32" t="str">
        <f t="shared" si="3758"/>
        <v/>
      </c>
      <c r="G161" s="35"/>
      <c r="H161" s="32"/>
      <c r="I161" s="32" t="str">
        <f t="shared" si="4208"/>
        <v/>
      </c>
      <c r="J161" s="35"/>
      <c r="K161" s="32"/>
      <c r="L161" s="32" t="str">
        <f t="shared" si="4210"/>
        <v/>
      </c>
      <c r="M161" s="35"/>
      <c r="N161" s="32"/>
      <c r="O161" s="32" t="str">
        <f t="shared" si="4212"/>
        <v/>
      </c>
      <c r="P161" s="35"/>
      <c r="Q161" s="32"/>
      <c r="R161" s="32" t="str">
        <f t="shared" si="4214"/>
        <v/>
      </c>
      <c r="S161" s="35"/>
      <c r="T161" s="32"/>
      <c r="U161" s="32" t="str">
        <f t="shared" si="4216"/>
        <v/>
      </c>
      <c r="V161" s="35"/>
      <c r="W161" s="669"/>
      <c r="X161" s="35"/>
      <c r="Y161" s="35"/>
      <c r="Z161" s="32"/>
      <c r="AA161" s="229" t="str">
        <f t="shared" si="4219"/>
        <v/>
      </c>
      <c r="AB161" s="35"/>
      <c r="AC161" s="32"/>
      <c r="AD161" s="32"/>
      <c r="AE161" s="32" t="str">
        <f t="shared" si="4221"/>
        <v/>
      </c>
      <c r="AF161" s="35"/>
      <c r="AG161" s="35">
        <f t="shared" ref="AG161" si="4596">SUM(G161,J161,M161,P161,S161,V161,AB161,AF161)</f>
        <v>0</v>
      </c>
      <c r="AH161" s="32"/>
      <c r="AI161" s="32"/>
      <c r="AJ161" s="35"/>
      <c r="AK161" s="32"/>
      <c r="AL161" s="32"/>
      <c r="AM161" s="35"/>
      <c r="AN161" s="32"/>
      <c r="AO161" s="32"/>
      <c r="AP161" s="35"/>
      <c r="AQ161" s="32"/>
      <c r="AR161" s="32"/>
      <c r="AS161" s="35"/>
      <c r="AT161" s="32"/>
      <c r="AU161" s="32" t="str">
        <f t="shared" si="4231"/>
        <v>0</v>
      </c>
      <c r="AV161" s="35"/>
      <c r="AW161" s="35">
        <f t="shared" si="4416"/>
        <v>0</v>
      </c>
      <c r="AX161" s="35"/>
      <c r="AY161" s="35"/>
      <c r="AZ161" s="399">
        <f t="shared" si="4590"/>
        <v>0</v>
      </c>
      <c r="BA161" s="206">
        <f t="shared" si="4233"/>
        <v>0</v>
      </c>
      <c r="BB161" s="45"/>
      <c r="BC161" s="398"/>
      <c r="BD161" s="399" t="str">
        <f t="shared" si="3810"/>
        <v/>
      </c>
      <c r="BE161" s="399"/>
      <c r="BF161" s="398"/>
      <c r="BG161" s="399" t="str">
        <f t="shared" si="3812"/>
        <v/>
      </c>
      <c r="BH161" s="399"/>
      <c r="BI161" s="398"/>
      <c r="BJ161" s="399" t="str">
        <f t="shared" si="3814"/>
        <v/>
      </c>
      <c r="BK161" s="399"/>
      <c r="BL161" s="398"/>
      <c r="BM161" s="399" t="str">
        <f t="shared" si="3816"/>
        <v/>
      </c>
      <c r="BN161" s="399"/>
      <c r="BO161" s="398"/>
      <c r="BP161" s="399" t="str">
        <f t="shared" si="3818"/>
        <v/>
      </c>
      <c r="BQ161" s="399"/>
      <c r="BR161" s="398"/>
      <c r="BS161" s="399" t="str">
        <f t="shared" si="3820"/>
        <v/>
      </c>
      <c r="BT161" s="399"/>
      <c r="BU161" s="668"/>
      <c r="BV161" s="399"/>
      <c r="BW161" s="399"/>
      <c r="BX161" s="398"/>
      <c r="BY161" s="399" t="str">
        <f t="shared" si="3823"/>
        <v/>
      </c>
      <c r="BZ161" s="399"/>
      <c r="CA161" s="398"/>
      <c r="CB161" s="398"/>
      <c r="CC161" s="399" t="str">
        <f t="shared" si="3825"/>
        <v/>
      </c>
      <c r="CD161" s="399"/>
      <c r="CE161" s="424">
        <f t="shared" si="3674"/>
        <v>0</v>
      </c>
      <c r="CF161" s="398">
        <v>1000</v>
      </c>
      <c r="CG161" s="399">
        <f t="shared" si="3828"/>
        <v>20</v>
      </c>
      <c r="CH161" s="399">
        <v>20000</v>
      </c>
      <c r="CI161" s="398"/>
      <c r="CJ161" s="399" t="str">
        <f t="shared" si="3830"/>
        <v/>
      </c>
      <c r="CK161" s="399"/>
      <c r="CL161" s="398"/>
      <c r="CM161" s="399" t="str">
        <f t="shared" si="3832"/>
        <v/>
      </c>
      <c r="CN161" s="399"/>
      <c r="CO161" s="398">
        <v>500</v>
      </c>
      <c r="CP161" s="399">
        <f t="shared" si="3834"/>
        <v>222</v>
      </c>
      <c r="CQ161" s="399">
        <v>111000</v>
      </c>
      <c r="CR161" s="398"/>
      <c r="CS161" s="399" t="str">
        <f t="shared" si="3836"/>
        <v/>
      </c>
      <c r="CT161" s="399"/>
      <c r="CU161" s="424">
        <f t="shared" si="3681"/>
        <v>131000</v>
      </c>
      <c r="CV161" s="399"/>
      <c r="CW161" s="399"/>
      <c r="CX161" s="399">
        <f t="shared" si="4591"/>
        <v>13100</v>
      </c>
      <c r="CY161" s="424">
        <f t="shared" si="3789"/>
        <v>144100</v>
      </c>
      <c r="CZ161" s="823"/>
      <c r="DA161" s="398"/>
      <c r="DB161" s="399"/>
      <c r="DC161" s="399"/>
      <c r="DD161" s="398"/>
      <c r="DE161" s="399"/>
      <c r="DF161" s="399"/>
      <c r="DG161" s="398"/>
      <c r="DH161" s="399"/>
      <c r="DI161" s="399"/>
      <c r="DJ161" s="398"/>
      <c r="DK161" s="399"/>
      <c r="DL161" s="399"/>
      <c r="DM161" s="398"/>
      <c r="DN161" s="399"/>
      <c r="DO161" s="399"/>
      <c r="DP161" s="398"/>
      <c r="DQ161" s="399"/>
      <c r="DR161" s="399"/>
      <c r="DS161" s="668"/>
      <c r="DT161" s="399"/>
      <c r="DU161" s="399"/>
      <c r="DV161" s="398"/>
      <c r="DW161" s="399"/>
      <c r="DX161" s="399"/>
      <c r="DY161" s="398"/>
      <c r="DZ161" s="398"/>
      <c r="EA161" s="399"/>
      <c r="EB161" s="399"/>
      <c r="EC161" s="424">
        <f t="shared" si="3691"/>
        <v>0</v>
      </c>
      <c r="ED161" s="398">
        <v>1000</v>
      </c>
      <c r="EE161" s="399"/>
      <c r="EF161" s="399">
        <v>20000</v>
      </c>
      <c r="EG161" s="398"/>
      <c r="EH161" s="399"/>
      <c r="EI161" s="399"/>
      <c r="EJ161" s="398"/>
      <c r="EK161" s="399"/>
      <c r="EL161" s="399"/>
      <c r="EM161" s="398">
        <v>500</v>
      </c>
      <c r="EN161" s="399"/>
      <c r="EO161" s="399">
        <v>111000</v>
      </c>
      <c r="EP161" s="398"/>
      <c r="EQ161" s="399"/>
      <c r="ER161" s="399"/>
      <c r="ES161" s="424">
        <f t="shared" si="3698"/>
        <v>131000</v>
      </c>
      <c r="ET161" s="399"/>
      <c r="EU161" s="399"/>
      <c r="EV161" s="399">
        <f t="shared" si="4592"/>
        <v>13100</v>
      </c>
      <c r="EW161" s="424">
        <f t="shared" si="3790"/>
        <v>144100</v>
      </c>
      <c r="EX161" s="424"/>
      <c r="EY161" s="398"/>
      <c r="EZ161" s="399"/>
      <c r="FA161" s="399"/>
      <c r="FB161" s="398"/>
      <c r="FC161" s="399"/>
      <c r="FD161" s="399"/>
      <c r="FE161" s="398"/>
      <c r="FF161" s="399"/>
      <c r="FG161" s="399"/>
      <c r="FH161" s="398"/>
      <c r="FI161" s="399"/>
      <c r="FJ161" s="399"/>
      <c r="FK161" s="398"/>
      <c r="FL161" s="399"/>
      <c r="FM161" s="399"/>
      <c r="FN161" s="398"/>
      <c r="FO161" s="399"/>
      <c r="FP161" s="399"/>
      <c r="FQ161" s="668"/>
      <c r="FR161" s="399"/>
      <c r="FS161" s="399"/>
      <c r="FT161" s="398"/>
      <c r="FU161" s="399"/>
      <c r="FV161" s="399"/>
      <c r="FW161" s="398"/>
      <c r="FX161" s="399"/>
      <c r="FY161" s="399"/>
      <c r="FZ161" s="399"/>
      <c r="GA161" s="424">
        <f t="shared" si="3708"/>
        <v>0</v>
      </c>
      <c r="GB161" s="398">
        <v>1000</v>
      </c>
      <c r="GC161" s="399"/>
      <c r="GD161" s="399">
        <v>20000</v>
      </c>
      <c r="GE161" s="398"/>
      <c r="GF161" s="399"/>
      <c r="GG161" s="399"/>
      <c r="GH161" s="398"/>
      <c r="GI161" s="399"/>
      <c r="GJ161" s="399"/>
      <c r="GK161" s="398">
        <v>500</v>
      </c>
      <c r="GL161" s="399"/>
      <c r="GM161" s="399">
        <v>111000</v>
      </c>
      <c r="GN161" s="398"/>
      <c r="GO161" s="399"/>
      <c r="GP161" s="399"/>
      <c r="GQ161" s="424">
        <f t="shared" si="3715"/>
        <v>131000</v>
      </c>
      <c r="GR161" s="399"/>
      <c r="GS161" s="399"/>
      <c r="GT161" s="399">
        <f t="shared" si="4593"/>
        <v>13100</v>
      </c>
      <c r="GU161" s="424">
        <f t="shared" si="3791"/>
        <v>144100</v>
      </c>
      <c r="GV161" s="424"/>
      <c r="GW161" s="398"/>
      <c r="GX161" s="399"/>
      <c r="GY161" s="399"/>
      <c r="GZ161" s="398"/>
      <c r="HA161" s="399"/>
      <c r="HB161" s="399"/>
      <c r="HC161" s="398"/>
      <c r="HD161" s="399"/>
      <c r="HE161" s="399"/>
      <c r="HF161" s="398"/>
      <c r="HG161" s="399"/>
      <c r="HH161" s="399"/>
      <c r="HI161" s="398"/>
      <c r="HJ161" s="399"/>
      <c r="HK161" s="399"/>
      <c r="HL161" s="398"/>
      <c r="HM161" s="399"/>
      <c r="HN161" s="399"/>
      <c r="HO161" s="668"/>
      <c r="HP161" s="399"/>
      <c r="HQ161" s="399"/>
      <c r="HR161" s="398"/>
      <c r="HS161" s="399"/>
      <c r="HT161" s="399"/>
      <c r="HU161" s="398"/>
      <c r="HV161" s="398"/>
      <c r="HW161" s="399"/>
      <c r="HX161" s="399"/>
      <c r="HY161" s="424">
        <f t="shared" si="3725"/>
        <v>0</v>
      </c>
      <c r="HZ161" s="398">
        <v>1000</v>
      </c>
      <c r="IA161" s="399"/>
      <c r="IB161" s="399">
        <v>20000</v>
      </c>
      <c r="IC161" s="398"/>
      <c r="ID161" s="399"/>
      <c r="IE161" s="399"/>
      <c r="IF161" s="398"/>
      <c r="IG161" s="399"/>
      <c r="IH161" s="399"/>
      <c r="II161" s="398">
        <v>500</v>
      </c>
      <c r="IJ161" s="399"/>
      <c r="IK161" s="399">
        <v>111000</v>
      </c>
      <c r="IL161" s="398"/>
      <c r="IM161" s="399"/>
      <c r="IN161" s="399"/>
      <c r="IO161" s="424">
        <f t="shared" si="3732"/>
        <v>131000</v>
      </c>
      <c r="IP161" s="399"/>
      <c r="IQ161" s="399"/>
      <c r="IR161" s="399">
        <f t="shared" si="4594"/>
        <v>13100</v>
      </c>
      <c r="IS161" s="424">
        <f t="shared" si="3792"/>
        <v>144100</v>
      </c>
      <c r="IT161" s="424"/>
      <c r="IU161" s="398"/>
      <c r="IV161" s="399"/>
      <c r="IW161" s="399"/>
      <c r="IX161" s="398"/>
      <c r="IY161" s="399"/>
      <c r="IZ161" s="399"/>
      <c r="JA161" s="398"/>
      <c r="JB161" s="399"/>
      <c r="JC161" s="399"/>
      <c r="JD161" s="398"/>
      <c r="JE161" s="399"/>
      <c r="JF161" s="399"/>
      <c r="JG161" s="398"/>
      <c r="JH161" s="399"/>
      <c r="JI161" s="399"/>
      <c r="JJ161" s="398"/>
      <c r="JK161" s="399"/>
      <c r="JL161" s="399"/>
      <c r="JM161" s="668"/>
      <c r="JN161" s="399"/>
      <c r="JO161" s="399"/>
      <c r="JP161" s="398"/>
      <c r="JQ161" s="399"/>
      <c r="JR161" s="399"/>
      <c r="JS161" s="398"/>
      <c r="JT161" s="398"/>
      <c r="JU161" s="399"/>
      <c r="JV161" s="399"/>
      <c r="JW161" s="424">
        <f t="shared" si="3742"/>
        <v>0</v>
      </c>
      <c r="JX161" s="398">
        <v>1000</v>
      </c>
      <c r="JY161" s="399"/>
      <c r="JZ161" s="399">
        <v>20000</v>
      </c>
      <c r="KA161" s="398"/>
      <c r="KB161" s="399"/>
      <c r="KC161" s="399"/>
      <c r="KD161" s="398"/>
      <c r="KE161" s="399"/>
      <c r="KF161" s="399"/>
      <c r="KG161" s="398">
        <v>500</v>
      </c>
      <c r="KH161" s="399"/>
      <c r="KI161" s="399">
        <v>111000</v>
      </c>
      <c r="KJ161" s="398"/>
      <c r="KK161" s="399"/>
      <c r="KL161" s="399"/>
      <c r="KM161" s="424">
        <f t="shared" si="3749"/>
        <v>131000</v>
      </c>
      <c r="KN161" s="399"/>
      <c r="KO161" s="399"/>
      <c r="KP161" s="399">
        <f t="shared" si="4595"/>
        <v>13100</v>
      </c>
      <c r="KQ161" s="424">
        <f t="shared" si="3793"/>
        <v>144100</v>
      </c>
      <c r="KR161" s="424"/>
    </row>
    <row r="162" spans="1:304">
      <c r="A162" s="919"/>
      <c r="B162" s="26"/>
      <c r="C162" s="18"/>
      <c r="D162" s="19" t="s">
        <v>277</v>
      </c>
      <c r="E162" s="32"/>
      <c r="F162" s="32" t="str">
        <f t="shared" si="3758"/>
        <v/>
      </c>
      <c r="G162" s="35"/>
      <c r="H162" s="32"/>
      <c r="I162" s="32" t="str">
        <f t="shared" si="4208"/>
        <v/>
      </c>
      <c r="J162" s="35"/>
      <c r="K162" s="32"/>
      <c r="L162" s="32" t="str">
        <f t="shared" si="4210"/>
        <v/>
      </c>
      <c r="M162" s="35"/>
      <c r="N162" s="32"/>
      <c r="O162" s="32" t="str">
        <f t="shared" si="4212"/>
        <v/>
      </c>
      <c r="P162" s="35"/>
      <c r="Q162" s="32"/>
      <c r="R162" s="32" t="str">
        <f t="shared" si="4214"/>
        <v/>
      </c>
      <c r="S162" s="35"/>
      <c r="T162" s="32"/>
      <c r="U162" s="32" t="str">
        <f t="shared" si="4216"/>
        <v/>
      </c>
      <c r="V162" s="35"/>
      <c r="W162" s="669"/>
      <c r="X162" s="35"/>
      <c r="Y162" s="35"/>
      <c r="Z162" s="32"/>
      <c r="AA162" s="229" t="str">
        <f t="shared" si="4219"/>
        <v/>
      </c>
      <c r="AB162" s="35"/>
      <c r="AC162" s="32"/>
      <c r="AD162" s="32"/>
      <c r="AE162" s="32" t="str">
        <f t="shared" si="4221"/>
        <v/>
      </c>
      <c r="AF162" s="35"/>
      <c r="AG162" s="41">
        <f>SUM(G162,J162,M162,P162,S162,V162,AB162,AF162)</f>
        <v>0</v>
      </c>
      <c r="AH162" s="32"/>
      <c r="AI162" s="32"/>
      <c r="AJ162" s="35"/>
      <c r="AK162" s="32"/>
      <c r="AL162" s="32"/>
      <c r="AM162" s="35"/>
      <c r="AN162" s="32"/>
      <c r="AO162" s="32"/>
      <c r="AP162" s="35"/>
      <c r="AQ162" s="32"/>
      <c r="AR162" s="32"/>
      <c r="AS162" s="35"/>
      <c r="AT162" s="32"/>
      <c r="AU162" s="32" t="str">
        <f t="shared" si="4231"/>
        <v>0</v>
      </c>
      <c r="AV162" s="35"/>
      <c r="AW162" s="35">
        <f t="shared" si="4416"/>
        <v>0</v>
      </c>
      <c r="AX162" s="35"/>
      <c r="AY162" s="35"/>
      <c r="AZ162" s="399">
        <f t="shared" si="4590"/>
        <v>0</v>
      </c>
      <c r="BA162" s="206">
        <f t="shared" si="4233"/>
        <v>0</v>
      </c>
      <c r="BB162" s="45"/>
      <c r="BC162" s="398"/>
      <c r="BD162" s="399" t="str">
        <f t="shared" si="3810"/>
        <v/>
      </c>
      <c r="BE162" s="399"/>
      <c r="BF162" s="398"/>
      <c r="BG162" s="399" t="str">
        <f t="shared" si="3812"/>
        <v/>
      </c>
      <c r="BH162" s="399"/>
      <c r="BI162" s="398"/>
      <c r="BJ162" s="399" t="str">
        <f t="shared" si="3814"/>
        <v/>
      </c>
      <c r="BK162" s="399"/>
      <c r="BL162" s="398"/>
      <c r="BM162" s="399" t="str">
        <f t="shared" si="3816"/>
        <v/>
      </c>
      <c r="BN162" s="399"/>
      <c r="BO162" s="398"/>
      <c r="BP162" s="399" t="str">
        <f t="shared" si="3818"/>
        <v/>
      </c>
      <c r="BQ162" s="399"/>
      <c r="BR162" s="398"/>
      <c r="BS162" s="399" t="str">
        <f t="shared" si="3820"/>
        <v/>
      </c>
      <c r="BT162" s="399"/>
      <c r="BU162" s="668"/>
      <c r="BV162" s="399"/>
      <c r="BW162" s="399"/>
      <c r="BX162" s="398"/>
      <c r="BY162" s="399" t="str">
        <f t="shared" si="3823"/>
        <v/>
      </c>
      <c r="BZ162" s="399"/>
      <c r="CA162" s="398"/>
      <c r="CB162" s="398"/>
      <c r="CC162" s="399" t="str">
        <f t="shared" si="3825"/>
        <v/>
      </c>
      <c r="CD162" s="399"/>
      <c r="CE162" s="424">
        <f t="shared" si="3674"/>
        <v>0</v>
      </c>
      <c r="CF162" s="398"/>
      <c r="CG162" s="399" t="str">
        <f t="shared" si="3828"/>
        <v/>
      </c>
      <c r="CH162" s="399"/>
      <c r="CI162" s="398"/>
      <c r="CJ162" s="399" t="str">
        <f t="shared" si="3830"/>
        <v/>
      </c>
      <c r="CK162" s="399"/>
      <c r="CL162" s="398"/>
      <c r="CM162" s="399" t="str">
        <f t="shared" si="3832"/>
        <v/>
      </c>
      <c r="CN162" s="399"/>
      <c r="CO162" s="398"/>
      <c r="CP162" s="399" t="str">
        <f t="shared" si="3834"/>
        <v/>
      </c>
      <c r="CQ162" s="399"/>
      <c r="CR162" s="398"/>
      <c r="CS162" s="399" t="str">
        <f t="shared" si="3836"/>
        <v/>
      </c>
      <c r="CT162" s="399"/>
      <c r="CU162" s="424">
        <f t="shared" si="3681"/>
        <v>0</v>
      </c>
      <c r="CV162" s="399"/>
      <c r="CW162" s="399"/>
      <c r="CX162" s="399">
        <f t="shared" si="4591"/>
        <v>0</v>
      </c>
      <c r="CY162" s="424">
        <f t="shared" si="3789"/>
        <v>0</v>
      </c>
      <c r="CZ162" s="823"/>
      <c r="DA162" s="398"/>
      <c r="DB162" s="399"/>
      <c r="DC162" s="399"/>
      <c r="DD162" s="398"/>
      <c r="DE162" s="399"/>
      <c r="DF162" s="399"/>
      <c r="DG162" s="398"/>
      <c r="DH162" s="399"/>
      <c r="DI162" s="399"/>
      <c r="DJ162" s="398"/>
      <c r="DK162" s="399"/>
      <c r="DL162" s="399"/>
      <c r="DM162" s="398"/>
      <c r="DN162" s="399"/>
      <c r="DO162" s="399"/>
      <c r="DP162" s="398"/>
      <c r="DQ162" s="399"/>
      <c r="DR162" s="399"/>
      <c r="DS162" s="668"/>
      <c r="DT162" s="399"/>
      <c r="DU162" s="399"/>
      <c r="DV162" s="398"/>
      <c r="DW162" s="399"/>
      <c r="DX162" s="399"/>
      <c r="DY162" s="398"/>
      <c r="DZ162" s="398"/>
      <c r="EA162" s="399"/>
      <c r="EB162" s="399"/>
      <c r="EC162" s="424">
        <f t="shared" si="3691"/>
        <v>0</v>
      </c>
      <c r="ED162" s="398"/>
      <c r="EE162" s="399"/>
      <c r="EF162" s="399"/>
      <c r="EG162" s="398"/>
      <c r="EH162" s="399"/>
      <c r="EI162" s="399"/>
      <c r="EJ162" s="398"/>
      <c r="EK162" s="399"/>
      <c r="EL162" s="399"/>
      <c r="EM162" s="398"/>
      <c r="EN162" s="399"/>
      <c r="EO162" s="399"/>
      <c r="EP162" s="398"/>
      <c r="EQ162" s="399"/>
      <c r="ER162" s="399"/>
      <c r="ES162" s="424">
        <f t="shared" si="3698"/>
        <v>0</v>
      </c>
      <c r="ET162" s="399"/>
      <c r="EU162" s="399"/>
      <c r="EV162" s="399">
        <f t="shared" si="4592"/>
        <v>0</v>
      </c>
      <c r="EW162" s="424">
        <f t="shared" si="3790"/>
        <v>0</v>
      </c>
      <c r="EX162" s="424"/>
      <c r="EY162" s="398"/>
      <c r="EZ162" s="399"/>
      <c r="FA162" s="399"/>
      <c r="FB162" s="398"/>
      <c r="FC162" s="399"/>
      <c r="FD162" s="399"/>
      <c r="FE162" s="398"/>
      <c r="FF162" s="399"/>
      <c r="FG162" s="399"/>
      <c r="FH162" s="398"/>
      <c r="FI162" s="399"/>
      <c r="FJ162" s="399"/>
      <c r="FK162" s="398"/>
      <c r="FL162" s="399"/>
      <c r="FM162" s="399"/>
      <c r="FN162" s="398"/>
      <c r="FO162" s="399"/>
      <c r="FP162" s="399"/>
      <c r="FQ162" s="668"/>
      <c r="FR162" s="399"/>
      <c r="FS162" s="399"/>
      <c r="FT162" s="398"/>
      <c r="FU162" s="399"/>
      <c r="FV162" s="399"/>
      <c r="FW162" s="398"/>
      <c r="FX162" s="399"/>
      <c r="FY162" s="399"/>
      <c r="FZ162" s="399"/>
      <c r="GA162" s="424">
        <f t="shared" si="3708"/>
        <v>0</v>
      </c>
      <c r="GB162" s="398"/>
      <c r="GC162" s="399"/>
      <c r="GD162" s="399"/>
      <c r="GE162" s="398"/>
      <c r="GF162" s="399"/>
      <c r="GG162" s="399"/>
      <c r="GH162" s="398"/>
      <c r="GI162" s="399"/>
      <c r="GJ162" s="399"/>
      <c r="GK162" s="398"/>
      <c r="GL162" s="399"/>
      <c r="GM162" s="399"/>
      <c r="GN162" s="398"/>
      <c r="GO162" s="399"/>
      <c r="GP162" s="399"/>
      <c r="GQ162" s="424">
        <f t="shared" si="3715"/>
        <v>0</v>
      </c>
      <c r="GR162" s="399"/>
      <c r="GS162" s="399"/>
      <c r="GT162" s="399">
        <f t="shared" si="4593"/>
        <v>0</v>
      </c>
      <c r="GU162" s="424">
        <f t="shared" si="3791"/>
        <v>0</v>
      </c>
      <c r="GV162" s="424"/>
      <c r="GW162" s="398"/>
      <c r="GX162" s="399"/>
      <c r="GY162" s="399"/>
      <c r="GZ162" s="398"/>
      <c r="HA162" s="399"/>
      <c r="HB162" s="399"/>
      <c r="HC162" s="398"/>
      <c r="HD162" s="399"/>
      <c r="HE162" s="399"/>
      <c r="HF162" s="398"/>
      <c r="HG162" s="399"/>
      <c r="HH162" s="399"/>
      <c r="HI162" s="398"/>
      <c r="HJ162" s="399"/>
      <c r="HK162" s="399"/>
      <c r="HL162" s="398"/>
      <c r="HM162" s="399"/>
      <c r="HN162" s="399"/>
      <c r="HO162" s="668"/>
      <c r="HP162" s="399"/>
      <c r="HQ162" s="399"/>
      <c r="HR162" s="398"/>
      <c r="HS162" s="399"/>
      <c r="HT162" s="399"/>
      <c r="HU162" s="398"/>
      <c r="HV162" s="398"/>
      <c r="HW162" s="399"/>
      <c r="HX162" s="399"/>
      <c r="HY162" s="424">
        <f t="shared" si="3725"/>
        <v>0</v>
      </c>
      <c r="HZ162" s="398"/>
      <c r="IA162" s="399"/>
      <c r="IB162" s="399"/>
      <c r="IC162" s="398"/>
      <c r="ID162" s="399"/>
      <c r="IE162" s="399"/>
      <c r="IF162" s="398"/>
      <c r="IG162" s="399"/>
      <c r="IH162" s="399"/>
      <c r="II162" s="398"/>
      <c r="IJ162" s="399"/>
      <c r="IK162" s="399"/>
      <c r="IL162" s="398"/>
      <c r="IM162" s="399"/>
      <c r="IN162" s="399"/>
      <c r="IO162" s="424">
        <f t="shared" si="3732"/>
        <v>0</v>
      </c>
      <c r="IP162" s="399"/>
      <c r="IQ162" s="399"/>
      <c r="IR162" s="399">
        <f t="shared" si="4594"/>
        <v>0</v>
      </c>
      <c r="IS162" s="424">
        <f t="shared" si="3792"/>
        <v>0</v>
      </c>
      <c r="IT162" s="424"/>
      <c r="IU162" s="398"/>
      <c r="IV162" s="399"/>
      <c r="IW162" s="399"/>
      <c r="IX162" s="398"/>
      <c r="IY162" s="399"/>
      <c r="IZ162" s="399"/>
      <c r="JA162" s="398"/>
      <c r="JB162" s="399"/>
      <c r="JC162" s="399"/>
      <c r="JD162" s="398"/>
      <c r="JE162" s="399"/>
      <c r="JF162" s="399"/>
      <c r="JG162" s="398"/>
      <c r="JH162" s="399"/>
      <c r="JI162" s="399"/>
      <c r="JJ162" s="398"/>
      <c r="JK162" s="399"/>
      <c r="JL162" s="399"/>
      <c r="JM162" s="668"/>
      <c r="JN162" s="399"/>
      <c r="JO162" s="399"/>
      <c r="JP162" s="398"/>
      <c r="JQ162" s="399"/>
      <c r="JR162" s="399"/>
      <c r="JS162" s="398"/>
      <c r="JT162" s="398"/>
      <c r="JU162" s="399"/>
      <c r="JV162" s="399"/>
      <c r="JW162" s="424">
        <f t="shared" si="3742"/>
        <v>0</v>
      </c>
      <c r="JX162" s="398"/>
      <c r="JY162" s="399"/>
      <c r="JZ162" s="399"/>
      <c r="KA162" s="398"/>
      <c r="KB162" s="399"/>
      <c r="KC162" s="399"/>
      <c r="KD162" s="398"/>
      <c r="KE162" s="399"/>
      <c r="KF162" s="399"/>
      <c r="KG162" s="398"/>
      <c r="KH162" s="399"/>
      <c r="KI162" s="399"/>
      <c r="KJ162" s="398"/>
      <c r="KK162" s="399"/>
      <c r="KL162" s="399"/>
      <c r="KM162" s="424">
        <f t="shared" si="3749"/>
        <v>0</v>
      </c>
      <c r="KN162" s="399"/>
      <c r="KO162" s="399"/>
      <c r="KP162" s="399">
        <f t="shared" si="4595"/>
        <v>0</v>
      </c>
      <c r="KQ162" s="424">
        <f t="shared" si="3793"/>
        <v>0</v>
      </c>
      <c r="KR162" s="424"/>
    </row>
    <row r="163" spans="1:304" ht="15">
      <c r="A163" s="919"/>
      <c r="B163" s="26"/>
      <c r="C163" s="20" t="s">
        <v>140</v>
      </c>
      <c r="D163" s="25"/>
      <c r="E163" s="33">
        <f>SUM(E159:E162)</f>
        <v>0</v>
      </c>
      <c r="F163" s="33" t="str">
        <f t="shared" si="3758"/>
        <v/>
      </c>
      <c r="G163" s="36">
        <f t="shared" ref="G163:H163" si="4597">SUM(G159:G162)</f>
        <v>0</v>
      </c>
      <c r="H163" s="33">
        <f t="shared" si="4597"/>
        <v>0</v>
      </c>
      <c r="I163" s="33" t="str">
        <f t="shared" si="4208"/>
        <v/>
      </c>
      <c r="J163" s="36">
        <f t="shared" ref="J163:K163" si="4598">SUM(J159:J162)</f>
        <v>0</v>
      </c>
      <c r="K163" s="33">
        <f t="shared" si="4598"/>
        <v>0</v>
      </c>
      <c r="L163" s="33" t="str">
        <f t="shared" si="4210"/>
        <v/>
      </c>
      <c r="M163" s="36">
        <f t="shared" ref="M163:N163" si="4599">SUM(M159:M162)</f>
        <v>0</v>
      </c>
      <c r="N163" s="33">
        <f t="shared" si="4599"/>
        <v>0</v>
      </c>
      <c r="O163" s="33" t="str">
        <f t="shared" si="4212"/>
        <v/>
      </c>
      <c r="P163" s="36">
        <f t="shared" ref="P163:Q163" si="4600">SUM(P159:P162)</f>
        <v>0</v>
      </c>
      <c r="Q163" s="33">
        <f t="shared" si="4600"/>
        <v>0</v>
      </c>
      <c r="R163" s="33" t="str">
        <f t="shared" si="4214"/>
        <v/>
      </c>
      <c r="S163" s="36">
        <f t="shared" ref="S163:T163" si="4601">SUM(S159:S162)</f>
        <v>0</v>
      </c>
      <c r="T163" s="33">
        <f t="shared" si="4601"/>
        <v>0</v>
      </c>
      <c r="U163" s="33" t="str">
        <f t="shared" si="4216"/>
        <v/>
      </c>
      <c r="V163" s="36">
        <f t="shared" ref="V163:Z163" si="4602">SUM(V159:V162)</f>
        <v>0</v>
      </c>
      <c r="W163" s="670">
        <f t="shared" si="4602"/>
        <v>0</v>
      </c>
      <c r="X163" s="36">
        <f t="shared" si="4602"/>
        <v>0</v>
      </c>
      <c r="Y163" s="36">
        <f t="shared" si="4602"/>
        <v>0</v>
      </c>
      <c r="Z163" s="33">
        <f t="shared" si="4602"/>
        <v>53600</v>
      </c>
      <c r="AA163" s="230">
        <f t="shared" si="4219"/>
        <v>0.79869402985074622</v>
      </c>
      <c r="AB163" s="36">
        <f t="shared" ref="AB163:AD163" si="4603">SUM(AB159:AB162)</f>
        <v>42810</v>
      </c>
      <c r="AC163" s="33">
        <f t="shared" si="4603"/>
        <v>0</v>
      </c>
      <c r="AD163" s="33">
        <f t="shared" si="4603"/>
        <v>0</v>
      </c>
      <c r="AE163" s="33" t="str">
        <f t="shared" si="4221"/>
        <v/>
      </c>
      <c r="AF163" s="36">
        <f t="shared" ref="AF163" si="4604">SUM(AF159:AF162)</f>
        <v>0</v>
      </c>
      <c r="AG163" s="41">
        <f>SUM(G163,J163,M163,P163,S163,V163,AB163,AF163)</f>
        <v>42810</v>
      </c>
      <c r="AH163" s="33">
        <f t="shared" ref="AH163" si="4605">SUM(AH159:AH162)</f>
        <v>0</v>
      </c>
      <c r="AI163" s="33" t="str">
        <f t="shared" ref="AI163:AI164" si="4606">IF(ISERROR(AJ163/AH163),"",(AJ163/AH163))</f>
        <v/>
      </c>
      <c r="AJ163" s="36">
        <f t="shared" ref="AJ163:AK163" si="4607">SUM(AJ159:AJ162)</f>
        <v>0</v>
      </c>
      <c r="AK163" s="33">
        <f t="shared" si="4607"/>
        <v>0</v>
      </c>
      <c r="AL163" s="33" t="str">
        <f t="shared" ref="AL163:AL164" si="4608">IF(ISERROR(AM163/AK163),"",(AM163/AK163))</f>
        <v/>
      </c>
      <c r="AM163" s="36">
        <f t="shared" ref="AM163:AN163" si="4609">SUM(AM159:AM162)</f>
        <v>0</v>
      </c>
      <c r="AN163" s="33">
        <f t="shared" si="4609"/>
        <v>0</v>
      </c>
      <c r="AO163" s="33" t="str">
        <f t="shared" ref="AO163:AO164" si="4610">IF(ISERROR(AP163/AN163),"",(AP163/AN163))</f>
        <v/>
      </c>
      <c r="AP163" s="36">
        <f t="shared" ref="AP163:AQ163" si="4611">SUM(AP159:AP162)</f>
        <v>0</v>
      </c>
      <c r="AQ163" s="33">
        <f t="shared" si="4611"/>
        <v>0</v>
      </c>
      <c r="AR163" s="33" t="str">
        <f t="shared" ref="AR163:AR164" si="4612">IF(ISERROR(AS163/AQ163),"",(AS163/AQ163))</f>
        <v/>
      </c>
      <c r="AS163" s="36">
        <f t="shared" ref="AS163:AT163" si="4613">SUM(AS159:AS162)</f>
        <v>0</v>
      </c>
      <c r="AT163" s="33">
        <f t="shared" si="4613"/>
        <v>0</v>
      </c>
      <c r="AU163" s="33" t="str">
        <f t="shared" si="4231"/>
        <v>0</v>
      </c>
      <c r="AV163" s="36">
        <f t="shared" ref="AV163" si="4614">SUM(AV159:AV162)</f>
        <v>0</v>
      </c>
      <c r="AW163" s="36">
        <f t="shared" si="4416"/>
        <v>0</v>
      </c>
      <c r="AX163" s="36">
        <f t="shared" ref="AX163:AZ163" si="4615">SUM(AX159:AX162)</f>
        <v>0</v>
      </c>
      <c r="AY163" s="36">
        <f t="shared" si="4615"/>
        <v>5000</v>
      </c>
      <c r="AZ163" s="36">
        <f t="shared" si="4615"/>
        <v>4281</v>
      </c>
      <c r="BA163" s="214">
        <f t="shared" si="4233"/>
        <v>52091</v>
      </c>
      <c r="BB163" s="45"/>
      <c r="BC163" s="33">
        <f>SUM(BC159:BC162)</f>
        <v>0</v>
      </c>
      <c r="BD163" s="36" t="str">
        <f t="shared" si="3810"/>
        <v/>
      </c>
      <c r="BE163" s="36">
        <f t="shared" ref="BE163:BF163" si="4616">SUM(BE159:BE162)</f>
        <v>0</v>
      </c>
      <c r="BF163" s="33">
        <f t="shared" si="4616"/>
        <v>20</v>
      </c>
      <c r="BG163" s="36">
        <f t="shared" si="3812"/>
        <v>81.25</v>
      </c>
      <c r="BH163" s="36">
        <f t="shared" ref="BH163:BI163" si="4617">SUM(BH159:BH162)</f>
        <v>1625</v>
      </c>
      <c r="BI163" s="33">
        <f t="shared" si="4617"/>
        <v>0</v>
      </c>
      <c r="BJ163" s="36" t="str">
        <f t="shared" si="3814"/>
        <v/>
      </c>
      <c r="BK163" s="36">
        <f t="shared" ref="BK163:BL163" si="4618">SUM(BK159:BK162)</f>
        <v>0</v>
      </c>
      <c r="BL163" s="33">
        <f t="shared" si="4618"/>
        <v>0</v>
      </c>
      <c r="BM163" s="36" t="str">
        <f t="shared" si="3816"/>
        <v/>
      </c>
      <c r="BN163" s="36">
        <f t="shared" ref="BN163:BO163" si="4619">SUM(BN159:BN162)</f>
        <v>0</v>
      </c>
      <c r="BO163" s="33">
        <f t="shared" si="4619"/>
        <v>0</v>
      </c>
      <c r="BP163" s="36" t="str">
        <f t="shared" si="3818"/>
        <v/>
      </c>
      <c r="BQ163" s="36">
        <f t="shared" ref="BQ163:BR163" si="4620">SUM(BQ159:BQ162)</f>
        <v>0</v>
      </c>
      <c r="BR163" s="33">
        <f t="shared" si="4620"/>
        <v>0</v>
      </c>
      <c r="BS163" s="36" t="str">
        <f t="shared" si="3820"/>
        <v/>
      </c>
      <c r="BT163" s="36">
        <f t="shared" ref="BT163:BX163" si="4621">SUM(BT159:BT162)</f>
        <v>0</v>
      </c>
      <c r="BU163" s="670">
        <f t="shared" si="4621"/>
        <v>0</v>
      </c>
      <c r="BV163" s="36">
        <f t="shared" si="4621"/>
        <v>0</v>
      </c>
      <c r="BW163" s="36">
        <f t="shared" si="4621"/>
        <v>0</v>
      </c>
      <c r="BX163" s="33">
        <f t="shared" si="4621"/>
        <v>0</v>
      </c>
      <c r="BY163" s="36" t="str">
        <f t="shared" si="3823"/>
        <v/>
      </c>
      <c r="BZ163" s="36">
        <f t="shared" ref="BZ163:CB163" si="4622">SUM(BZ159:BZ162)</f>
        <v>0</v>
      </c>
      <c r="CA163" s="33">
        <f t="shared" si="4622"/>
        <v>0</v>
      </c>
      <c r="CB163" s="33">
        <f t="shared" si="4622"/>
        <v>0</v>
      </c>
      <c r="CC163" s="36" t="str">
        <f t="shared" si="3825"/>
        <v/>
      </c>
      <c r="CD163" s="36">
        <f t="shared" ref="CD163" si="4623">SUM(CD159:CD162)</f>
        <v>0</v>
      </c>
      <c r="CE163" s="424">
        <f t="shared" si="3674"/>
        <v>1625</v>
      </c>
      <c r="CF163" s="33">
        <f t="shared" ref="CF163" si="4624">SUM(CF159:CF162)</f>
        <v>1000</v>
      </c>
      <c r="CG163" s="36">
        <f t="shared" si="3828"/>
        <v>20</v>
      </c>
      <c r="CH163" s="36">
        <f t="shared" ref="CH163:CI163" si="4625">SUM(CH159:CH162)</f>
        <v>20000</v>
      </c>
      <c r="CI163" s="33">
        <f t="shared" si="4625"/>
        <v>0</v>
      </c>
      <c r="CJ163" s="36" t="str">
        <f t="shared" si="3830"/>
        <v/>
      </c>
      <c r="CK163" s="36">
        <f t="shared" ref="CK163:CL163" si="4626">SUM(CK159:CK162)</f>
        <v>0</v>
      </c>
      <c r="CL163" s="33">
        <f t="shared" si="4626"/>
        <v>0</v>
      </c>
      <c r="CM163" s="36" t="str">
        <f t="shared" si="3832"/>
        <v/>
      </c>
      <c r="CN163" s="36">
        <f t="shared" ref="CN163:CO163" si="4627">SUM(CN159:CN162)</f>
        <v>0</v>
      </c>
      <c r="CO163" s="33">
        <f t="shared" si="4627"/>
        <v>500</v>
      </c>
      <c r="CP163" s="36">
        <f t="shared" si="3834"/>
        <v>222</v>
      </c>
      <c r="CQ163" s="36">
        <f t="shared" ref="CQ163:CR163" si="4628">SUM(CQ159:CQ162)</f>
        <v>111000</v>
      </c>
      <c r="CR163" s="33">
        <f t="shared" si="4628"/>
        <v>0</v>
      </c>
      <c r="CS163" s="36" t="str">
        <f t="shared" si="3836"/>
        <v/>
      </c>
      <c r="CT163" s="36">
        <f t="shared" ref="CT163" si="4629">SUM(CT159:CT162)</f>
        <v>0</v>
      </c>
      <c r="CU163" s="424">
        <f t="shared" si="3681"/>
        <v>131000</v>
      </c>
      <c r="CV163" s="36">
        <f t="shared" ref="CV163:CX163" si="4630">SUM(CV159:CV162)</f>
        <v>0</v>
      </c>
      <c r="CW163" s="36">
        <f t="shared" si="4630"/>
        <v>5000</v>
      </c>
      <c r="CX163" s="36">
        <f t="shared" si="4630"/>
        <v>13262.5</v>
      </c>
      <c r="CY163" s="424">
        <f t="shared" si="3789"/>
        <v>150887.5</v>
      </c>
      <c r="CZ163" s="822"/>
      <c r="DA163" s="33">
        <f>SUM(DA159:DA162)</f>
        <v>0</v>
      </c>
      <c r="DB163" s="36"/>
      <c r="DC163" s="36">
        <f t="shared" ref="DC163:DD163" si="4631">SUM(DC159:DC162)</f>
        <v>0</v>
      </c>
      <c r="DD163" s="33">
        <f t="shared" si="4631"/>
        <v>0</v>
      </c>
      <c r="DE163" s="36"/>
      <c r="DF163" s="36">
        <f t="shared" ref="DF163:DG163" si="4632">SUM(DF159:DF162)</f>
        <v>0</v>
      </c>
      <c r="DG163" s="33">
        <f t="shared" si="4632"/>
        <v>0</v>
      </c>
      <c r="DH163" s="36"/>
      <c r="DI163" s="36">
        <f t="shared" ref="DI163:DJ163" si="4633">SUM(DI159:DI162)</f>
        <v>0</v>
      </c>
      <c r="DJ163" s="33">
        <f t="shared" si="4633"/>
        <v>42</v>
      </c>
      <c r="DK163" s="36"/>
      <c r="DL163" s="36">
        <f t="shared" ref="DL163:DM163" si="4634">SUM(DL159:DL162)</f>
        <v>1344</v>
      </c>
      <c r="DM163" s="33">
        <f t="shared" si="4634"/>
        <v>0</v>
      </c>
      <c r="DN163" s="36"/>
      <c r="DO163" s="36">
        <f t="shared" ref="DO163:DP163" si="4635">SUM(DO159:DO162)</f>
        <v>0</v>
      </c>
      <c r="DP163" s="33">
        <f t="shared" si="4635"/>
        <v>20</v>
      </c>
      <c r="DQ163" s="36"/>
      <c r="DR163" s="36">
        <f t="shared" ref="DR163:DV163" si="4636">SUM(DR159:DR162)</f>
        <v>15240</v>
      </c>
      <c r="DS163" s="670">
        <f t="shared" si="4636"/>
        <v>0</v>
      </c>
      <c r="DT163" s="36">
        <f t="shared" si="4636"/>
        <v>0</v>
      </c>
      <c r="DU163" s="36">
        <f t="shared" si="4636"/>
        <v>0</v>
      </c>
      <c r="DV163" s="33">
        <f t="shared" si="4636"/>
        <v>0</v>
      </c>
      <c r="DW163" s="36"/>
      <c r="DX163" s="36">
        <f t="shared" ref="DX163:DZ163" si="4637">SUM(DX159:DX162)</f>
        <v>0</v>
      </c>
      <c r="DY163" s="33">
        <f t="shared" si="4637"/>
        <v>0</v>
      </c>
      <c r="DZ163" s="33">
        <f t="shared" si="4637"/>
        <v>0</v>
      </c>
      <c r="EA163" s="36"/>
      <c r="EB163" s="36">
        <f t="shared" ref="EB163" si="4638">SUM(EB159:EB162)</f>
        <v>0</v>
      </c>
      <c r="EC163" s="424">
        <f t="shared" si="3691"/>
        <v>16584</v>
      </c>
      <c r="ED163" s="33">
        <f t="shared" ref="ED163" si="4639">SUM(ED159:ED162)</f>
        <v>1000</v>
      </c>
      <c r="EE163" s="36"/>
      <c r="EF163" s="36">
        <f t="shared" ref="EF163:EG163" si="4640">SUM(EF159:EF162)</f>
        <v>20000</v>
      </c>
      <c r="EG163" s="33">
        <f t="shared" si="4640"/>
        <v>0</v>
      </c>
      <c r="EH163" s="36"/>
      <c r="EI163" s="36">
        <f t="shared" ref="EI163:EJ163" si="4641">SUM(EI159:EI162)</f>
        <v>0</v>
      </c>
      <c r="EJ163" s="33">
        <f t="shared" si="4641"/>
        <v>0</v>
      </c>
      <c r="EK163" s="36"/>
      <c r="EL163" s="36">
        <f t="shared" ref="EL163:EM163" si="4642">SUM(EL159:EL162)</f>
        <v>0</v>
      </c>
      <c r="EM163" s="33">
        <f t="shared" si="4642"/>
        <v>500</v>
      </c>
      <c r="EN163" s="36"/>
      <c r="EO163" s="36">
        <f t="shared" ref="EO163:EP163" si="4643">SUM(EO159:EO162)</f>
        <v>111000</v>
      </c>
      <c r="EP163" s="33">
        <f t="shared" si="4643"/>
        <v>0</v>
      </c>
      <c r="EQ163" s="36"/>
      <c r="ER163" s="36">
        <f t="shared" ref="ER163" si="4644">SUM(ER159:ER162)</f>
        <v>0</v>
      </c>
      <c r="ES163" s="424">
        <f t="shared" si="3698"/>
        <v>131000</v>
      </c>
      <c r="ET163" s="36">
        <f t="shared" ref="ET163:EV163" si="4645">SUM(ET159:ET162)</f>
        <v>0</v>
      </c>
      <c r="EU163" s="36">
        <f t="shared" si="4645"/>
        <v>5000</v>
      </c>
      <c r="EV163" s="36">
        <f t="shared" si="4645"/>
        <v>14758.4</v>
      </c>
      <c r="EW163" s="424">
        <f t="shared" si="3790"/>
        <v>167342.39999999999</v>
      </c>
      <c r="EX163" s="45"/>
      <c r="EY163" s="33">
        <f>SUM(EY159:EY162)</f>
        <v>0</v>
      </c>
      <c r="EZ163" s="36"/>
      <c r="FA163" s="36">
        <f t="shared" ref="FA163:FB163" si="4646">SUM(FA159:FA162)</f>
        <v>0</v>
      </c>
      <c r="FB163" s="33">
        <f t="shared" si="4646"/>
        <v>25</v>
      </c>
      <c r="FC163" s="36"/>
      <c r="FD163" s="36">
        <f t="shared" ref="FD163:FE163" si="4647">SUM(FD159:FD162)</f>
        <v>1625</v>
      </c>
      <c r="FE163" s="33">
        <f t="shared" si="4647"/>
        <v>0</v>
      </c>
      <c r="FF163" s="36"/>
      <c r="FG163" s="36">
        <f t="shared" ref="FG163:FH163" si="4648">SUM(FG159:FG162)</f>
        <v>0</v>
      </c>
      <c r="FH163" s="33">
        <f t="shared" si="4648"/>
        <v>0</v>
      </c>
      <c r="FI163" s="36"/>
      <c r="FJ163" s="36">
        <f t="shared" ref="FJ163:FK163" si="4649">SUM(FJ159:FJ162)</f>
        <v>0</v>
      </c>
      <c r="FK163" s="33">
        <f t="shared" si="4649"/>
        <v>0</v>
      </c>
      <c r="FL163" s="36"/>
      <c r="FM163" s="36">
        <f t="shared" ref="FM163:FN163" si="4650">SUM(FM159:FM162)</f>
        <v>0</v>
      </c>
      <c r="FN163" s="33">
        <f t="shared" si="4650"/>
        <v>0</v>
      </c>
      <c r="FO163" s="36"/>
      <c r="FP163" s="36">
        <f t="shared" ref="FP163:FT163" si="4651">SUM(FP159:FP162)</f>
        <v>0</v>
      </c>
      <c r="FQ163" s="670">
        <f t="shared" si="4651"/>
        <v>0</v>
      </c>
      <c r="FR163" s="36">
        <f t="shared" si="4651"/>
        <v>0</v>
      </c>
      <c r="FS163" s="36">
        <f t="shared" si="4651"/>
        <v>0</v>
      </c>
      <c r="FT163" s="33">
        <f t="shared" si="4651"/>
        <v>0</v>
      </c>
      <c r="FU163" s="36"/>
      <c r="FV163" s="36">
        <f t="shared" ref="FV163:FX163" si="4652">SUM(FV159:FV162)</f>
        <v>0</v>
      </c>
      <c r="FW163" s="33">
        <f t="shared" si="4652"/>
        <v>0</v>
      </c>
      <c r="FX163" s="36">
        <f t="shared" si="4652"/>
        <v>0</v>
      </c>
      <c r="FY163" s="36"/>
      <c r="FZ163" s="36">
        <f t="shared" ref="FZ163" si="4653">SUM(FZ159:FZ162)</f>
        <v>0</v>
      </c>
      <c r="GA163" s="424">
        <f t="shared" si="3708"/>
        <v>1625</v>
      </c>
      <c r="GB163" s="33">
        <f t="shared" ref="GB163" si="4654">SUM(GB159:GB162)</f>
        <v>1000</v>
      </c>
      <c r="GC163" s="36"/>
      <c r="GD163" s="36">
        <f t="shared" ref="GD163:GE163" si="4655">SUM(GD159:GD162)</f>
        <v>20000</v>
      </c>
      <c r="GE163" s="33">
        <f t="shared" si="4655"/>
        <v>0</v>
      </c>
      <c r="GF163" s="36"/>
      <c r="GG163" s="36">
        <f t="shared" ref="GG163:GH163" si="4656">SUM(GG159:GG162)</f>
        <v>0</v>
      </c>
      <c r="GH163" s="33">
        <f t="shared" si="4656"/>
        <v>0</v>
      </c>
      <c r="GI163" s="36"/>
      <c r="GJ163" s="36">
        <f t="shared" ref="GJ163:GK163" si="4657">SUM(GJ159:GJ162)</f>
        <v>0</v>
      </c>
      <c r="GK163" s="33">
        <f t="shared" si="4657"/>
        <v>500</v>
      </c>
      <c r="GL163" s="36"/>
      <c r="GM163" s="36">
        <f t="shared" ref="GM163:GN163" si="4658">SUM(GM159:GM162)</f>
        <v>111000</v>
      </c>
      <c r="GN163" s="33">
        <f t="shared" si="4658"/>
        <v>0</v>
      </c>
      <c r="GO163" s="36"/>
      <c r="GP163" s="36">
        <f t="shared" ref="GP163" si="4659">SUM(GP159:GP162)</f>
        <v>0</v>
      </c>
      <c r="GQ163" s="424">
        <f t="shared" si="3715"/>
        <v>131000</v>
      </c>
      <c r="GR163" s="36">
        <f t="shared" ref="GR163:GT163" si="4660">SUM(GR159:GR162)</f>
        <v>0</v>
      </c>
      <c r="GS163" s="36">
        <f t="shared" si="4660"/>
        <v>5000</v>
      </c>
      <c r="GT163" s="37">
        <f t="shared" si="4660"/>
        <v>13262.5</v>
      </c>
      <c r="GU163" s="424">
        <f t="shared" si="3791"/>
        <v>150887.5</v>
      </c>
      <c r="GV163" s="45"/>
      <c r="GW163" s="33">
        <f>SUM(GW159:GW162)</f>
        <v>0</v>
      </c>
      <c r="GX163" s="36"/>
      <c r="GY163" s="36">
        <f t="shared" ref="GY163:GZ163" si="4661">SUM(GY159:GY162)</f>
        <v>0</v>
      </c>
      <c r="GZ163" s="33">
        <f t="shared" si="4661"/>
        <v>0</v>
      </c>
      <c r="HA163" s="36"/>
      <c r="HB163" s="36">
        <f t="shared" ref="HB163:HC163" si="4662">SUM(HB159:HB162)</f>
        <v>0</v>
      </c>
      <c r="HC163" s="33">
        <f t="shared" si="4662"/>
        <v>0</v>
      </c>
      <c r="HD163" s="36"/>
      <c r="HE163" s="36">
        <f t="shared" ref="HE163:HF163" si="4663">SUM(HE159:HE162)</f>
        <v>0</v>
      </c>
      <c r="HF163" s="33">
        <f t="shared" si="4663"/>
        <v>0</v>
      </c>
      <c r="HG163" s="36"/>
      <c r="HH163" s="36">
        <f t="shared" ref="HH163:HI163" si="4664">SUM(HH159:HH162)</f>
        <v>0</v>
      </c>
      <c r="HI163" s="33">
        <f t="shared" si="4664"/>
        <v>0</v>
      </c>
      <c r="HJ163" s="36"/>
      <c r="HK163" s="36">
        <f t="shared" ref="HK163:HL163" si="4665">SUM(HK159:HK162)</f>
        <v>0</v>
      </c>
      <c r="HL163" s="33">
        <f t="shared" si="4665"/>
        <v>0</v>
      </c>
      <c r="HM163" s="36"/>
      <c r="HN163" s="36">
        <f t="shared" ref="HN163:HR163" si="4666">SUM(HN159:HN162)</f>
        <v>0</v>
      </c>
      <c r="HO163" s="670">
        <f t="shared" si="4666"/>
        <v>0</v>
      </c>
      <c r="HP163" s="36">
        <f t="shared" si="4666"/>
        <v>0</v>
      </c>
      <c r="HQ163" s="36">
        <f t="shared" si="4666"/>
        <v>0</v>
      </c>
      <c r="HR163" s="33">
        <f t="shared" si="4666"/>
        <v>0</v>
      </c>
      <c r="HS163" s="36"/>
      <c r="HT163" s="36">
        <f t="shared" ref="HT163:HV163" si="4667">SUM(HT159:HT162)</f>
        <v>0</v>
      </c>
      <c r="HU163" s="33">
        <f t="shared" si="4667"/>
        <v>0</v>
      </c>
      <c r="HV163" s="33">
        <f t="shared" si="4667"/>
        <v>0</v>
      </c>
      <c r="HW163" s="36"/>
      <c r="HX163" s="36">
        <f t="shared" ref="HX163" si="4668">SUM(HX159:HX162)</f>
        <v>0</v>
      </c>
      <c r="HY163" s="424">
        <f t="shared" si="3725"/>
        <v>0</v>
      </c>
      <c r="HZ163" s="33">
        <f t="shared" ref="HZ163" si="4669">SUM(HZ159:HZ162)</f>
        <v>1000</v>
      </c>
      <c r="IA163" s="36"/>
      <c r="IB163" s="36">
        <f t="shared" ref="IB163:IC163" si="4670">SUM(IB159:IB162)</f>
        <v>20000</v>
      </c>
      <c r="IC163" s="33">
        <f t="shared" si="4670"/>
        <v>0</v>
      </c>
      <c r="ID163" s="36"/>
      <c r="IE163" s="36">
        <f t="shared" ref="IE163:IF163" si="4671">SUM(IE159:IE162)</f>
        <v>0</v>
      </c>
      <c r="IF163" s="33">
        <f t="shared" si="4671"/>
        <v>50</v>
      </c>
      <c r="IG163" s="36"/>
      <c r="IH163" s="36">
        <f t="shared" ref="IH163:II163" si="4672">SUM(IH159:IH162)</f>
        <v>93282</v>
      </c>
      <c r="II163" s="33">
        <f t="shared" si="4672"/>
        <v>500</v>
      </c>
      <c r="IJ163" s="36"/>
      <c r="IK163" s="36">
        <f t="shared" ref="IK163:IL163" si="4673">SUM(IK159:IK162)</f>
        <v>111000</v>
      </c>
      <c r="IL163" s="33">
        <f t="shared" si="4673"/>
        <v>0</v>
      </c>
      <c r="IM163" s="36"/>
      <c r="IN163" s="36">
        <f t="shared" ref="IN163" si="4674">SUM(IN159:IN162)</f>
        <v>0</v>
      </c>
      <c r="IO163" s="424">
        <f t="shared" si="3732"/>
        <v>224282</v>
      </c>
      <c r="IP163" s="36">
        <f t="shared" ref="IP163:IR163" si="4675">SUM(IP159:IP162)</f>
        <v>0</v>
      </c>
      <c r="IQ163" s="36">
        <f t="shared" si="4675"/>
        <v>5000</v>
      </c>
      <c r="IR163" s="37">
        <f t="shared" si="4675"/>
        <v>22428.2</v>
      </c>
      <c r="IS163" s="424">
        <f t="shared" si="3792"/>
        <v>251710.2</v>
      </c>
      <c r="IT163" s="45"/>
      <c r="IU163" s="33">
        <f>SUM(IU159:IU162)</f>
        <v>0</v>
      </c>
      <c r="IV163" s="36"/>
      <c r="IW163" s="36">
        <f t="shared" ref="IW163:IX163" si="4676">SUM(IW159:IW162)</f>
        <v>0</v>
      </c>
      <c r="IX163" s="33">
        <f t="shared" si="4676"/>
        <v>0</v>
      </c>
      <c r="IY163" s="36"/>
      <c r="IZ163" s="36">
        <f t="shared" ref="IZ163:JA163" si="4677">SUM(IZ159:IZ162)</f>
        <v>0</v>
      </c>
      <c r="JA163" s="33">
        <f t="shared" si="4677"/>
        <v>0</v>
      </c>
      <c r="JB163" s="36"/>
      <c r="JC163" s="36">
        <f t="shared" ref="JC163:JD163" si="4678">SUM(JC159:JC162)</f>
        <v>0</v>
      </c>
      <c r="JD163" s="33">
        <f t="shared" si="4678"/>
        <v>0</v>
      </c>
      <c r="JE163" s="36"/>
      <c r="JF163" s="36">
        <f t="shared" ref="JF163:JG163" si="4679">SUM(JF159:JF162)</f>
        <v>0</v>
      </c>
      <c r="JG163" s="33">
        <f t="shared" si="4679"/>
        <v>0</v>
      </c>
      <c r="JH163" s="36"/>
      <c r="JI163" s="36">
        <f t="shared" ref="JI163:JJ163" si="4680">SUM(JI159:JI162)</f>
        <v>0</v>
      </c>
      <c r="JJ163" s="33">
        <f t="shared" si="4680"/>
        <v>0</v>
      </c>
      <c r="JK163" s="36"/>
      <c r="JL163" s="36">
        <f t="shared" ref="JL163:JP163" si="4681">SUM(JL159:JL162)</f>
        <v>0</v>
      </c>
      <c r="JM163" s="670">
        <f t="shared" si="4681"/>
        <v>0</v>
      </c>
      <c r="JN163" s="36">
        <f t="shared" si="4681"/>
        <v>0</v>
      </c>
      <c r="JO163" s="36">
        <f t="shared" si="4681"/>
        <v>0</v>
      </c>
      <c r="JP163" s="33">
        <f t="shared" si="4681"/>
        <v>0</v>
      </c>
      <c r="JQ163" s="36"/>
      <c r="JR163" s="36">
        <f t="shared" ref="JR163:JT163" si="4682">SUM(JR159:JR162)</f>
        <v>0</v>
      </c>
      <c r="JS163" s="33">
        <f t="shared" si="4682"/>
        <v>0</v>
      </c>
      <c r="JT163" s="33">
        <f t="shared" si="4682"/>
        <v>0</v>
      </c>
      <c r="JU163" s="36"/>
      <c r="JV163" s="36">
        <f t="shared" ref="JV163" si="4683">SUM(JV159:JV162)</f>
        <v>0</v>
      </c>
      <c r="JW163" s="424">
        <f t="shared" si="3742"/>
        <v>0</v>
      </c>
      <c r="JX163" s="33">
        <f t="shared" ref="JX163" si="4684">SUM(JX159:JX162)</f>
        <v>1000</v>
      </c>
      <c r="JY163" s="36"/>
      <c r="JZ163" s="36">
        <f t="shared" ref="JZ163:KA163" si="4685">SUM(JZ159:JZ162)</f>
        <v>20000</v>
      </c>
      <c r="KA163" s="33">
        <f t="shared" si="4685"/>
        <v>0</v>
      </c>
      <c r="KB163" s="36"/>
      <c r="KC163" s="36">
        <f t="shared" ref="KC163:KD163" si="4686">SUM(KC159:KC162)</f>
        <v>0</v>
      </c>
      <c r="KD163" s="33">
        <f t="shared" si="4686"/>
        <v>50</v>
      </c>
      <c r="KE163" s="36"/>
      <c r="KF163" s="36">
        <f t="shared" ref="KF163:KG163" si="4687">SUM(KF159:KF162)</f>
        <v>93282</v>
      </c>
      <c r="KG163" s="33">
        <f t="shared" si="4687"/>
        <v>500</v>
      </c>
      <c r="KH163" s="36"/>
      <c r="KI163" s="36">
        <f t="shared" ref="KI163:KJ163" si="4688">SUM(KI159:KI162)</f>
        <v>111000</v>
      </c>
      <c r="KJ163" s="33">
        <f t="shared" si="4688"/>
        <v>0</v>
      </c>
      <c r="KK163" s="36"/>
      <c r="KL163" s="36">
        <f t="shared" ref="KL163" si="4689">SUM(KL159:KL162)</f>
        <v>0</v>
      </c>
      <c r="KM163" s="424">
        <f t="shared" si="3749"/>
        <v>224282</v>
      </c>
      <c r="KN163" s="36">
        <f t="shared" ref="KN163:KP163" si="4690">SUM(KN159:KN162)</f>
        <v>0</v>
      </c>
      <c r="KO163" s="36">
        <f t="shared" si="4690"/>
        <v>5000</v>
      </c>
      <c r="KP163" s="37">
        <f t="shared" si="4690"/>
        <v>22428.2</v>
      </c>
      <c r="KQ163" s="424">
        <f t="shared" si="3793"/>
        <v>251710.2</v>
      </c>
      <c r="KR163" s="45"/>
    </row>
    <row r="164" spans="1:304">
      <c r="A164" s="919"/>
      <c r="B164" s="26"/>
      <c r="C164" s="637" t="s">
        <v>32</v>
      </c>
      <c r="D164" s="17" t="s">
        <v>1</v>
      </c>
      <c r="E164" s="32"/>
      <c r="F164" s="32" t="str">
        <f t="shared" si="3758"/>
        <v/>
      </c>
      <c r="G164" s="35"/>
      <c r="H164" s="32"/>
      <c r="I164" s="32" t="str">
        <f t="shared" si="4208"/>
        <v/>
      </c>
      <c r="J164" s="35"/>
      <c r="K164" s="32"/>
      <c r="L164" s="32" t="str">
        <f t="shared" si="4210"/>
        <v/>
      </c>
      <c r="M164" s="35"/>
      <c r="N164" s="32"/>
      <c r="O164" s="32" t="str">
        <f t="shared" si="4212"/>
        <v/>
      </c>
      <c r="P164" s="35"/>
      <c r="Q164" s="32"/>
      <c r="R164" s="32" t="str">
        <f t="shared" si="4214"/>
        <v/>
      </c>
      <c r="S164" s="35"/>
      <c r="T164" s="32"/>
      <c r="U164" s="32" t="str">
        <f t="shared" si="4216"/>
        <v/>
      </c>
      <c r="V164" s="35"/>
      <c r="W164" s="669"/>
      <c r="X164" s="35"/>
      <c r="Y164" s="35"/>
      <c r="Z164" s="32"/>
      <c r="AA164" s="229" t="str">
        <f t="shared" si="4219"/>
        <v/>
      </c>
      <c r="AB164" s="35"/>
      <c r="AC164" s="32"/>
      <c r="AD164" s="32"/>
      <c r="AE164" s="32" t="str">
        <f t="shared" si="4221"/>
        <v/>
      </c>
      <c r="AF164" s="35"/>
      <c r="AG164" s="35">
        <f>SUM(G164,J164,M164,P164,S164,V164,AB164,AF164)</f>
        <v>0</v>
      </c>
      <c r="AH164" s="32"/>
      <c r="AI164" s="32" t="str">
        <f t="shared" si="4606"/>
        <v/>
      </c>
      <c r="AJ164" s="35"/>
      <c r="AK164" s="32"/>
      <c r="AL164" s="32" t="str">
        <f t="shared" si="4608"/>
        <v/>
      </c>
      <c r="AM164" s="35"/>
      <c r="AN164" s="32"/>
      <c r="AO164" s="32" t="str">
        <f t="shared" si="4610"/>
        <v/>
      </c>
      <c r="AP164" s="35"/>
      <c r="AQ164" s="32"/>
      <c r="AR164" s="32" t="str">
        <f t="shared" si="4612"/>
        <v/>
      </c>
      <c r="AS164" s="35"/>
      <c r="AT164" s="32"/>
      <c r="AU164" s="32" t="str">
        <f t="shared" si="4231"/>
        <v>0</v>
      </c>
      <c r="AV164" s="35"/>
      <c r="AW164" s="43">
        <f t="shared" si="4416"/>
        <v>0</v>
      </c>
      <c r="AX164" s="35"/>
      <c r="AY164" s="35">
        <v>5000</v>
      </c>
      <c r="AZ164" s="399">
        <f t="shared" ref="AZ164:AZ168" si="4691">SUM(G164,J164,M164,P164,S164,V164,AB164,AF164,AJ164,AM164,AP164,AV164,AS164,AX164)*0.1</f>
        <v>0</v>
      </c>
      <c r="BA164" s="206">
        <f t="shared" si="4233"/>
        <v>5000</v>
      </c>
      <c r="BB164" s="45"/>
      <c r="BC164" s="398"/>
      <c r="BD164" s="399" t="str">
        <f t="shared" si="3810"/>
        <v/>
      </c>
      <c r="BE164" s="399"/>
      <c r="BF164" s="398"/>
      <c r="BG164" s="399" t="str">
        <f t="shared" si="3812"/>
        <v/>
      </c>
      <c r="BH164" s="399"/>
      <c r="BI164" s="398"/>
      <c r="BJ164" s="399" t="str">
        <f t="shared" si="3814"/>
        <v/>
      </c>
      <c r="BK164" s="399"/>
      <c r="BL164" s="398"/>
      <c r="BM164" s="399" t="str">
        <f t="shared" si="3816"/>
        <v/>
      </c>
      <c r="BN164" s="399"/>
      <c r="BO164" s="398"/>
      <c r="BP164" s="399" t="str">
        <f t="shared" si="3818"/>
        <v/>
      </c>
      <c r="BQ164" s="399"/>
      <c r="BR164" s="398"/>
      <c r="BS164" s="399" t="str">
        <f t="shared" si="3820"/>
        <v/>
      </c>
      <c r="BT164" s="399"/>
      <c r="BU164" s="668"/>
      <c r="BV164" s="399"/>
      <c r="BW164" s="399"/>
      <c r="BX164" s="398"/>
      <c r="BY164" s="399" t="str">
        <f t="shared" si="3823"/>
        <v/>
      </c>
      <c r="BZ164" s="399"/>
      <c r="CA164" s="398"/>
      <c r="CB164" s="398"/>
      <c r="CC164" s="399" t="str">
        <f t="shared" si="3825"/>
        <v/>
      </c>
      <c r="CD164" s="399"/>
      <c r="CE164" s="424">
        <f t="shared" si="3674"/>
        <v>0</v>
      </c>
      <c r="CF164" s="398"/>
      <c r="CG164" s="399" t="str">
        <f t="shared" si="3828"/>
        <v/>
      </c>
      <c r="CH164" s="399"/>
      <c r="CI164" s="398"/>
      <c r="CJ164" s="399" t="str">
        <f t="shared" si="3830"/>
        <v/>
      </c>
      <c r="CK164" s="399"/>
      <c r="CL164" s="398"/>
      <c r="CM164" s="399" t="str">
        <f t="shared" si="3832"/>
        <v/>
      </c>
      <c r="CN164" s="399"/>
      <c r="CO164" s="398"/>
      <c r="CP164" s="399" t="str">
        <f t="shared" si="3834"/>
        <v/>
      </c>
      <c r="CQ164" s="399"/>
      <c r="CR164" s="398"/>
      <c r="CS164" s="399" t="str">
        <f t="shared" si="3836"/>
        <v/>
      </c>
      <c r="CT164" s="399"/>
      <c r="CU164" s="424">
        <f t="shared" si="3681"/>
        <v>0</v>
      </c>
      <c r="CV164" s="399"/>
      <c r="CW164" s="399">
        <v>5000</v>
      </c>
      <c r="CX164" s="399">
        <f>SUM(BE164,BH164,BK164,BN164,BQ164,BT164,BZ164,CD164,CH164,CK164,CN164,CQ164,CT164)*0.1</f>
        <v>0</v>
      </c>
      <c r="CY164" s="424">
        <f t="shared" si="3789"/>
        <v>5000</v>
      </c>
      <c r="CZ164" s="823"/>
      <c r="DA164" s="398"/>
      <c r="DB164" s="399"/>
      <c r="DC164" s="399"/>
      <c r="DD164" s="398"/>
      <c r="DE164" s="399"/>
      <c r="DF164" s="399"/>
      <c r="DG164" s="398"/>
      <c r="DH164" s="399"/>
      <c r="DI164" s="399"/>
      <c r="DJ164" s="398"/>
      <c r="DK164" s="399"/>
      <c r="DL164" s="399"/>
      <c r="DM164" s="398"/>
      <c r="DN164" s="399"/>
      <c r="DO164" s="399"/>
      <c r="DP164" s="398"/>
      <c r="DQ164" s="399"/>
      <c r="DR164" s="399"/>
      <c r="DS164" s="668"/>
      <c r="DT164" s="399"/>
      <c r="DU164" s="399"/>
      <c r="DV164" s="398"/>
      <c r="DW164" s="399"/>
      <c r="DX164" s="399"/>
      <c r="DY164" s="398"/>
      <c r="DZ164" s="398"/>
      <c r="EA164" s="399"/>
      <c r="EB164" s="399"/>
      <c r="EC164" s="424">
        <f t="shared" si="3691"/>
        <v>0</v>
      </c>
      <c r="ED164" s="398"/>
      <c r="EE164" s="399"/>
      <c r="EF164" s="399"/>
      <c r="EG164" s="398"/>
      <c r="EH164" s="399"/>
      <c r="EI164" s="399"/>
      <c r="EJ164" s="398"/>
      <c r="EK164" s="399"/>
      <c r="EL164" s="399"/>
      <c r="EM164" s="398"/>
      <c r="EN164" s="399"/>
      <c r="EO164" s="399"/>
      <c r="EP164" s="398"/>
      <c r="EQ164" s="399"/>
      <c r="ER164" s="399"/>
      <c r="ES164" s="424">
        <f t="shared" si="3698"/>
        <v>0</v>
      </c>
      <c r="ET164" s="399"/>
      <c r="EU164" s="399">
        <v>5000</v>
      </c>
      <c r="EV164" s="399">
        <f>SUM(DC164,DF164,DI164,DL164,DO164,DR164,DX164,EB164,EF164,EI164,EL164,EO164,ER164)*0.1</f>
        <v>0</v>
      </c>
      <c r="EW164" s="424">
        <f t="shared" si="3790"/>
        <v>5000</v>
      </c>
      <c r="EX164" s="424"/>
      <c r="EY164" s="398"/>
      <c r="EZ164" s="399"/>
      <c r="FA164" s="399"/>
      <c r="FB164" s="398"/>
      <c r="FC164" s="399"/>
      <c r="FD164" s="399"/>
      <c r="FE164" s="398"/>
      <c r="FF164" s="399"/>
      <c r="FG164" s="399"/>
      <c r="FH164" s="398"/>
      <c r="FI164" s="399"/>
      <c r="FJ164" s="399"/>
      <c r="FK164" s="398"/>
      <c r="FL164" s="399"/>
      <c r="FM164" s="399"/>
      <c r="FN164" s="398"/>
      <c r="FO164" s="399"/>
      <c r="FP164" s="399"/>
      <c r="FQ164" s="668"/>
      <c r="FR164" s="399"/>
      <c r="FS164" s="399"/>
      <c r="FT164" s="398"/>
      <c r="FU164" s="399"/>
      <c r="FV164" s="399"/>
      <c r="FW164" s="398"/>
      <c r="FX164" s="399"/>
      <c r="FY164" s="399"/>
      <c r="FZ164" s="399"/>
      <c r="GA164" s="424">
        <f t="shared" si="3708"/>
        <v>0</v>
      </c>
      <c r="GB164" s="398"/>
      <c r="GC164" s="399"/>
      <c r="GD164" s="399"/>
      <c r="GE164" s="398"/>
      <c r="GF164" s="399"/>
      <c r="GG164" s="399"/>
      <c r="GH164" s="398"/>
      <c r="GI164" s="399"/>
      <c r="GJ164" s="399"/>
      <c r="GK164" s="398"/>
      <c r="GL164" s="399"/>
      <c r="GM164" s="399"/>
      <c r="GN164" s="398"/>
      <c r="GO164" s="399"/>
      <c r="GP164" s="399"/>
      <c r="GQ164" s="424">
        <f t="shared" si="3715"/>
        <v>0</v>
      </c>
      <c r="GR164" s="399"/>
      <c r="GS164" s="399">
        <v>5000</v>
      </c>
      <c r="GT164" s="399">
        <f>SUM(FA164,FD164,FG164,FJ164,FM164,FP164,FV164,FZ164,GD164,GG164,GJ164,GM164,GP164)*0.1</f>
        <v>0</v>
      </c>
      <c r="GU164" s="424">
        <f t="shared" si="3791"/>
        <v>5000</v>
      </c>
      <c r="GV164" s="424"/>
      <c r="GW164" s="398"/>
      <c r="GX164" s="399"/>
      <c r="GY164" s="399"/>
      <c r="GZ164" s="398"/>
      <c r="HA164" s="399"/>
      <c r="HB164" s="399"/>
      <c r="HC164" s="398"/>
      <c r="HD164" s="399"/>
      <c r="HE164" s="399"/>
      <c r="HF164" s="398"/>
      <c r="HG164" s="399"/>
      <c r="HH164" s="399"/>
      <c r="HI164" s="398"/>
      <c r="HJ164" s="399"/>
      <c r="HK164" s="399"/>
      <c r="HL164" s="398"/>
      <c r="HM164" s="399"/>
      <c r="HN164" s="399"/>
      <c r="HO164" s="668"/>
      <c r="HP164" s="399"/>
      <c r="HQ164" s="399"/>
      <c r="HR164" s="398"/>
      <c r="HS164" s="399"/>
      <c r="HT164" s="399"/>
      <c r="HU164" s="398"/>
      <c r="HV164" s="398"/>
      <c r="HW164" s="399"/>
      <c r="HX164" s="399"/>
      <c r="HY164" s="424">
        <f t="shared" si="3725"/>
        <v>0</v>
      </c>
      <c r="HZ164" s="398"/>
      <c r="IA164" s="399"/>
      <c r="IB164" s="399"/>
      <c r="IC164" s="398"/>
      <c r="ID164" s="399"/>
      <c r="IE164" s="399"/>
      <c r="IF164" s="398"/>
      <c r="IG164" s="399"/>
      <c r="IH164" s="399"/>
      <c r="II164" s="398"/>
      <c r="IJ164" s="399"/>
      <c r="IK164" s="399"/>
      <c r="IL164" s="398"/>
      <c r="IM164" s="399"/>
      <c r="IN164" s="399"/>
      <c r="IO164" s="424">
        <f t="shared" si="3732"/>
        <v>0</v>
      </c>
      <c r="IP164" s="399"/>
      <c r="IQ164" s="399">
        <v>5000</v>
      </c>
      <c r="IR164" s="399">
        <f>SUM(GY164,HB164,HE164,HH164,HK164,HN164,HT164,HX164,IB164,IE164,IH164,IK164,IN164)*0.1</f>
        <v>0</v>
      </c>
      <c r="IS164" s="424">
        <f t="shared" si="3792"/>
        <v>5000</v>
      </c>
      <c r="IT164" s="424"/>
      <c r="IU164" s="398"/>
      <c r="IV164" s="399"/>
      <c r="IW164" s="399"/>
      <c r="IX164" s="398"/>
      <c r="IY164" s="399"/>
      <c r="IZ164" s="399"/>
      <c r="JA164" s="398"/>
      <c r="JB164" s="399"/>
      <c r="JC164" s="399"/>
      <c r="JD164" s="398"/>
      <c r="JE164" s="399"/>
      <c r="JF164" s="399"/>
      <c r="JG164" s="398"/>
      <c r="JH164" s="399"/>
      <c r="JI164" s="399"/>
      <c r="JJ164" s="398"/>
      <c r="JK164" s="399"/>
      <c r="JL164" s="399"/>
      <c r="JM164" s="668"/>
      <c r="JN164" s="399"/>
      <c r="JO164" s="399"/>
      <c r="JP164" s="398"/>
      <c r="JQ164" s="399"/>
      <c r="JR164" s="399"/>
      <c r="JS164" s="398"/>
      <c r="JT164" s="398"/>
      <c r="JU164" s="399"/>
      <c r="JV164" s="399"/>
      <c r="JW164" s="424">
        <f t="shared" si="3742"/>
        <v>0</v>
      </c>
      <c r="JX164" s="398"/>
      <c r="JY164" s="399"/>
      <c r="JZ164" s="399"/>
      <c r="KA164" s="398"/>
      <c r="KB164" s="399"/>
      <c r="KC164" s="399"/>
      <c r="KD164" s="398"/>
      <c r="KE164" s="399"/>
      <c r="KF164" s="399"/>
      <c r="KG164" s="398"/>
      <c r="KH164" s="399"/>
      <c r="KI164" s="399"/>
      <c r="KJ164" s="398"/>
      <c r="KK164" s="399"/>
      <c r="KL164" s="399"/>
      <c r="KM164" s="424">
        <f t="shared" si="3749"/>
        <v>0</v>
      </c>
      <c r="KN164" s="399"/>
      <c r="KO164" s="399">
        <v>5000</v>
      </c>
      <c r="KP164" s="399">
        <f>SUM(IW164,IZ164,JC164,JF164,JI164,JL164,JR164,JV164,JZ164,KC164,KF164,KI164,KL164)*0.1</f>
        <v>0</v>
      </c>
      <c r="KQ164" s="424">
        <f t="shared" si="3793"/>
        <v>5000</v>
      </c>
      <c r="KR164" s="424"/>
    </row>
    <row r="165" spans="1:304">
      <c r="A165" s="919"/>
      <c r="B165" s="26"/>
      <c r="C165" s="16"/>
      <c r="D165" s="17" t="s">
        <v>55</v>
      </c>
      <c r="E165" s="32"/>
      <c r="F165" s="32" t="str">
        <f t="shared" si="3758"/>
        <v/>
      </c>
      <c r="G165" s="35"/>
      <c r="H165" s="32"/>
      <c r="I165" s="32" t="str">
        <f t="shared" si="4208"/>
        <v/>
      </c>
      <c r="J165" s="35"/>
      <c r="K165" s="32"/>
      <c r="L165" s="32" t="str">
        <f t="shared" si="4210"/>
        <v/>
      </c>
      <c r="M165" s="35"/>
      <c r="N165" s="32"/>
      <c r="O165" s="32" t="str">
        <f t="shared" si="4212"/>
        <v/>
      </c>
      <c r="P165" s="35"/>
      <c r="Q165" s="32"/>
      <c r="R165" s="32" t="str">
        <f t="shared" si="4214"/>
        <v/>
      </c>
      <c r="S165" s="35"/>
      <c r="T165" s="32"/>
      <c r="U165" s="32" t="str">
        <f t="shared" si="4216"/>
        <v/>
      </c>
      <c r="V165" s="35"/>
      <c r="W165" s="669"/>
      <c r="X165" s="35"/>
      <c r="Y165" s="35"/>
      <c r="Z165" s="32"/>
      <c r="AA165" s="229" t="str">
        <f t="shared" si="4219"/>
        <v/>
      </c>
      <c r="AB165" s="35"/>
      <c r="AC165" s="32"/>
      <c r="AD165" s="32"/>
      <c r="AE165" s="32" t="str">
        <f t="shared" si="4221"/>
        <v/>
      </c>
      <c r="AF165" s="35"/>
      <c r="AG165" s="35">
        <f>SUM(G165,J165,M165,P165,S165,V165,AB165,AF165)</f>
        <v>0</v>
      </c>
      <c r="AH165" s="32"/>
      <c r="AI165" s="32"/>
      <c r="AJ165" s="35"/>
      <c r="AK165" s="32"/>
      <c r="AL165" s="32"/>
      <c r="AM165" s="35"/>
      <c r="AN165" s="32"/>
      <c r="AO165" s="32"/>
      <c r="AP165" s="35"/>
      <c r="AQ165" s="32"/>
      <c r="AR165" s="32"/>
      <c r="AS165" s="35"/>
      <c r="AT165" s="32"/>
      <c r="AU165" s="32" t="str">
        <f t="shared" si="4231"/>
        <v>0</v>
      </c>
      <c r="AV165" s="35"/>
      <c r="AW165" s="35">
        <f t="shared" si="4416"/>
        <v>0</v>
      </c>
      <c r="AX165" s="35"/>
      <c r="AY165" s="35"/>
      <c r="AZ165" s="399">
        <f t="shared" si="4691"/>
        <v>0</v>
      </c>
      <c r="BA165" s="206">
        <f t="shared" si="4233"/>
        <v>0</v>
      </c>
      <c r="BB165" s="45"/>
      <c r="BC165" s="398"/>
      <c r="BD165" s="399" t="str">
        <f t="shared" si="3810"/>
        <v/>
      </c>
      <c r="BE165" s="399"/>
      <c r="BF165" s="398"/>
      <c r="BG165" s="399" t="str">
        <f t="shared" si="3812"/>
        <v/>
      </c>
      <c r="BH165" s="399"/>
      <c r="BI165" s="398"/>
      <c r="BJ165" s="399" t="str">
        <f t="shared" si="3814"/>
        <v/>
      </c>
      <c r="BK165" s="399"/>
      <c r="BL165" s="398"/>
      <c r="BM165" s="399" t="str">
        <f t="shared" si="3816"/>
        <v/>
      </c>
      <c r="BN165" s="399"/>
      <c r="BO165" s="398"/>
      <c r="BP165" s="399" t="str">
        <f t="shared" si="3818"/>
        <v/>
      </c>
      <c r="BQ165" s="399"/>
      <c r="BR165" s="398"/>
      <c r="BS165" s="399" t="str">
        <f t="shared" si="3820"/>
        <v/>
      </c>
      <c r="BT165" s="399"/>
      <c r="BU165" s="668"/>
      <c r="BV165" s="399"/>
      <c r="BW165" s="399"/>
      <c r="BX165" s="398"/>
      <c r="BY165" s="399" t="str">
        <f t="shared" si="3823"/>
        <v/>
      </c>
      <c r="BZ165" s="399"/>
      <c r="CA165" s="398"/>
      <c r="CB165" s="398"/>
      <c r="CC165" s="399" t="str">
        <f t="shared" si="3825"/>
        <v/>
      </c>
      <c r="CD165" s="399"/>
      <c r="CE165" s="424">
        <f t="shared" si="3674"/>
        <v>0</v>
      </c>
      <c r="CF165" s="398">
        <v>2000</v>
      </c>
      <c r="CG165" s="399">
        <f t="shared" si="3828"/>
        <v>20</v>
      </c>
      <c r="CH165" s="399">
        <v>40000</v>
      </c>
      <c r="CI165" s="398"/>
      <c r="CJ165" s="399" t="str">
        <f t="shared" si="3830"/>
        <v/>
      </c>
      <c r="CK165" s="399"/>
      <c r="CL165" s="398"/>
      <c r="CM165" s="399" t="str">
        <f t="shared" si="3832"/>
        <v/>
      </c>
      <c r="CN165" s="399"/>
      <c r="CO165" s="398">
        <v>1000</v>
      </c>
      <c r="CP165" s="399">
        <f t="shared" si="3834"/>
        <v>222</v>
      </c>
      <c r="CQ165" s="399">
        <v>222000</v>
      </c>
      <c r="CR165" s="398"/>
      <c r="CS165" s="399" t="str">
        <f t="shared" si="3836"/>
        <v/>
      </c>
      <c r="CT165" s="399"/>
      <c r="CU165" s="424">
        <f t="shared" si="3681"/>
        <v>262000</v>
      </c>
      <c r="CV165" s="399"/>
      <c r="CW165" s="399"/>
      <c r="CX165" s="399">
        <f t="shared" ref="CX165:CX168" si="4692">SUM(BE165,BH165,BK165,BN165,BQ165,BT165,BZ165,CD165,CH165,CK165,CN165,CQ165,CT165)*0.1</f>
        <v>26200</v>
      </c>
      <c r="CY165" s="424">
        <f t="shared" si="3789"/>
        <v>288200</v>
      </c>
      <c r="CZ165" s="823"/>
      <c r="DA165" s="398"/>
      <c r="DB165" s="399"/>
      <c r="DC165" s="399"/>
      <c r="DD165" s="398"/>
      <c r="DE165" s="399"/>
      <c r="DF165" s="399"/>
      <c r="DG165" s="398"/>
      <c r="DH165" s="399"/>
      <c r="DI165" s="399"/>
      <c r="DJ165" s="398"/>
      <c r="DK165" s="399"/>
      <c r="DL165" s="399"/>
      <c r="DM165" s="398"/>
      <c r="DN165" s="399"/>
      <c r="DO165" s="399"/>
      <c r="DP165" s="398"/>
      <c r="DQ165" s="399"/>
      <c r="DR165" s="399"/>
      <c r="DS165" s="668"/>
      <c r="DT165" s="399"/>
      <c r="DU165" s="399"/>
      <c r="DV165" s="398"/>
      <c r="DW165" s="399"/>
      <c r="DX165" s="399"/>
      <c r="DY165" s="398"/>
      <c r="DZ165" s="398"/>
      <c r="EA165" s="399"/>
      <c r="EB165" s="399"/>
      <c r="EC165" s="424">
        <f t="shared" si="3691"/>
        <v>0</v>
      </c>
      <c r="ED165" s="398">
        <v>2000</v>
      </c>
      <c r="EE165" s="399"/>
      <c r="EF165" s="399">
        <v>40000</v>
      </c>
      <c r="EG165" s="398"/>
      <c r="EH165" s="399"/>
      <c r="EI165" s="399"/>
      <c r="EJ165" s="398"/>
      <c r="EK165" s="399"/>
      <c r="EL165" s="399"/>
      <c r="EM165" s="398">
        <v>1000</v>
      </c>
      <c r="EN165" s="399"/>
      <c r="EO165" s="399">
        <v>222000</v>
      </c>
      <c r="EP165" s="398"/>
      <c r="EQ165" s="399"/>
      <c r="ER165" s="399"/>
      <c r="ES165" s="424">
        <f t="shared" si="3698"/>
        <v>262000</v>
      </c>
      <c r="ET165" s="399"/>
      <c r="EU165" s="399"/>
      <c r="EV165" s="399">
        <f t="shared" ref="EV165:EV168" si="4693">SUM(DC165,DF165,DI165,DL165,DO165,DR165,DX165,EB165,EF165,EI165,EL165,EO165,ER165)*0.1</f>
        <v>26200</v>
      </c>
      <c r="EW165" s="424">
        <f t="shared" si="3790"/>
        <v>288200</v>
      </c>
      <c r="EX165" s="424"/>
      <c r="EY165" s="398"/>
      <c r="EZ165" s="399"/>
      <c r="FA165" s="399"/>
      <c r="FB165" s="398"/>
      <c r="FC165" s="399"/>
      <c r="FD165" s="399"/>
      <c r="FE165" s="398"/>
      <c r="FF165" s="399"/>
      <c r="FG165" s="399"/>
      <c r="FH165" s="398"/>
      <c r="FI165" s="399"/>
      <c r="FJ165" s="399"/>
      <c r="FK165" s="398"/>
      <c r="FL165" s="399"/>
      <c r="FM165" s="399"/>
      <c r="FN165" s="398"/>
      <c r="FO165" s="399"/>
      <c r="FP165" s="399"/>
      <c r="FQ165" s="668"/>
      <c r="FR165" s="399"/>
      <c r="FS165" s="399"/>
      <c r="FT165" s="398"/>
      <c r="FU165" s="399"/>
      <c r="FV165" s="399"/>
      <c r="FW165" s="398"/>
      <c r="FX165" s="399"/>
      <c r="FY165" s="399"/>
      <c r="FZ165" s="399"/>
      <c r="GA165" s="424">
        <f t="shared" si="3708"/>
        <v>0</v>
      </c>
      <c r="GB165" s="398">
        <v>2000</v>
      </c>
      <c r="GC165" s="399"/>
      <c r="GD165" s="399">
        <v>40000</v>
      </c>
      <c r="GE165" s="398"/>
      <c r="GF165" s="399"/>
      <c r="GG165" s="399"/>
      <c r="GH165" s="398"/>
      <c r="GI165" s="399"/>
      <c r="GJ165" s="399"/>
      <c r="GK165" s="398">
        <v>1000</v>
      </c>
      <c r="GL165" s="399"/>
      <c r="GM165" s="399">
        <v>222000</v>
      </c>
      <c r="GN165" s="398"/>
      <c r="GO165" s="399"/>
      <c r="GP165" s="399"/>
      <c r="GQ165" s="424">
        <f t="shared" si="3715"/>
        <v>262000</v>
      </c>
      <c r="GR165" s="399"/>
      <c r="GS165" s="399"/>
      <c r="GT165" s="399">
        <f t="shared" ref="GT165:GT168" si="4694">SUM(FA165,FD165,FG165,FJ165,FM165,FP165,FV165,FZ165,GD165,GG165,GJ165,GM165,GP165)*0.1</f>
        <v>26200</v>
      </c>
      <c r="GU165" s="424">
        <f t="shared" si="3791"/>
        <v>288200</v>
      </c>
      <c r="GV165" s="424"/>
      <c r="GW165" s="398"/>
      <c r="GX165" s="399"/>
      <c r="GY165" s="399"/>
      <c r="GZ165" s="398"/>
      <c r="HA165" s="399"/>
      <c r="HB165" s="399"/>
      <c r="HC165" s="398"/>
      <c r="HD165" s="399"/>
      <c r="HE165" s="399"/>
      <c r="HF165" s="398"/>
      <c r="HG165" s="399"/>
      <c r="HH165" s="399"/>
      <c r="HI165" s="398"/>
      <c r="HJ165" s="399"/>
      <c r="HK165" s="399"/>
      <c r="HL165" s="398"/>
      <c r="HM165" s="399"/>
      <c r="HN165" s="399"/>
      <c r="HO165" s="668"/>
      <c r="HP165" s="399"/>
      <c r="HQ165" s="399"/>
      <c r="HR165" s="398"/>
      <c r="HS165" s="399"/>
      <c r="HT165" s="399"/>
      <c r="HU165" s="398"/>
      <c r="HV165" s="398"/>
      <c r="HW165" s="399"/>
      <c r="HX165" s="399"/>
      <c r="HY165" s="424">
        <f t="shared" si="3725"/>
        <v>0</v>
      </c>
      <c r="HZ165" s="398">
        <v>1000</v>
      </c>
      <c r="IA165" s="399"/>
      <c r="IB165" s="399">
        <v>40000</v>
      </c>
      <c r="IC165" s="398"/>
      <c r="ID165" s="399"/>
      <c r="IE165" s="399"/>
      <c r="IF165" s="398"/>
      <c r="IG165" s="399"/>
      <c r="IH165" s="399"/>
      <c r="II165" s="398">
        <v>1000</v>
      </c>
      <c r="IJ165" s="399"/>
      <c r="IK165" s="399">
        <v>222000</v>
      </c>
      <c r="IL165" s="398"/>
      <c r="IM165" s="399"/>
      <c r="IN165" s="399"/>
      <c r="IO165" s="424">
        <f t="shared" si="3732"/>
        <v>262000</v>
      </c>
      <c r="IP165" s="399"/>
      <c r="IQ165" s="399"/>
      <c r="IR165" s="399">
        <f t="shared" ref="IR165:IR168" si="4695">SUM(GY165,HB165,HE165,HH165,HK165,HN165,HT165,HX165,IB165,IE165,IH165,IK165,IN165)*0.1</f>
        <v>26200</v>
      </c>
      <c r="IS165" s="424">
        <f t="shared" si="3792"/>
        <v>288200</v>
      </c>
      <c r="IT165" s="424"/>
      <c r="IU165" s="398"/>
      <c r="IV165" s="399"/>
      <c r="IW165" s="399"/>
      <c r="IX165" s="398"/>
      <c r="IY165" s="399"/>
      <c r="IZ165" s="399"/>
      <c r="JA165" s="398"/>
      <c r="JB165" s="399"/>
      <c r="JC165" s="399"/>
      <c r="JD165" s="398"/>
      <c r="JE165" s="399"/>
      <c r="JF165" s="399"/>
      <c r="JG165" s="398"/>
      <c r="JH165" s="399"/>
      <c r="JI165" s="399"/>
      <c r="JJ165" s="398"/>
      <c r="JK165" s="399"/>
      <c r="JL165" s="399"/>
      <c r="JM165" s="668"/>
      <c r="JN165" s="399"/>
      <c r="JO165" s="399"/>
      <c r="JP165" s="398"/>
      <c r="JQ165" s="399"/>
      <c r="JR165" s="399"/>
      <c r="JS165" s="398"/>
      <c r="JT165" s="398"/>
      <c r="JU165" s="399"/>
      <c r="JV165" s="399"/>
      <c r="JW165" s="424">
        <f t="shared" si="3742"/>
        <v>0</v>
      </c>
      <c r="JX165" s="398">
        <v>1000</v>
      </c>
      <c r="JY165" s="399"/>
      <c r="JZ165" s="399">
        <v>40000</v>
      </c>
      <c r="KA165" s="398"/>
      <c r="KB165" s="399"/>
      <c r="KC165" s="399"/>
      <c r="KD165" s="398"/>
      <c r="KE165" s="399"/>
      <c r="KF165" s="399"/>
      <c r="KG165" s="398">
        <v>1000</v>
      </c>
      <c r="KH165" s="399"/>
      <c r="KI165" s="399">
        <v>222000</v>
      </c>
      <c r="KJ165" s="398"/>
      <c r="KK165" s="399"/>
      <c r="KL165" s="399"/>
      <c r="KM165" s="424">
        <f t="shared" si="3749"/>
        <v>262000</v>
      </c>
      <c r="KN165" s="399"/>
      <c r="KO165" s="399"/>
      <c r="KP165" s="399">
        <f t="shared" ref="KP165:KP168" si="4696">SUM(IW165,IZ165,JC165,JF165,JI165,JL165,JR165,JV165,JZ165,KC165,KF165,KI165,KL165)*0.1</f>
        <v>26200</v>
      </c>
      <c r="KQ165" s="424">
        <f t="shared" si="3793"/>
        <v>288200</v>
      </c>
      <c r="KR165" s="424"/>
    </row>
    <row r="166" spans="1:304">
      <c r="A166" s="919"/>
      <c r="B166" s="26"/>
      <c r="C166" s="16"/>
      <c r="D166" s="17" t="s">
        <v>56</v>
      </c>
      <c r="E166" s="32"/>
      <c r="F166" s="32" t="str">
        <f t="shared" si="3758"/>
        <v/>
      </c>
      <c r="G166" s="35"/>
      <c r="H166" s="32"/>
      <c r="I166" s="32" t="str">
        <f t="shared" si="4208"/>
        <v/>
      </c>
      <c r="J166" s="35"/>
      <c r="K166" s="32"/>
      <c r="L166" s="32" t="str">
        <f t="shared" si="4210"/>
        <v/>
      </c>
      <c r="M166" s="35"/>
      <c r="N166" s="32"/>
      <c r="O166" s="32" t="str">
        <f t="shared" si="4212"/>
        <v/>
      </c>
      <c r="P166" s="35"/>
      <c r="Q166" s="32"/>
      <c r="R166" s="32" t="str">
        <f t="shared" si="4214"/>
        <v/>
      </c>
      <c r="S166" s="35"/>
      <c r="T166" s="32"/>
      <c r="U166" s="32" t="str">
        <f t="shared" si="4216"/>
        <v/>
      </c>
      <c r="V166" s="35"/>
      <c r="W166" s="669"/>
      <c r="X166" s="35"/>
      <c r="Y166" s="35"/>
      <c r="Z166" s="32"/>
      <c r="AA166" s="229" t="str">
        <f t="shared" si="4219"/>
        <v/>
      </c>
      <c r="AB166" s="35"/>
      <c r="AC166" s="32"/>
      <c r="AD166" s="32"/>
      <c r="AE166" s="32" t="str">
        <f t="shared" si="4221"/>
        <v/>
      </c>
      <c r="AF166" s="35"/>
      <c r="AG166" s="35">
        <f t="shared" ref="AG166" si="4697">SUM(G166,J166,M166,P166,S166,V166,AB166,AF166)</f>
        <v>0</v>
      </c>
      <c r="AH166" s="32"/>
      <c r="AI166" s="32"/>
      <c r="AJ166" s="35"/>
      <c r="AK166" s="32"/>
      <c r="AL166" s="32"/>
      <c r="AM166" s="35"/>
      <c r="AN166" s="32"/>
      <c r="AO166" s="32"/>
      <c r="AP166" s="35"/>
      <c r="AQ166" s="32"/>
      <c r="AR166" s="32"/>
      <c r="AS166" s="35"/>
      <c r="AT166" s="32"/>
      <c r="AU166" s="32" t="str">
        <f t="shared" si="4231"/>
        <v>0</v>
      </c>
      <c r="AV166" s="35"/>
      <c r="AW166" s="35">
        <f t="shared" si="4416"/>
        <v>0</v>
      </c>
      <c r="AX166" s="35"/>
      <c r="AY166" s="35"/>
      <c r="AZ166" s="399">
        <f t="shared" si="4691"/>
        <v>0</v>
      </c>
      <c r="BA166" s="206">
        <f t="shared" si="4233"/>
        <v>0</v>
      </c>
      <c r="BB166" s="45"/>
      <c r="BC166" s="32"/>
      <c r="BD166" s="35" t="str">
        <f t="shared" si="3810"/>
        <v/>
      </c>
      <c r="BE166" s="35"/>
      <c r="BF166" s="32"/>
      <c r="BG166" s="35" t="str">
        <f t="shared" si="3812"/>
        <v/>
      </c>
      <c r="BH166" s="35"/>
      <c r="BI166" s="32"/>
      <c r="BJ166" s="35" t="str">
        <f t="shared" si="3814"/>
        <v/>
      </c>
      <c r="BK166" s="35"/>
      <c r="BL166" s="32"/>
      <c r="BM166" s="35" t="str">
        <f t="shared" si="3816"/>
        <v/>
      </c>
      <c r="BN166" s="35"/>
      <c r="BO166" s="32"/>
      <c r="BP166" s="35" t="str">
        <f t="shared" si="3818"/>
        <v/>
      </c>
      <c r="BQ166" s="35"/>
      <c r="BR166" s="32"/>
      <c r="BS166" s="35" t="str">
        <f t="shared" si="3820"/>
        <v/>
      </c>
      <c r="BT166" s="35"/>
      <c r="BU166" s="669"/>
      <c r="BV166" s="35"/>
      <c r="BW166" s="35"/>
      <c r="BX166" s="32"/>
      <c r="BY166" s="35" t="str">
        <f t="shared" si="3823"/>
        <v/>
      </c>
      <c r="BZ166" s="35"/>
      <c r="CA166" s="32"/>
      <c r="CB166" s="32"/>
      <c r="CC166" s="35" t="str">
        <f t="shared" si="3825"/>
        <v/>
      </c>
      <c r="CD166" s="35"/>
      <c r="CE166" s="424">
        <f t="shared" si="3674"/>
        <v>0</v>
      </c>
      <c r="CF166" s="32">
        <v>110</v>
      </c>
      <c r="CG166" s="35">
        <f t="shared" si="3828"/>
        <v>1850</v>
      </c>
      <c r="CH166" s="35">
        <v>203500</v>
      </c>
      <c r="CI166" s="32"/>
      <c r="CJ166" s="35" t="str">
        <f t="shared" si="3830"/>
        <v/>
      </c>
      <c r="CK166" s="35"/>
      <c r="CL166" s="32">
        <v>22</v>
      </c>
      <c r="CM166" s="35">
        <f t="shared" si="3832"/>
        <v>1850</v>
      </c>
      <c r="CN166" s="35">
        <v>40700</v>
      </c>
      <c r="CO166" s="32"/>
      <c r="CP166" s="35" t="str">
        <f t="shared" si="3834"/>
        <v/>
      </c>
      <c r="CQ166" s="35"/>
      <c r="CR166" s="32"/>
      <c r="CS166" s="35" t="str">
        <f t="shared" si="3836"/>
        <v/>
      </c>
      <c r="CT166" s="35"/>
      <c r="CU166" s="424">
        <f t="shared" si="3681"/>
        <v>244200</v>
      </c>
      <c r="CV166" s="35"/>
      <c r="CW166" s="35"/>
      <c r="CX166" s="399">
        <f t="shared" si="4692"/>
        <v>24420</v>
      </c>
      <c r="CY166" s="424">
        <f t="shared" si="3789"/>
        <v>268620</v>
      </c>
      <c r="CZ166" s="822"/>
      <c r="DA166" s="32"/>
      <c r="DB166" s="35"/>
      <c r="DC166" s="35"/>
      <c r="DD166" s="32"/>
      <c r="DE166" s="35"/>
      <c r="DF166" s="35"/>
      <c r="DG166" s="32"/>
      <c r="DH166" s="35"/>
      <c r="DI166" s="35"/>
      <c r="DJ166" s="32"/>
      <c r="DK166" s="35"/>
      <c r="DL166" s="35"/>
      <c r="DM166" s="32"/>
      <c r="DN166" s="35"/>
      <c r="DO166" s="35"/>
      <c r="DP166" s="32"/>
      <c r="DQ166" s="35"/>
      <c r="DR166" s="35"/>
      <c r="DS166" s="669"/>
      <c r="DT166" s="35"/>
      <c r="DU166" s="35"/>
      <c r="DV166" s="32"/>
      <c r="DW166" s="35"/>
      <c r="DX166" s="35"/>
      <c r="DY166" s="32"/>
      <c r="DZ166" s="32"/>
      <c r="EA166" s="35"/>
      <c r="EB166" s="35"/>
      <c r="EC166" s="424">
        <f t="shared" si="3691"/>
        <v>0</v>
      </c>
      <c r="ED166" s="32">
        <v>42</v>
      </c>
      <c r="EE166" s="35"/>
      <c r="EF166" s="35">
        <v>18900</v>
      </c>
      <c r="EG166" s="32"/>
      <c r="EH166" s="35"/>
      <c r="EI166" s="35"/>
      <c r="EJ166" s="32">
        <v>108</v>
      </c>
      <c r="EK166" s="35"/>
      <c r="EL166" s="35">
        <v>199800</v>
      </c>
      <c r="EM166" s="32"/>
      <c r="EN166" s="35"/>
      <c r="EO166" s="35"/>
      <c r="EP166" s="32"/>
      <c r="EQ166" s="35"/>
      <c r="ER166" s="35"/>
      <c r="ES166" s="424">
        <f t="shared" si="3698"/>
        <v>218700</v>
      </c>
      <c r="ET166" s="35"/>
      <c r="EU166" s="35"/>
      <c r="EV166" s="399">
        <f t="shared" si="4693"/>
        <v>21870</v>
      </c>
      <c r="EW166" s="424">
        <f t="shared" si="3790"/>
        <v>240570</v>
      </c>
      <c r="EX166" s="45"/>
      <c r="EY166" s="32"/>
      <c r="EZ166" s="35"/>
      <c r="FA166" s="35"/>
      <c r="FB166" s="32"/>
      <c r="FC166" s="35"/>
      <c r="FD166" s="35"/>
      <c r="FE166" s="32"/>
      <c r="FF166" s="35"/>
      <c r="FG166" s="35"/>
      <c r="FH166" s="32"/>
      <c r="FI166" s="35"/>
      <c r="FJ166" s="35"/>
      <c r="FK166" s="32"/>
      <c r="FL166" s="35"/>
      <c r="FM166" s="35"/>
      <c r="FN166" s="32"/>
      <c r="FO166" s="35"/>
      <c r="FP166" s="35"/>
      <c r="FQ166" s="669"/>
      <c r="FR166" s="35"/>
      <c r="FS166" s="35"/>
      <c r="FT166" s="32"/>
      <c r="FU166" s="35"/>
      <c r="FV166" s="35"/>
      <c r="FW166" s="32"/>
      <c r="FX166" s="35"/>
      <c r="FY166" s="35"/>
      <c r="FZ166" s="35"/>
      <c r="GA166" s="424">
        <f t="shared" si="3708"/>
        <v>0</v>
      </c>
      <c r="GB166" s="32">
        <v>141</v>
      </c>
      <c r="GC166" s="35"/>
      <c r="GD166" s="35">
        <v>12549</v>
      </c>
      <c r="GE166" s="32"/>
      <c r="GF166" s="35"/>
      <c r="GG166" s="35"/>
      <c r="GH166" s="32">
        <v>42</v>
      </c>
      <c r="GI166" s="35"/>
      <c r="GJ166" s="35">
        <v>77700</v>
      </c>
      <c r="GK166" s="32"/>
      <c r="GL166" s="35"/>
      <c r="GM166" s="35"/>
      <c r="GN166" s="32"/>
      <c r="GO166" s="35"/>
      <c r="GP166" s="35"/>
      <c r="GQ166" s="424">
        <f t="shared" si="3715"/>
        <v>90249</v>
      </c>
      <c r="GR166" s="35"/>
      <c r="GS166" s="35"/>
      <c r="GT166" s="399">
        <f t="shared" si="4694"/>
        <v>9024.9</v>
      </c>
      <c r="GU166" s="424">
        <f t="shared" si="3791"/>
        <v>99273.9</v>
      </c>
      <c r="GV166" s="45"/>
      <c r="GW166" s="32"/>
      <c r="GX166" s="35"/>
      <c r="GY166" s="35"/>
      <c r="GZ166" s="32"/>
      <c r="HA166" s="35"/>
      <c r="HB166" s="35"/>
      <c r="HC166" s="32"/>
      <c r="HD166" s="35"/>
      <c r="HE166" s="35"/>
      <c r="HF166" s="32"/>
      <c r="HG166" s="35"/>
      <c r="HH166" s="35"/>
      <c r="HI166" s="32"/>
      <c r="HJ166" s="35"/>
      <c r="HK166" s="35"/>
      <c r="HL166" s="32"/>
      <c r="HM166" s="35"/>
      <c r="HN166" s="35"/>
      <c r="HO166" s="669"/>
      <c r="HP166" s="35"/>
      <c r="HQ166" s="35"/>
      <c r="HR166" s="32"/>
      <c r="HS166" s="35"/>
      <c r="HT166" s="35"/>
      <c r="HU166" s="32"/>
      <c r="HV166" s="32"/>
      <c r="HW166" s="35"/>
      <c r="HX166" s="35"/>
      <c r="HY166" s="424">
        <f t="shared" si="3725"/>
        <v>0</v>
      </c>
      <c r="HZ166" s="32">
        <v>70</v>
      </c>
      <c r="IA166" s="35"/>
      <c r="IB166" s="35">
        <v>6230</v>
      </c>
      <c r="IC166" s="32"/>
      <c r="ID166" s="35"/>
      <c r="IE166" s="35"/>
      <c r="IF166" s="32">
        <v>141</v>
      </c>
      <c r="IG166" s="35"/>
      <c r="IH166" s="35">
        <v>260850</v>
      </c>
      <c r="II166" s="32"/>
      <c r="IJ166" s="35"/>
      <c r="IK166" s="35"/>
      <c r="IL166" s="32"/>
      <c r="IM166" s="35"/>
      <c r="IN166" s="35"/>
      <c r="IO166" s="424">
        <f t="shared" si="3732"/>
        <v>267080</v>
      </c>
      <c r="IP166" s="35"/>
      <c r="IQ166" s="35"/>
      <c r="IR166" s="399">
        <f t="shared" si="4695"/>
        <v>26708</v>
      </c>
      <c r="IS166" s="424">
        <f t="shared" si="3792"/>
        <v>293788</v>
      </c>
      <c r="IT166" s="45"/>
      <c r="IU166" s="32"/>
      <c r="IV166" s="35"/>
      <c r="IW166" s="35"/>
      <c r="IX166" s="32"/>
      <c r="IY166" s="35"/>
      <c r="IZ166" s="35"/>
      <c r="JA166" s="32"/>
      <c r="JB166" s="35"/>
      <c r="JC166" s="35"/>
      <c r="JD166" s="32"/>
      <c r="JE166" s="35"/>
      <c r="JF166" s="35"/>
      <c r="JG166" s="32"/>
      <c r="JH166" s="35"/>
      <c r="JI166" s="35"/>
      <c r="JJ166" s="32"/>
      <c r="JK166" s="35"/>
      <c r="JL166" s="35"/>
      <c r="JM166" s="669"/>
      <c r="JN166" s="35"/>
      <c r="JO166" s="35"/>
      <c r="JP166" s="32"/>
      <c r="JQ166" s="35"/>
      <c r="JR166" s="35"/>
      <c r="JS166" s="32"/>
      <c r="JT166" s="32"/>
      <c r="JU166" s="35"/>
      <c r="JV166" s="35"/>
      <c r="JW166" s="424">
        <f t="shared" si="3742"/>
        <v>0</v>
      </c>
      <c r="JX166" s="32">
        <v>70</v>
      </c>
      <c r="JY166" s="35"/>
      <c r="JZ166" s="35">
        <v>6230</v>
      </c>
      <c r="KA166" s="32"/>
      <c r="KB166" s="35"/>
      <c r="KC166" s="35"/>
      <c r="KD166" s="32">
        <v>141</v>
      </c>
      <c r="KE166" s="35"/>
      <c r="KF166" s="35">
        <v>260850</v>
      </c>
      <c r="KG166" s="32"/>
      <c r="KH166" s="35"/>
      <c r="KI166" s="35"/>
      <c r="KJ166" s="32"/>
      <c r="KK166" s="35"/>
      <c r="KL166" s="35"/>
      <c r="KM166" s="424">
        <f t="shared" si="3749"/>
        <v>267080</v>
      </c>
      <c r="KN166" s="35"/>
      <c r="KO166" s="35"/>
      <c r="KP166" s="399">
        <f t="shared" si="4696"/>
        <v>26708</v>
      </c>
      <c r="KQ166" s="424">
        <f t="shared" si="3793"/>
        <v>293788</v>
      </c>
      <c r="KR166" s="45"/>
    </row>
    <row r="167" spans="1:304" ht="42.6" customHeight="1">
      <c r="A167" s="919"/>
      <c r="B167" s="26"/>
      <c r="C167" s="16"/>
      <c r="D167" s="820" t="s">
        <v>407</v>
      </c>
      <c r="E167" s="32"/>
      <c r="F167" s="32"/>
      <c r="G167" s="35"/>
      <c r="H167" s="32"/>
      <c r="I167" s="32"/>
      <c r="J167" s="35"/>
      <c r="K167" s="32"/>
      <c r="L167" s="32"/>
      <c r="M167" s="35"/>
      <c r="N167" s="32"/>
      <c r="O167" s="32"/>
      <c r="P167" s="35"/>
      <c r="Q167" s="32"/>
      <c r="R167" s="32"/>
      <c r="S167" s="35"/>
      <c r="T167" s="32"/>
      <c r="U167" s="32"/>
      <c r="V167" s="35"/>
      <c r="W167" s="669"/>
      <c r="X167" s="35"/>
      <c r="Y167" s="35"/>
      <c r="Z167" s="32"/>
      <c r="AA167" s="229"/>
      <c r="AB167" s="35"/>
      <c r="AC167" s="32"/>
      <c r="AD167" s="32"/>
      <c r="AE167" s="32"/>
      <c r="AF167" s="35"/>
      <c r="AG167" s="35"/>
      <c r="AH167" s="32"/>
      <c r="AI167" s="32"/>
      <c r="AJ167" s="35"/>
      <c r="AK167" s="32"/>
      <c r="AL167" s="32"/>
      <c r="AM167" s="35"/>
      <c r="AN167" s="32"/>
      <c r="AO167" s="32"/>
      <c r="AP167" s="35"/>
      <c r="AQ167" s="32"/>
      <c r="AR167" s="32"/>
      <c r="AS167" s="35"/>
      <c r="AT167" s="32"/>
      <c r="AU167" s="32"/>
      <c r="AV167" s="35"/>
      <c r="AW167" s="35"/>
      <c r="AX167" s="35"/>
      <c r="AY167" s="35"/>
      <c r="AZ167" s="399"/>
      <c r="BA167" s="206"/>
      <c r="BB167" s="45"/>
      <c r="BC167" s="804"/>
      <c r="BD167" s="842"/>
      <c r="BE167" s="842"/>
      <c r="BF167" s="804">
        <v>0</v>
      </c>
      <c r="BG167" s="842">
        <v>0</v>
      </c>
      <c r="BH167" s="847">
        <v>0</v>
      </c>
      <c r="BI167" s="804"/>
      <c r="BJ167" s="842"/>
      <c r="BK167" s="842"/>
      <c r="BL167" s="804"/>
      <c r="BM167" s="842"/>
      <c r="BN167" s="842"/>
      <c r="BO167" s="804"/>
      <c r="BP167" s="842"/>
      <c r="BQ167" s="842"/>
      <c r="BR167" s="804"/>
      <c r="BS167" s="842"/>
      <c r="BT167" s="842"/>
      <c r="BU167" s="804"/>
      <c r="BV167" s="842"/>
      <c r="BW167" s="842"/>
      <c r="BX167" s="804"/>
      <c r="BY167" s="854"/>
      <c r="BZ167" s="842"/>
      <c r="CA167" s="804">
        <v>0</v>
      </c>
      <c r="CB167" s="804"/>
      <c r="CC167" s="842"/>
      <c r="CD167" s="842"/>
      <c r="CE167" s="424">
        <f t="shared" si="3674"/>
        <v>0</v>
      </c>
      <c r="CF167" s="804">
        <v>60</v>
      </c>
      <c r="CG167" s="842">
        <v>24</v>
      </c>
      <c r="CH167" s="847">
        <v>1440</v>
      </c>
      <c r="CI167" s="804"/>
      <c r="CJ167" s="842"/>
      <c r="CK167" s="842"/>
      <c r="CL167" s="804">
        <v>30</v>
      </c>
      <c r="CM167" s="842">
        <v>1600</v>
      </c>
      <c r="CN167" s="847">
        <v>48000</v>
      </c>
      <c r="CO167" s="804"/>
      <c r="CP167" s="842"/>
      <c r="CQ167" s="842"/>
      <c r="CR167" s="804"/>
      <c r="CS167" s="842"/>
      <c r="CT167" s="842"/>
      <c r="CU167" s="424">
        <f t="shared" si="3681"/>
        <v>49440</v>
      </c>
      <c r="CV167" s="847"/>
      <c r="CW167" s="847"/>
      <c r="CX167" s="399">
        <f t="shared" si="4692"/>
        <v>4944</v>
      </c>
      <c r="CY167" s="424">
        <f t="shared" si="3789"/>
        <v>54384</v>
      </c>
      <c r="CZ167" s="820" t="s">
        <v>408</v>
      </c>
      <c r="DA167" s="804"/>
      <c r="DB167" s="842"/>
      <c r="DC167" s="842"/>
      <c r="DD167" s="804"/>
      <c r="DE167" s="842"/>
      <c r="DF167" s="842"/>
      <c r="DG167" s="804"/>
      <c r="DH167" s="842"/>
      <c r="DI167" s="842"/>
      <c r="DJ167" s="804"/>
      <c r="DK167" s="842"/>
      <c r="DL167" s="842"/>
      <c r="DM167" s="804"/>
      <c r="DN167" s="842"/>
      <c r="DO167" s="842"/>
      <c r="DP167" s="804"/>
      <c r="DQ167" s="842"/>
      <c r="DR167" s="842"/>
      <c r="DS167" s="804"/>
      <c r="DT167" s="842"/>
      <c r="DU167" s="842"/>
      <c r="DV167" s="804">
        <v>0</v>
      </c>
      <c r="DW167" s="842">
        <v>0</v>
      </c>
      <c r="DX167" s="847">
        <v>0</v>
      </c>
      <c r="DY167" s="804"/>
      <c r="DZ167" s="804"/>
      <c r="EA167" s="842"/>
      <c r="EB167" s="842"/>
      <c r="EC167" s="424">
        <f t="shared" si="3691"/>
        <v>0</v>
      </c>
      <c r="ED167" s="804">
        <v>80</v>
      </c>
      <c r="EE167" s="842">
        <v>20</v>
      </c>
      <c r="EF167" s="847">
        <v>1600</v>
      </c>
      <c r="EG167" s="804"/>
      <c r="EH167" s="842"/>
      <c r="EI167" s="842"/>
      <c r="EJ167" s="804">
        <v>30</v>
      </c>
      <c r="EK167" s="842">
        <v>1600</v>
      </c>
      <c r="EL167" s="847">
        <v>48000</v>
      </c>
      <c r="EM167" s="804">
        <v>20</v>
      </c>
      <c r="EN167" s="842">
        <v>222</v>
      </c>
      <c r="EO167" s="847">
        <v>4440</v>
      </c>
      <c r="EP167" s="804"/>
      <c r="EQ167" s="842"/>
      <c r="ER167" s="847">
        <f>EO167+EF167</f>
        <v>6040</v>
      </c>
      <c r="ES167" s="424">
        <f t="shared" si="3698"/>
        <v>60080</v>
      </c>
      <c r="ET167" s="847"/>
      <c r="EU167" s="847"/>
      <c r="EV167" s="399">
        <f t="shared" si="4693"/>
        <v>6008</v>
      </c>
      <c r="EW167" s="424">
        <f t="shared" si="3790"/>
        <v>66088</v>
      </c>
      <c r="EX167" s="816" t="s">
        <v>409</v>
      </c>
      <c r="EY167" s="804"/>
      <c r="EZ167" s="842"/>
      <c r="FA167" s="842"/>
      <c r="FB167" s="804"/>
      <c r="FC167" s="842"/>
      <c r="FD167" s="842"/>
      <c r="FE167" s="804"/>
      <c r="FF167" s="842"/>
      <c r="FG167" s="842"/>
      <c r="FH167" s="804">
        <v>0</v>
      </c>
      <c r="FI167" s="842">
        <v>0</v>
      </c>
      <c r="FJ167" s="847">
        <v>0</v>
      </c>
      <c r="FK167" s="804">
        <v>0</v>
      </c>
      <c r="FL167" s="842">
        <v>0</v>
      </c>
      <c r="FM167" s="842"/>
      <c r="FN167" s="804"/>
      <c r="FO167" s="842"/>
      <c r="FP167" s="842"/>
      <c r="FQ167" s="804"/>
      <c r="FR167" s="842"/>
      <c r="FS167" s="842"/>
      <c r="FT167" s="804"/>
      <c r="FU167" s="842"/>
      <c r="FV167" s="842"/>
      <c r="FW167" s="804"/>
      <c r="FX167" s="842"/>
      <c r="FY167" s="842"/>
      <c r="FZ167" s="842"/>
      <c r="GA167" s="424">
        <f t="shared" si="3708"/>
        <v>0</v>
      </c>
      <c r="GB167" s="804">
        <v>130</v>
      </c>
      <c r="GC167" s="842">
        <v>20</v>
      </c>
      <c r="GD167" s="847">
        <v>2600</v>
      </c>
      <c r="GE167" s="804"/>
      <c r="GF167" s="842"/>
      <c r="GG167" s="842"/>
      <c r="GH167" s="804">
        <v>30</v>
      </c>
      <c r="GI167" s="842">
        <v>1600</v>
      </c>
      <c r="GJ167" s="842">
        <v>48000</v>
      </c>
      <c r="GK167" s="804">
        <v>40</v>
      </c>
      <c r="GL167" s="842">
        <v>222</v>
      </c>
      <c r="GM167" s="847">
        <v>8880</v>
      </c>
      <c r="GN167" s="804"/>
      <c r="GO167" s="842"/>
      <c r="GP167" s="842"/>
      <c r="GQ167" s="424">
        <f t="shared" si="3715"/>
        <v>59480</v>
      </c>
      <c r="GR167" s="842"/>
      <c r="GS167" s="842"/>
      <c r="GT167" s="399">
        <f t="shared" si="4694"/>
        <v>5948</v>
      </c>
      <c r="GU167" s="424">
        <f t="shared" si="3791"/>
        <v>65428</v>
      </c>
      <c r="GV167" s="816" t="s">
        <v>408</v>
      </c>
      <c r="GW167" s="804"/>
      <c r="GX167" s="842"/>
      <c r="GY167" s="842"/>
      <c r="GZ167" s="804"/>
      <c r="HA167" s="842"/>
      <c r="HB167" s="842"/>
      <c r="HC167" s="804"/>
      <c r="HD167" s="842"/>
      <c r="HE167" s="842"/>
      <c r="HF167" s="804">
        <v>0</v>
      </c>
      <c r="HG167" s="842">
        <v>0</v>
      </c>
      <c r="HH167" s="847">
        <v>0</v>
      </c>
      <c r="HI167" s="804"/>
      <c r="HJ167" s="842"/>
      <c r="HK167" s="842"/>
      <c r="HL167" s="804"/>
      <c r="HM167" s="842"/>
      <c r="HN167" s="842"/>
      <c r="HO167" s="804"/>
      <c r="HP167" s="842"/>
      <c r="HQ167" s="842"/>
      <c r="HR167" s="804"/>
      <c r="HS167" s="842"/>
      <c r="HT167" s="842"/>
      <c r="HU167" s="804"/>
      <c r="HV167" s="804"/>
      <c r="HW167" s="842"/>
      <c r="HX167" s="842"/>
      <c r="HY167" s="424">
        <f t="shared" si="3725"/>
        <v>0</v>
      </c>
      <c r="HZ167" s="804">
        <v>130</v>
      </c>
      <c r="IA167" s="842">
        <v>20</v>
      </c>
      <c r="IB167" s="847">
        <v>2600</v>
      </c>
      <c r="IC167" s="804"/>
      <c r="ID167" s="842"/>
      <c r="IE167" s="842"/>
      <c r="IF167" s="804">
        <v>30</v>
      </c>
      <c r="IG167" s="842">
        <v>1600</v>
      </c>
      <c r="IH167" s="847">
        <v>48000</v>
      </c>
      <c r="II167" s="804">
        <v>50</v>
      </c>
      <c r="IJ167" s="842">
        <v>222</v>
      </c>
      <c r="IK167" s="847">
        <v>11100</v>
      </c>
      <c r="IL167" s="804"/>
      <c r="IM167" s="842"/>
      <c r="IN167" s="842"/>
      <c r="IO167" s="424">
        <f t="shared" si="3732"/>
        <v>61700</v>
      </c>
      <c r="IP167" s="842"/>
      <c r="IQ167" s="842"/>
      <c r="IR167" s="399">
        <f t="shared" si="4695"/>
        <v>6170</v>
      </c>
      <c r="IS167" s="424">
        <f t="shared" si="3792"/>
        <v>67870</v>
      </c>
      <c r="IT167" s="816" t="s">
        <v>408</v>
      </c>
      <c r="IU167" s="804"/>
      <c r="IV167" s="842"/>
      <c r="IW167" s="842"/>
      <c r="IX167" s="804"/>
      <c r="IY167" s="842"/>
      <c r="IZ167" s="842"/>
      <c r="JA167" s="804"/>
      <c r="JB167" s="842"/>
      <c r="JC167" s="842"/>
      <c r="JD167" s="804"/>
      <c r="JE167" s="842"/>
      <c r="JF167" s="842"/>
      <c r="JG167" s="804"/>
      <c r="JH167" s="842"/>
      <c r="JI167" s="842"/>
      <c r="JJ167" s="804"/>
      <c r="JK167" s="842"/>
      <c r="JL167" s="842"/>
      <c r="JM167" s="804"/>
      <c r="JN167" s="842"/>
      <c r="JO167" s="842"/>
      <c r="JP167" s="804"/>
      <c r="JQ167" s="842"/>
      <c r="JR167" s="842"/>
      <c r="JS167" s="804"/>
      <c r="JT167" s="836"/>
      <c r="JU167" s="842"/>
      <c r="JV167" s="842"/>
      <c r="JW167" s="424">
        <f t="shared" si="3742"/>
        <v>0</v>
      </c>
      <c r="JX167" s="804">
        <v>130</v>
      </c>
      <c r="JY167" s="842">
        <v>20</v>
      </c>
      <c r="JZ167" s="847">
        <v>2600</v>
      </c>
      <c r="KA167" s="804"/>
      <c r="KB167" s="842"/>
      <c r="KC167" s="842"/>
      <c r="KD167" s="804">
        <v>30</v>
      </c>
      <c r="KE167" s="842">
        <v>1600</v>
      </c>
      <c r="KF167" s="847">
        <v>48000</v>
      </c>
      <c r="KG167" s="804">
        <v>50</v>
      </c>
      <c r="KH167" s="842">
        <v>222</v>
      </c>
      <c r="KI167" s="847">
        <v>11100</v>
      </c>
      <c r="KJ167" s="804"/>
      <c r="KK167" s="842"/>
      <c r="KL167" s="842"/>
      <c r="KM167" s="424">
        <f t="shared" si="3749"/>
        <v>61700</v>
      </c>
      <c r="KN167" s="842"/>
      <c r="KO167" s="842"/>
      <c r="KP167" s="399">
        <f t="shared" si="4696"/>
        <v>6170</v>
      </c>
      <c r="KQ167" s="424">
        <f t="shared" si="3793"/>
        <v>67870</v>
      </c>
      <c r="KR167" s="816" t="s">
        <v>410</v>
      </c>
    </row>
    <row r="168" spans="1:304">
      <c r="A168" s="919"/>
      <c r="B168" s="26"/>
      <c r="C168" s="18"/>
      <c r="D168" s="19" t="s">
        <v>278</v>
      </c>
      <c r="E168" s="32"/>
      <c r="F168" s="32" t="str">
        <f t="shared" si="3758"/>
        <v/>
      </c>
      <c r="G168" s="35"/>
      <c r="H168" s="32"/>
      <c r="I168" s="32" t="str">
        <f t="shared" si="4208"/>
        <v/>
      </c>
      <c r="J168" s="35"/>
      <c r="K168" s="32"/>
      <c r="L168" s="32" t="str">
        <f t="shared" si="4210"/>
        <v/>
      </c>
      <c r="M168" s="35"/>
      <c r="N168" s="32"/>
      <c r="O168" s="32" t="str">
        <f t="shared" si="4212"/>
        <v/>
      </c>
      <c r="P168" s="35"/>
      <c r="Q168" s="32"/>
      <c r="R168" s="32" t="str">
        <f t="shared" si="4214"/>
        <v/>
      </c>
      <c r="S168" s="35"/>
      <c r="T168" s="32"/>
      <c r="U168" s="32" t="str">
        <f t="shared" si="4216"/>
        <v/>
      </c>
      <c r="V168" s="35"/>
      <c r="W168" s="669"/>
      <c r="X168" s="35"/>
      <c r="Y168" s="35"/>
      <c r="Z168" s="32"/>
      <c r="AA168" s="229" t="str">
        <f t="shared" si="4219"/>
        <v/>
      </c>
      <c r="AB168" s="35"/>
      <c r="AC168" s="32"/>
      <c r="AD168" s="32"/>
      <c r="AE168" s="32" t="str">
        <f t="shared" si="4221"/>
        <v/>
      </c>
      <c r="AF168" s="35"/>
      <c r="AG168" s="41">
        <f>SUM(G168,J168,M168,P168,S168,V168,AB168,AF168)</f>
        <v>0</v>
      </c>
      <c r="AH168" s="32"/>
      <c r="AI168" s="32"/>
      <c r="AJ168" s="35"/>
      <c r="AK168" s="32"/>
      <c r="AL168" s="32"/>
      <c r="AM168" s="35"/>
      <c r="AN168" s="32"/>
      <c r="AO168" s="32"/>
      <c r="AP168" s="35"/>
      <c r="AQ168" s="32"/>
      <c r="AR168" s="32"/>
      <c r="AS168" s="35"/>
      <c r="AT168" s="32"/>
      <c r="AU168" s="32" t="str">
        <f t="shared" si="4231"/>
        <v>0</v>
      </c>
      <c r="AV168" s="35"/>
      <c r="AW168" s="35">
        <f t="shared" si="4416"/>
        <v>0</v>
      </c>
      <c r="AX168" s="35"/>
      <c r="AY168" s="35"/>
      <c r="AZ168" s="399">
        <f t="shared" si="4691"/>
        <v>0</v>
      </c>
      <c r="BA168" s="206">
        <f t="shared" si="4233"/>
        <v>0</v>
      </c>
      <c r="BB168" s="45"/>
      <c r="BC168" s="32"/>
      <c r="BD168" s="35" t="str">
        <f t="shared" si="3810"/>
        <v/>
      </c>
      <c r="BE168" s="35"/>
      <c r="BF168" s="32"/>
      <c r="BG168" s="35" t="str">
        <f t="shared" si="3812"/>
        <v/>
      </c>
      <c r="BH168" s="35"/>
      <c r="BI168" s="32"/>
      <c r="BJ168" s="35" t="str">
        <f t="shared" si="3814"/>
        <v/>
      </c>
      <c r="BK168" s="35"/>
      <c r="BL168" s="32"/>
      <c r="BM168" s="35" t="str">
        <f t="shared" si="3816"/>
        <v/>
      </c>
      <c r="BN168" s="35"/>
      <c r="BO168" s="32"/>
      <c r="BP168" s="35" t="str">
        <f t="shared" si="3818"/>
        <v/>
      </c>
      <c r="BQ168" s="35"/>
      <c r="BR168" s="32"/>
      <c r="BS168" s="35" t="str">
        <f t="shared" si="3820"/>
        <v/>
      </c>
      <c r="BT168" s="35"/>
      <c r="BU168" s="669"/>
      <c r="BV168" s="35"/>
      <c r="BW168" s="35"/>
      <c r="BX168" s="32"/>
      <c r="BY168" s="35" t="str">
        <f t="shared" si="3823"/>
        <v/>
      </c>
      <c r="BZ168" s="35"/>
      <c r="CA168" s="32"/>
      <c r="CB168" s="32"/>
      <c r="CC168" s="35" t="str">
        <f t="shared" si="3825"/>
        <v/>
      </c>
      <c r="CD168" s="35"/>
      <c r="CE168" s="424">
        <f t="shared" si="3674"/>
        <v>0</v>
      </c>
      <c r="CF168" s="32"/>
      <c r="CG168" s="35" t="str">
        <f t="shared" si="3828"/>
        <v/>
      </c>
      <c r="CH168" s="35"/>
      <c r="CI168" s="32"/>
      <c r="CJ168" s="35" t="str">
        <f t="shared" si="3830"/>
        <v/>
      </c>
      <c r="CK168" s="35"/>
      <c r="CL168" s="32"/>
      <c r="CM168" s="35" t="str">
        <f t="shared" si="3832"/>
        <v/>
      </c>
      <c r="CN168" s="35"/>
      <c r="CO168" s="32"/>
      <c r="CP168" s="35" t="str">
        <f t="shared" si="3834"/>
        <v/>
      </c>
      <c r="CQ168" s="35"/>
      <c r="CR168" s="32"/>
      <c r="CS168" s="35" t="str">
        <f t="shared" si="3836"/>
        <v/>
      </c>
      <c r="CT168" s="35"/>
      <c r="CU168" s="424">
        <f t="shared" si="3681"/>
        <v>0</v>
      </c>
      <c r="CV168" s="35"/>
      <c r="CW168" s="35"/>
      <c r="CX168" s="399">
        <f t="shared" si="4692"/>
        <v>0</v>
      </c>
      <c r="CY168" s="424">
        <f t="shared" si="3789"/>
        <v>0</v>
      </c>
      <c r="CZ168" s="822"/>
      <c r="DA168" s="32"/>
      <c r="DB168" s="35"/>
      <c r="DC168" s="35"/>
      <c r="DD168" s="32"/>
      <c r="DE168" s="35"/>
      <c r="DF168" s="35"/>
      <c r="DG168" s="32"/>
      <c r="DH168" s="35"/>
      <c r="DI168" s="35"/>
      <c r="DJ168" s="32"/>
      <c r="DK168" s="35"/>
      <c r="DL168" s="35"/>
      <c r="DM168" s="32"/>
      <c r="DN168" s="35"/>
      <c r="DO168" s="35"/>
      <c r="DP168" s="32"/>
      <c r="DQ168" s="35"/>
      <c r="DR168" s="35"/>
      <c r="DS168" s="669"/>
      <c r="DT168" s="35"/>
      <c r="DU168" s="35"/>
      <c r="DV168" s="32"/>
      <c r="DW168" s="35"/>
      <c r="DX168" s="35"/>
      <c r="DY168" s="32"/>
      <c r="DZ168" s="32"/>
      <c r="EA168" s="35"/>
      <c r="EB168" s="35"/>
      <c r="EC168" s="424">
        <f t="shared" si="3691"/>
        <v>0</v>
      </c>
      <c r="ED168" s="32"/>
      <c r="EE168" s="35"/>
      <c r="EF168" s="35"/>
      <c r="EG168" s="32"/>
      <c r="EH168" s="35"/>
      <c r="EI168" s="35"/>
      <c r="EJ168" s="32"/>
      <c r="EK168" s="35"/>
      <c r="EL168" s="35"/>
      <c r="EM168" s="32"/>
      <c r="EN168" s="35"/>
      <c r="EO168" s="35"/>
      <c r="EP168" s="32"/>
      <c r="EQ168" s="35"/>
      <c r="ER168" s="35"/>
      <c r="ES168" s="424">
        <f t="shared" si="3698"/>
        <v>0</v>
      </c>
      <c r="ET168" s="35"/>
      <c r="EU168" s="35"/>
      <c r="EV168" s="399">
        <f t="shared" si="4693"/>
        <v>0</v>
      </c>
      <c r="EW168" s="424">
        <f t="shared" si="3790"/>
        <v>0</v>
      </c>
      <c r="EX168" s="45"/>
      <c r="EY168" s="32"/>
      <c r="EZ168" s="35"/>
      <c r="FA168" s="35"/>
      <c r="FB168" s="32"/>
      <c r="FC168" s="35"/>
      <c r="FD168" s="35"/>
      <c r="FE168" s="32"/>
      <c r="FF168" s="35"/>
      <c r="FG168" s="35"/>
      <c r="FH168" s="32"/>
      <c r="FI168" s="35"/>
      <c r="FJ168" s="35"/>
      <c r="FK168" s="32"/>
      <c r="FL168" s="35"/>
      <c r="FM168" s="35"/>
      <c r="FN168" s="32"/>
      <c r="FO168" s="35"/>
      <c r="FP168" s="35"/>
      <c r="FQ168" s="669"/>
      <c r="FR168" s="35"/>
      <c r="FS168" s="35"/>
      <c r="FT168" s="32"/>
      <c r="FU168" s="35"/>
      <c r="FV168" s="35"/>
      <c r="FW168" s="32"/>
      <c r="FX168" s="35"/>
      <c r="FY168" s="35"/>
      <c r="FZ168" s="35"/>
      <c r="GA168" s="424">
        <f t="shared" si="3708"/>
        <v>0</v>
      </c>
      <c r="GB168" s="32"/>
      <c r="GC168" s="35"/>
      <c r="GD168" s="35"/>
      <c r="GE168" s="32"/>
      <c r="GF168" s="35"/>
      <c r="GG168" s="35"/>
      <c r="GH168" s="32"/>
      <c r="GI168" s="35"/>
      <c r="GJ168" s="35"/>
      <c r="GK168" s="32"/>
      <c r="GL168" s="35"/>
      <c r="GM168" s="35"/>
      <c r="GN168" s="32"/>
      <c r="GO168" s="35"/>
      <c r="GP168" s="35"/>
      <c r="GQ168" s="424">
        <f t="shared" si="3715"/>
        <v>0</v>
      </c>
      <c r="GR168" s="35"/>
      <c r="GS168" s="35"/>
      <c r="GT168" s="399">
        <f t="shared" si="4694"/>
        <v>0</v>
      </c>
      <c r="GU168" s="424">
        <f t="shared" si="3791"/>
        <v>0</v>
      </c>
      <c r="GV168" s="45"/>
      <c r="GW168" s="32"/>
      <c r="GX168" s="35"/>
      <c r="GY168" s="35"/>
      <c r="GZ168" s="32"/>
      <c r="HA168" s="35"/>
      <c r="HB168" s="35"/>
      <c r="HC168" s="32"/>
      <c r="HD168" s="35"/>
      <c r="HE168" s="35"/>
      <c r="HF168" s="32"/>
      <c r="HG168" s="35"/>
      <c r="HH168" s="35"/>
      <c r="HI168" s="32"/>
      <c r="HJ168" s="35"/>
      <c r="HK168" s="35"/>
      <c r="HL168" s="32"/>
      <c r="HM168" s="35"/>
      <c r="HN168" s="35"/>
      <c r="HO168" s="669"/>
      <c r="HP168" s="35"/>
      <c r="HQ168" s="35"/>
      <c r="HR168" s="32"/>
      <c r="HS168" s="35"/>
      <c r="HT168" s="35"/>
      <c r="HU168" s="32"/>
      <c r="HV168" s="32"/>
      <c r="HW168" s="35"/>
      <c r="HX168" s="35"/>
      <c r="HY168" s="424">
        <f t="shared" si="3725"/>
        <v>0</v>
      </c>
      <c r="HZ168" s="32"/>
      <c r="IA168" s="35"/>
      <c r="IB168" s="35"/>
      <c r="IC168" s="32"/>
      <c r="ID168" s="35"/>
      <c r="IE168" s="35"/>
      <c r="IF168" s="32"/>
      <c r="IG168" s="35"/>
      <c r="IH168" s="35"/>
      <c r="II168" s="32"/>
      <c r="IJ168" s="35"/>
      <c r="IK168" s="35"/>
      <c r="IL168" s="32"/>
      <c r="IM168" s="35"/>
      <c r="IN168" s="35"/>
      <c r="IO168" s="424">
        <f t="shared" si="3732"/>
        <v>0</v>
      </c>
      <c r="IP168" s="35"/>
      <c r="IQ168" s="35"/>
      <c r="IR168" s="399">
        <f t="shared" si="4695"/>
        <v>0</v>
      </c>
      <c r="IS168" s="424">
        <f t="shared" si="3792"/>
        <v>0</v>
      </c>
      <c r="IT168" s="45"/>
      <c r="IU168" s="32"/>
      <c r="IV168" s="35"/>
      <c r="IW168" s="35"/>
      <c r="IX168" s="32"/>
      <c r="IY168" s="35"/>
      <c r="IZ168" s="35"/>
      <c r="JA168" s="32"/>
      <c r="JB168" s="35"/>
      <c r="JC168" s="35"/>
      <c r="JD168" s="32"/>
      <c r="JE168" s="35"/>
      <c r="JF168" s="35"/>
      <c r="JG168" s="32"/>
      <c r="JH168" s="35"/>
      <c r="JI168" s="35"/>
      <c r="JJ168" s="32"/>
      <c r="JK168" s="35"/>
      <c r="JL168" s="35"/>
      <c r="JM168" s="669"/>
      <c r="JN168" s="35"/>
      <c r="JO168" s="35"/>
      <c r="JP168" s="32"/>
      <c r="JQ168" s="35"/>
      <c r="JR168" s="35"/>
      <c r="JS168" s="32"/>
      <c r="JT168" s="32"/>
      <c r="JU168" s="35"/>
      <c r="JV168" s="35"/>
      <c r="JW168" s="424">
        <f t="shared" si="3742"/>
        <v>0</v>
      </c>
      <c r="JX168" s="32"/>
      <c r="JY168" s="35"/>
      <c r="JZ168" s="35"/>
      <c r="KA168" s="32"/>
      <c r="KB168" s="35"/>
      <c r="KC168" s="35"/>
      <c r="KD168" s="32"/>
      <c r="KE168" s="35"/>
      <c r="KF168" s="35"/>
      <c r="KG168" s="32"/>
      <c r="KH168" s="35"/>
      <c r="KI168" s="35"/>
      <c r="KJ168" s="32"/>
      <c r="KK168" s="35"/>
      <c r="KL168" s="35"/>
      <c r="KM168" s="424">
        <f t="shared" si="3749"/>
        <v>0</v>
      </c>
      <c r="KN168" s="35"/>
      <c r="KO168" s="35"/>
      <c r="KP168" s="399">
        <f t="shared" si="4696"/>
        <v>0</v>
      </c>
      <c r="KQ168" s="424">
        <f t="shared" si="3793"/>
        <v>0</v>
      </c>
      <c r="KR168" s="45"/>
    </row>
    <row r="169" spans="1:304" ht="15">
      <c r="A169" s="919"/>
      <c r="B169" s="26"/>
      <c r="C169" s="20" t="s">
        <v>140</v>
      </c>
      <c r="D169" s="25"/>
      <c r="E169" s="33">
        <f>SUM(E164:E168)</f>
        <v>0</v>
      </c>
      <c r="F169" s="33" t="str">
        <f t="shared" si="3758"/>
        <v/>
      </c>
      <c r="G169" s="36">
        <f t="shared" ref="G169:H169" si="4698">SUM(G164:G168)</f>
        <v>0</v>
      </c>
      <c r="H169" s="33">
        <f t="shared" si="4698"/>
        <v>0</v>
      </c>
      <c r="I169" s="33" t="str">
        <f t="shared" si="4208"/>
        <v/>
      </c>
      <c r="J169" s="36">
        <f t="shared" ref="J169:K169" si="4699">SUM(J164:J168)</f>
        <v>0</v>
      </c>
      <c r="K169" s="33">
        <f t="shared" si="4699"/>
        <v>0</v>
      </c>
      <c r="L169" s="33" t="str">
        <f t="shared" si="4210"/>
        <v/>
      </c>
      <c r="M169" s="36">
        <f t="shared" ref="M169:N169" si="4700">SUM(M164:M168)</f>
        <v>0</v>
      </c>
      <c r="N169" s="33">
        <f t="shared" si="4700"/>
        <v>0</v>
      </c>
      <c r="O169" s="33" t="str">
        <f t="shared" si="4212"/>
        <v/>
      </c>
      <c r="P169" s="36">
        <f t="shared" ref="P169:Q169" si="4701">SUM(P164:P168)</f>
        <v>0</v>
      </c>
      <c r="Q169" s="33">
        <f t="shared" si="4701"/>
        <v>0</v>
      </c>
      <c r="R169" s="33" t="str">
        <f t="shared" si="4214"/>
        <v/>
      </c>
      <c r="S169" s="36">
        <f t="shared" ref="S169:T169" si="4702">SUM(S164:S168)</f>
        <v>0</v>
      </c>
      <c r="T169" s="33">
        <f t="shared" si="4702"/>
        <v>0</v>
      </c>
      <c r="U169" s="33" t="str">
        <f t="shared" si="4216"/>
        <v/>
      </c>
      <c r="V169" s="36">
        <f t="shared" ref="V169:Z169" si="4703">SUM(V164:V168)</f>
        <v>0</v>
      </c>
      <c r="W169" s="670">
        <f t="shared" ref="W169:Y169" si="4704">SUM(W164:W168)</f>
        <v>0</v>
      </c>
      <c r="X169" s="36">
        <f t="shared" si="4704"/>
        <v>0</v>
      </c>
      <c r="Y169" s="36">
        <f t="shared" si="4704"/>
        <v>0</v>
      </c>
      <c r="Z169" s="33">
        <f t="shared" si="4703"/>
        <v>0</v>
      </c>
      <c r="AA169" s="230" t="str">
        <f t="shared" si="4219"/>
        <v/>
      </c>
      <c r="AB169" s="36">
        <f t="shared" ref="AB169:AD169" si="4705">SUM(AB164:AB168)</f>
        <v>0</v>
      </c>
      <c r="AC169" s="33">
        <f t="shared" si="4705"/>
        <v>0</v>
      </c>
      <c r="AD169" s="33">
        <f t="shared" si="4705"/>
        <v>0</v>
      </c>
      <c r="AE169" s="33" t="str">
        <f t="shared" si="4221"/>
        <v/>
      </c>
      <c r="AF169" s="36">
        <f t="shared" ref="AF169" si="4706">SUM(AF164:AF168)</f>
        <v>0</v>
      </c>
      <c r="AG169" s="41">
        <f>SUM(G169,J169,M169,P169,S169,V169,AB169,AF169)</f>
        <v>0</v>
      </c>
      <c r="AH169" s="33">
        <f t="shared" ref="AH169" si="4707">SUM(AH164:AH168)</f>
        <v>0</v>
      </c>
      <c r="AI169" s="33" t="str">
        <f t="shared" ref="AI169:AI177" si="4708">IF(ISERROR(AJ169/AH169),"",(AJ169/AH169))</f>
        <v/>
      </c>
      <c r="AJ169" s="36">
        <f t="shared" ref="AJ169:AK169" si="4709">SUM(AJ164:AJ168)</f>
        <v>0</v>
      </c>
      <c r="AK169" s="33">
        <f t="shared" si="4709"/>
        <v>0</v>
      </c>
      <c r="AL169" s="33" t="str">
        <f t="shared" ref="AL169:AL177" si="4710">IF(ISERROR(AM169/AK169),"",(AM169/AK169))</f>
        <v/>
      </c>
      <c r="AM169" s="36">
        <f t="shared" ref="AM169:AN169" si="4711">SUM(AM164:AM168)</f>
        <v>0</v>
      </c>
      <c r="AN169" s="33">
        <f t="shared" si="4711"/>
        <v>0</v>
      </c>
      <c r="AO169" s="33" t="str">
        <f t="shared" ref="AO169:AO177" si="4712">IF(ISERROR(AP169/AN169),"",(AP169/AN169))</f>
        <v/>
      </c>
      <c r="AP169" s="36">
        <f t="shared" ref="AP169:AQ169" si="4713">SUM(AP164:AP168)</f>
        <v>0</v>
      </c>
      <c r="AQ169" s="33">
        <f t="shared" si="4713"/>
        <v>0</v>
      </c>
      <c r="AR169" s="33" t="str">
        <f t="shared" ref="AR169:AR177" si="4714">IF(ISERROR(AS169/AQ169),"",(AS169/AQ169))</f>
        <v/>
      </c>
      <c r="AS169" s="36">
        <f t="shared" ref="AS169:AT169" si="4715">SUM(AS164:AS168)</f>
        <v>0</v>
      </c>
      <c r="AT169" s="33">
        <f t="shared" si="4715"/>
        <v>0</v>
      </c>
      <c r="AU169" s="33" t="str">
        <f t="shared" si="4231"/>
        <v>0</v>
      </c>
      <c r="AV169" s="36">
        <f t="shared" ref="AV169" si="4716">SUM(AV164:AV168)</f>
        <v>0</v>
      </c>
      <c r="AW169" s="36">
        <f t="shared" si="4416"/>
        <v>0</v>
      </c>
      <c r="AX169" s="36">
        <f t="shared" ref="AX169:AZ169" si="4717">SUM(AX164:AX168)</f>
        <v>0</v>
      </c>
      <c r="AY169" s="36">
        <f t="shared" si="4717"/>
        <v>5000</v>
      </c>
      <c r="AZ169" s="36">
        <f t="shared" si="4717"/>
        <v>0</v>
      </c>
      <c r="BA169" s="214">
        <f t="shared" si="4233"/>
        <v>5000</v>
      </c>
      <c r="BB169" s="45"/>
      <c r="BC169" s="33">
        <f>SUM(BC164:BC168)</f>
        <v>0</v>
      </c>
      <c r="BD169" s="36" t="str">
        <f t="shared" si="3810"/>
        <v/>
      </c>
      <c r="BE169" s="36">
        <f t="shared" ref="BE169:BF169" si="4718">SUM(BE164:BE168)</f>
        <v>0</v>
      </c>
      <c r="BF169" s="33">
        <f t="shared" si="4718"/>
        <v>0</v>
      </c>
      <c r="BG169" s="36" t="str">
        <f t="shared" si="3812"/>
        <v/>
      </c>
      <c r="BH169" s="36">
        <f t="shared" ref="BH169:BI169" si="4719">SUM(BH164:BH168)</f>
        <v>0</v>
      </c>
      <c r="BI169" s="33">
        <f t="shared" si="4719"/>
        <v>0</v>
      </c>
      <c r="BJ169" s="36" t="str">
        <f t="shared" si="3814"/>
        <v/>
      </c>
      <c r="BK169" s="36">
        <f t="shared" ref="BK169:BL169" si="4720">SUM(BK164:BK168)</f>
        <v>0</v>
      </c>
      <c r="BL169" s="33">
        <f t="shared" si="4720"/>
        <v>0</v>
      </c>
      <c r="BM169" s="36" t="str">
        <f t="shared" si="3816"/>
        <v/>
      </c>
      <c r="BN169" s="36">
        <f t="shared" ref="BN169:BO169" si="4721">SUM(BN164:BN168)</f>
        <v>0</v>
      </c>
      <c r="BO169" s="33">
        <f t="shared" si="4721"/>
        <v>0</v>
      </c>
      <c r="BP169" s="36" t="str">
        <f t="shared" si="3818"/>
        <v/>
      </c>
      <c r="BQ169" s="36">
        <f t="shared" ref="BQ169:BR169" si="4722">SUM(BQ164:BQ168)</f>
        <v>0</v>
      </c>
      <c r="BR169" s="33">
        <f t="shared" si="4722"/>
        <v>0</v>
      </c>
      <c r="BS169" s="36" t="str">
        <f t="shared" si="3820"/>
        <v/>
      </c>
      <c r="BT169" s="36">
        <f t="shared" ref="BT169:BX169" si="4723">SUM(BT164:BT168)</f>
        <v>0</v>
      </c>
      <c r="BU169" s="670">
        <f t="shared" ref="BU169:BW169" si="4724">SUM(BU164:BU168)</f>
        <v>0</v>
      </c>
      <c r="BV169" s="36">
        <f t="shared" si="4724"/>
        <v>0</v>
      </c>
      <c r="BW169" s="36">
        <f t="shared" si="4724"/>
        <v>0</v>
      </c>
      <c r="BX169" s="33">
        <f t="shared" si="4723"/>
        <v>0</v>
      </c>
      <c r="BY169" s="36" t="str">
        <f t="shared" si="3823"/>
        <v/>
      </c>
      <c r="BZ169" s="36">
        <f t="shared" ref="BZ169:CB169" si="4725">SUM(BZ164:BZ168)</f>
        <v>0</v>
      </c>
      <c r="CA169" s="33">
        <f t="shared" si="4725"/>
        <v>0</v>
      </c>
      <c r="CB169" s="33">
        <f t="shared" si="4725"/>
        <v>0</v>
      </c>
      <c r="CC169" s="36" t="str">
        <f t="shared" si="3825"/>
        <v/>
      </c>
      <c r="CD169" s="36">
        <f t="shared" ref="CD169" si="4726">SUM(CD164:CD168)</f>
        <v>0</v>
      </c>
      <c r="CE169" s="424">
        <f t="shared" si="3674"/>
        <v>0</v>
      </c>
      <c r="CF169" s="33">
        <f t="shared" ref="CF169" si="4727">SUM(CF164:CF168)</f>
        <v>2170</v>
      </c>
      <c r="CG169" s="36">
        <f t="shared" si="3828"/>
        <v>112.87557603686636</v>
      </c>
      <c r="CH169" s="36">
        <f t="shared" ref="CH169:CI169" si="4728">SUM(CH164:CH168)</f>
        <v>244940</v>
      </c>
      <c r="CI169" s="33">
        <f t="shared" si="4728"/>
        <v>0</v>
      </c>
      <c r="CJ169" s="36" t="str">
        <f t="shared" si="3830"/>
        <v/>
      </c>
      <c r="CK169" s="36">
        <f t="shared" ref="CK169:CL169" si="4729">SUM(CK164:CK168)</f>
        <v>0</v>
      </c>
      <c r="CL169" s="33">
        <f t="shared" si="4729"/>
        <v>52</v>
      </c>
      <c r="CM169" s="36">
        <f t="shared" si="3832"/>
        <v>1705.7692307692307</v>
      </c>
      <c r="CN169" s="36">
        <f t="shared" ref="CN169:CO169" si="4730">SUM(CN164:CN168)</f>
        <v>88700</v>
      </c>
      <c r="CO169" s="33">
        <f t="shared" si="4730"/>
        <v>1000</v>
      </c>
      <c r="CP169" s="36">
        <f t="shared" si="3834"/>
        <v>222</v>
      </c>
      <c r="CQ169" s="36">
        <f t="shared" ref="CQ169:CR169" si="4731">SUM(CQ164:CQ168)</f>
        <v>222000</v>
      </c>
      <c r="CR169" s="33">
        <f t="shared" si="4731"/>
        <v>0</v>
      </c>
      <c r="CS169" s="36" t="str">
        <f t="shared" si="3836"/>
        <v/>
      </c>
      <c r="CT169" s="36">
        <f t="shared" ref="CT169" si="4732">SUM(CT164:CT168)</f>
        <v>0</v>
      </c>
      <c r="CU169" s="424">
        <f t="shared" si="3681"/>
        <v>555640</v>
      </c>
      <c r="CV169" s="36">
        <f t="shared" ref="CV169:CX169" si="4733">SUM(CV164:CV168)</f>
        <v>0</v>
      </c>
      <c r="CW169" s="36">
        <f t="shared" si="4733"/>
        <v>5000</v>
      </c>
      <c r="CX169" s="36">
        <f t="shared" si="4733"/>
        <v>55564</v>
      </c>
      <c r="CY169" s="424">
        <f t="shared" si="3789"/>
        <v>616204</v>
      </c>
      <c r="CZ169" s="822"/>
      <c r="DA169" s="33">
        <f>SUM(DA164:DA168)</f>
        <v>0</v>
      </c>
      <c r="DB169" s="36"/>
      <c r="DC169" s="36">
        <f t="shared" ref="DC169:DD169" si="4734">SUM(DC164:DC168)</f>
        <v>0</v>
      </c>
      <c r="DD169" s="33">
        <f t="shared" si="4734"/>
        <v>0</v>
      </c>
      <c r="DE169" s="36"/>
      <c r="DF169" s="36">
        <f t="shared" ref="DF169:DG169" si="4735">SUM(DF164:DF168)</f>
        <v>0</v>
      </c>
      <c r="DG169" s="33">
        <f t="shared" si="4735"/>
        <v>0</v>
      </c>
      <c r="DH169" s="36"/>
      <c r="DI169" s="36">
        <f t="shared" ref="DI169:DJ169" si="4736">SUM(DI164:DI168)</f>
        <v>0</v>
      </c>
      <c r="DJ169" s="33">
        <f t="shared" si="4736"/>
        <v>0</v>
      </c>
      <c r="DK169" s="36"/>
      <c r="DL169" s="36">
        <f t="shared" ref="DL169:DM169" si="4737">SUM(DL164:DL168)</f>
        <v>0</v>
      </c>
      <c r="DM169" s="33">
        <f t="shared" si="4737"/>
        <v>0</v>
      </c>
      <c r="DN169" s="36"/>
      <c r="DO169" s="36">
        <f t="shared" ref="DO169:DP169" si="4738">SUM(DO164:DO168)</f>
        <v>0</v>
      </c>
      <c r="DP169" s="33">
        <f t="shared" si="4738"/>
        <v>0</v>
      </c>
      <c r="DQ169" s="36"/>
      <c r="DR169" s="36">
        <f t="shared" ref="DR169:DV169" si="4739">SUM(DR164:DR168)</f>
        <v>0</v>
      </c>
      <c r="DS169" s="670">
        <f t="shared" ref="DS169:DU169" si="4740">SUM(DS164:DS168)</f>
        <v>0</v>
      </c>
      <c r="DT169" s="36">
        <f t="shared" si="4740"/>
        <v>0</v>
      </c>
      <c r="DU169" s="36">
        <f t="shared" si="4740"/>
        <v>0</v>
      </c>
      <c r="DV169" s="33">
        <f t="shared" si="4739"/>
        <v>0</v>
      </c>
      <c r="DW169" s="36"/>
      <c r="DX169" s="36">
        <f t="shared" ref="DX169:DZ169" si="4741">SUM(DX164:DX168)</f>
        <v>0</v>
      </c>
      <c r="DY169" s="33">
        <f t="shared" si="4741"/>
        <v>0</v>
      </c>
      <c r="DZ169" s="33">
        <f t="shared" si="4741"/>
        <v>0</v>
      </c>
      <c r="EA169" s="36"/>
      <c r="EB169" s="36">
        <f t="shared" ref="EB169" si="4742">SUM(EB164:EB168)</f>
        <v>0</v>
      </c>
      <c r="EC169" s="424">
        <f t="shared" si="3691"/>
        <v>0</v>
      </c>
      <c r="ED169" s="33">
        <f t="shared" ref="ED169" si="4743">SUM(ED164:ED168)</f>
        <v>2122</v>
      </c>
      <c r="EE169" s="36"/>
      <c r="EF169" s="36">
        <f t="shared" ref="EF169:EG169" si="4744">SUM(EF164:EF168)</f>
        <v>60500</v>
      </c>
      <c r="EG169" s="33">
        <f t="shared" si="4744"/>
        <v>0</v>
      </c>
      <c r="EH169" s="36"/>
      <c r="EI169" s="36">
        <f t="shared" ref="EI169:EJ169" si="4745">SUM(EI164:EI168)</f>
        <v>0</v>
      </c>
      <c r="EJ169" s="33">
        <f t="shared" si="4745"/>
        <v>138</v>
      </c>
      <c r="EK169" s="36"/>
      <c r="EL169" s="36">
        <f t="shared" ref="EL169:EM169" si="4746">SUM(EL164:EL168)</f>
        <v>247800</v>
      </c>
      <c r="EM169" s="33">
        <f t="shared" si="4746"/>
        <v>1020</v>
      </c>
      <c r="EN169" s="36"/>
      <c r="EO169" s="36">
        <f t="shared" ref="EO169:EP169" si="4747">SUM(EO164:EO168)</f>
        <v>226440</v>
      </c>
      <c r="EP169" s="33">
        <f t="shared" si="4747"/>
        <v>0</v>
      </c>
      <c r="EQ169" s="36"/>
      <c r="ER169" s="36">
        <f t="shared" ref="ER169" si="4748">SUM(ER164:ER168)</f>
        <v>6040</v>
      </c>
      <c r="ES169" s="424">
        <f t="shared" si="3698"/>
        <v>540780</v>
      </c>
      <c r="ET169" s="36">
        <f t="shared" ref="ET169:EV169" si="4749">SUM(ET164:ET168)</f>
        <v>0</v>
      </c>
      <c r="EU169" s="36">
        <f t="shared" si="4749"/>
        <v>5000</v>
      </c>
      <c r="EV169" s="36">
        <f t="shared" si="4749"/>
        <v>54078</v>
      </c>
      <c r="EW169" s="424">
        <f t="shared" si="3790"/>
        <v>599858</v>
      </c>
      <c r="EX169" s="45"/>
      <c r="EY169" s="33">
        <f>SUM(EY164:EY168)</f>
        <v>0</v>
      </c>
      <c r="EZ169" s="36"/>
      <c r="FA169" s="36">
        <f t="shared" ref="FA169:FB169" si="4750">SUM(FA164:FA168)</f>
        <v>0</v>
      </c>
      <c r="FB169" s="33">
        <f t="shared" si="4750"/>
        <v>0</v>
      </c>
      <c r="FC169" s="36"/>
      <c r="FD169" s="36">
        <f t="shared" ref="FD169:FE169" si="4751">SUM(FD164:FD168)</f>
        <v>0</v>
      </c>
      <c r="FE169" s="33">
        <f t="shared" si="4751"/>
        <v>0</v>
      </c>
      <c r="FF169" s="36"/>
      <c r="FG169" s="36">
        <f t="shared" ref="FG169:FH169" si="4752">SUM(FG164:FG168)</f>
        <v>0</v>
      </c>
      <c r="FH169" s="33">
        <f t="shared" si="4752"/>
        <v>0</v>
      </c>
      <c r="FI169" s="36"/>
      <c r="FJ169" s="36">
        <f t="shared" ref="FJ169:FK169" si="4753">SUM(FJ164:FJ168)</f>
        <v>0</v>
      </c>
      <c r="FK169" s="33">
        <f t="shared" si="4753"/>
        <v>0</v>
      </c>
      <c r="FL169" s="36"/>
      <c r="FM169" s="36">
        <f t="shared" ref="FM169:FN169" si="4754">SUM(FM164:FM168)</f>
        <v>0</v>
      </c>
      <c r="FN169" s="33">
        <f t="shared" si="4754"/>
        <v>0</v>
      </c>
      <c r="FO169" s="36"/>
      <c r="FP169" s="36">
        <f t="shared" ref="FP169:FT169" si="4755">SUM(FP164:FP168)</f>
        <v>0</v>
      </c>
      <c r="FQ169" s="670">
        <f t="shared" ref="FQ169:FS169" si="4756">SUM(FQ164:FQ168)</f>
        <v>0</v>
      </c>
      <c r="FR169" s="36">
        <f t="shared" si="4756"/>
        <v>0</v>
      </c>
      <c r="FS169" s="36">
        <f t="shared" si="4756"/>
        <v>0</v>
      </c>
      <c r="FT169" s="33">
        <f t="shared" si="4755"/>
        <v>0</v>
      </c>
      <c r="FU169" s="36"/>
      <c r="FV169" s="36">
        <f t="shared" ref="FV169:FX169" si="4757">SUM(FV164:FV168)</f>
        <v>0</v>
      </c>
      <c r="FW169" s="33">
        <f t="shared" si="4757"/>
        <v>0</v>
      </c>
      <c r="FX169" s="36">
        <f t="shared" si="4757"/>
        <v>0</v>
      </c>
      <c r="FY169" s="36"/>
      <c r="FZ169" s="36">
        <f t="shared" ref="FZ169" si="4758">SUM(FZ164:FZ168)</f>
        <v>0</v>
      </c>
      <c r="GA169" s="424">
        <f t="shared" si="3708"/>
        <v>0</v>
      </c>
      <c r="GB169" s="33">
        <f t="shared" ref="GB169" si="4759">SUM(GB164:GB168)</f>
        <v>2271</v>
      </c>
      <c r="GC169" s="36"/>
      <c r="GD169" s="36">
        <f t="shared" ref="GD169:GE169" si="4760">SUM(GD164:GD168)</f>
        <v>55149</v>
      </c>
      <c r="GE169" s="33">
        <f t="shared" si="4760"/>
        <v>0</v>
      </c>
      <c r="GF169" s="36"/>
      <c r="GG169" s="36">
        <f t="shared" ref="GG169:GH169" si="4761">SUM(GG164:GG168)</f>
        <v>0</v>
      </c>
      <c r="GH169" s="33">
        <f t="shared" si="4761"/>
        <v>72</v>
      </c>
      <c r="GI169" s="36"/>
      <c r="GJ169" s="36">
        <f t="shared" ref="GJ169:GK169" si="4762">SUM(GJ164:GJ168)</f>
        <v>125700</v>
      </c>
      <c r="GK169" s="33">
        <f t="shared" si="4762"/>
        <v>1040</v>
      </c>
      <c r="GL169" s="36"/>
      <c r="GM169" s="36">
        <f t="shared" ref="GM169:GN169" si="4763">SUM(GM164:GM168)</f>
        <v>230880</v>
      </c>
      <c r="GN169" s="33">
        <f t="shared" si="4763"/>
        <v>0</v>
      </c>
      <c r="GO169" s="36"/>
      <c r="GP169" s="36">
        <f t="shared" ref="GP169" si="4764">SUM(GP164:GP168)</f>
        <v>0</v>
      </c>
      <c r="GQ169" s="424">
        <f t="shared" si="3715"/>
        <v>411729</v>
      </c>
      <c r="GR169" s="36">
        <f t="shared" ref="GR169:GT169" si="4765">SUM(GR164:GR168)</f>
        <v>0</v>
      </c>
      <c r="GS169" s="36">
        <f t="shared" si="4765"/>
        <v>5000</v>
      </c>
      <c r="GT169" s="37">
        <f t="shared" si="4765"/>
        <v>41172.9</v>
      </c>
      <c r="GU169" s="424">
        <f t="shared" si="3791"/>
        <v>457901.9</v>
      </c>
      <c r="GV169" s="45"/>
      <c r="GW169" s="33">
        <f>SUM(GW164:GW168)</f>
        <v>0</v>
      </c>
      <c r="GX169" s="36"/>
      <c r="GY169" s="36">
        <f t="shared" ref="GY169:GZ169" si="4766">SUM(GY164:GY168)</f>
        <v>0</v>
      </c>
      <c r="GZ169" s="33">
        <f t="shared" si="4766"/>
        <v>0</v>
      </c>
      <c r="HA169" s="36"/>
      <c r="HB169" s="36">
        <f t="shared" ref="HB169:HC169" si="4767">SUM(HB164:HB168)</f>
        <v>0</v>
      </c>
      <c r="HC169" s="33">
        <f t="shared" si="4767"/>
        <v>0</v>
      </c>
      <c r="HD169" s="36"/>
      <c r="HE169" s="36">
        <f t="shared" ref="HE169:HF169" si="4768">SUM(HE164:HE168)</f>
        <v>0</v>
      </c>
      <c r="HF169" s="33">
        <f t="shared" si="4768"/>
        <v>0</v>
      </c>
      <c r="HG169" s="36"/>
      <c r="HH169" s="36">
        <f t="shared" ref="HH169:HI169" si="4769">SUM(HH164:HH168)</f>
        <v>0</v>
      </c>
      <c r="HI169" s="33">
        <f t="shared" si="4769"/>
        <v>0</v>
      </c>
      <c r="HJ169" s="36"/>
      <c r="HK169" s="36">
        <f t="shared" ref="HK169:HL169" si="4770">SUM(HK164:HK168)</f>
        <v>0</v>
      </c>
      <c r="HL169" s="33">
        <f t="shared" si="4770"/>
        <v>0</v>
      </c>
      <c r="HM169" s="36"/>
      <c r="HN169" s="36">
        <f t="shared" ref="HN169:HR169" si="4771">SUM(HN164:HN168)</f>
        <v>0</v>
      </c>
      <c r="HO169" s="670">
        <f t="shared" ref="HO169:HQ169" si="4772">SUM(HO164:HO168)</f>
        <v>0</v>
      </c>
      <c r="HP169" s="36">
        <f t="shared" si="4772"/>
        <v>0</v>
      </c>
      <c r="HQ169" s="36">
        <f t="shared" si="4772"/>
        <v>0</v>
      </c>
      <c r="HR169" s="33">
        <f t="shared" si="4771"/>
        <v>0</v>
      </c>
      <c r="HS169" s="36"/>
      <c r="HT169" s="36">
        <f t="shared" ref="HT169:HV169" si="4773">SUM(HT164:HT168)</f>
        <v>0</v>
      </c>
      <c r="HU169" s="33">
        <f t="shared" si="4773"/>
        <v>0</v>
      </c>
      <c r="HV169" s="33">
        <f t="shared" si="4773"/>
        <v>0</v>
      </c>
      <c r="HW169" s="36"/>
      <c r="HX169" s="36">
        <f t="shared" ref="HX169" si="4774">SUM(HX164:HX168)</f>
        <v>0</v>
      </c>
      <c r="HY169" s="424">
        <f t="shared" si="3725"/>
        <v>0</v>
      </c>
      <c r="HZ169" s="33">
        <f t="shared" ref="HZ169" si="4775">SUM(HZ164:HZ168)</f>
        <v>1200</v>
      </c>
      <c r="IA169" s="36"/>
      <c r="IB169" s="36">
        <f t="shared" ref="IB169:IC169" si="4776">SUM(IB164:IB168)</f>
        <v>48830</v>
      </c>
      <c r="IC169" s="33">
        <f t="shared" si="4776"/>
        <v>0</v>
      </c>
      <c r="ID169" s="36"/>
      <c r="IE169" s="36">
        <f t="shared" ref="IE169:IF169" si="4777">SUM(IE164:IE168)</f>
        <v>0</v>
      </c>
      <c r="IF169" s="33">
        <f t="shared" si="4777"/>
        <v>171</v>
      </c>
      <c r="IG169" s="36"/>
      <c r="IH169" s="36">
        <f t="shared" ref="IH169:II169" si="4778">SUM(IH164:IH168)</f>
        <v>308850</v>
      </c>
      <c r="II169" s="33">
        <f t="shared" si="4778"/>
        <v>1050</v>
      </c>
      <c r="IJ169" s="36"/>
      <c r="IK169" s="36">
        <f t="shared" ref="IK169:IL169" si="4779">SUM(IK164:IK168)</f>
        <v>233100</v>
      </c>
      <c r="IL169" s="33">
        <f t="shared" si="4779"/>
        <v>0</v>
      </c>
      <c r="IM169" s="36"/>
      <c r="IN169" s="36">
        <f t="shared" ref="IN169" si="4780">SUM(IN164:IN168)</f>
        <v>0</v>
      </c>
      <c r="IO169" s="424">
        <f t="shared" si="3732"/>
        <v>590780</v>
      </c>
      <c r="IP169" s="36">
        <f t="shared" ref="IP169:IR169" si="4781">SUM(IP164:IP168)</f>
        <v>0</v>
      </c>
      <c r="IQ169" s="36">
        <f t="shared" si="4781"/>
        <v>5000</v>
      </c>
      <c r="IR169" s="37">
        <f t="shared" si="4781"/>
        <v>59078</v>
      </c>
      <c r="IS169" s="424">
        <f t="shared" si="3792"/>
        <v>654858</v>
      </c>
      <c r="IT169" s="45"/>
      <c r="IU169" s="33">
        <f>SUM(IU164:IU168)</f>
        <v>0</v>
      </c>
      <c r="IV169" s="36"/>
      <c r="IW169" s="36">
        <f t="shared" ref="IW169:IX169" si="4782">SUM(IW164:IW168)</f>
        <v>0</v>
      </c>
      <c r="IX169" s="33">
        <f t="shared" si="4782"/>
        <v>0</v>
      </c>
      <c r="IY169" s="36"/>
      <c r="IZ169" s="36">
        <f t="shared" ref="IZ169:JA169" si="4783">SUM(IZ164:IZ168)</f>
        <v>0</v>
      </c>
      <c r="JA169" s="33">
        <f t="shared" si="4783"/>
        <v>0</v>
      </c>
      <c r="JB169" s="36"/>
      <c r="JC169" s="36">
        <f t="shared" ref="JC169:JD169" si="4784">SUM(JC164:JC168)</f>
        <v>0</v>
      </c>
      <c r="JD169" s="33">
        <f t="shared" si="4784"/>
        <v>0</v>
      </c>
      <c r="JE169" s="36"/>
      <c r="JF169" s="36">
        <f t="shared" ref="JF169:JG169" si="4785">SUM(JF164:JF168)</f>
        <v>0</v>
      </c>
      <c r="JG169" s="33">
        <f t="shared" si="4785"/>
        <v>0</v>
      </c>
      <c r="JH169" s="36"/>
      <c r="JI169" s="36">
        <f t="shared" ref="JI169:JJ169" si="4786">SUM(JI164:JI168)</f>
        <v>0</v>
      </c>
      <c r="JJ169" s="33">
        <f t="shared" si="4786"/>
        <v>0</v>
      </c>
      <c r="JK169" s="36"/>
      <c r="JL169" s="36">
        <f t="shared" ref="JL169:JP169" si="4787">SUM(JL164:JL168)</f>
        <v>0</v>
      </c>
      <c r="JM169" s="670">
        <f t="shared" si="4787"/>
        <v>0</v>
      </c>
      <c r="JN169" s="36">
        <f t="shared" si="4787"/>
        <v>0</v>
      </c>
      <c r="JO169" s="36">
        <f t="shared" si="4787"/>
        <v>0</v>
      </c>
      <c r="JP169" s="33">
        <f t="shared" si="4787"/>
        <v>0</v>
      </c>
      <c r="JQ169" s="36"/>
      <c r="JR169" s="36">
        <f t="shared" ref="JR169:JT169" si="4788">SUM(JR164:JR168)</f>
        <v>0</v>
      </c>
      <c r="JS169" s="33">
        <f t="shared" si="4788"/>
        <v>0</v>
      </c>
      <c r="JT169" s="33">
        <f t="shared" si="4788"/>
        <v>0</v>
      </c>
      <c r="JU169" s="36"/>
      <c r="JV169" s="36">
        <f t="shared" ref="JV169" si="4789">SUM(JV164:JV168)</f>
        <v>0</v>
      </c>
      <c r="JW169" s="424">
        <f t="shared" si="3742"/>
        <v>0</v>
      </c>
      <c r="JX169" s="33">
        <f t="shared" ref="JX169" si="4790">SUM(JX164:JX168)</f>
        <v>1200</v>
      </c>
      <c r="JY169" s="36"/>
      <c r="JZ169" s="36">
        <f t="shared" ref="JZ169:KA169" si="4791">SUM(JZ164:JZ168)</f>
        <v>48830</v>
      </c>
      <c r="KA169" s="33">
        <f t="shared" si="4791"/>
        <v>0</v>
      </c>
      <c r="KB169" s="36"/>
      <c r="KC169" s="36">
        <f t="shared" ref="KC169:KD169" si="4792">SUM(KC164:KC168)</f>
        <v>0</v>
      </c>
      <c r="KD169" s="33">
        <f t="shared" si="4792"/>
        <v>171</v>
      </c>
      <c r="KE169" s="36"/>
      <c r="KF169" s="36">
        <f t="shared" ref="KF169:KG169" si="4793">SUM(KF164:KF168)</f>
        <v>308850</v>
      </c>
      <c r="KG169" s="33">
        <f t="shared" si="4793"/>
        <v>1050</v>
      </c>
      <c r="KH169" s="36"/>
      <c r="KI169" s="36">
        <f t="shared" ref="KI169:KJ169" si="4794">SUM(KI164:KI168)</f>
        <v>233100</v>
      </c>
      <c r="KJ169" s="33">
        <f t="shared" si="4794"/>
        <v>0</v>
      </c>
      <c r="KK169" s="36"/>
      <c r="KL169" s="36">
        <f t="shared" ref="KL169" si="4795">SUM(KL164:KL168)</f>
        <v>0</v>
      </c>
      <c r="KM169" s="424">
        <f t="shared" si="3749"/>
        <v>590780</v>
      </c>
      <c r="KN169" s="36">
        <f t="shared" ref="KN169:KP169" si="4796">SUM(KN164:KN168)</f>
        <v>0</v>
      </c>
      <c r="KO169" s="36">
        <f t="shared" si="4796"/>
        <v>5000</v>
      </c>
      <c r="KP169" s="37">
        <f t="shared" si="4796"/>
        <v>59078</v>
      </c>
      <c r="KQ169" s="424">
        <f t="shared" si="3793"/>
        <v>654858</v>
      </c>
      <c r="KR169" s="45"/>
    </row>
    <row r="170" spans="1:304" ht="15">
      <c r="A170" s="919"/>
      <c r="B170" s="996" t="s">
        <v>139</v>
      </c>
      <c r="C170" s="997"/>
      <c r="D170" s="176" t="s">
        <v>1</v>
      </c>
      <c r="E170" s="178">
        <f>E154+E159+E164</f>
        <v>0</v>
      </c>
      <c r="F170" s="178" t="str">
        <f t="shared" si="3758"/>
        <v/>
      </c>
      <c r="G170" s="178">
        <f t="shared" ref="G170:H170" si="4797">G154+G159+G164</f>
        <v>0</v>
      </c>
      <c r="H170" s="178">
        <f t="shared" si="4797"/>
        <v>85</v>
      </c>
      <c r="I170" s="178">
        <f t="shared" si="4208"/>
        <v>55</v>
      </c>
      <c r="J170" s="178">
        <f t="shared" ref="J170:K170" si="4798">J154+J159+J164</f>
        <v>4675</v>
      </c>
      <c r="K170" s="178">
        <f t="shared" si="4798"/>
        <v>0</v>
      </c>
      <c r="L170" s="178" t="str">
        <f t="shared" si="4210"/>
        <v/>
      </c>
      <c r="M170" s="178">
        <f t="shared" ref="M170:N170" si="4799">M154+M159+M164</f>
        <v>0</v>
      </c>
      <c r="N170" s="178">
        <f t="shared" si="4799"/>
        <v>0</v>
      </c>
      <c r="O170" s="178" t="str">
        <f t="shared" si="4212"/>
        <v/>
      </c>
      <c r="P170" s="178">
        <f t="shared" ref="P170:Q170" si="4800">P154+P159+P164</f>
        <v>0</v>
      </c>
      <c r="Q170" s="178">
        <f t="shared" si="4800"/>
        <v>0</v>
      </c>
      <c r="R170" s="178" t="str">
        <f t="shared" si="4214"/>
        <v/>
      </c>
      <c r="S170" s="178">
        <f t="shared" ref="S170:T170" si="4801">S154+S159+S164</f>
        <v>0</v>
      </c>
      <c r="T170" s="178">
        <f t="shared" si="4801"/>
        <v>0</v>
      </c>
      <c r="U170" s="178" t="str">
        <f t="shared" si="4216"/>
        <v/>
      </c>
      <c r="V170" s="178">
        <f t="shared" ref="V170:Z170" si="4802">V154+V159+V164</f>
        <v>0</v>
      </c>
      <c r="W170" s="697">
        <f t="shared" ref="W170:Y170" si="4803">W154+W159+W164</f>
        <v>0</v>
      </c>
      <c r="X170" s="178">
        <f t="shared" si="4803"/>
        <v>0</v>
      </c>
      <c r="Y170" s="178">
        <f t="shared" si="4803"/>
        <v>0</v>
      </c>
      <c r="Z170" s="178">
        <f t="shared" si="4802"/>
        <v>81600</v>
      </c>
      <c r="AA170" s="248">
        <f t="shared" si="4219"/>
        <v>0.73606617647058825</v>
      </c>
      <c r="AB170" s="178">
        <f t="shared" ref="AB170:AD170" si="4804">AB154+AB159+AB164</f>
        <v>60063</v>
      </c>
      <c r="AC170" s="178">
        <f t="shared" si="4804"/>
        <v>0</v>
      </c>
      <c r="AD170" s="178">
        <f t="shared" si="4804"/>
        <v>0</v>
      </c>
      <c r="AE170" s="178" t="str">
        <f t="shared" si="4221"/>
        <v/>
      </c>
      <c r="AF170" s="178">
        <f t="shared" ref="AF170:AH170" si="4805">AF154+AF159+AF164</f>
        <v>0</v>
      </c>
      <c r="AG170" s="178">
        <f t="shared" si="4805"/>
        <v>64738</v>
      </c>
      <c r="AH170" s="178">
        <f t="shared" si="4805"/>
        <v>0</v>
      </c>
      <c r="AI170" s="178" t="str">
        <f t="shared" si="4708"/>
        <v/>
      </c>
      <c r="AJ170" s="178">
        <f t="shared" ref="AJ170:AK170" si="4806">AJ154+AJ159+AJ164</f>
        <v>0</v>
      </c>
      <c r="AK170" s="178">
        <f t="shared" si="4806"/>
        <v>0</v>
      </c>
      <c r="AL170" s="178" t="str">
        <f t="shared" si="4710"/>
        <v/>
      </c>
      <c r="AM170" s="178">
        <f t="shared" ref="AM170:AN170" si="4807">AM154+AM159+AM164</f>
        <v>0</v>
      </c>
      <c r="AN170" s="178">
        <f t="shared" si="4807"/>
        <v>0</v>
      </c>
      <c r="AO170" s="178" t="str">
        <f t="shared" si="4712"/>
        <v/>
      </c>
      <c r="AP170" s="178">
        <f t="shared" ref="AP170:AQ170" si="4808">AP154+AP159+AP164</f>
        <v>0</v>
      </c>
      <c r="AQ170" s="178">
        <f t="shared" si="4808"/>
        <v>0</v>
      </c>
      <c r="AR170" s="178" t="str">
        <f t="shared" si="4714"/>
        <v/>
      </c>
      <c r="AS170" s="178">
        <f t="shared" ref="AS170:AT170" si="4809">AS154+AS159+AS164</f>
        <v>0</v>
      </c>
      <c r="AT170" s="178">
        <f t="shared" si="4809"/>
        <v>0</v>
      </c>
      <c r="AU170" s="178" t="str">
        <f t="shared" si="4231"/>
        <v>0</v>
      </c>
      <c r="AV170" s="178">
        <f t="shared" ref="AV170:AZ170" si="4810">AV154+AV159+AV164</f>
        <v>0</v>
      </c>
      <c r="AW170" s="178">
        <f t="shared" si="4810"/>
        <v>0</v>
      </c>
      <c r="AX170" s="178">
        <f t="shared" si="4810"/>
        <v>0</v>
      </c>
      <c r="AY170" s="178">
        <f t="shared" si="4810"/>
        <v>15000</v>
      </c>
      <c r="AZ170" s="179">
        <f t="shared" si="4810"/>
        <v>6473.8</v>
      </c>
      <c r="BA170" s="211">
        <f t="shared" si="4233"/>
        <v>86211.8</v>
      </c>
      <c r="BB170" s="180"/>
      <c r="BC170" s="177">
        <f>BC154+BC159+BC164</f>
        <v>0</v>
      </c>
      <c r="BD170" s="843" t="str">
        <f t="shared" si="3810"/>
        <v/>
      </c>
      <c r="BE170" s="843">
        <f t="shared" ref="BE170:BF170" si="4811">BE154+BE159+BE164</f>
        <v>0</v>
      </c>
      <c r="BF170" s="178">
        <f t="shared" si="4811"/>
        <v>431</v>
      </c>
      <c r="BG170" s="843">
        <f t="shared" si="3812"/>
        <v>63.828306264501158</v>
      </c>
      <c r="BH170" s="843">
        <f t="shared" ref="BH170:BI170" si="4812">BH154+BH159+BH164</f>
        <v>27510</v>
      </c>
      <c r="BI170" s="178">
        <f t="shared" si="4812"/>
        <v>0</v>
      </c>
      <c r="BJ170" s="843" t="str">
        <f t="shared" si="3814"/>
        <v/>
      </c>
      <c r="BK170" s="843">
        <f t="shared" ref="BK170:BL170" si="4813">BK154+BK159+BK164</f>
        <v>0</v>
      </c>
      <c r="BL170" s="178">
        <f t="shared" si="4813"/>
        <v>0</v>
      </c>
      <c r="BM170" s="843" t="str">
        <f t="shared" si="3816"/>
        <v/>
      </c>
      <c r="BN170" s="843">
        <f t="shared" ref="BN170:BO170" si="4814">BN154+BN159+BN164</f>
        <v>0</v>
      </c>
      <c r="BO170" s="178">
        <f t="shared" si="4814"/>
        <v>0</v>
      </c>
      <c r="BP170" s="843" t="str">
        <f t="shared" si="3818"/>
        <v/>
      </c>
      <c r="BQ170" s="843">
        <f t="shared" ref="BQ170:BR170" si="4815">BQ154+BQ159+BQ164</f>
        <v>0</v>
      </c>
      <c r="BR170" s="178">
        <f t="shared" si="4815"/>
        <v>0</v>
      </c>
      <c r="BS170" s="843" t="str">
        <f t="shared" si="3820"/>
        <v/>
      </c>
      <c r="BT170" s="843">
        <f t="shared" ref="BT170:BX170" si="4816">BT154+BT159+BT164</f>
        <v>0</v>
      </c>
      <c r="BU170" s="697">
        <f t="shared" ref="BU170:BW170" si="4817">BU154+BU159+BU164</f>
        <v>0</v>
      </c>
      <c r="BV170" s="843">
        <f t="shared" si="4817"/>
        <v>0</v>
      </c>
      <c r="BW170" s="843">
        <f t="shared" si="4817"/>
        <v>0</v>
      </c>
      <c r="BX170" s="178">
        <f t="shared" si="4816"/>
        <v>0</v>
      </c>
      <c r="BY170" s="843" t="str">
        <f t="shared" si="3823"/>
        <v/>
      </c>
      <c r="BZ170" s="843">
        <f t="shared" ref="BZ170:CB170" si="4818">BZ154+BZ159+BZ164</f>
        <v>0</v>
      </c>
      <c r="CA170" s="178">
        <f t="shared" si="4818"/>
        <v>0</v>
      </c>
      <c r="CB170" s="178">
        <f t="shared" si="4818"/>
        <v>0</v>
      </c>
      <c r="CC170" s="843" t="str">
        <f t="shared" si="3825"/>
        <v/>
      </c>
      <c r="CD170" s="843">
        <f t="shared" ref="CD170" si="4819">CD154+CD159+CD164</f>
        <v>0</v>
      </c>
      <c r="CE170" s="424">
        <f t="shared" si="3674"/>
        <v>27510</v>
      </c>
      <c r="CF170" s="178">
        <f>SUM(CF154,CF159,CF164)</f>
        <v>760</v>
      </c>
      <c r="CG170" s="843">
        <f t="shared" si="3828"/>
        <v>74.78947368421052</v>
      </c>
      <c r="CH170" s="843">
        <f t="shared" ref="CH170:CI170" si="4820">CH154+CH159+CH164</f>
        <v>56840</v>
      </c>
      <c r="CI170" s="178">
        <f t="shared" si="4820"/>
        <v>0</v>
      </c>
      <c r="CJ170" s="843" t="str">
        <f t="shared" si="3830"/>
        <v/>
      </c>
      <c r="CK170" s="843">
        <f t="shared" ref="CK170:CL170" si="4821">CK154+CK159+CK164</f>
        <v>0</v>
      </c>
      <c r="CL170" s="178">
        <f t="shared" si="4821"/>
        <v>180</v>
      </c>
      <c r="CM170" s="843">
        <f t="shared" si="3832"/>
        <v>1865.6555555555556</v>
      </c>
      <c r="CN170" s="843">
        <f t="shared" ref="CN170:CO170" si="4822">CN154+CN159+CN164</f>
        <v>335818</v>
      </c>
      <c r="CO170" s="178">
        <f t="shared" si="4822"/>
        <v>0</v>
      </c>
      <c r="CP170" s="843" t="str">
        <f t="shared" si="3834"/>
        <v/>
      </c>
      <c r="CQ170" s="843">
        <f t="shared" ref="CQ170:CR170" si="4823">CQ154+CQ159+CQ164</f>
        <v>0</v>
      </c>
      <c r="CR170" s="178">
        <f t="shared" si="4823"/>
        <v>0</v>
      </c>
      <c r="CS170" s="843" t="str">
        <f t="shared" si="3836"/>
        <v/>
      </c>
      <c r="CT170" s="843">
        <f t="shared" ref="CT170:CX170" si="4824">CT154+CT159+CT164</f>
        <v>0</v>
      </c>
      <c r="CU170" s="424">
        <f t="shared" si="3681"/>
        <v>392658</v>
      </c>
      <c r="CV170" s="843">
        <f t="shared" si="4824"/>
        <v>0</v>
      </c>
      <c r="CW170" s="843">
        <f t="shared" si="4824"/>
        <v>15000</v>
      </c>
      <c r="CX170" s="843">
        <f t="shared" si="4824"/>
        <v>42016.800000000003</v>
      </c>
      <c r="CY170" s="424">
        <f t="shared" si="3789"/>
        <v>477184.8</v>
      </c>
      <c r="CZ170" s="829"/>
      <c r="DA170" s="178">
        <f>DA154+DA159+DA164</f>
        <v>0</v>
      </c>
      <c r="DB170" s="843"/>
      <c r="DC170" s="843">
        <f t="shared" ref="DC170:DD170" si="4825">DC154+DC159+DC164</f>
        <v>0</v>
      </c>
      <c r="DD170" s="178">
        <f t="shared" si="4825"/>
        <v>50</v>
      </c>
      <c r="DE170" s="843"/>
      <c r="DF170" s="843">
        <f t="shared" ref="DF170:DG170" si="4826">DF154+DF159+DF164</f>
        <v>3250</v>
      </c>
      <c r="DG170" s="178">
        <f t="shared" si="4826"/>
        <v>0</v>
      </c>
      <c r="DH170" s="843"/>
      <c r="DI170" s="843">
        <f t="shared" ref="DI170:DJ170" si="4827">DI154+DI159+DI164</f>
        <v>0</v>
      </c>
      <c r="DJ170" s="178">
        <f t="shared" si="4827"/>
        <v>65</v>
      </c>
      <c r="DK170" s="843"/>
      <c r="DL170" s="843">
        <f t="shared" ref="DL170:DM170" si="4828">DL154+DL159+DL164</f>
        <v>2083</v>
      </c>
      <c r="DM170" s="178">
        <f t="shared" si="4828"/>
        <v>0</v>
      </c>
      <c r="DN170" s="843"/>
      <c r="DO170" s="843">
        <f t="shared" ref="DO170:DP170" si="4829">DO154+DO159+DO164</f>
        <v>0</v>
      </c>
      <c r="DP170" s="178">
        <f t="shared" si="4829"/>
        <v>32</v>
      </c>
      <c r="DQ170" s="843"/>
      <c r="DR170" s="843">
        <f t="shared" ref="DR170:DV170" si="4830">DR154+DR159+DR164</f>
        <v>20640</v>
      </c>
      <c r="DS170" s="697">
        <f t="shared" ref="DS170:DU170" si="4831">DS154+DS159+DS164</f>
        <v>0</v>
      </c>
      <c r="DT170" s="843">
        <f t="shared" si="4831"/>
        <v>0</v>
      </c>
      <c r="DU170" s="843">
        <f t="shared" si="4831"/>
        <v>0</v>
      </c>
      <c r="DV170" s="178">
        <f t="shared" si="4830"/>
        <v>0</v>
      </c>
      <c r="DW170" s="843"/>
      <c r="DX170" s="843">
        <f t="shared" ref="DX170:DZ170" si="4832">DX154+DX159+DX164</f>
        <v>0</v>
      </c>
      <c r="DY170" s="178">
        <f t="shared" si="4832"/>
        <v>0</v>
      </c>
      <c r="DZ170" s="178">
        <f t="shared" si="4832"/>
        <v>0</v>
      </c>
      <c r="EA170" s="843"/>
      <c r="EB170" s="843">
        <f t="shared" ref="EB170:ED170" si="4833">EB154+EB159+EB164</f>
        <v>0</v>
      </c>
      <c r="EC170" s="424">
        <f t="shared" si="3691"/>
        <v>25973</v>
      </c>
      <c r="ED170" s="178">
        <f t="shared" si="4833"/>
        <v>660</v>
      </c>
      <c r="EE170" s="843"/>
      <c r="EF170" s="843">
        <f t="shared" ref="EF170:EG170" si="4834">EF154+EF159+EF164</f>
        <v>47940</v>
      </c>
      <c r="EG170" s="178">
        <f t="shared" si="4834"/>
        <v>0</v>
      </c>
      <c r="EH170" s="843"/>
      <c r="EI170" s="843">
        <f t="shared" ref="EI170:EJ170" si="4835">EI154+EI159+EI164</f>
        <v>0</v>
      </c>
      <c r="EJ170" s="178">
        <f t="shared" si="4835"/>
        <v>180</v>
      </c>
      <c r="EK170" s="843"/>
      <c r="EL170" s="843">
        <f t="shared" ref="EL170:EM170" si="4836">EL154+EL159+EL164</f>
        <v>335818</v>
      </c>
      <c r="EM170" s="178">
        <f t="shared" si="4836"/>
        <v>0</v>
      </c>
      <c r="EN170" s="843"/>
      <c r="EO170" s="843">
        <f t="shared" ref="EO170:EP170" si="4837">EO154+EO159+EO164</f>
        <v>0</v>
      </c>
      <c r="EP170" s="178">
        <f t="shared" si="4837"/>
        <v>100</v>
      </c>
      <c r="EQ170" s="843"/>
      <c r="ER170" s="843">
        <f t="shared" ref="ER170:EV170" si="4838">ER154+ER159+ER164</f>
        <v>204565</v>
      </c>
      <c r="ES170" s="424">
        <f t="shared" si="3698"/>
        <v>588323</v>
      </c>
      <c r="ET170" s="843">
        <f t="shared" si="4838"/>
        <v>0</v>
      </c>
      <c r="EU170" s="843">
        <f t="shared" si="4838"/>
        <v>15000</v>
      </c>
      <c r="EV170" s="843">
        <f t="shared" si="4838"/>
        <v>61429.600000000006</v>
      </c>
      <c r="EW170" s="424">
        <f t="shared" si="3790"/>
        <v>690725.6</v>
      </c>
      <c r="EX170" s="180"/>
      <c r="EY170" s="178">
        <f>EY154+EY159+EY164</f>
        <v>0</v>
      </c>
      <c r="EZ170" s="843"/>
      <c r="FA170" s="843">
        <f t="shared" ref="FA170:FB170" si="4839">FA154+FA159+FA164</f>
        <v>0</v>
      </c>
      <c r="FB170" s="178">
        <f t="shared" si="4839"/>
        <v>75</v>
      </c>
      <c r="FC170" s="843"/>
      <c r="FD170" s="843">
        <f t="shared" ref="FD170:FE170" si="4840">FD154+FD159+FD164</f>
        <v>4875</v>
      </c>
      <c r="FE170" s="178">
        <f t="shared" si="4840"/>
        <v>0</v>
      </c>
      <c r="FF170" s="843"/>
      <c r="FG170" s="843">
        <f t="shared" ref="FG170:FH170" si="4841">FG154+FG159+FG164</f>
        <v>0</v>
      </c>
      <c r="FH170" s="178">
        <f t="shared" si="4841"/>
        <v>0</v>
      </c>
      <c r="FI170" s="843"/>
      <c r="FJ170" s="843">
        <f t="shared" ref="FJ170:FK170" si="4842">FJ154+FJ159+FJ164</f>
        <v>0</v>
      </c>
      <c r="FK170" s="178">
        <f t="shared" si="4842"/>
        <v>0</v>
      </c>
      <c r="FL170" s="843"/>
      <c r="FM170" s="843">
        <f t="shared" ref="FM170:FN170" si="4843">FM154+FM159+FM164</f>
        <v>0</v>
      </c>
      <c r="FN170" s="178">
        <f t="shared" si="4843"/>
        <v>0</v>
      </c>
      <c r="FO170" s="843"/>
      <c r="FP170" s="843">
        <f t="shared" ref="FP170:FT170" si="4844">FP154+FP159+FP164</f>
        <v>0</v>
      </c>
      <c r="FQ170" s="697">
        <f t="shared" ref="FQ170:FS170" si="4845">FQ154+FQ159+FQ164</f>
        <v>0</v>
      </c>
      <c r="FR170" s="843">
        <f t="shared" si="4845"/>
        <v>0</v>
      </c>
      <c r="FS170" s="843">
        <f t="shared" si="4845"/>
        <v>0</v>
      </c>
      <c r="FT170" s="178">
        <f t="shared" si="4844"/>
        <v>0</v>
      </c>
      <c r="FU170" s="843"/>
      <c r="FV170" s="843">
        <f t="shared" ref="FV170:FX170" si="4846">FV154+FV159+FV164</f>
        <v>0</v>
      </c>
      <c r="FW170" s="178">
        <f t="shared" si="4846"/>
        <v>0</v>
      </c>
      <c r="FX170" s="843">
        <f t="shared" si="4846"/>
        <v>0</v>
      </c>
      <c r="FY170" s="843"/>
      <c r="FZ170" s="843">
        <f t="shared" ref="FZ170:GB170" si="4847">FZ154+FZ159+FZ164</f>
        <v>0</v>
      </c>
      <c r="GA170" s="424">
        <f t="shared" si="3708"/>
        <v>4875</v>
      </c>
      <c r="GB170" s="178">
        <f t="shared" si="4847"/>
        <v>660</v>
      </c>
      <c r="GC170" s="843"/>
      <c r="GD170" s="843">
        <f t="shared" ref="GD170:GE170" si="4848">GD154+GD159+GD164</f>
        <v>47940</v>
      </c>
      <c r="GE170" s="178">
        <f t="shared" si="4848"/>
        <v>0</v>
      </c>
      <c r="GF170" s="843"/>
      <c r="GG170" s="843">
        <f t="shared" ref="GG170:GH170" si="4849">GG154+GG159+GG164</f>
        <v>0</v>
      </c>
      <c r="GH170" s="178">
        <f t="shared" si="4849"/>
        <v>130</v>
      </c>
      <c r="GI170" s="843"/>
      <c r="GJ170" s="843">
        <f t="shared" ref="GJ170:GK170" si="4850">GJ154+GJ159+GJ164</f>
        <v>242536</v>
      </c>
      <c r="GK170" s="178">
        <f t="shared" si="4850"/>
        <v>0</v>
      </c>
      <c r="GL170" s="843"/>
      <c r="GM170" s="843">
        <f t="shared" ref="GM170:GN170" si="4851">GM154+GM159+GM164</f>
        <v>0</v>
      </c>
      <c r="GN170" s="178">
        <f t="shared" si="4851"/>
        <v>100</v>
      </c>
      <c r="GO170" s="843"/>
      <c r="GP170" s="843">
        <f t="shared" ref="GP170:GT170" si="4852">GP154+GP159+GP164</f>
        <v>204565</v>
      </c>
      <c r="GQ170" s="424">
        <f t="shared" si="3715"/>
        <v>495041</v>
      </c>
      <c r="GR170" s="843">
        <f t="shared" si="4852"/>
        <v>0</v>
      </c>
      <c r="GS170" s="843">
        <f t="shared" si="4852"/>
        <v>15000</v>
      </c>
      <c r="GT170" s="879">
        <f t="shared" si="4852"/>
        <v>49991.600000000006</v>
      </c>
      <c r="GU170" s="424">
        <f t="shared" si="3791"/>
        <v>564907.6</v>
      </c>
      <c r="GV170" s="180"/>
      <c r="GW170" s="178">
        <f>GW154+GW159+GW164</f>
        <v>0</v>
      </c>
      <c r="GX170" s="843"/>
      <c r="GY170" s="843">
        <f t="shared" ref="GY170:GZ170" si="4853">GY154+GY159+GY164</f>
        <v>0</v>
      </c>
      <c r="GZ170" s="178">
        <f t="shared" si="4853"/>
        <v>50</v>
      </c>
      <c r="HA170" s="843"/>
      <c r="HB170" s="843">
        <f t="shared" ref="HB170:HC170" si="4854">HB154+HB159+HB164</f>
        <v>3250</v>
      </c>
      <c r="HC170" s="178">
        <f t="shared" si="4854"/>
        <v>0</v>
      </c>
      <c r="HD170" s="843"/>
      <c r="HE170" s="843">
        <f t="shared" ref="HE170:HF170" si="4855">HE154+HE159+HE164</f>
        <v>0</v>
      </c>
      <c r="HF170" s="178">
        <f t="shared" si="4855"/>
        <v>0</v>
      </c>
      <c r="HG170" s="843"/>
      <c r="HH170" s="843">
        <f t="shared" ref="HH170:HI170" si="4856">HH154+HH159+HH164</f>
        <v>0</v>
      </c>
      <c r="HI170" s="178">
        <f t="shared" si="4856"/>
        <v>0</v>
      </c>
      <c r="HJ170" s="843"/>
      <c r="HK170" s="843">
        <f t="shared" ref="HK170:HL170" si="4857">HK154+HK159+HK164</f>
        <v>0</v>
      </c>
      <c r="HL170" s="178">
        <f t="shared" si="4857"/>
        <v>0</v>
      </c>
      <c r="HM170" s="843"/>
      <c r="HN170" s="843">
        <f t="shared" ref="HN170:HR170" si="4858">HN154+HN159+HN164</f>
        <v>0</v>
      </c>
      <c r="HO170" s="697">
        <f t="shared" ref="HO170:HQ170" si="4859">HO154+HO159+HO164</f>
        <v>0</v>
      </c>
      <c r="HP170" s="843">
        <f t="shared" si="4859"/>
        <v>0</v>
      </c>
      <c r="HQ170" s="843">
        <f t="shared" si="4859"/>
        <v>0</v>
      </c>
      <c r="HR170" s="178">
        <f t="shared" si="4858"/>
        <v>0</v>
      </c>
      <c r="HS170" s="843"/>
      <c r="HT170" s="843">
        <f t="shared" ref="HT170:HV170" si="4860">HT154+HT159+HT164</f>
        <v>0</v>
      </c>
      <c r="HU170" s="178">
        <f t="shared" si="4860"/>
        <v>0</v>
      </c>
      <c r="HV170" s="178">
        <f t="shared" si="4860"/>
        <v>0</v>
      </c>
      <c r="HW170" s="843"/>
      <c r="HX170" s="843">
        <f t="shared" ref="HX170:HZ170" si="4861">HX154+HX159+HX164</f>
        <v>0</v>
      </c>
      <c r="HY170" s="424">
        <f t="shared" si="3725"/>
        <v>3250</v>
      </c>
      <c r="HZ170" s="178">
        <f t="shared" si="4861"/>
        <v>660</v>
      </c>
      <c r="IA170" s="843"/>
      <c r="IB170" s="843">
        <f t="shared" ref="IB170:IC170" si="4862">IB154+IB159+IB164</f>
        <v>47940</v>
      </c>
      <c r="IC170" s="178">
        <f t="shared" si="4862"/>
        <v>0</v>
      </c>
      <c r="ID170" s="843"/>
      <c r="IE170" s="843">
        <f t="shared" ref="IE170:IF170" si="4863">IE154+IE159+IE164</f>
        <v>0</v>
      </c>
      <c r="IF170" s="178">
        <f t="shared" si="4863"/>
        <v>180</v>
      </c>
      <c r="IG170" s="843"/>
      <c r="IH170" s="843">
        <f t="shared" ref="IH170:II170" si="4864">IH154+IH159+IH164</f>
        <v>335818</v>
      </c>
      <c r="II170" s="178">
        <f t="shared" si="4864"/>
        <v>0</v>
      </c>
      <c r="IJ170" s="843"/>
      <c r="IK170" s="843">
        <f t="shared" ref="IK170:IL170" si="4865">IK154+IK159+IK164</f>
        <v>0</v>
      </c>
      <c r="IL170" s="178">
        <f t="shared" si="4865"/>
        <v>100</v>
      </c>
      <c r="IM170" s="843"/>
      <c r="IN170" s="843">
        <f t="shared" ref="IN170:IR170" si="4866">IN154+IN159+IN164</f>
        <v>204565</v>
      </c>
      <c r="IO170" s="424">
        <f t="shared" si="3732"/>
        <v>588323</v>
      </c>
      <c r="IP170" s="843">
        <f t="shared" si="4866"/>
        <v>0</v>
      </c>
      <c r="IQ170" s="843">
        <f t="shared" si="4866"/>
        <v>15000</v>
      </c>
      <c r="IR170" s="879">
        <f t="shared" si="4866"/>
        <v>59157.3</v>
      </c>
      <c r="IS170" s="424">
        <f t="shared" si="3792"/>
        <v>665730.30000000005</v>
      </c>
      <c r="IT170" s="180"/>
      <c r="IU170" s="178">
        <f>IU154+IU159+IU164</f>
        <v>0</v>
      </c>
      <c r="IV170" s="843"/>
      <c r="IW170" s="843">
        <f t="shared" ref="IW170:IX170" si="4867">IW154+IW159+IW164</f>
        <v>0</v>
      </c>
      <c r="IX170" s="178">
        <f t="shared" si="4867"/>
        <v>50</v>
      </c>
      <c r="IY170" s="843"/>
      <c r="IZ170" s="843">
        <f t="shared" ref="IZ170:JA170" si="4868">IZ154+IZ159+IZ164</f>
        <v>3250</v>
      </c>
      <c r="JA170" s="178">
        <f t="shared" si="4868"/>
        <v>0</v>
      </c>
      <c r="JB170" s="843"/>
      <c r="JC170" s="843">
        <f t="shared" ref="JC170:JD170" si="4869">JC154+JC159+JC164</f>
        <v>0</v>
      </c>
      <c r="JD170" s="178">
        <f t="shared" si="4869"/>
        <v>0</v>
      </c>
      <c r="JE170" s="843"/>
      <c r="JF170" s="843">
        <f t="shared" ref="JF170:JG170" si="4870">JF154+JF159+JF164</f>
        <v>0</v>
      </c>
      <c r="JG170" s="178">
        <f t="shared" si="4870"/>
        <v>0</v>
      </c>
      <c r="JH170" s="843"/>
      <c r="JI170" s="843">
        <f t="shared" ref="JI170:JJ170" si="4871">JI154+JI159+JI164</f>
        <v>0</v>
      </c>
      <c r="JJ170" s="178">
        <f t="shared" si="4871"/>
        <v>0</v>
      </c>
      <c r="JK170" s="843"/>
      <c r="JL170" s="843">
        <f t="shared" ref="JL170:JP170" si="4872">JL154+JL159+JL164</f>
        <v>0</v>
      </c>
      <c r="JM170" s="697">
        <f t="shared" si="4872"/>
        <v>0</v>
      </c>
      <c r="JN170" s="843">
        <f t="shared" si="4872"/>
        <v>0</v>
      </c>
      <c r="JO170" s="843">
        <f t="shared" si="4872"/>
        <v>0</v>
      </c>
      <c r="JP170" s="178">
        <f t="shared" si="4872"/>
        <v>0</v>
      </c>
      <c r="JQ170" s="843"/>
      <c r="JR170" s="843">
        <f t="shared" ref="JR170:JT170" si="4873">JR154+JR159+JR164</f>
        <v>0</v>
      </c>
      <c r="JS170" s="178">
        <f t="shared" si="4873"/>
        <v>0</v>
      </c>
      <c r="JT170" s="178">
        <f t="shared" si="4873"/>
        <v>0</v>
      </c>
      <c r="JU170" s="843"/>
      <c r="JV170" s="843">
        <f t="shared" ref="JV170:JX170" si="4874">JV154+JV159+JV164</f>
        <v>0</v>
      </c>
      <c r="JW170" s="424">
        <f t="shared" si="3742"/>
        <v>3250</v>
      </c>
      <c r="JX170" s="178">
        <f t="shared" si="4874"/>
        <v>660</v>
      </c>
      <c r="JY170" s="843"/>
      <c r="JZ170" s="843">
        <f t="shared" ref="JZ170:KA170" si="4875">JZ154+JZ159+JZ164</f>
        <v>47940</v>
      </c>
      <c r="KA170" s="178">
        <f t="shared" si="4875"/>
        <v>0</v>
      </c>
      <c r="KB170" s="843"/>
      <c r="KC170" s="843">
        <f t="shared" ref="KC170:KD170" si="4876">KC154+KC159+KC164</f>
        <v>0</v>
      </c>
      <c r="KD170" s="178">
        <f t="shared" si="4876"/>
        <v>180</v>
      </c>
      <c r="KE170" s="843"/>
      <c r="KF170" s="843">
        <f t="shared" ref="KF170:KG170" si="4877">KF154+KF159+KF164</f>
        <v>335818</v>
      </c>
      <c r="KG170" s="178">
        <f t="shared" si="4877"/>
        <v>0</v>
      </c>
      <c r="KH170" s="843"/>
      <c r="KI170" s="843">
        <f t="shared" ref="KI170:KJ170" si="4878">KI154+KI159+KI164</f>
        <v>0</v>
      </c>
      <c r="KJ170" s="178">
        <f t="shared" si="4878"/>
        <v>100</v>
      </c>
      <c r="KK170" s="843"/>
      <c r="KL170" s="843">
        <f t="shared" ref="KL170:KP170" si="4879">KL154+KL159+KL164</f>
        <v>204565</v>
      </c>
      <c r="KM170" s="424">
        <f t="shared" si="3749"/>
        <v>588323</v>
      </c>
      <c r="KN170" s="843">
        <f t="shared" si="4879"/>
        <v>0</v>
      </c>
      <c r="KO170" s="843">
        <f t="shared" si="4879"/>
        <v>15000</v>
      </c>
      <c r="KP170" s="879">
        <f t="shared" si="4879"/>
        <v>59157.3</v>
      </c>
      <c r="KQ170" s="424">
        <f t="shared" si="3793"/>
        <v>665730.30000000005</v>
      </c>
      <c r="KR170" s="180"/>
    </row>
    <row r="171" spans="1:304" ht="15">
      <c r="A171" s="919"/>
      <c r="B171" s="996" t="s">
        <v>139</v>
      </c>
      <c r="C171" s="997"/>
      <c r="D171" s="176" t="s">
        <v>55</v>
      </c>
      <c r="E171" s="182">
        <f t="shared" ref="E171" si="4880">E155+E160+E165</f>
        <v>0</v>
      </c>
      <c r="F171" s="182" t="str">
        <f t="shared" si="3758"/>
        <v/>
      </c>
      <c r="G171" s="182">
        <f t="shared" ref="G171:H171" si="4881">G155+G160+G165</f>
        <v>0</v>
      </c>
      <c r="H171" s="182">
        <f t="shared" si="4881"/>
        <v>0</v>
      </c>
      <c r="I171" s="182" t="str">
        <f t="shared" si="4208"/>
        <v/>
      </c>
      <c r="J171" s="182">
        <f t="shared" ref="J171:K171" si="4882">J155+J160+J165</f>
        <v>0</v>
      </c>
      <c r="K171" s="182">
        <f t="shared" si="4882"/>
        <v>0</v>
      </c>
      <c r="L171" s="182" t="str">
        <f t="shared" si="4210"/>
        <v/>
      </c>
      <c r="M171" s="182">
        <f t="shared" ref="M171:N171" si="4883">M155+M160+M165</f>
        <v>0</v>
      </c>
      <c r="N171" s="182">
        <f t="shared" si="4883"/>
        <v>0</v>
      </c>
      <c r="O171" s="182" t="str">
        <f t="shared" si="4212"/>
        <v/>
      </c>
      <c r="P171" s="182">
        <f t="shared" ref="P171:Q171" si="4884">P155+P160+P165</f>
        <v>0</v>
      </c>
      <c r="Q171" s="182">
        <f t="shared" si="4884"/>
        <v>0</v>
      </c>
      <c r="R171" s="182" t="str">
        <f t="shared" si="4214"/>
        <v/>
      </c>
      <c r="S171" s="182">
        <f t="shared" ref="S171:T171" si="4885">S155+S160+S165</f>
        <v>0</v>
      </c>
      <c r="T171" s="182">
        <f t="shared" si="4885"/>
        <v>0</v>
      </c>
      <c r="U171" s="182" t="str">
        <f t="shared" si="4216"/>
        <v/>
      </c>
      <c r="V171" s="182">
        <f t="shared" ref="V171:Z171" si="4886">V155+V160+V165</f>
        <v>0</v>
      </c>
      <c r="W171" s="698">
        <f t="shared" ref="W171:Y171" si="4887">W155+W160+W165</f>
        <v>0</v>
      </c>
      <c r="X171" s="182">
        <f t="shared" si="4887"/>
        <v>0</v>
      </c>
      <c r="Y171" s="182">
        <f t="shared" si="4887"/>
        <v>0</v>
      </c>
      <c r="Z171" s="182">
        <f t="shared" si="4886"/>
        <v>0</v>
      </c>
      <c r="AA171" s="249" t="str">
        <f t="shared" si="4219"/>
        <v/>
      </c>
      <c r="AB171" s="182">
        <f t="shared" ref="AB171:AD171" si="4888">AB155+AB160+AB165</f>
        <v>0</v>
      </c>
      <c r="AC171" s="182">
        <f t="shared" si="4888"/>
        <v>0</v>
      </c>
      <c r="AD171" s="182">
        <f t="shared" si="4888"/>
        <v>0</v>
      </c>
      <c r="AE171" s="182" t="str">
        <f t="shared" si="4221"/>
        <v/>
      </c>
      <c r="AF171" s="182">
        <f t="shared" ref="AF171:AH171" si="4889">AF155+AF160+AF165</f>
        <v>0</v>
      </c>
      <c r="AG171" s="182">
        <f t="shared" si="4889"/>
        <v>0</v>
      </c>
      <c r="AH171" s="182">
        <f t="shared" si="4889"/>
        <v>0</v>
      </c>
      <c r="AI171" s="182" t="str">
        <f t="shared" si="4708"/>
        <v/>
      </c>
      <c r="AJ171" s="182">
        <f t="shared" ref="AJ171:AK171" si="4890">AJ155+AJ160+AJ165</f>
        <v>0</v>
      </c>
      <c r="AK171" s="182">
        <f t="shared" si="4890"/>
        <v>0</v>
      </c>
      <c r="AL171" s="182" t="str">
        <f t="shared" si="4710"/>
        <v/>
      </c>
      <c r="AM171" s="182">
        <f t="shared" ref="AM171:AN171" si="4891">AM155+AM160+AM165</f>
        <v>0</v>
      </c>
      <c r="AN171" s="182">
        <f t="shared" si="4891"/>
        <v>0</v>
      </c>
      <c r="AO171" s="182" t="str">
        <f t="shared" si="4712"/>
        <v/>
      </c>
      <c r="AP171" s="182">
        <f t="shared" ref="AP171:AQ171" si="4892">AP155+AP160+AP165</f>
        <v>0</v>
      </c>
      <c r="AQ171" s="182">
        <f t="shared" si="4892"/>
        <v>0</v>
      </c>
      <c r="AR171" s="182" t="str">
        <f t="shared" si="4714"/>
        <v/>
      </c>
      <c r="AS171" s="182">
        <f t="shared" ref="AS171:AT171" si="4893">AS155+AS160+AS165</f>
        <v>0</v>
      </c>
      <c r="AT171" s="182">
        <f t="shared" si="4893"/>
        <v>0</v>
      </c>
      <c r="AU171" s="182" t="str">
        <f t="shared" si="4231"/>
        <v>0</v>
      </c>
      <c r="AV171" s="182">
        <f t="shared" ref="AV171:AZ171" si="4894">AV155+AV160+AV165</f>
        <v>0</v>
      </c>
      <c r="AW171" s="182">
        <f t="shared" si="4894"/>
        <v>0</v>
      </c>
      <c r="AX171" s="182">
        <f t="shared" si="4894"/>
        <v>0</v>
      </c>
      <c r="AY171" s="182">
        <f t="shared" si="4894"/>
        <v>0</v>
      </c>
      <c r="AZ171" s="183">
        <f t="shared" si="4894"/>
        <v>0</v>
      </c>
      <c r="BA171" s="211">
        <f t="shared" si="4233"/>
        <v>0</v>
      </c>
      <c r="BB171" s="180"/>
      <c r="BC171" s="181">
        <f t="shared" ref="BC171" si="4895">BC155+BC160+BC165</f>
        <v>0</v>
      </c>
      <c r="BD171" s="186" t="str">
        <f t="shared" si="3810"/>
        <v/>
      </c>
      <c r="BE171" s="186">
        <f t="shared" ref="BE171:BF171" si="4896">BE155+BE160+BE165</f>
        <v>0</v>
      </c>
      <c r="BF171" s="182">
        <f t="shared" si="4896"/>
        <v>0</v>
      </c>
      <c r="BG171" s="186" t="str">
        <f t="shared" si="3812"/>
        <v/>
      </c>
      <c r="BH171" s="186">
        <f t="shared" ref="BH171:BI171" si="4897">BH155+BH160+BH165</f>
        <v>0</v>
      </c>
      <c r="BI171" s="182">
        <f t="shared" si="4897"/>
        <v>0</v>
      </c>
      <c r="BJ171" s="186" t="str">
        <f t="shared" si="3814"/>
        <v/>
      </c>
      <c r="BK171" s="186">
        <f t="shared" ref="BK171:BL171" si="4898">BK155+BK160+BK165</f>
        <v>0</v>
      </c>
      <c r="BL171" s="182">
        <f t="shared" si="4898"/>
        <v>0</v>
      </c>
      <c r="BM171" s="186" t="str">
        <f t="shared" si="3816"/>
        <v/>
      </c>
      <c r="BN171" s="186">
        <f t="shared" ref="BN171:BO171" si="4899">BN155+BN160+BN165</f>
        <v>0</v>
      </c>
      <c r="BO171" s="182">
        <f t="shared" si="4899"/>
        <v>0</v>
      </c>
      <c r="BP171" s="186" t="str">
        <f t="shared" si="3818"/>
        <v/>
      </c>
      <c r="BQ171" s="186">
        <f t="shared" ref="BQ171:BR171" si="4900">BQ155+BQ160+BQ165</f>
        <v>0</v>
      </c>
      <c r="BR171" s="182">
        <f t="shared" si="4900"/>
        <v>0</v>
      </c>
      <c r="BS171" s="186" t="str">
        <f t="shared" si="3820"/>
        <v/>
      </c>
      <c r="BT171" s="186">
        <f t="shared" ref="BT171:BX171" si="4901">BT155+BT160+BT165</f>
        <v>0</v>
      </c>
      <c r="BU171" s="698">
        <f t="shared" ref="BU171:BW171" si="4902">BU155+BU160+BU165</f>
        <v>0</v>
      </c>
      <c r="BV171" s="186">
        <f t="shared" si="4902"/>
        <v>0</v>
      </c>
      <c r="BW171" s="186">
        <f t="shared" si="4902"/>
        <v>0</v>
      </c>
      <c r="BX171" s="182">
        <f t="shared" si="4901"/>
        <v>0</v>
      </c>
      <c r="BY171" s="186" t="str">
        <f t="shared" si="3823"/>
        <v/>
      </c>
      <c r="BZ171" s="186">
        <f t="shared" ref="BZ171:CB171" si="4903">BZ155+BZ160+BZ165</f>
        <v>0</v>
      </c>
      <c r="CA171" s="182">
        <f t="shared" si="4903"/>
        <v>0</v>
      </c>
      <c r="CB171" s="182">
        <f t="shared" si="4903"/>
        <v>0</v>
      </c>
      <c r="CC171" s="186" t="str">
        <f t="shared" si="3825"/>
        <v/>
      </c>
      <c r="CD171" s="186">
        <f t="shared" ref="CD171:CF171" si="4904">CD155+CD160+CD165</f>
        <v>0</v>
      </c>
      <c r="CE171" s="424">
        <f t="shared" si="3674"/>
        <v>0</v>
      </c>
      <c r="CF171" s="182">
        <f t="shared" si="4904"/>
        <v>2000</v>
      </c>
      <c r="CG171" s="186">
        <f t="shared" si="3828"/>
        <v>20</v>
      </c>
      <c r="CH171" s="186">
        <f t="shared" ref="CH171:CI171" si="4905">CH155+CH160+CH165</f>
        <v>40000</v>
      </c>
      <c r="CI171" s="182">
        <f t="shared" si="4905"/>
        <v>0</v>
      </c>
      <c r="CJ171" s="186" t="str">
        <f t="shared" si="3830"/>
        <v/>
      </c>
      <c r="CK171" s="186">
        <f t="shared" ref="CK171:CL171" si="4906">CK155+CK160+CK165</f>
        <v>0</v>
      </c>
      <c r="CL171" s="182">
        <f t="shared" si="4906"/>
        <v>0</v>
      </c>
      <c r="CM171" s="186" t="str">
        <f t="shared" si="3832"/>
        <v/>
      </c>
      <c r="CN171" s="186">
        <f t="shared" ref="CN171:CO171" si="4907">CN155+CN160+CN165</f>
        <v>0</v>
      </c>
      <c r="CO171" s="182">
        <f t="shared" si="4907"/>
        <v>1000</v>
      </c>
      <c r="CP171" s="186">
        <f t="shared" si="3834"/>
        <v>222</v>
      </c>
      <c r="CQ171" s="186">
        <f t="shared" ref="CQ171:CR171" si="4908">CQ155+CQ160+CQ165</f>
        <v>222000</v>
      </c>
      <c r="CR171" s="182">
        <f t="shared" si="4908"/>
        <v>0</v>
      </c>
      <c r="CS171" s="186" t="str">
        <f t="shared" si="3836"/>
        <v/>
      </c>
      <c r="CT171" s="186">
        <f t="shared" ref="CT171:CX171" si="4909">CT155+CT160+CT165</f>
        <v>0</v>
      </c>
      <c r="CU171" s="424">
        <f t="shared" si="3681"/>
        <v>262000</v>
      </c>
      <c r="CV171" s="186">
        <f t="shared" si="4909"/>
        <v>0</v>
      </c>
      <c r="CW171" s="186">
        <f t="shared" si="4909"/>
        <v>0</v>
      </c>
      <c r="CX171" s="186">
        <f t="shared" si="4909"/>
        <v>26200</v>
      </c>
      <c r="CY171" s="424">
        <f t="shared" si="3789"/>
        <v>288200</v>
      </c>
      <c r="CZ171" s="829"/>
      <c r="DA171" s="182">
        <f t="shared" ref="DA171" si="4910">DA155+DA160+DA165</f>
        <v>0</v>
      </c>
      <c r="DB171" s="186"/>
      <c r="DC171" s="186">
        <f t="shared" ref="DC171:DD171" si="4911">DC155+DC160+DC165</f>
        <v>0</v>
      </c>
      <c r="DD171" s="182">
        <f t="shared" si="4911"/>
        <v>0</v>
      </c>
      <c r="DE171" s="186"/>
      <c r="DF171" s="186">
        <f t="shared" ref="DF171:DG171" si="4912">DF155+DF160+DF165</f>
        <v>0</v>
      </c>
      <c r="DG171" s="182">
        <f t="shared" si="4912"/>
        <v>0</v>
      </c>
      <c r="DH171" s="186"/>
      <c r="DI171" s="186">
        <f t="shared" ref="DI171:DJ171" si="4913">DI155+DI160+DI165</f>
        <v>0</v>
      </c>
      <c r="DJ171" s="182">
        <f t="shared" si="4913"/>
        <v>0</v>
      </c>
      <c r="DK171" s="186"/>
      <c r="DL171" s="186">
        <f t="shared" ref="DL171:DM171" si="4914">DL155+DL160+DL165</f>
        <v>0</v>
      </c>
      <c r="DM171" s="182">
        <f t="shared" si="4914"/>
        <v>0</v>
      </c>
      <c r="DN171" s="186"/>
      <c r="DO171" s="186">
        <f t="shared" ref="DO171:DP171" si="4915">DO155+DO160+DO165</f>
        <v>0</v>
      </c>
      <c r="DP171" s="182">
        <f t="shared" si="4915"/>
        <v>0</v>
      </c>
      <c r="DQ171" s="186"/>
      <c r="DR171" s="186">
        <f t="shared" ref="DR171:DV171" si="4916">DR155+DR160+DR165</f>
        <v>0</v>
      </c>
      <c r="DS171" s="698">
        <f t="shared" ref="DS171:DU171" si="4917">DS155+DS160+DS165</f>
        <v>0</v>
      </c>
      <c r="DT171" s="186">
        <f t="shared" si="4917"/>
        <v>0</v>
      </c>
      <c r="DU171" s="186">
        <f t="shared" si="4917"/>
        <v>0</v>
      </c>
      <c r="DV171" s="182">
        <f t="shared" si="4916"/>
        <v>0</v>
      </c>
      <c r="DW171" s="186"/>
      <c r="DX171" s="186">
        <f t="shared" ref="DX171:DZ171" si="4918">DX155+DX160+DX165</f>
        <v>0</v>
      </c>
      <c r="DY171" s="182">
        <f t="shared" si="4918"/>
        <v>0</v>
      </c>
      <c r="DZ171" s="182">
        <f t="shared" si="4918"/>
        <v>0</v>
      </c>
      <c r="EA171" s="186"/>
      <c r="EB171" s="186">
        <f t="shared" ref="EB171:ED171" si="4919">EB155+EB160+EB165</f>
        <v>0</v>
      </c>
      <c r="EC171" s="424">
        <f t="shared" si="3691"/>
        <v>0</v>
      </c>
      <c r="ED171" s="182">
        <f t="shared" si="4919"/>
        <v>2000</v>
      </c>
      <c r="EE171" s="186"/>
      <c r="EF171" s="186">
        <f t="shared" ref="EF171:EG171" si="4920">EF155+EF160+EF165</f>
        <v>40000</v>
      </c>
      <c r="EG171" s="182">
        <f t="shared" si="4920"/>
        <v>0</v>
      </c>
      <c r="EH171" s="186"/>
      <c r="EI171" s="186">
        <f t="shared" ref="EI171:EJ171" si="4921">EI155+EI160+EI165</f>
        <v>0</v>
      </c>
      <c r="EJ171" s="182">
        <f t="shared" si="4921"/>
        <v>0</v>
      </c>
      <c r="EK171" s="186"/>
      <c r="EL171" s="186">
        <f t="shared" ref="EL171:EM171" si="4922">EL155+EL160+EL165</f>
        <v>0</v>
      </c>
      <c r="EM171" s="182">
        <f t="shared" si="4922"/>
        <v>1000</v>
      </c>
      <c r="EN171" s="186"/>
      <c r="EO171" s="186">
        <f t="shared" ref="EO171:EP171" si="4923">EO155+EO160+EO165</f>
        <v>222000</v>
      </c>
      <c r="EP171" s="182">
        <f t="shared" si="4923"/>
        <v>0</v>
      </c>
      <c r="EQ171" s="186"/>
      <c r="ER171" s="186">
        <f t="shared" ref="ER171:EV171" si="4924">ER155+ER160+ER165</f>
        <v>0</v>
      </c>
      <c r="ES171" s="424">
        <f t="shared" si="3698"/>
        <v>262000</v>
      </c>
      <c r="ET171" s="186">
        <f t="shared" si="4924"/>
        <v>0</v>
      </c>
      <c r="EU171" s="186">
        <f t="shared" si="4924"/>
        <v>0</v>
      </c>
      <c r="EV171" s="186">
        <f t="shared" si="4924"/>
        <v>26200</v>
      </c>
      <c r="EW171" s="424">
        <f t="shared" si="3790"/>
        <v>288200</v>
      </c>
      <c r="EX171" s="180"/>
      <c r="EY171" s="182">
        <f t="shared" ref="EY171" si="4925">EY155+EY160+EY165</f>
        <v>0</v>
      </c>
      <c r="EZ171" s="186"/>
      <c r="FA171" s="186">
        <f t="shared" ref="FA171:FB171" si="4926">FA155+FA160+FA165</f>
        <v>0</v>
      </c>
      <c r="FB171" s="182">
        <f t="shared" si="4926"/>
        <v>0</v>
      </c>
      <c r="FC171" s="186"/>
      <c r="FD171" s="186">
        <f t="shared" ref="FD171:FE171" si="4927">FD155+FD160+FD165</f>
        <v>0</v>
      </c>
      <c r="FE171" s="182">
        <f t="shared" si="4927"/>
        <v>0</v>
      </c>
      <c r="FF171" s="186"/>
      <c r="FG171" s="186">
        <f t="shared" ref="FG171:FH171" si="4928">FG155+FG160+FG165</f>
        <v>0</v>
      </c>
      <c r="FH171" s="182">
        <f t="shared" si="4928"/>
        <v>0</v>
      </c>
      <c r="FI171" s="186"/>
      <c r="FJ171" s="186">
        <f t="shared" ref="FJ171:FK171" si="4929">FJ155+FJ160+FJ165</f>
        <v>0</v>
      </c>
      <c r="FK171" s="182">
        <f t="shared" si="4929"/>
        <v>0</v>
      </c>
      <c r="FL171" s="186"/>
      <c r="FM171" s="186">
        <f t="shared" ref="FM171:FN171" si="4930">FM155+FM160+FM165</f>
        <v>0</v>
      </c>
      <c r="FN171" s="182">
        <f t="shared" si="4930"/>
        <v>0</v>
      </c>
      <c r="FO171" s="186"/>
      <c r="FP171" s="186">
        <f t="shared" ref="FP171:FT171" si="4931">FP155+FP160+FP165</f>
        <v>0</v>
      </c>
      <c r="FQ171" s="698">
        <f t="shared" ref="FQ171:FS171" si="4932">FQ155+FQ160+FQ165</f>
        <v>0</v>
      </c>
      <c r="FR171" s="186">
        <f t="shared" si="4932"/>
        <v>0</v>
      </c>
      <c r="FS171" s="186">
        <f t="shared" si="4932"/>
        <v>0</v>
      </c>
      <c r="FT171" s="182">
        <f t="shared" si="4931"/>
        <v>0</v>
      </c>
      <c r="FU171" s="186"/>
      <c r="FV171" s="186">
        <f t="shared" ref="FV171:FX171" si="4933">FV155+FV160+FV165</f>
        <v>0</v>
      </c>
      <c r="FW171" s="182">
        <f t="shared" si="4933"/>
        <v>0</v>
      </c>
      <c r="FX171" s="186">
        <f t="shared" si="4933"/>
        <v>0</v>
      </c>
      <c r="FY171" s="186"/>
      <c r="FZ171" s="186">
        <f t="shared" ref="FZ171:GB171" si="4934">FZ155+FZ160+FZ165</f>
        <v>0</v>
      </c>
      <c r="GA171" s="424">
        <f t="shared" si="3708"/>
        <v>0</v>
      </c>
      <c r="GB171" s="182">
        <f t="shared" si="4934"/>
        <v>2000</v>
      </c>
      <c r="GC171" s="186"/>
      <c r="GD171" s="186">
        <f t="shared" ref="GD171:GE171" si="4935">GD155+GD160+GD165</f>
        <v>40000</v>
      </c>
      <c r="GE171" s="182">
        <f t="shared" si="4935"/>
        <v>0</v>
      </c>
      <c r="GF171" s="186"/>
      <c r="GG171" s="186">
        <f t="shared" ref="GG171:GH171" si="4936">GG155+GG160+GG165</f>
        <v>0</v>
      </c>
      <c r="GH171" s="182">
        <f t="shared" si="4936"/>
        <v>0</v>
      </c>
      <c r="GI171" s="186"/>
      <c r="GJ171" s="186">
        <f t="shared" ref="GJ171:GK171" si="4937">GJ155+GJ160+GJ165</f>
        <v>0</v>
      </c>
      <c r="GK171" s="182">
        <f t="shared" si="4937"/>
        <v>1000</v>
      </c>
      <c r="GL171" s="186"/>
      <c r="GM171" s="186">
        <f t="shared" ref="GM171:GN171" si="4938">GM155+GM160+GM165</f>
        <v>222000</v>
      </c>
      <c r="GN171" s="182">
        <f t="shared" si="4938"/>
        <v>0</v>
      </c>
      <c r="GO171" s="186"/>
      <c r="GP171" s="186">
        <f t="shared" ref="GP171:GT171" si="4939">GP155+GP160+GP165</f>
        <v>0</v>
      </c>
      <c r="GQ171" s="424">
        <f t="shared" si="3715"/>
        <v>262000</v>
      </c>
      <c r="GR171" s="186">
        <f t="shared" si="4939"/>
        <v>0</v>
      </c>
      <c r="GS171" s="186">
        <f t="shared" si="4939"/>
        <v>0</v>
      </c>
      <c r="GT171" s="829">
        <f t="shared" si="4939"/>
        <v>26200</v>
      </c>
      <c r="GU171" s="424">
        <f t="shared" si="3791"/>
        <v>288200</v>
      </c>
      <c r="GV171" s="180"/>
      <c r="GW171" s="182">
        <f t="shared" ref="GW171" si="4940">GW155+GW160+GW165</f>
        <v>0</v>
      </c>
      <c r="GX171" s="186"/>
      <c r="GY171" s="186">
        <f t="shared" ref="GY171:GZ171" si="4941">GY155+GY160+GY165</f>
        <v>0</v>
      </c>
      <c r="GZ171" s="182">
        <f t="shared" si="4941"/>
        <v>0</v>
      </c>
      <c r="HA171" s="186"/>
      <c r="HB171" s="186">
        <f t="shared" ref="HB171:HC171" si="4942">HB155+HB160+HB165</f>
        <v>0</v>
      </c>
      <c r="HC171" s="182">
        <f t="shared" si="4942"/>
        <v>0</v>
      </c>
      <c r="HD171" s="186"/>
      <c r="HE171" s="186">
        <f t="shared" ref="HE171:HF171" si="4943">HE155+HE160+HE165</f>
        <v>0</v>
      </c>
      <c r="HF171" s="182">
        <f t="shared" si="4943"/>
        <v>0</v>
      </c>
      <c r="HG171" s="186"/>
      <c r="HH171" s="186">
        <f t="shared" ref="HH171:HI171" si="4944">HH155+HH160+HH165</f>
        <v>0</v>
      </c>
      <c r="HI171" s="182">
        <f t="shared" si="4944"/>
        <v>0</v>
      </c>
      <c r="HJ171" s="186"/>
      <c r="HK171" s="186">
        <f t="shared" ref="HK171:HL171" si="4945">HK155+HK160+HK165</f>
        <v>0</v>
      </c>
      <c r="HL171" s="182">
        <f t="shared" si="4945"/>
        <v>0</v>
      </c>
      <c r="HM171" s="186"/>
      <c r="HN171" s="186">
        <f t="shared" ref="HN171:HR171" si="4946">HN155+HN160+HN165</f>
        <v>0</v>
      </c>
      <c r="HO171" s="698">
        <f t="shared" ref="HO171:HQ171" si="4947">HO155+HO160+HO165</f>
        <v>0</v>
      </c>
      <c r="HP171" s="186">
        <f t="shared" si="4947"/>
        <v>0</v>
      </c>
      <c r="HQ171" s="186">
        <f t="shared" si="4947"/>
        <v>0</v>
      </c>
      <c r="HR171" s="182">
        <f t="shared" si="4946"/>
        <v>0</v>
      </c>
      <c r="HS171" s="186"/>
      <c r="HT171" s="186">
        <f t="shared" ref="HT171:HV171" si="4948">HT155+HT160+HT165</f>
        <v>0</v>
      </c>
      <c r="HU171" s="182">
        <f t="shared" si="4948"/>
        <v>0</v>
      </c>
      <c r="HV171" s="182">
        <f t="shared" si="4948"/>
        <v>0</v>
      </c>
      <c r="HW171" s="186"/>
      <c r="HX171" s="186">
        <f t="shared" ref="HX171:HZ171" si="4949">HX155+HX160+HX165</f>
        <v>0</v>
      </c>
      <c r="HY171" s="424">
        <f t="shared" si="3725"/>
        <v>0</v>
      </c>
      <c r="HZ171" s="182">
        <f t="shared" si="4949"/>
        <v>1000</v>
      </c>
      <c r="IA171" s="186"/>
      <c r="IB171" s="186">
        <f t="shared" ref="IB171:IC171" si="4950">IB155+IB160+IB165</f>
        <v>40000</v>
      </c>
      <c r="IC171" s="182">
        <f t="shared" si="4950"/>
        <v>0</v>
      </c>
      <c r="ID171" s="186"/>
      <c r="IE171" s="186">
        <f t="shared" ref="IE171:IF171" si="4951">IE155+IE160+IE165</f>
        <v>0</v>
      </c>
      <c r="IF171" s="182">
        <f t="shared" si="4951"/>
        <v>0</v>
      </c>
      <c r="IG171" s="186"/>
      <c r="IH171" s="186">
        <f t="shared" ref="IH171:II171" si="4952">IH155+IH160+IH165</f>
        <v>0</v>
      </c>
      <c r="II171" s="182">
        <f t="shared" si="4952"/>
        <v>1000</v>
      </c>
      <c r="IJ171" s="186"/>
      <c r="IK171" s="186">
        <f t="shared" ref="IK171:IL171" si="4953">IK155+IK160+IK165</f>
        <v>222000</v>
      </c>
      <c r="IL171" s="182">
        <f t="shared" si="4953"/>
        <v>0</v>
      </c>
      <c r="IM171" s="186"/>
      <c r="IN171" s="186">
        <f t="shared" ref="IN171:IR171" si="4954">IN155+IN160+IN165</f>
        <v>0</v>
      </c>
      <c r="IO171" s="424">
        <f t="shared" si="3732"/>
        <v>262000</v>
      </c>
      <c r="IP171" s="186">
        <f t="shared" si="4954"/>
        <v>0</v>
      </c>
      <c r="IQ171" s="186">
        <f t="shared" si="4954"/>
        <v>0</v>
      </c>
      <c r="IR171" s="829">
        <f t="shared" si="4954"/>
        <v>26200</v>
      </c>
      <c r="IS171" s="424">
        <f t="shared" si="3792"/>
        <v>288200</v>
      </c>
      <c r="IT171" s="180"/>
      <c r="IU171" s="182">
        <f>IU155+IU160+IU165</f>
        <v>0</v>
      </c>
      <c r="IV171" s="186"/>
      <c r="IW171" s="186">
        <f t="shared" ref="IW171:IX171" si="4955">IW155+IW160+IW165</f>
        <v>0</v>
      </c>
      <c r="IX171" s="182">
        <f t="shared" si="4955"/>
        <v>0</v>
      </c>
      <c r="IY171" s="186"/>
      <c r="IZ171" s="186">
        <f t="shared" ref="IZ171:JA171" si="4956">IZ155+IZ160+IZ165</f>
        <v>0</v>
      </c>
      <c r="JA171" s="182">
        <f t="shared" si="4956"/>
        <v>0</v>
      </c>
      <c r="JB171" s="186"/>
      <c r="JC171" s="186">
        <f t="shared" ref="JC171:JD171" si="4957">JC155+JC160+JC165</f>
        <v>0</v>
      </c>
      <c r="JD171" s="182">
        <f t="shared" si="4957"/>
        <v>0</v>
      </c>
      <c r="JE171" s="186"/>
      <c r="JF171" s="186">
        <f t="shared" ref="JF171:JG171" si="4958">JF155+JF160+JF165</f>
        <v>0</v>
      </c>
      <c r="JG171" s="182">
        <f t="shared" si="4958"/>
        <v>0</v>
      </c>
      <c r="JH171" s="186"/>
      <c r="JI171" s="186">
        <f t="shared" ref="JI171:JJ171" si="4959">JI155+JI160+JI165</f>
        <v>0</v>
      </c>
      <c r="JJ171" s="182">
        <f t="shared" si="4959"/>
        <v>0</v>
      </c>
      <c r="JK171" s="186"/>
      <c r="JL171" s="186">
        <f t="shared" ref="JL171:JP171" si="4960">JL155+JL160+JL165</f>
        <v>0</v>
      </c>
      <c r="JM171" s="698">
        <f t="shared" si="4960"/>
        <v>0</v>
      </c>
      <c r="JN171" s="186">
        <f t="shared" si="4960"/>
        <v>0</v>
      </c>
      <c r="JO171" s="186">
        <f t="shared" si="4960"/>
        <v>0</v>
      </c>
      <c r="JP171" s="182">
        <f t="shared" si="4960"/>
        <v>0</v>
      </c>
      <c r="JQ171" s="186"/>
      <c r="JR171" s="186">
        <f t="shared" ref="JR171:JT171" si="4961">JR155+JR160+JR165</f>
        <v>0</v>
      </c>
      <c r="JS171" s="182">
        <f t="shared" si="4961"/>
        <v>0</v>
      </c>
      <c r="JT171" s="182">
        <f t="shared" si="4961"/>
        <v>0</v>
      </c>
      <c r="JU171" s="186"/>
      <c r="JV171" s="186">
        <f t="shared" ref="JV171:JX171" si="4962">JV155+JV160+JV165</f>
        <v>0</v>
      </c>
      <c r="JW171" s="424">
        <f t="shared" si="3742"/>
        <v>0</v>
      </c>
      <c r="JX171" s="182">
        <f t="shared" si="4962"/>
        <v>1000</v>
      </c>
      <c r="JY171" s="186"/>
      <c r="JZ171" s="186">
        <f t="shared" ref="JZ171:KA171" si="4963">JZ155+JZ160+JZ165</f>
        <v>40000</v>
      </c>
      <c r="KA171" s="182">
        <f t="shared" si="4963"/>
        <v>0</v>
      </c>
      <c r="KB171" s="186"/>
      <c r="KC171" s="186">
        <f t="shared" ref="KC171:KD171" si="4964">KC155+KC160+KC165</f>
        <v>0</v>
      </c>
      <c r="KD171" s="182">
        <f t="shared" si="4964"/>
        <v>0</v>
      </c>
      <c r="KE171" s="186"/>
      <c r="KF171" s="186">
        <f t="shared" ref="KF171:KG171" si="4965">KF155+KF160+KF165</f>
        <v>0</v>
      </c>
      <c r="KG171" s="182">
        <f t="shared" si="4965"/>
        <v>1000</v>
      </c>
      <c r="KH171" s="186"/>
      <c r="KI171" s="186">
        <f t="shared" ref="KI171:KJ171" si="4966">KI155+KI160+KI165</f>
        <v>222000</v>
      </c>
      <c r="KJ171" s="182">
        <f t="shared" si="4966"/>
        <v>0</v>
      </c>
      <c r="KK171" s="186"/>
      <c r="KL171" s="186">
        <f t="shared" ref="KL171:KP171" si="4967">KL155+KL160+KL165</f>
        <v>0</v>
      </c>
      <c r="KM171" s="424">
        <f t="shared" si="3749"/>
        <v>262000</v>
      </c>
      <c r="KN171" s="186">
        <f t="shared" si="4967"/>
        <v>0</v>
      </c>
      <c r="KO171" s="186">
        <f t="shared" si="4967"/>
        <v>0</v>
      </c>
      <c r="KP171" s="829">
        <f t="shared" si="4967"/>
        <v>26200</v>
      </c>
      <c r="KQ171" s="424">
        <f t="shared" si="3793"/>
        <v>288200</v>
      </c>
      <c r="KR171" s="180"/>
    </row>
    <row r="172" spans="1:304" ht="15" customHeight="1">
      <c r="A172" s="919"/>
      <c r="B172" s="996" t="s">
        <v>139</v>
      </c>
      <c r="C172" s="997"/>
      <c r="D172" s="176" t="s">
        <v>56</v>
      </c>
      <c r="E172" s="182">
        <f t="shared" ref="E172" si="4968">E156+E161+E166</f>
        <v>0</v>
      </c>
      <c r="F172" s="182" t="str">
        <f t="shared" si="3758"/>
        <v/>
      </c>
      <c r="G172" s="182">
        <f t="shared" ref="G172:H172" si="4969">G156+G161+G166</f>
        <v>0</v>
      </c>
      <c r="H172" s="182">
        <f t="shared" si="4969"/>
        <v>0</v>
      </c>
      <c r="I172" s="182" t="str">
        <f t="shared" si="4208"/>
        <v/>
      </c>
      <c r="J172" s="182">
        <f t="shared" ref="J172:K172" si="4970">J156+J161+J166</f>
        <v>0</v>
      </c>
      <c r="K172" s="182">
        <f t="shared" si="4970"/>
        <v>0</v>
      </c>
      <c r="L172" s="182" t="str">
        <f t="shared" si="4210"/>
        <v/>
      </c>
      <c r="M172" s="182">
        <f t="shared" ref="M172:N172" si="4971">M156+M161+M166</f>
        <v>0</v>
      </c>
      <c r="N172" s="182">
        <f t="shared" si="4971"/>
        <v>0</v>
      </c>
      <c r="O172" s="182" t="str">
        <f t="shared" si="4212"/>
        <v/>
      </c>
      <c r="P172" s="182">
        <f t="shared" ref="P172:Q172" si="4972">P156+P161+P166</f>
        <v>0</v>
      </c>
      <c r="Q172" s="182">
        <f t="shared" si="4972"/>
        <v>0</v>
      </c>
      <c r="R172" s="182" t="str">
        <f t="shared" si="4214"/>
        <v/>
      </c>
      <c r="S172" s="182">
        <f t="shared" ref="S172:T172" si="4973">S156+S161+S166</f>
        <v>0</v>
      </c>
      <c r="T172" s="182">
        <f t="shared" si="4973"/>
        <v>0</v>
      </c>
      <c r="U172" s="182" t="str">
        <f t="shared" si="4216"/>
        <v/>
      </c>
      <c r="V172" s="182">
        <f t="shared" ref="V172:Z172" si="4974">V156+V161+V166</f>
        <v>0</v>
      </c>
      <c r="W172" s="698">
        <f t="shared" ref="W172:Y172" si="4975">W156+W161+W166</f>
        <v>0</v>
      </c>
      <c r="X172" s="182">
        <f t="shared" si="4975"/>
        <v>0</v>
      </c>
      <c r="Y172" s="182">
        <f t="shared" si="4975"/>
        <v>0</v>
      </c>
      <c r="Z172" s="182">
        <f t="shared" si="4974"/>
        <v>0</v>
      </c>
      <c r="AA172" s="249" t="str">
        <f t="shared" si="4219"/>
        <v/>
      </c>
      <c r="AB172" s="182">
        <f t="shared" ref="AB172:AD172" si="4976">AB156+AB161+AB166</f>
        <v>0</v>
      </c>
      <c r="AC172" s="182">
        <f t="shared" si="4976"/>
        <v>0</v>
      </c>
      <c r="AD172" s="182">
        <f t="shared" si="4976"/>
        <v>0</v>
      </c>
      <c r="AE172" s="182" t="str">
        <f t="shared" si="4221"/>
        <v/>
      </c>
      <c r="AF172" s="182">
        <f t="shared" ref="AF172:AH172" si="4977">AF156+AF161+AF166</f>
        <v>0</v>
      </c>
      <c r="AG172" s="182">
        <f t="shared" si="4977"/>
        <v>0</v>
      </c>
      <c r="AH172" s="182">
        <f t="shared" si="4977"/>
        <v>0</v>
      </c>
      <c r="AI172" s="182" t="str">
        <f t="shared" si="4708"/>
        <v/>
      </c>
      <c r="AJ172" s="182">
        <f t="shared" ref="AJ172:AK172" si="4978">AJ156+AJ161+AJ166</f>
        <v>0</v>
      </c>
      <c r="AK172" s="182">
        <f t="shared" si="4978"/>
        <v>0</v>
      </c>
      <c r="AL172" s="182" t="str">
        <f t="shared" si="4710"/>
        <v/>
      </c>
      <c r="AM172" s="182">
        <f t="shared" ref="AM172:AN172" si="4979">AM156+AM161+AM166</f>
        <v>0</v>
      </c>
      <c r="AN172" s="182">
        <f t="shared" si="4979"/>
        <v>0</v>
      </c>
      <c r="AO172" s="182" t="str">
        <f t="shared" si="4712"/>
        <v/>
      </c>
      <c r="AP172" s="182">
        <f t="shared" ref="AP172:AQ172" si="4980">AP156+AP161+AP166</f>
        <v>0</v>
      </c>
      <c r="AQ172" s="182">
        <f t="shared" si="4980"/>
        <v>0</v>
      </c>
      <c r="AR172" s="182" t="str">
        <f t="shared" si="4714"/>
        <v/>
      </c>
      <c r="AS172" s="182">
        <f t="shared" ref="AS172:AT172" si="4981">AS156+AS161+AS166</f>
        <v>0</v>
      </c>
      <c r="AT172" s="182">
        <f t="shared" si="4981"/>
        <v>0</v>
      </c>
      <c r="AU172" s="182" t="str">
        <f t="shared" si="4231"/>
        <v>0</v>
      </c>
      <c r="AV172" s="182">
        <f t="shared" ref="AV172:AZ172" si="4982">AV156+AV161+AV166</f>
        <v>0</v>
      </c>
      <c r="AW172" s="182">
        <f t="shared" si="4982"/>
        <v>0</v>
      </c>
      <c r="AX172" s="182">
        <f t="shared" si="4982"/>
        <v>0</v>
      </c>
      <c r="AY172" s="182">
        <f t="shared" si="4982"/>
        <v>0</v>
      </c>
      <c r="AZ172" s="183">
        <f t="shared" si="4982"/>
        <v>0</v>
      </c>
      <c r="BA172" s="211">
        <f t="shared" si="4233"/>
        <v>0</v>
      </c>
      <c r="BB172" s="180"/>
      <c r="BC172" s="181">
        <f>BC156+BC161+BC166</f>
        <v>0</v>
      </c>
      <c r="BD172" s="186" t="str">
        <f t="shared" si="3810"/>
        <v/>
      </c>
      <c r="BE172" s="186">
        <f t="shared" ref="BE172:BF172" si="4983">BE156+BE161+BE166</f>
        <v>0</v>
      </c>
      <c r="BF172" s="182">
        <f t="shared" si="4983"/>
        <v>0</v>
      </c>
      <c r="BG172" s="186" t="str">
        <f t="shared" si="3812"/>
        <v/>
      </c>
      <c r="BH172" s="186">
        <f t="shared" ref="BH172:BI172" si="4984">BH156+BH161+BH166</f>
        <v>0</v>
      </c>
      <c r="BI172" s="182">
        <f t="shared" si="4984"/>
        <v>0</v>
      </c>
      <c r="BJ172" s="186" t="str">
        <f t="shared" si="3814"/>
        <v/>
      </c>
      <c r="BK172" s="186">
        <f t="shared" ref="BK172:BL172" si="4985">BK156+BK161+BK166</f>
        <v>0</v>
      </c>
      <c r="BL172" s="182">
        <f t="shared" si="4985"/>
        <v>0</v>
      </c>
      <c r="BM172" s="186" t="str">
        <f t="shared" si="3816"/>
        <v/>
      </c>
      <c r="BN172" s="186">
        <f t="shared" ref="BN172:BO172" si="4986">BN156+BN161+BN166</f>
        <v>0</v>
      </c>
      <c r="BO172" s="182">
        <f t="shared" si="4986"/>
        <v>0</v>
      </c>
      <c r="BP172" s="186" t="str">
        <f t="shared" si="3818"/>
        <v/>
      </c>
      <c r="BQ172" s="186">
        <f t="shared" ref="BQ172:BR172" si="4987">BQ156+BQ161+BQ166</f>
        <v>0</v>
      </c>
      <c r="BR172" s="182">
        <f t="shared" si="4987"/>
        <v>0</v>
      </c>
      <c r="BS172" s="186" t="str">
        <f t="shared" si="3820"/>
        <v/>
      </c>
      <c r="BT172" s="186">
        <f t="shared" ref="BT172:BX172" si="4988">BT156+BT161+BT166</f>
        <v>0</v>
      </c>
      <c r="BU172" s="698">
        <f t="shared" ref="BU172:BW173" si="4989">BU156+BU161+BU166</f>
        <v>0</v>
      </c>
      <c r="BV172" s="186">
        <f t="shared" si="4989"/>
        <v>0</v>
      </c>
      <c r="BW172" s="186">
        <f t="shared" si="4989"/>
        <v>0</v>
      </c>
      <c r="BX172" s="182">
        <f t="shared" si="4988"/>
        <v>0</v>
      </c>
      <c r="BY172" s="186" t="str">
        <f t="shared" si="3823"/>
        <v/>
      </c>
      <c r="BZ172" s="186">
        <f t="shared" ref="BZ172:CB172" si="4990">BZ156+BZ161+BZ166</f>
        <v>0</v>
      </c>
      <c r="CA172" s="182">
        <f t="shared" si="4990"/>
        <v>0</v>
      </c>
      <c r="CB172" s="182">
        <f t="shared" si="4990"/>
        <v>0</v>
      </c>
      <c r="CC172" s="186" t="str">
        <f t="shared" si="3825"/>
        <v/>
      </c>
      <c r="CD172" s="186">
        <f t="shared" ref="CD172:CF172" si="4991">CD156+CD161+CD166</f>
        <v>0</v>
      </c>
      <c r="CE172" s="424">
        <f t="shared" si="3674"/>
        <v>0</v>
      </c>
      <c r="CF172" s="182">
        <f t="shared" si="4991"/>
        <v>4170</v>
      </c>
      <c r="CG172" s="186">
        <f t="shared" si="3828"/>
        <v>68.273381294964025</v>
      </c>
      <c r="CH172" s="186">
        <f t="shared" ref="CH172:CI172" si="4992">CH156+CH161+CH166</f>
        <v>284700</v>
      </c>
      <c r="CI172" s="182">
        <f t="shared" si="4992"/>
        <v>0</v>
      </c>
      <c r="CJ172" s="186" t="str">
        <f t="shared" si="3830"/>
        <v/>
      </c>
      <c r="CK172" s="186">
        <f t="shared" ref="CK172:CL172" si="4993">CK156+CK161+CK166</f>
        <v>0</v>
      </c>
      <c r="CL172" s="182">
        <f t="shared" si="4993"/>
        <v>22</v>
      </c>
      <c r="CM172" s="186">
        <f t="shared" si="3832"/>
        <v>1850</v>
      </c>
      <c r="CN172" s="186">
        <f t="shared" ref="CN172:CO172" si="4994">CN156+CN161+CN166</f>
        <v>40700</v>
      </c>
      <c r="CO172" s="182">
        <f t="shared" si="4994"/>
        <v>2030</v>
      </c>
      <c r="CP172" s="186">
        <f t="shared" si="3834"/>
        <v>222</v>
      </c>
      <c r="CQ172" s="186">
        <f t="shared" ref="CQ172:CR172" si="4995">CQ156+CQ161+CQ166</f>
        <v>450660</v>
      </c>
      <c r="CR172" s="182">
        <f t="shared" si="4995"/>
        <v>0</v>
      </c>
      <c r="CS172" s="186" t="str">
        <f t="shared" si="3836"/>
        <v/>
      </c>
      <c r="CT172" s="186">
        <f t="shared" ref="CT172:CX172" si="4996">CT156+CT161+CT166</f>
        <v>0</v>
      </c>
      <c r="CU172" s="424">
        <f t="shared" si="3681"/>
        <v>776060</v>
      </c>
      <c r="CV172" s="186">
        <f t="shared" si="4996"/>
        <v>0</v>
      </c>
      <c r="CW172" s="186">
        <f t="shared" si="4996"/>
        <v>0</v>
      </c>
      <c r="CX172" s="186">
        <f t="shared" si="4996"/>
        <v>77606</v>
      </c>
      <c r="CY172" s="424">
        <f t="shared" si="3789"/>
        <v>853666</v>
      </c>
      <c r="CZ172" s="829"/>
      <c r="DA172" s="182">
        <f t="shared" ref="DA172" si="4997">DA156+DA161+DA166</f>
        <v>0</v>
      </c>
      <c r="DB172" s="186"/>
      <c r="DC172" s="186">
        <f t="shared" ref="DC172:DD172" si="4998">DC156+DC161+DC166</f>
        <v>0</v>
      </c>
      <c r="DD172" s="182">
        <f t="shared" si="4998"/>
        <v>0</v>
      </c>
      <c r="DE172" s="186"/>
      <c r="DF172" s="186">
        <f t="shared" ref="DF172:DG172" si="4999">DF156+DF161+DF166</f>
        <v>0</v>
      </c>
      <c r="DG172" s="182">
        <f t="shared" si="4999"/>
        <v>0</v>
      </c>
      <c r="DH172" s="186"/>
      <c r="DI172" s="186">
        <f t="shared" ref="DI172:DJ172" si="5000">DI156+DI161+DI166</f>
        <v>0</v>
      </c>
      <c r="DJ172" s="182">
        <f t="shared" si="5000"/>
        <v>0</v>
      </c>
      <c r="DK172" s="186"/>
      <c r="DL172" s="186">
        <f t="shared" ref="DL172:DM172" si="5001">DL156+DL161+DL166</f>
        <v>0</v>
      </c>
      <c r="DM172" s="182">
        <f t="shared" si="5001"/>
        <v>0</v>
      </c>
      <c r="DN172" s="186"/>
      <c r="DO172" s="186">
        <f t="shared" ref="DO172:DP172" si="5002">DO156+DO161+DO166</f>
        <v>0</v>
      </c>
      <c r="DP172" s="182">
        <f t="shared" si="5002"/>
        <v>0</v>
      </c>
      <c r="DQ172" s="186"/>
      <c r="DR172" s="186">
        <f t="shared" ref="DR172:DV172" si="5003">DR156+DR161+DR166</f>
        <v>0</v>
      </c>
      <c r="DS172" s="698">
        <f t="shared" ref="DS172:DU173" si="5004">DS156+DS161+DS166</f>
        <v>0</v>
      </c>
      <c r="DT172" s="186">
        <f t="shared" si="5004"/>
        <v>0</v>
      </c>
      <c r="DU172" s="186">
        <f t="shared" si="5004"/>
        <v>0</v>
      </c>
      <c r="DV172" s="182">
        <f t="shared" si="5003"/>
        <v>0</v>
      </c>
      <c r="DW172" s="186"/>
      <c r="DX172" s="186">
        <f t="shared" ref="DX172:DZ172" si="5005">DX156+DX161+DX166</f>
        <v>0</v>
      </c>
      <c r="DY172" s="182">
        <f t="shared" si="5005"/>
        <v>0</v>
      </c>
      <c r="DZ172" s="182">
        <f t="shared" si="5005"/>
        <v>0</v>
      </c>
      <c r="EA172" s="186"/>
      <c r="EB172" s="186">
        <f t="shared" ref="EB172:ED172" si="5006">EB156+EB161+EB166</f>
        <v>0</v>
      </c>
      <c r="EC172" s="424">
        <f t="shared" si="3691"/>
        <v>0</v>
      </c>
      <c r="ED172" s="182">
        <f t="shared" si="5006"/>
        <v>4102</v>
      </c>
      <c r="EE172" s="186"/>
      <c r="EF172" s="186">
        <f t="shared" ref="EF172:EG172" si="5007">EF156+EF161+EF166</f>
        <v>100100</v>
      </c>
      <c r="EG172" s="182">
        <f t="shared" si="5007"/>
        <v>0</v>
      </c>
      <c r="EH172" s="186"/>
      <c r="EI172" s="186">
        <f t="shared" ref="EI172:EJ172" si="5008">EI156+EI161+EI166</f>
        <v>0</v>
      </c>
      <c r="EJ172" s="182">
        <f t="shared" si="5008"/>
        <v>108</v>
      </c>
      <c r="EK172" s="186"/>
      <c r="EL172" s="186">
        <f t="shared" ref="EL172:EM172" si="5009">EL156+EL161+EL166</f>
        <v>199800</v>
      </c>
      <c r="EM172" s="182">
        <f t="shared" si="5009"/>
        <v>2030</v>
      </c>
      <c r="EN172" s="186"/>
      <c r="EO172" s="186">
        <f t="shared" ref="EO172:EP172" si="5010">EO156+EO161+EO166</f>
        <v>450660</v>
      </c>
      <c r="EP172" s="182">
        <f t="shared" si="5010"/>
        <v>0</v>
      </c>
      <c r="EQ172" s="186"/>
      <c r="ER172" s="186">
        <f t="shared" ref="ER172:EV172" si="5011">ER156+ER161+ER166</f>
        <v>0</v>
      </c>
      <c r="ES172" s="424">
        <f t="shared" si="3698"/>
        <v>750560</v>
      </c>
      <c r="ET172" s="186">
        <f t="shared" si="5011"/>
        <v>0</v>
      </c>
      <c r="EU172" s="186">
        <f t="shared" si="5011"/>
        <v>0</v>
      </c>
      <c r="EV172" s="186">
        <f t="shared" si="5011"/>
        <v>75056</v>
      </c>
      <c r="EW172" s="424">
        <f t="shared" si="3790"/>
        <v>825616</v>
      </c>
      <c r="EX172" s="180"/>
      <c r="EY172" s="182">
        <f t="shared" ref="EY172" si="5012">EY156+EY161+EY166</f>
        <v>0</v>
      </c>
      <c r="EZ172" s="186"/>
      <c r="FA172" s="186">
        <f t="shared" ref="FA172:FB172" si="5013">FA156+FA161+FA166</f>
        <v>0</v>
      </c>
      <c r="FB172" s="182">
        <f t="shared" si="5013"/>
        <v>0</v>
      </c>
      <c r="FC172" s="186"/>
      <c r="FD172" s="186">
        <f t="shared" ref="FD172:FE172" si="5014">FD156+FD161+FD166</f>
        <v>0</v>
      </c>
      <c r="FE172" s="182">
        <f t="shared" si="5014"/>
        <v>0</v>
      </c>
      <c r="FF172" s="186"/>
      <c r="FG172" s="186">
        <f t="shared" ref="FG172:FH172" si="5015">FG156+FG161+FG166</f>
        <v>0</v>
      </c>
      <c r="FH172" s="182">
        <f t="shared" si="5015"/>
        <v>0</v>
      </c>
      <c r="FI172" s="186"/>
      <c r="FJ172" s="186">
        <f t="shared" ref="FJ172:FK172" si="5016">FJ156+FJ161+FJ166</f>
        <v>0</v>
      </c>
      <c r="FK172" s="182">
        <f t="shared" si="5016"/>
        <v>0</v>
      </c>
      <c r="FL172" s="186"/>
      <c r="FM172" s="186">
        <f t="shared" ref="FM172:FN172" si="5017">FM156+FM161+FM166</f>
        <v>0</v>
      </c>
      <c r="FN172" s="182">
        <f t="shared" si="5017"/>
        <v>0</v>
      </c>
      <c r="FO172" s="186"/>
      <c r="FP172" s="186">
        <f t="shared" ref="FP172:FT172" si="5018">FP156+FP161+FP166</f>
        <v>0</v>
      </c>
      <c r="FQ172" s="698">
        <f t="shared" ref="FQ172:FS173" si="5019">FQ156+FQ161+FQ166</f>
        <v>0</v>
      </c>
      <c r="FR172" s="186">
        <f t="shared" si="5019"/>
        <v>0</v>
      </c>
      <c r="FS172" s="186">
        <f t="shared" si="5019"/>
        <v>0</v>
      </c>
      <c r="FT172" s="182">
        <f t="shared" si="5018"/>
        <v>0</v>
      </c>
      <c r="FU172" s="186"/>
      <c r="FV172" s="186">
        <f t="shared" ref="FV172:FX172" si="5020">FV156+FV161+FV166</f>
        <v>0</v>
      </c>
      <c r="FW172" s="182">
        <f t="shared" si="5020"/>
        <v>0</v>
      </c>
      <c r="FX172" s="186">
        <f t="shared" si="5020"/>
        <v>0</v>
      </c>
      <c r="FY172" s="186"/>
      <c r="FZ172" s="186">
        <f t="shared" ref="FZ172:GB172" si="5021">FZ156+FZ161+FZ166</f>
        <v>0</v>
      </c>
      <c r="GA172" s="424">
        <f t="shared" si="3708"/>
        <v>0</v>
      </c>
      <c r="GB172" s="182">
        <f t="shared" si="5021"/>
        <v>4201</v>
      </c>
      <c r="GC172" s="186"/>
      <c r="GD172" s="186">
        <f t="shared" ref="GD172:GE172" si="5022">GD156+GD161+GD166</f>
        <v>93749</v>
      </c>
      <c r="GE172" s="182">
        <f t="shared" si="5022"/>
        <v>0</v>
      </c>
      <c r="GF172" s="186"/>
      <c r="GG172" s="186">
        <f t="shared" ref="GG172:GH172" si="5023">GG156+GG161+GG166</f>
        <v>0</v>
      </c>
      <c r="GH172" s="182">
        <f t="shared" si="5023"/>
        <v>42</v>
      </c>
      <c r="GI172" s="186"/>
      <c r="GJ172" s="186">
        <f t="shared" ref="GJ172:GK172" si="5024">GJ156+GJ161+GJ166</f>
        <v>77700</v>
      </c>
      <c r="GK172" s="182">
        <f t="shared" si="5024"/>
        <v>2030</v>
      </c>
      <c r="GL172" s="186"/>
      <c r="GM172" s="186">
        <f t="shared" ref="GM172:GN172" si="5025">GM156+GM161+GM166</f>
        <v>450660</v>
      </c>
      <c r="GN172" s="182">
        <f t="shared" si="5025"/>
        <v>0</v>
      </c>
      <c r="GO172" s="186"/>
      <c r="GP172" s="186">
        <f t="shared" ref="GP172:GT172" si="5026">GP156+GP161+GP166</f>
        <v>0</v>
      </c>
      <c r="GQ172" s="424">
        <f t="shared" si="3715"/>
        <v>622109</v>
      </c>
      <c r="GR172" s="186">
        <f t="shared" si="5026"/>
        <v>0</v>
      </c>
      <c r="GS172" s="186">
        <f t="shared" si="5026"/>
        <v>0</v>
      </c>
      <c r="GT172" s="829">
        <f t="shared" si="5026"/>
        <v>62210.9</v>
      </c>
      <c r="GU172" s="424">
        <f t="shared" si="3791"/>
        <v>684319.9</v>
      </c>
      <c r="GV172" s="180"/>
      <c r="GW172" s="182">
        <f t="shared" ref="GW172" si="5027">GW156+GW161+GW166</f>
        <v>0</v>
      </c>
      <c r="GX172" s="186"/>
      <c r="GY172" s="186">
        <f t="shared" ref="GY172:GZ172" si="5028">GY156+GY161+GY166</f>
        <v>0</v>
      </c>
      <c r="GZ172" s="182">
        <f t="shared" si="5028"/>
        <v>0</v>
      </c>
      <c r="HA172" s="186"/>
      <c r="HB172" s="186">
        <f t="shared" ref="HB172:HC172" si="5029">HB156+HB161+HB166</f>
        <v>0</v>
      </c>
      <c r="HC172" s="182">
        <f t="shared" si="5029"/>
        <v>0</v>
      </c>
      <c r="HD172" s="186"/>
      <c r="HE172" s="186">
        <f t="shared" ref="HE172:HF172" si="5030">HE156+HE161+HE166</f>
        <v>0</v>
      </c>
      <c r="HF172" s="182">
        <f t="shared" si="5030"/>
        <v>0</v>
      </c>
      <c r="HG172" s="186"/>
      <c r="HH172" s="186">
        <f t="shared" ref="HH172:HI172" si="5031">HH156+HH161+HH166</f>
        <v>0</v>
      </c>
      <c r="HI172" s="182">
        <f t="shared" si="5031"/>
        <v>0</v>
      </c>
      <c r="HJ172" s="186"/>
      <c r="HK172" s="186">
        <f t="shared" ref="HK172:HL172" si="5032">HK156+HK161+HK166</f>
        <v>0</v>
      </c>
      <c r="HL172" s="182">
        <f t="shared" si="5032"/>
        <v>0</v>
      </c>
      <c r="HM172" s="186"/>
      <c r="HN172" s="186">
        <f t="shared" ref="HN172:HR172" si="5033">HN156+HN161+HN166</f>
        <v>0</v>
      </c>
      <c r="HO172" s="698">
        <f t="shared" ref="HO172:HQ173" si="5034">HO156+HO161+HO166</f>
        <v>0</v>
      </c>
      <c r="HP172" s="186">
        <f t="shared" si="5034"/>
        <v>0</v>
      </c>
      <c r="HQ172" s="186">
        <f t="shared" si="5034"/>
        <v>0</v>
      </c>
      <c r="HR172" s="182">
        <f t="shared" si="5033"/>
        <v>0</v>
      </c>
      <c r="HS172" s="186"/>
      <c r="HT172" s="186">
        <f t="shared" ref="HT172:HV172" si="5035">HT156+HT161+HT166</f>
        <v>0</v>
      </c>
      <c r="HU172" s="182">
        <f t="shared" si="5035"/>
        <v>0</v>
      </c>
      <c r="HV172" s="182">
        <f t="shared" si="5035"/>
        <v>0</v>
      </c>
      <c r="HW172" s="186"/>
      <c r="HX172" s="186">
        <f t="shared" ref="HX172:HZ172" si="5036">HX156+HX161+HX166</f>
        <v>0</v>
      </c>
      <c r="HY172" s="424">
        <f t="shared" si="3725"/>
        <v>0</v>
      </c>
      <c r="HZ172" s="182">
        <f t="shared" si="5036"/>
        <v>4130</v>
      </c>
      <c r="IA172" s="186"/>
      <c r="IB172" s="186">
        <f t="shared" ref="IB172:IC172" si="5037">IB156+IB161+IB166</f>
        <v>87430</v>
      </c>
      <c r="IC172" s="182">
        <f t="shared" si="5037"/>
        <v>0</v>
      </c>
      <c r="ID172" s="186"/>
      <c r="IE172" s="186">
        <f t="shared" ref="IE172:IF172" si="5038">IE156+IE161+IE166</f>
        <v>0</v>
      </c>
      <c r="IF172" s="182">
        <f t="shared" si="5038"/>
        <v>141</v>
      </c>
      <c r="IG172" s="186"/>
      <c r="IH172" s="186">
        <f t="shared" ref="IH172:II172" si="5039">IH156+IH161+IH166</f>
        <v>260850</v>
      </c>
      <c r="II172" s="182">
        <f t="shared" si="5039"/>
        <v>2030</v>
      </c>
      <c r="IJ172" s="186"/>
      <c r="IK172" s="186">
        <f t="shared" ref="IK172:IL172" si="5040">IK156+IK161+IK166</f>
        <v>450660</v>
      </c>
      <c r="IL172" s="182">
        <f t="shared" si="5040"/>
        <v>0</v>
      </c>
      <c r="IM172" s="186"/>
      <c r="IN172" s="186">
        <f t="shared" ref="IN172:IR172" si="5041">IN156+IN161+IN166</f>
        <v>0</v>
      </c>
      <c r="IO172" s="424">
        <f t="shared" si="3732"/>
        <v>798940</v>
      </c>
      <c r="IP172" s="186">
        <f t="shared" si="5041"/>
        <v>0</v>
      </c>
      <c r="IQ172" s="186">
        <f t="shared" si="5041"/>
        <v>0</v>
      </c>
      <c r="IR172" s="829">
        <f t="shared" si="5041"/>
        <v>79894</v>
      </c>
      <c r="IS172" s="424">
        <f t="shared" si="3792"/>
        <v>878834</v>
      </c>
      <c r="IT172" s="180"/>
      <c r="IU172" s="182">
        <f>IU156+IU161+IU166</f>
        <v>0</v>
      </c>
      <c r="IV172" s="186"/>
      <c r="IW172" s="186">
        <f t="shared" ref="IW172:IX172" si="5042">IW156+IW161+IW166</f>
        <v>0</v>
      </c>
      <c r="IX172" s="182">
        <f t="shared" si="5042"/>
        <v>0</v>
      </c>
      <c r="IY172" s="186"/>
      <c r="IZ172" s="186">
        <f t="shared" ref="IZ172:JA172" si="5043">IZ156+IZ161+IZ166</f>
        <v>0</v>
      </c>
      <c r="JA172" s="182">
        <f t="shared" si="5043"/>
        <v>0</v>
      </c>
      <c r="JB172" s="186"/>
      <c r="JC172" s="186">
        <f t="shared" ref="JC172:JD172" si="5044">JC156+JC161+JC166</f>
        <v>0</v>
      </c>
      <c r="JD172" s="182">
        <f t="shared" si="5044"/>
        <v>0</v>
      </c>
      <c r="JE172" s="186"/>
      <c r="JF172" s="186">
        <f t="shared" ref="JF172:JG172" si="5045">JF156+JF161+JF166</f>
        <v>0</v>
      </c>
      <c r="JG172" s="182">
        <f t="shared" si="5045"/>
        <v>0</v>
      </c>
      <c r="JH172" s="186"/>
      <c r="JI172" s="186">
        <f t="shared" ref="JI172:JJ172" si="5046">JI156+JI161+JI166</f>
        <v>0</v>
      </c>
      <c r="JJ172" s="182">
        <f t="shared" si="5046"/>
        <v>0</v>
      </c>
      <c r="JK172" s="186"/>
      <c r="JL172" s="186">
        <f t="shared" ref="JL172:JP173" si="5047">JL156+JL161+JL166</f>
        <v>0</v>
      </c>
      <c r="JM172" s="698">
        <f t="shared" si="5047"/>
        <v>0</v>
      </c>
      <c r="JN172" s="186">
        <f t="shared" si="5047"/>
        <v>0</v>
      </c>
      <c r="JO172" s="186">
        <f t="shared" si="5047"/>
        <v>0</v>
      </c>
      <c r="JP172" s="182">
        <f t="shared" si="5047"/>
        <v>0</v>
      </c>
      <c r="JQ172" s="186"/>
      <c r="JR172" s="186">
        <f t="shared" ref="JR172:JT172" si="5048">JR156+JR161+JR166</f>
        <v>0</v>
      </c>
      <c r="JS172" s="182">
        <f t="shared" si="5048"/>
        <v>0</v>
      </c>
      <c r="JT172" s="182">
        <f t="shared" si="5048"/>
        <v>0</v>
      </c>
      <c r="JU172" s="186"/>
      <c r="JV172" s="186">
        <f t="shared" ref="JV172:JX172" si="5049">JV156+JV161+JV166</f>
        <v>0</v>
      </c>
      <c r="JW172" s="424">
        <f t="shared" si="3742"/>
        <v>0</v>
      </c>
      <c r="JX172" s="182">
        <f t="shared" si="5049"/>
        <v>4130</v>
      </c>
      <c r="JY172" s="186"/>
      <c r="JZ172" s="186">
        <f t="shared" ref="JZ172:KA172" si="5050">JZ156+JZ161+JZ166</f>
        <v>87430</v>
      </c>
      <c r="KA172" s="182">
        <f t="shared" si="5050"/>
        <v>0</v>
      </c>
      <c r="KB172" s="186"/>
      <c r="KC172" s="186">
        <f t="shared" ref="KC172:KD172" si="5051">KC156+KC161+KC166</f>
        <v>0</v>
      </c>
      <c r="KD172" s="182">
        <f t="shared" si="5051"/>
        <v>141</v>
      </c>
      <c r="KE172" s="186"/>
      <c r="KF172" s="186">
        <f t="shared" ref="KF172:KG172" si="5052">KF156+KF161+KF166</f>
        <v>260850</v>
      </c>
      <c r="KG172" s="182">
        <f t="shared" si="5052"/>
        <v>2030</v>
      </c>
      <c r="KH172" s="186"/>
      <c r="KI172" s="186">
        <f t="shared" ref="KI172:KJ172" si="5053">KI156+KI161+KI166</f>
        <v>450660</v>
      </c>
      <c r="KJ172" s="182">
        <f t="shared" si="5053"/>
        <v>0</v>
      </c>
      <c r="KK172" s="186"/>
      <c r="KL172" s="186">
        <f t="shared" ref="KL172:KP172" si="5054">KL156+KL161+KL166</f>
        <v>0</v>
      </c>
      <c r="KM172" s="424">
        <f t="shared" si="3749"/>
        <v>798940</v>
      </c>
      <c r="KN172" s="186">
        <f t="shared" si="5054"/>
        <v>0</v>
      </c>
      <c r="KO172" s="186">
        <f t="shared" si="5054"/>
        <v>0</v>
      </c>
      <c r="KP172" s="829">
        <f t="shared" si="5054"/>
        <v>79894</v>
      </c>
      <c r="KQ172" s="424">
        <f t="shared" si="3793"/>
        <v>878834</v>
      </c>
      <c r="KR172" s="180"/>
    </row>
    <row r="173" spans="1:304" ht="15" customHeight="1">
      <c r="A173" s="919"/>
      <c r="B173" s="996" t="s">
        <v>139</v>
      </c>
      <c r="C173" s="997"/>
      <c r="D173" s="176" t="s">
        <v>428</v>
      </c>
      <c r="E173" s="182"/>
      <c r="F173" s="182"/>
      <c r="G173" s="182"/>
      <c r="H173" s="182"/>
      <c r="I173" s="182"/>
      <c r="J173" s="182"/>
      <c r="K173" s="182"/>
      <c r="L173" s="182"/>
      <c r="M173" s="182"/>
      <c r="N173" s="182"/>
      <c r="O173" s="182"/>
      <c r="P173" s="182"/>
      <c r="Q173" s="182"/>
      <c r="R173" s="182"/>
      <c r="S173" s="182"/>
      <c r="T173" s="182"/>
      <c r="U173" s="182"/>
      <c r="V173" s="182"/>
      <c r="W173" s="698"/>
      <c r="X173" s="182"/>
      <c r="Y173" s="182"/>
      <c r="Z173" s="182"/>
      <c r="AA173" s="249"/>
      <c r="AB173" s="182"/>
      <c r="AC173" s="182"/>
      <c r="AD173" s="182"/>
      <c r="AE173" s="182"/>
      <c r="AF173" s="182"/>
      <c r="AG173" s="182"/>
      <c r="AH173" s="182"/>
      <c r="AI173" s="182"/>
      <c r="AJ173" s="182"/>
      <c r="AK173" s="182"/>
      <c r="AL173" s="182"/>
      <c r="AM173" s="182"/>
      <c r="AN173" s="182"/>
      <c r="AO173" s="182"/>
      <c r="AP173" s="182"/>
      <c r="AQ173" s="182"/>
      <c r="AR173" s="182"/>
      <c r="AS173" s="182"/>
      <c r="AT173" s="182"/>
      <c r="AU173" s="182"/>
      <c r="AV173" s="182"/>
      <c r="AW173" s="182"/>
      <c r="AX173" s="182"/>
      <c r="AY173" s="182"/>
      <c r="AZ173" s="183"/>
      <c r="BA173" s="211"/>
      <c r="BB173" s="180"/>
      <c r="BC173" s="181">
        <f>BC167</f>
        <v>0</v>
      </c>
      <c r="BD173" s="186" t="str">
        <f t="shared" si="3810"/>
        <v/>
      </c>
      <c r="BE173" s="186">
        <f>BE167</f>
        <v>0</v>
      </c>
      <c r="BF173" s="182">
        <f t="shared" ref="BF173:CX173" si="5055">BF167</f>
        <v>0</v>
      </c>
      <c r="BG173" s="186" t="str">
        <f t="shared" si="3812"/>
        <v/>
      </c>
      <c r="BH173" s="186">
        <f t="shared" si="5055"/>
        <v>0</v>
      </c>
      <c r="BI173" s="182">
        <f t="shared" si="5055"/>
        <v>0</v>
      </c>
      <c r="BJ173" s="186" t="str">
        <f t="shared" si="3814"/>
        <v/>
      </c>
      <c r="BK173" s="186">
        <f t="shared" si="5055"/>
        <v>0</v>
      </c>
      <c r="BL173" s="182">
        <f t="shared" si="5055"/>
        <v>0</v>
      </c>
      <c r="BM173" s="186" t="str">
        <f t="shared" si="3816"/>
        <v/>
      </c>
      <c r="BN173" s="186">
        <f t="shared" si="5055"/>
        <v>0</v>
      </c>
      <c r="BO173" s="182">
        <f t="shared" si="5055"/>
        <v>0</v>
      </c>
      <c r="BP173" s="186" t="str">
        <f t="shared" si="3818"/>
        <v/>
      </c>
      <c r="BQ173" s="186">
        <f t="shared" si="5055"/>
        <v>0</v>
      </c>
      <c r="BR173" s="182">
        <f t="shared" si="5055"/>
        <v>0</v>
      </c>
      <c r="BS173" s="186" t="str">
        <f t="shared" si="3820"/>
        <v/>
      </c>
      <c r="BT173" s="186">
        <f t="shared" si="5055"/>
        <v>0</v>
      </c>
      <c r="BU173" s="182">
        <f t="shared" si="5055"/>
        <v>0</v>
      </c>
      <c r="BV173" s="186">
        <f t="shared" si="4989"/>
        <v>0</v>
      </c>
      <c r="BW173" s="186">
        <f t="shared" si="5055"/>
        <v>0</v>
      </c>
      <c r="BX173" s="182">
        <f t="shared" si="5055"/>
        <v>0</v>
      </c>
      <c r="BY173" s="186" t="str">
        <f t="shared" si="3823"/>
        <v/>
      </c>
      <c r="BZ173" s="186">
        <f t="shared" si="5055"/>
        <v>0</v>
      </c>
      <c r="CA173" s="182">
        <f t="shared" si="5055"/>
        <v>0</v>
      </c>
      <c r="CB173" s="182">
        <f t="shared" si="5055"/>
        <v>0</v>
      </c>
      <c r="CC173" s="186" t="str">
        <f t="shared" si="3825"/>
        <v/>
      </c>
      <c r="CD173" s="186">
        <f t="shared" si="5055"/>
        <v>0</v>
      </c>
      <c r="CE173" s="424">
        <f t="shared" si="3674"/>
        <v>0</v>
      </c>
      <c r="CF173" s="182">
        <f t="shared" si="5055"/>
        <v>60</v>
      </c>
      <c r="CG173" s="186">
        <f t="shared" si="3828"/>
        <v>24</v>
      </c>
      <c r="CH173" s="186">
        <f t="shared" si="5055"/>
        <v>1440</v>
      </c>
      <c r="CI173" s="182">
        <f t="shared" si="5055"/>
        <v>0</v>
      </c>
      <c r="CJ173" s="186" t="str">
        <f t="shared" si="3830"/>
        <v/>
      </c>
      <c r="CK173" s="186">
        <f t="shared" si="5055"/>
        <v>0</v>
      </c>
      <c r="CL173" s="182">
        <f t="shared" si="5055"/>
        <v>30</v>
      </c>
      <c r="CM173" s="186">
        <f t="shared" si="3832"/>
        <v>1600</v>
      </c>
      <c r="CN173" s="186">
        <f t="shared" si="5055"/>
        <v>48000</v>
      </c>
      <c r="CO173" s="182">
        <f t="shared" si="5055"/>
        <v>0</v>
      </c>
      <c r="CP173" s="186" t="str">
        <f t="shared" si="3834"/>
        <v/>
      </c>
      <c r="CQ173" s="186">
        <f t="shared" si="5055"/>
        <v>0</v>
      </c>
      <c r="CR173" s="182">
        <f t="shared" si="5055"/>
        <v>0</v>
      </c>
      <c r="CS173" s="186" t="str">
        <f t="shared" si="3836"/>
        <v/>
      </c>
      <c r="CT173" s="186">
        <f t="shared" si="5055"/>
        <v>0</v>
      </c>
      <c r="CU173" s="424">
        <f t="shared" si="3681"/>
        <v>49440</v>
      </c>
      <c r="CV173" s="186">
        <f t="shared" si="5055"/>
        <v>0</v>
      </c>
      <c r="CW173" s="186">
        <f t="shared" si="5055"/>
        <v>0</v>
      </c>
      <c r="CX173" s="186">
        <f t="shared" si="5055"/>
        <v>4944</v>
      </c>
      <c r="CY173" s="424">
        <f t="shared" si="3789"/>
        <v>54384</v>
      </c>
      <c r="CZ173" s="829"/>
      <c r="DA173" s="182">
        <f>DA167</f>
        <v>0</v>
      </c>
      <c r="DB173" s="186" t="str">
        <f t="shared" ref="DB173" si="5056">IF(ISERROR(DC173/DA173),"",(DC173/DA173))</f>
        <v/>
      </c>
      <c r="DC173" s="186">
        <f>DC167</f>
        <v>0</v>
      </c>
      <c r="DD173" s="182">
        <f t="shared" ref="DD173:EV173" si="5057">DD167</f>
        <v>0</v>
      </c>
      <c r="DE173" s="186" t="str">
        <f t="shared" ref="DE173" si="5058">IF(ISERROR(DF173/DD173),"",(DF173/DD173))</f>
        <v/>
      </c>
      <c r="DF173" s="186">
        <f t="shared" si="5057"/>
        <v>0</v>
      </c>
      <c r="DG173" s="182">
        <f t="shared" si="5057"/>
        <v>0</v>
      </c>
      <c r="DH173" s="186" t="str">
        <f t="shared" ref="DH173" si="5059">IF(ISERROR(DI173/DG173),"",(DI173/DG173))</f>
        <v/>
      </c>
      <c r="DI173" s="186">
        <f>DI167</f>
        <v>0</v>
      </c>
      <c r="DJ173" s="182">
        <f t="shared" si="5057"/>
        <v>0</v>
      </c>
      <c r="DK173" s="186" t="str">
        <f>IF(ISERROR(DL173/DJ173),"",(DL173/DJ173))</f>
        <v/>
      </c>
      <c r="DL173" s="186">
        <f>DL167</f>
        <v>0</v>
      </c>
      <c r="DM173" s="182">
        <f t="shared" si="5057"/>
        <v>0</v>
      </c>
      <c r="DN173" s="186" t="str">
        <f t="shared" ref="DN173" si="5060">IF(ISERROR(DO173/DM173),"",(DO173/DM173))</f>
        <v/>
      </c>
      <c r="DO173" s="186">
        <f t="shared" si="5057"/>
        <v>0</v>
      </c>
      <c r="DP173" s="182">
        <f t="shared" si="5057"/>
        <v>0</v>
      </c>
      <c r="DQ173" s="186" t="str">
        <f t="shared" ref="DQ173" si="5061">IF(ISERROR(DR173/DP173),"",(DR173/DP173))</f>
        <v/>
      </c>
      <c r="DR173" s="186">
        <f t="shared" si="5057"/>
        <v>0</v>
      </c>
      <c r="DS173" s="182">
        <f t="shared" si="5057"/>
        <v>0</v>
      </c>
      <c r="DT173" s="186">
        <f t="shared" si="5004"/>
        <v>0</v>
      </c>
      <c r="DU173" s="186">
        <f t="shared" si="5057"/>
        <v>0</v>
      </c>
      <c r="DV173" s="182">
        <f t="shared" si="5057"/>
        <v>0</v>
      </c>
      <c r="DW173" s="186" t="str">
        <f t="shared" ref="DW173" si="5062">IF(ISERROR(DX173/DV173),"",(DX173/DV173))</f>
        <v/>
      </c>
      <c r="DX173" s="186">
        <f t="shared" si="5057"/>
        <v>0</v>
      </c>
      <c r="DY173" s="182">
        <f t="shared" si="5057"/>
        <v>0</v>
      </c>
      <c r="DZ173" s="182">
        <f t="shared" si="5057"/>
        <v>0</v>
      </c>
      <c r="EA173" s="186" t="str">
        <f t="shared" ref="EA173" si="5063">IF(ISERROR(EB173/DZ173),"",(EB173/DZ173))</f>
        <v/>
      </c>
      <c r="EB173" s="186">
        <f t="shared" si="5057"/>
        <v>0</v>
      </c>
      <c r="EC173" s="424">
        <f t="shared" si="3691"/>
        <v>0</v>
      </c>
      <c r="ED173" s="182">
        <f t="shared" si="5057"/>
        <v>80</v>
      </c>
      <c r="EE173" s="186">
        <f t="shared" ref="EE173" si="5064">IF(ISERROR(EF173/ED173),"",(EF173/ED173))</f>
        <v>20</v>
      </c>
      <c r="EF173" s="186">
        <f t="shared" si="5057"/>
        <v>1600</v>
      </c>
      <c r="EG173" s="182">
        <f t="shared" si="5057"/>
        <v>0</v>
      </c>
      <c r="EH173" s="186" t="str">
        <f t="shared" ref="EH173" si="5065">IF(ISERROR(EI173/EG173),"",(EI173/EG173))</f>
        <v/>
      </c>
      <c r="EI173" s="186">
        <f t="shared" si="5057"/>
        <v>0</v>
      </c>
      <c r="EJ173" s="182">
        <f t="shared" si="5057"/>
        <v>30</v>
      </c>
      <c r="EK173" s="186">
        <f t="shared" ref="EK173" si="5066">IF(ISERROR(EL173/EJ173),"",(EL173/EJ173))</f>
        <v>1600</v>
      </c>
      <c r="EL173" s="186">
        <f t="shared" si="5057"/>
        <v>48000</v>
      </c>
      <c r="EM173" s="182">
        <f t="shared" si="5057"/>
        <v>20</v>
      </c>
      <c r="EN173" s="186">
        <f t="shared" ref="EN173" si="5067">IF(ISERROR(EO173/EM173),"",(EO173/EM173))</f>
        <v>222</v>
      </c>
      <c r="EO173" s="186">
        <f t="shared" si="5057"/>
        <v>4440</v>
      </c>
      <c r="EP173" s="182">
        <f t="shared" si="5057"/>
        <v>0</v>
      </c>
      <c r="EQ173" s="186" t="str">
        <f t="shared" ref="EQ173" si="5068">IF(ISERROR(ER173/EP173),"",(ER173/EP173))</f>
        <v/>
      </c>
      <c r="ER173" s="186">
        <f t="shared" si="5057"/>
        <v>6040</v>
      </c>
      <c r="ES173" s="424">
        <f t="shared" si="3698"/>
        <v>60080</v>
      </c>
      <c r="ET173" s="186">
        <f t="shared" si="5057"/>
        <v>0</v>
      </c>
      <c r="EU173" s="186">
        <f t="shared" si="5057"/>
        <v>0</v>
      </c>
      <c r="EV173" s="186">
        <f t="shared" si="5057"/>
        <v>6008</v>
      </c>
      <c r="EW173" s="424">
        <f t="shared" si="3790"/>
        <v>66088</v>
      </c>
      <c r="EX173" s="180"/>
      <c r="EY173" s="182">
        <f>EY167</f>
        <v>0</v>
      </c>
      <c r="EZ173" s="186" t="str">
        <f t="shared" ref="EZ173" si="5069">IF(ISERROR(FA173/EY173),"",(FA173/EY173))</f>
        <v/>
      </c>
      <c r="FA173" s="186">
        <f>FA167</f>
        <v>0</v>
      </c>
      <c r="FB173" s="182">
        <f t="shared" ref="FB173:GT173" si="5070">FB167</f>
        <v>0</v>
      </c>
      <c r="FC173" s="186" t="str">
        <f t="shared" ref="FC173" si="5071">IF(ISERROR(FD173/FB173),"",(FD173/FB173))</f>
        <v/>
      </c>
      <c r="FD173" s="186">
        <f t="shared" si="5070"/>
        <v>0</v>
      </c>
      <c r="FE173" s="182">
        <f t="shared" si="5070"/>
        <v>0</v>
      </c>
      <c r="FF173" s="186" t="str">
        <f t="shared" ref="FF173" si="5072">IF(ISERROR(FG173/FE173),"",(FG173/FE173))</f>
        <v/>
      </c>
      <c r="FG173" s="186">
        <f t="shared" si="5070"/>
        <v>0</v>
      </c>
      <c r="FH173" s="182">
        <f t="shared" si="5070"/>
        <v>0</v>
      </c>
      <c r="FI173" s="186" t="str">
        <f t="shared" ref="FI173" si="5073">IF(ISERROR(FJ173/FH173),"",(FJ173/FH173))</f>
        <v/>
      </c>
      <c r="FJ173" s="186">
        <f t="shared" si="5070"/>
        <v>0</v>
      </c>
      <c r="FK173" s="182">
        <f t="shared" si="5070"/>
        <v>0</v>
      </c>
      <c r="FL173" s="186" t="str">
        <f t="shared" ref="FL173" si="5074">IF(ISERROR(FM173/FK173),"",(FM173/FK173))</f>
        <v/>
      </c>
      <c r="FM173" s="186">
        <f>FM167</f>
        <v>0</v>
      </c>
      <c r="FN173" s="182">
        <f t="shared" si="5070"/>
        <v>0</v>
      </c>
      <c r="FO173" s="186" t="str">
        <f t="shared" ref="FO173" si="5075">IF(ISERROR(FP173/FN173),"",(FP173/FN173))</f>
        <v/>
      </c>
      <c r="FP173" s="186">
        <f t="shared" si="5070"/>
        <v>0</v>
      </c>
      <c r="FQ173" s="182">
        <f t="shared" si="5070"/>
        <v>0</v>
      </c>
      <c r="FR173" s="186">
        <f t="shared" si="5019"/>
        <v>0</v>
      </c>
      <c r="FS173" s="186">
        <f t="shared" si="5070"/>
        <v>0</v>
      </c>
      <c r="FT173" s="182">
        <f t="shared" si="5070"/>
        <v>0</v>
      </c>
      <c r="FU173" s="186" t="str">
        <f t="shared" ref="FU173" si="5076">IF(ISERROR(FV173/FT173),"",(FV173/FT173))</f>
        <v/>
      </c>
      <c r="FV173" s="186">
        <f t="shared" si="5070"/>
        <v>0</v>
      </c>
      <c r="FW173" s="182">
        <f t="shared" si="5070"/>
        <v>0</v>
      </c>
      <c r="FX173" s="186">
        <f t="shared" si="5070"/>
        <v>0</v>
      </c>
      <c r="FY173" s="186" t="str">
        <f t="shared" ref="FY173" si="5077">IF(ISERROR(FZ173/FX173),"",(FZ173/FX173))</f>
        <v/>
      </c>
      <c r="FZ173" s="186">
        <f t="shared" si="5070"/>
        <v>0</v>
      </c>
      <c r="GA173" s="424">
        <f t="shared" si="3708"/>
        <v>0</v>
      </c>
      <c r="GB173" s="182">
        <f t="shared" si="5070"/>
        <v>130</v>
      </c>
      <c r="GC173" s="186">
        <f t="shared" ref="GC173" si="5078">IF(ISERROR(GD173/GB173),"",(GD173/GB173))</f>
        <v>20</v>
      </c>
      <c r="GD173" s="186">
        <f t="shared" si="5070"/>
        <v>2600</v>
      </c>
      <c r="GE173" s="182">
        <f t="shared" si="5070"/>
        <v>0</v>
      </c>
      <c r="GF173" s="186" t="str">
        <f t="shared" ref="GF173" si="5079">IF(ISERROR(GG173/GE173),"",(GG173/GE173))</f>
        <v/>
      </c>
      <c r="GG173" s="186">
        <f t="shared" si="5070"/>
        <v>0</v>
      </c>
      <c r="GH173" s="182">
        <f t="shared" si="5070"/>
        <v>30</v>
      </c>
      <c r="GI173" s="186">
        <f t="shared" ref="GI173" si="5080">IF(ISERROR(GJ173/GH173),"",(GJ173/GH173))</f>
        <v>1600</v>
      </c>
      <c r="GJ173" s="186">
        <f t="shared" si="5070"/>
        <v>48000</v>
      </c>
      <c r="GK173" s="182">
        <f t="shared" si="5070"/>
        <v>40</v>
      </c>
      <c r="GL173" s="186">
        <f t="shared" ref="GL173" si="5081">IF(ISERROR(GM173/GK173),"",(GM173/GK173))</f>
        <v>222</v>
      </c>
      <c r="GM173" s="186">
        <f t="shared" si="5070"/>
        <v>8880</v>
      </c>
      <c r="GN173" s="182">
        <f t="shared" si="5070"/>
        <v>0</v>
      </c>
      <c r="GO173" s="186" t="str">
        <f t="shared" ref="GO173" si="5082">IF(ISERROR(GP173/GN173),"",(GP173/GN173))</f>
        <v/>
      </c>
      <c r="GP173" s="186">
        <f t="shared" si="5070"/>
        <v>0</v>
      </c>
      <c r="GQ173" s="424">
        <f t="shared" si="3715"/>
        <v>59480</v>
      </c>
      <c r="GR173" s="186">
        <f t="shared" si="5070"/>
        <v>0</v>
      </c>
      <c r="GS173" s="186">
        <f t="shared" si="5070"/>
        <v>0</v>
      </c>
      <c r="GT173" s="186">
        <f t="shared" si="5070"/>
        <v>5948</v>
      </c>
      <c r="GU173" s="424">
        <f t="shared" si="3791"/>
        <v>65428</v>
      </c>
      <c r="GV173" s="180"/>
      <c r="GW173" s="182">
        <f>GW167</f>
        <v>0</v>
      </c>
      <c r="GX173" s="186" t="str">
        <f t="shared" ref="GX173" si="5083">IF(ISERROR(GY173/GW173),"",(GY173/GW173))</f>
        <v/>
      </c>
      <c r="GY173" s="186">
        <f>GY167</f>
        <v>0</v>
      </c>
      <c r="GZ173" s="182">
        <f t="shared" ref="GZ173:IR173" si="5084">GZ167</f>
        <v>0</v>
      </c>
      <c r="HA173" s="186" t="str">
        <f t="shared" ref="HA173" si="5085">IF(ISERROR(HB173/GZ173),"",(HB173/GZ173))</f>
        <v/>
      </c>
      <c r="HB173" s="186">
        <f t="shared" si="5084"/>
        <v>0</v>
      </c>
      <c r="HC173" s="182">
        <f t="shared" si="5084"/>
        <v>0</v>
      </c>
      <c r="HD173" s="186" t="str">
        <f t="shared" ref="HD173" si="5086">IF(ISERROR(HE173/HC173),"",(HE173/HC173))</f>
        <v/>
      </c>
      <c r="HE173" s="186">
        <f t="shared" si="5084"/>
        <v>0</v>
      </c>
      <c r="HF173" s="182">
        <f t="shared" si="5084"/>
        <v>0</v>
      </c>
      <c r="HG173" s="186" t="str">
        <f t="shared" ref="HG173" si="5087">IF(ISERROR(HH173/HF173),"",(HH173/HF173))</f>
        <v/>
      </c>
      <c r="HH173" s="186">
        <f t="shared" si="5084"/>
        <v>0</v>
      </c>
      <c r="HI173" s="182">
        <f t="shared" si="5084"/>
        <v>0</v>
      </c>
      <c r="HJ173" s="186" t="str">
        <f t="shared" ref="HJ173" si="5088">IF(ISERROR(HK173/HI173),"",(HK173/HI173))</f>
        <v/>
      </c>
      <c r="HK173" s="186">
        <f t="shared" si="5084"/>
        <v>0</v>
      </c>
      <c r="HL173" s="182">
        <f t="shared" si="5084"/>
        <v>0</v>
      </c>
      <c r="HM173" s="186" t="str">
        <f t="shared" ref="HM173" si="5089">IF(ISERROR(HN173/HL173),"",(HN173/HL173))</f>
        <v/>
      </c>
      <c r="HN173" s="186">
        <f t="shared" si="5084"/>
        <v>0</v>
      </c>
      <c r="HO173" s="182">
        <f t="shared" si="5084"/>
        <v>0</v>
      </c>
      <c r="HP173" s="186">
        <f t="shared" si="5034"/>
        <v>0</v>
      </c>
      <c r="HQ173" s="186">
        <f t="shared" si="5084"/>
        <v>0</v>
      </c>
      <c r="HR173" s="182">
        <f t="shared" si="5084"/>
        <v>0</v>
      </c>
      <c r="HS173" s="186" t="str">
        <f t="shared" ref="HS173" si="5090">IF(ISERROR(HT173/HR173),"",(HT173/HR173))</f>
        <v/>
      </c>
      <c r="HT173" s="186">
        <f t="shared" si="5084"/>
        <v>0</v>
      </c>
      <c r="HU173" s="182">
        <f t="shared" si="5084"/>
        <v>0</v>
      </c>
      <c r="HV173" s="182">
        <f t="shared" si="5084"/>
        <v>0</v>
      </c>
      <c r="HW173" s="186" t="str">
        <f t="shared" ref="HW173" si="5091">IF(ISERROR(HX173/HV173),"",(HX173/HV173))</f>
        <v/>
      </c>
      <c r="HX173" s="186">
        <f t="shared" si="5084"/>
        <v>0</v>
      </c>
      <c r="HY173" s="424">
        <f t="shared" si="3725"/>
        <v>0</v>
      </c>
      <c r="HZ173" s="182">
        <f t="shared" si="5084"/>
        <v>130</v>
      </c>
      <c r="IA173" s="186">
        <f t="shared" ref="IA173" si="5092">IF(ISERROR(IB173/HZ173),"",(IB173/HZ173))</f>
        <v>20</v>
      </c>
      <c r="IB173" s="186">
        <f t="shared" si="5084"/>
        <v>2600</v>
      </c>
      <c r="IC173" s="182">
        <f t="shared" si="5084"/>
        <v>0</v>
      </c>
      <c r="ID173" s="186" t="str">
        <f t="shared" ref="ID173" si="5093">IF(ISERROR(IE173/IC173),"",(IE173/IC173))</f>
        <v/>
      </c>
      <c r="IE173" s="186">
        <f t="shared" si="5084"/>
        <v>0</v>
      </c>
      <c r="IF173" s="182">
        <f t="shared" si="5084"/>
        <v>30</v>
      </c>
      <c r="IG173" s="186">
        <f t="shared" ref="IG173" si="5094">IF(ISERROR(IH173/IF173),"",(IH173/IF173))</f>
        <v>1600</v>
      </c>
      <c r="IH173" s="186">
        <f t="shared" si="5084"/>
        <v>48000</v>
      </c>
      <c r="II173" s="182">
        <f t="shared" si="5084"/>
        <v>50</v>
      </c>
      <c r="IJ173" s="186">
        <f t="shared" ref="IJ173" si="5095">IF(ISERROR(IK173/II173),"",(IK173/II173))</f>
        <v>222</v>
      </c>
      <c r="IK173" s="186">
        <f t="shared" si="5084"/>
        <v>11100</v>
      </c>
      <c r="IL173" s="182">
        <f t="shared" si="5084"/>
        <v>0</v>
      </c>
      <c r="IM173" s="186" t="str">
        <f t="shared" ref="IM173" si="5096">IF(ISERROR(IN173/IL173),"",(IN173/IL173))</f>
        <v/>
      </c>
      <c r="IN173" s="186">
        <f t="shared" si="5084"/>
        <v>0</v>
      </c>
      <c r="IO173" s="424">
        <f t="shared" si="3732"/>
        <v>61700</v>
      </c>
      <c r="IP173" s="186">
        <f t="shared" si="5084"/>
        <v>0</v>
      </c>
      <c r="IQ173" s="186">
        <f t="shared" si="5084"/>
        <v>0</v>
      </c>
      <c r="IR173" s="186">
        <f t="shared" si="5084"/>
        <v>6170</v>
      </c>
      <c r="IS173" s="424">
        <f t="shared" si="3792"/>
        <v>67870</v>
      </c>
      <c r="IT173" s="180"/>
      <c r="IU173" s="182">
        <f>IU167</f>
        <v>0</v>
      </c>
      <c r="IV173" s="186" t="str">
        <f t="shared" ref="IV173" si="5097">IF(ISERROR(IW173/IU173),"",(IW173/IU173))</f>
        <v/>
      </c>
      <c r="IW173" s="186">
        <f>IW167</f>
        <v>0</v>
      </c>
      <c r="IX173" s="182">
        <f t="shared" ref="IX173:KN173" si="5098">IX167</f>
        <v>0</v>
      </c>
      <c r="IY173" s="186" t="str">
        <f t="shared" ref="IY173" si="5099">IF(ISERROR(IZ173/IX173),"",(IZ173/IX173))</f>
        <v/>
      </c>
      <c r="IZ173" s="186">
        <f t="shared" si="5098"/>
        <v>0</v>
      </c>
      <c r="JA173" s="182">
        <f t="shared" si="5098"/>
        <v>0</v>
      </c>
      <c r="JB173" s="186" t="str">
        <f t="shared" ref="JB173" si="5100">IF(ISERROR(JC173/JA173),"",(JC173/JA173))</f>
        <v/>
      </c>
      <c r="JC173" s="186">
        <f t="shared" si="5098"/>
        <v>0</v>
      </c>
      <c r="JD173" s="182">
        <f t="shared" si="5098"/>
        <v>0</v>
      </c>
      <c r="JE173" s="186" t="str">
        <f t="shared" ref="JE173" si="5101">IF(ISERROR(JF173/JD173),"",(JF173/JD173))</f>
        <v/>
      </c>
      <c r="JF173" s="186">
        <f t="shared" si="5098"/>
        <v>0</v>
      </c>
      <c r="JG173" s="182">
        <f t="shared" si="5098"/>
        <v>0</v>
      </c>
      <c r="JH173" s="186" t="str">
        <f t="shared" ref="JH173" si="5102">IF(ISERROR(JI173/JG173),"",(JI173/JG173))</f>
        <v/>
      </c>
      <c r="JI173" s="186">
        <f t="shared" si="5098"/>
        <v>0</v>
      </c>
      <c r="JJ173" s="182">
        <f t="shared" si="5098"/>
        <v>0</v>
      </c>
      <c r="JK173" s="186" t="str">
        <f t="shared" ref="JK173" si="5103">IF(ISERROR(JL173/JJ173),"",(JL173/JJ173))</f>
        <v/>
      </c>
      <c r="JL173" s="186">
        <f t="shared" si="5098"/>
        <v>0</v>
      </c>
      <c r="JM173" s="182">
        <f t="shared" si="5098"/>
        <v>0</v>
      </c>
      <c r="JN173" s="186">
        <f t="shared" si="5047"/>
        <v>0</v>
      </c>
      <c r="JO173" s="186">
        <f t="shared" si="5098"/>
        <v>0</v>
      </c>
      <c r="JP173" s="182">
        <f t="shared" si="5098"/>
        <v>0</v>
      </c>
      <c r="JQ173" s="186" t="str">
        <f t="shared" ref="JQ173" si="5104">IF(ISERROR(JR173/JP173),"",(JR173/JP173))</f>
        <v/>
      </c>
      <c r="JR173" s="186">
        <f t="shared" si="5098"/>
        <v>0</v>
      </c>
      <c r="JS173" s="182">
        <f t="shared" si="5098"/>
        <v>0</v>
      </c>
      <c r="JT173" s="182">
        <f t="shared" si="5098"/>
        <v>0</v>
      </c>
      <c r="JU173" s="186" t="str">
        <f t="shared" ref="JU173" si="5105">IF(ISERROR(JV173/JT173),"",(JV173/JT173))</f>
        <v/>
      </c>
      <c r="JV173" s="186">
        <f t="shared" si="5098"/>
        <v>0</v>
      </c>
      <c r="JW173" s="424">
        <f t="shared" si="3742"/>
        <v>0</v>
      </c>
      <c r="JX173" s="182">
        <f t="shared" si="5098"/>
        <v>130</v>
      </c>
      <c r="JY173" s="186">
        <f t="shared" ref="JY173" si="5106">IF(ISERROR(JZ173/JX173),"",(JZ173/JX173))</f>
        <v>20</v>
      </c>
      <c r="JZ173" s="186">
        <f t="shared" si="5098"/>
        <v>2600</v>
      </c>
      <c r="KA173" s="182">
        <f t="shared" si="5098"/>
        <v>0</v>
      </c>
      <c r="KB173" s="186" t="str">
        <f t="shared" ref="KB173" si="5107">IF(ISERROR(KC173/KA173),"",(KC173/KA173))</f>
        <v/>
      </c>
      <c r="KC173" s="186">
        <f t="shared" si="5098"/>
        <v>0</v>
      </c>
      <c r="KD173" s="182">
        <f t="shared" si="5098"/>
        <v>30</v>
      </c>
      <c r="KE173" s="186">
        <f t="shared" ref="KE173" si="5108">IF(ISERROR(KF173/KD173),"",(KF173/KD173))</f>
        <v>1600</v>
      </c>
      <c r="KF173" s="186">
        <f t="shared" si="5098"/>
        <v>48000</v>
      </c>
      <c r="KG173" s="182">
        <f t="shared" si="5098"/>
        <v>50</v>
      </c>
      <c r="KH173" s="186">
        <f t="shared" ref="KH173" si="5109">IF(ISERROR(KI173/KG173),"",(KI173/KG173))</f>
        <v>222</v>
      </c>
      <c r="KI173" s="186">
        <f t="shared" si="5098"/>
        <v>11100</v>
      </c>
      <c r="KJ173" s="182">
        <f t="shared" si="5098"/>
        <v>0</v>
      </c>
      <c r="KK173" s="186" t="str">
        <f t="shared" ref="KK173" si="5110">IF(ISERROR(KL173/KJ173),"",(KL173/KJ173))</f>
        <v/>
      </c>
      <c r="KL173" s="186">
        <f t="shared" si="5098"/>
        <v>0</v>
      </c>
      <c r="KM173" s="424">
        <f t="shared" si="3749"/>
        <v>61700</v>
      </c>
      <c r="KN173" s="186">
        <f t="shared" si="5098"/>
        <v>0</v>
      </c>
      <c r="KO173" s="186">
        <f>KO167</f>
        <v>0</v>
      </c>
      <c r="KP173" s="186">
        <f>KP167</f>
        <v>6170</v>
      </c>
      <c r="KQ173" s="424">
        <f t="shared" si="3793"/>
        <v>67870</v>
      </c>
      <c r="KR173" s="180"/>
    </row>
    <row r="174" spans="1:304" ht="15" customHeight="1">
      <c r="A174" s="919"/>
      <c r="B174" s="996" t="s">
        <v>139</v>
      </c>
      <c r="C174" s="997"/>
      <c r="D174" s="184" t="s">
        <v>57</v>
      </c>
      <c r="E174" s="815">
        <f t="shared" ref="E174" si="5111">E157+E162+E168</f>
        <v>0</v>
      </c>
      <c r="F174" s="182" t="str">
        <f t="shared" si="3758"/>
        <v/>
      </c>
      <c r="G174" s="182">
        <f t="shared" ref="G174:H174" si="5112">G157+G162+G168</f>
        <v>0</v>
      </c>
      <c r="H174" s="182">
        <f t="shared" si="5112"/>
        <v>0</v>
      </c>
      <c r="I174" s="182" t="str">
        <f t="shared" si="4208"/>
        <v/>
      </c>
      <c r="J174" s="182">
        <f t="shared" ref="J174:K174" si="5113">J157+J162+J168</f>
        <v>0</v>
      </c>
      <c r="K174" s="182">
        <f t="shared" si="5113"/>
        <v>0</v>
      </c>
      <c r="L174" s="182" t="str">
        <f t="shared" si="4210"/>
        <v/>
      </c>
      <c r="M174" s="182">
        <f t="shared" ref="M174:N174" si="5114">M157+M162+M168</f>
        <v>0</v>
      </c>
      <c r="N174" s="182">
        <f t="shared" si="5114"/>
        <v>0</v>
      </c>
      <c r="O174" s="182" t="str">
        <f t="shared" si="4212"/>
        <v/>
      </c>
      <c r="P174" s="182">
        <f t="shared" ref="P174:Q174" si="5115">P157+P162+P168</f>
        <v>0</v>
      </c>
      <c r="Q174" s="182">
        <f t="shared" si="5115"/>
        <v>0</v>
      </c>
      <c r="R174" s="182" t="str">
        <f t="shared" si="4214"/>
        <v/>
      </c>
      <c r="S174" s="182">
        <f t="shared" ref="S174:T174" si="5116">S157+S162+S168</f>
        <v>0</v>
      </c>
      <c r="T174" s="182">
        <f t="shared" si="5116"/>
        <v>0</v>
      </c>
      <c r="U174" s="182" t="str">
        <f t="shared" si="4216"/>
        <v/>
      </c>
      <c r="V174" s="182">
        <f t="shared" ref="V174:Z174" si="5117">V157+V162+V168</f>
        <v>0</v>
      </c>
      <c r="W174" s="698">
        <f t="shared" ref="W174:Y174" si="5118">W157+W162+W168</f>
        <v>0</v>
      </c>
      <c r="X174" s="182">
        <f t="shared" si="5118"/>
        <v>0</v>
      </c>
      <c r="Y174" s="182">
        <f t="shared" si="5118"/>
        <v>0</v>
      </c>
      <c r="Z174" s="182">
        <f t="shared" si="5117"/>
        <v>0</v>
      </c>
      <c r="AA174" s="249" t="str">
        <f t="shared" si="4219"/>
        <v/>
      </c>
      <c r="AB174" s="182">
        <f t="shared" ref="AB174:AD174" si="5119">AB157+AB162+AB168</f>
        <v>0</v>
      </c>
      <c r="AC174" s="182">
        <f t="shared" si="5119"/>
        <v>0</v>
      </c>
      <c r="AD174" s="182">
        <f t="shared" si="5119"/>
        <v>0</v>
      </c>
      <c r="AE174" s="182" t="str">
        <f t="shared" si="4221"/>
        <v/>
      </c>
      <c r="AF174" s="182">
        <f t="shared" ref="AF174:AH174" si="5120">AF157+AF162+AF168</f>
        <v>0</v>
      </c>
      <c r="AG174" s="182">
        <f t="shared" si="5120"/>
        <v>0</v>
      </c>
      <c r="AH174" s="182">
        <f t="shared" si="5120"/>
        <v>0</v>
      </c>
      <c r="AI174" s="182" t="str">
        <f t="shared" si="4708"/>
        <v/>
      </c>
      <c r="AJ174" s="182">
        <f t="shared" ref="AJ174:AK174" si="5121">AJ157+AJ162+AJ168</f>
        <v>0</v>
      </c>
      <c r="AK174" s="182">
        <f t="shared" si="5121"/>
        <v>0</v>
      </c>
      <c r="AL174" s="182" t="str">
        <f t="shared" si="4710"/>
        <v/>
      </c>
      <c r="AM174" s="182">
        <f t="shared" ref="AM174:AN174" si="5122">AM157+AM162+AM168</f>
        <v>0</v>
      </c>
      <c r="AN174" s="182">
        <f t="shared" si="5122"/>
        <v>0</v>
      </c>
      <c r="AO174" s="182" t="str">
        <f t="shared" si="4712"/>
        <v/>
      </c>
      <c r="AP174" s="182">
        <f t="shared" ref="AP174:AQ174" si="5123">AP157+AP162+AP168</f>
        <v>0</v>
      </c>
      <c r="AQ174" s="182">
        <f t="shared" si="5123"/>
        <v>0</v>
      </c>
      <c r="AR174" s="182" t="str">
        <f t="shared" si="4714"/>
        <v/>
      </c>
      <c r="AS174" s="182">
        <f t="shared" ref="AS174:AT174" si="5124">AS157+AS162+AS168</f>
        <v>0</v>
      </c>
      <c r="AT174" s="182">
        <f t="shared" si="5124"/>
        <v>0</v>
      </c>
      <c r="AU174" s="182" t="str">
        <f t="shared" si="4231"/>
        <v>0</v>
      </c>
      <c r="AV174" s="182">
        <f t="shared" ref="AV174:AZ174" si="5125">AV157+AV162+AV168</f>
        <v>0</v>
      </c>
      <c r="AW174" s="182">
        <f t="shared" si="5125"/>
        <v>0</v>
      </c>
      <c r="AX174" s="182">
        <f t="shared" si="5125"/>
        <v>0</v>
      </c>
      <c r="AY174" s="182">
        <f t="shared" si="5125"/>
        <v>0</v>
      </c>
      <c r="AZ174" s="183">
        <f t="shared" si="5125"/>
        <v>0</v>
      </c>
      <c r="BA174" s="211">
        <f t="shared" si="4233"/>
        <v>0</v>
      </c>
      <c r="BB174" s="180"/>
      <c r="BC174" s="185">
        <f>BC157+BC162+BC168</f>
        <v>0</v>
      </c>
      <c r="BD174" s="186" t="str">
        <f t="shared" si="3810"/>
        <v/>
      </c>
      <c r="BE174" s="186">
        <f t="shared" ref="BE174:BF174" si="5126">BE157+BE162+BE168</f>
        <v>0</v>
      </c>
      <c r="BF174" s="182">
        <f t="shared" si="5126"/>
        <v>0</v>
      </c>
      <c r="BG174" s="186" t="str">
        <f t="shared" si="3812"/>
        <v/>
      </c>
      <c r="BH174" s="186">
        <f t="shared" ref="BH174:BI174" si="5127">BH157+BH162+BH168</f>
        <v>0</v>
      </c>
      <c r="BI174" s="182">
        <f t="shared" si="5127"/>
        <v>0</v>
      </c>
      <c r="BJ174" s="186" t="str">
        <f t="shared" si="3814"/>
        <v/>
      </c>
      <c r="BK174" s="186">
        <f t="shared" ref="BK174:BL174" si="5128">BK157+BK162+BK168</f>
        <v>0</v>
      </c>
      <c r="BL174" s="182">
        <f t="shared" si="5128"/>
        <v>0</v>
      </c>
      <c r="BM174" s="186" t="str">
        <f t="shared" si="3816"/>
        <v/>
      </c>
      <c r="BN174" s="186">
        <f t="shared" ref="BN174:BO174" si="5129">BN157+BN162+BN168</f>
        <v>0</v>
      </c>
      <c r="BO174" s="182">
        <f t="shared" si="5129"/>
        <v>0</v>
      </c>
      <c r="BP174" s="186" t="str">
        <f t="shared" si="3818"/>
        <v/>
      </c>
      <c r="BQ174" s="186">
        <f t="shared" ref="BQ174:BR174" si="5130">BQ157+BQ162+BQ168</f>
        <v>0</v>
      </c>
      <c r="BR174" s="182">
        <f t="shared" si="5130"/>
        <v>0</v>
      </c>
      <c r="BS174" s="186" t="str">
        <f t="shared" si="3820"/>
        <v/>
      </c>
      <c r="BT174" s="186">
        <f t="shared" ref="BT174:BX174" si="5131">BT157+BT162+BT168</f>
        <v>0</v>
      </c>
      <c r="BU174" s="698">
        <f t="shared" ref="BU174:BW174" si="5132">BU157+BU162+BU168</f>
        <v>0</v>
      </c>
      <c r="BV174" s="186">
        <f t="shared" si="5132"/>
        <v>0</v>
      </c>
      <c r="BW174" s="186">
        <f t="shared" si="5132"/>
        <v>0</v>
      </c>
      <c r="BX174" s="182">
        <f t="shared" si="5131"/>
        <v>0</v>
      </c>
      <c r="BY174" s="186" t="str">
        <f t="shared" si="3823"/>
        <v/>
      </c>
      <c r="BZ174" s="186">
        <f t="shared" ref="BZ174:CB174" si="5133">BZ157+BZ162+BZ168</f>
        <v>0</v>
      </c>
      <c r="CA174" s="182">
        <f t="shared" si="5133"/>
        <v>0</v>
      </c>
      <c r="CB174" s="182">
        <f t="shared" si="5133"/>
        <v>0</v>
      </c>
      <c r="CC174" s="186" t="str">
        <f t="shared" si="3825"/>
        <v/>
      </c>
      <c r="CD174" s="186">
        <f t="shared" ref="CD174:CF174" si="5134">CD157+CD162+CD168</f>
        <v>0</v>
      </c>
      <c r="CE174" s="424">
        <f t="shared" si="3674"/>
        <v>0</v>
      </c>
      <c r="CF174" s="182">
        <f t="shared" si="5134"/>
        <v>60</v>
      </c>
      <c r="CG174" s="186">
        <f t="shared" si="3828"/>
        <v>20</v>
      </c>
      <c r="CH174" s="186">
        <f t="shared" ref="CH174:CI174" si="5135">CH157+CH162+CH168</f>
        <v>1200</v>
      </c>
      <c r="CI174" s="182">
        <f t="shared" si="5135"/>
        <v>0</v>
      </c>
      <c r="CJ174" s="186" t="str">
        <f t="shared" si="3830"/>
        <v/>
      </c>
      <c r="CK174" s="186">
        <f t="shared" ref="CK174:CL174" si="5136">CK157+CK162+CK168</f>
        <v>0</v>
      </c>
      <c r="CL174" s="182">
        <f t="shared" si="5136"/>
        <v>0</v>
      </c>
      <c r="CM174" s="186" t="str">
        <f t="shared" si="3832"/>
        <v/>
      </c>
      <c r="CN174" s="186">
        <f t="shared" ref="CN174:CO174" si="5137">CN157+CN162+CN168</f>
        <v>0</v>
      </c>
      <c r="CO174" s="182">
        <f t="shared" si="5137"/>
        <v>30</v>
      </c>
      <c r="CP174" s="186">
        <f t="shared" si="3834"/>
        <v>222</v>
      </c>
      <c r="CQ174" s="186">
        <f t="shared" ref="CQ174:CR174" si="5138">CQ157+CQ162+CQ168</f>
        <v>6660</v>
      </c>
      <c r="CR174" s="182">
        <f t="shared" si="5138"/>
        <v>0</v>
      </c>
      <c r="CS174" s="186" t="str">
        <f t="shared" si="3836"/>
        <v/>
      </c>
      <c r="CT174" s="186">
        <f t="shared" ref="CT174:CX174" si="5139">CT157+CT162+CT168</f>
        <v>0</v>
      </c>
      <c r="CU174" s="424">
        <f t="shared" si="3681"/>
        <v>7860</v>
      </c>
      <c r="CV174" s="186">
        <f t="shared" si="5139"/>
        <v>0</v>
      </c>
      <c r="CW174" s="186">
        <f t="shared" si="5139"/>
        <v>0</v>
      </c>
      <c r="CX174" s="186">
        <f t="shared" si="5139"/>
        <v>786</v>
      </c>
      <c r="CY174" s="424">
        <f t="shared" si="3789"/>
        <v>8646</v>
      </c>
      <c r="CZ174" s="829"/>
      <c r="DA174" s="815">
        <f t="shared" ref="DA174" si="5140">DA157+DA162+DA168</f>
        <v>0</v>
      </c>
      <c r="DB174" s="186"/>
      <c r="DC174" s="186">
        <f t="shared" ref="DC174:DD174" si="5141">DC157+DC162+DC168</f>
        <v>0</v>
      </c>
      <c r="DD174" s="182">
        <f t="shared" si="5141"/>
        <v>0</v>
      </c>
      <c r="DE174" s="186"/>
      <c r="DF174" s="186">
        <f t="shared" ref="DF174:DG174" si="5142">DF157+DF162+DF168</f>
        <v>0</v>
      </c>
      <c r="DG174" s="182">
        <f t="shared" si="5142"/>
        <v>0</v>
      </c>
      <c r="DH174" s="186"/>
      <c r="DI174" s="186">
        <f t="shared" ref="DI174:DJ174" si="5143">DI157+DI162+DI168</f>
        <v>0</v>
      </c>
      <c r="DJ174" s="182">
        <f t="shared" si="5143"/>
        <v>0</v>
      </c>
      <c r="DK174" s="186"/>
      <c r="DL174" s="186">
        <f t="shared" ref="DL174:DM174" si="5144">DL157+DL162+DL168</f>
        <v>0</v>
      </c>
      <c r="DM174" s="182">
        <f t="shared" si="5144"/>
        <v>0</v>
      </c>
      <c r="DN174" s="186"/>
      <c r="DO174" s="186">
        <f t="shared" ref="DO174:DP174" si="5145">DO157+DO162+DO168</f>
        <v>0</v>
      </c>
      <c r="DP174" s="182">
        <f t="shared" si="5145"/>
        <v>0</v>
      </c>
      <c r="DQ174" s="186"/>
      <c r="DR174" s="186">
        <f t="shared" ref="DR174:DV174" si="5146">DR157+DR162+DR168</f>
        <v>0</v>
      </c>
      <c r="DS174" s="698">
        <f t="shared" ref="DS174:DU174" si="5147">DS157+DS162+DS168</f>
        <v>0</v>
      </c>
      <c r="DT174" s="186">
        <f t="shared" si="5147"/>
        <v>0</v>
      </c>
      <c r="DU174" s="186">
        <f t="shared" si="5147"/>
        <v>0</v>
      </c>
      <c r="DV174" s="182">
        <f t="shared" si="5146"/>
        <v>0</v>
      </c>
      <c r="DW174" s="186"/>
      <c r="DX174" s="186">
        <f t="shared" ref="DX174:DZ174" si="5148">DX157+DX162+DX168</f>
        <v>0</v>
      </c>
      <c r="DY174" s="182">
        <f t="shared" si="5148"/>
        <v>0</v>
      </c>
      <c r="DZ174" s="182">
        <f t="shared" si="5148"/>
        <v>0</v>
      </c>
      <c r="EA174" s="186"/>
      <c r="EB174" s="186">
        <f t="shared" ref="EB174:ED174" si="5149">EB157+EB162+EB168</f>
        <v>0</v>
      </c>
      <c r="EC174" s="424">
        <f t="shared" si="3691"/>
        <v>0</v>
      </c>
      <c r="ED174" s="182">
        <f t="shared" si="5149"/>
        <v>60</v>
      </c>
      <c r="EE174" s="186"/>
      <c r="EF174" s="186">
        <f t="shared" ref="EF174:EG174" si="5150">EF157+EF162+EF168</f>
        <v>1200</v>
      </c>
      <c r="EG174" s="182">
        <f t="shared" si="5150"/>
        <v>0</v>
      </c>
      <c r="EH174" s="186"/>
      <c r="EI174" s="186">
        <f t="shared" ref="EI174:EJ174" si="5151">EI157+EI162+EI168</f>
        <v>0</v>
      </c>
      <c r="EJ174" s="182">
        <f t="shared" si="5151"/>
        <v>0</v>
      </c>
      <c r="EK174" s="186"/>
      <c r="EL174" s="186">
        <f t="shared" ref="EL174:EM174" si="5152">EL157+EL162+EL168</f>
        <v>0</v>
      </c>
      <c r="EM174" s="182">
        <f t="shared" si="5152"/>
        <v>30</v>
      </c>
      <c r="EN174" s="186"/>
      <c r="EO174" s="186">
        <f t="shared" ref="EO174:EP174" si="5153">EO157+EO162+EO168</f>
        <v>6600</v>
      </c>
      <c r="EP174" s="182">
        <f t="shared" si="5153"/>
        <v>0</v>
      </c>
      <c r="EQ174" s="186"/>
      <c r="ER174" s="186">
        <f t="shared" ref="ER174:EV174" si="5154">ER157+ER162+ER168</f>
        <v>0</v>
      </c>
      <c r="ES174" s="424">
        <f t="shared" si="3698"/>
        <v>7800</v>
      </c>
      <c r="ET174" s="186">
        <f t="shared" si="5154"/>
        <v>0</v>
      </c>
      <c r="EU174" s="186">
        <f t="shared" si="5154"/>
        <v>0</v>
      </c>
      <c r="EV174" s="186">
        <f t="shared" si="5154"/>
        <v>780</v>
      </c>
      <c r="EW174" s="424">
        <f t="shared" si="3790"/>
        <v>8580</v>
      </c>
      <c r="EX174" s="180"/>
      <c r="EY174" s="815">
        <f t="shared" ref="EY174" si="5155">EY157+EY162+EY168</f>
        <v>0</v>
      </c>
      <c r="EZ174" s="186"/>
      <c r="FA174" s="186">
        <f t="shared" ref="FA174:FB174" si="5156">FA157+FA162+FA168</f>
        <v>0</v>
      </c>
      <c r="FB174" s="182">
        <f t="shared" si="5156"/>
        <v>0</v>
      </c>
      <c r="FC174" s="186"/>
      <c r="FD174" s="186">
        <f t="shared" ref="FD174:FE174" si="5157">FD157+FD162+FD168</f>
        <v>0</v>
      </c>
      <c r="FE174" s="182">
        <f t="shared" si="5157"/>
        <v>0</v>
      </c>
      <c r="FF174" s="186"/>
      <c r="FG174" s="186">
        <f t="shared" ref="FG174:FH174" si="5158">FG157+FG162+FG168</f>
        <v>0</v>
      </c>
      <c r="FH174" s="182">
        <f t="shared" si="5158"/>
        <v>0</v>
      </c>
      <c r="FI174" s="186"/>
      <c r="FJ174" s="186">
        <f t="shared" ref="FJ174:FK174" si="5159">FJ157+FJ162+FJ168</f>
        <v>0</v>
      </c>
      <c r="FK174" s="182">
        <f t="shared" si="5159"/>
        <v>0</v>
      </c>
      <c r="FL174" s="186"/>
      <c r="FM174" s="186">
        <f t="shared" ref="FM174:FN174" si="5160">FM157+FM162+FM168</f>
        <v>0</v>
      </c>
      <c r="FN174" s="182">
        <f t="shared" si="5160"/>
        <v>0</v>
      </c>
      <c r="FO174" s="186"/>
      <c r="FP174" s="186">
        <f t="shared" ref="FP174:FT174" si="5161">FP157+FP162+FP168</f>
        <v>0</v>
      </c>
      <c r="FQ174" s="698">
        <f t="shared" ref="FQ174:FS174" si="5162">FQ157+FQ162+FQ168</f>
        <v>0</v>
      </c>
      <c r="FR174" s="186">
        <f t="shared" si="5162"/>
        <v>0</v>
      </c>
      <c r="FS174" s="186">
        <f t="shared" si="5162"/>
        <v>0</v>
      </c>
      <c r="FT174" s="182">
        <f t="shared" si="5161"/>
        <v>0</v>
      </c>
      <c r="FU174" s="186"/>
      <c r="FV174" s="186">
        <f t="shared" ref="FV174:FX174" si="5163">FV157+FV162+FV168</f>
        <v>0</v>
      </c>
      <c r="FW174" s="182">
        <f t="shared" si="5163"/>
        <v>0</v>
      </c>
      <c r="FX174" s="186">
        <f t="shared" si="5163"/>
        <v>0</v>
      </c>
      <c r="FY174" s="186"/>
      <c r="FZ174" s="186">
        <f t="shared" ref="FZ174:GB174" si="5164">FZ157+FZ162+FZ168</f>
        <v>0</v>
      </c>
      <c r="GA174" s="424">
        <f t="shared" si="3708"/>
        <v>0</v>
      </c>
      <c r="GB174" s="182">
        <f t="shared" si="5164"/>
        <v>60</v>
      </c>
      <c r="GC174" s="186"/>
      <c r="GD174" s="186">
        <f t="shared" ref="GD174:GE174" si="5165">GD157+GD162+GD168</f>
        <v>1200</v>
      </c>
      <c r="GE174" s="182">
        <f t="shared" si="5165"/>
        <v>0</v>
      </c>
      <c r="GF174" s="186"/>
      <c r="GG174" s="186">
        <f t="shared" ref="GG174:GH174" si="5166">GG157+GG162+GG168</f>
        <v>0</v>
      </c>
      <c r="GH174" s="182">
        <f t="shared" si="5166"/>
        <v>0</v>
      </c>
      <c r="GI174" s="186"/>
      <c r="GJ174" s="186">
        <f t="shared" ref="GJ174:GK174" si="5167">GJ157+GJ162+GJ168</f>
        <v>0</v>
      </c>
      <c r="GK174" s="182">
        <f t="shared" si="5167"/>
        <v>30</v>
      </c>
      <c r="GL174" s="186"/>
      <c r="GM174" s="186">
        <f t="shared" ref="GM174:GN174" si="5168">GM157+GM162+GM168</f>
        <v>6600</v>
      </c>
      <c r="GN174" s="182">
        <f t="shared" si="5168"/>
        <v>0</v>
      </c>
      <c r="GO174" s="186"/>
      <c r="GP174" s="186">
        <f t="shared" ref="GP174:GT174" si="5169">GP157+GP162+GP168</f>
        <v>0</v>
      </c>
      <c r="GQ174" s="424">
        <f t="shared" si="3715"/>
        <v>7800</v>
      </c>
      <c r="GR174" s="186">
        <f t="shared" si="5169"/>
        <v>0</v>
      </c>
      <c r="GS174" s="186">
        <f t="shared" si="5169"/>
        <v>0</v>
      </c>
      <c r="GT174" s="829">
        <f t="shared" si="5169"/>
        <v>780</v>
      </c>
      <c r="GU174" s="424">
        <f t="shared" si="3791"/>
        <v>8580</v>
      </c>
      <c r="GV174" s="180"/>
      <c r="GW174" s="815">
        <f t="shared" ref="GW174" si="5170">GW157+GW162+GW168</f>
        <v>0</v>
      </c>
      <c r="GX174" s="186"/>
      <c r="GY174" s="186">
        <f t="shared" ref="GY174:GZ174" si="5171">GY157+GY162+GY168</f>
        <v>0</v>
      </c>
      <c r="GZ174" s="182">
        <f t="shared" si="5171"/>
        <v>0</v>
      </c>
      <c r="HA174" s="186"/>
      <c r="HB174" s="186">
        <f t="shared" ref="HB174:HC174" si="5172">HB157+HB162+HB168</f>
        <v>0</v>
      </c>
      <c r="HC174" s="182">
        <f t="shared" si="5172"/>
        <v>0</v>
      </c>
      <c r="HD174" s="186"/>
      <c r="HE174" s="186">
        <f t="shared" ref="HE174:HF174" si="5173">HE157+HE162+HE168</f>
        <v>0</v>
      </c>
      <c r="HF174" s="182">
        <f t="shared" si="5173"/>
        <v>0</v>
      </c>
      <c r="HG174" s="186"/>
      <c r="HH174" s="186">
        <f t="shared" ref="HH174:HI174" si="5174">HH157+HH162+HH168</f>
        <v>0</v>
      </c>
      <c r="HI174" s="182">
        <f t="shared" si="5174"/>
        <v>0</v>
      </c>
      <c r="HJ174" s="186"/>
      <c r="HK174" s="186">
        <f t="shared" ref="HK174:HL174" si="5175">HK157+HK162+HK168</f>
        <v>0</v>
      </c>
      <c r="HL174" s="182">
        <f t="shared" si="5175"/>
        <v>0</v>
      </c>
      <c r="HM174" s="186"/>
      <c r="HN174" s="186">
        <f t="shared" ref="HN174:HR174" si="5176">HN157+HN162+HN168</f>
        <v>0</v>
      </c>
      <c r="HO174" s="698">
        <f t="shared" ref="HO174:HQ174" si="5177">HO157+HO162+HO168</f>
        <v>0</v>
      </c>
      <c r="HP174" s="186">
        <f t="shared" si="5177"/>
        <v>0</v>
      </c>
      <c r="HQ174" s="186">
        <f t="shared" si="5177"/>
        <v>0</v>
      </c>
      <c r="HR174" s="182">
        <f t="shared" si="5176"/>
        <v>0</v>
      </c>
      <c r="HS174" s="186"/>
      <c r="HT174" s="186">
        <f t="shared" ref="HT174:HV174" si="5178">HT157+HT162+HT168</f>
        <v>0</v>
      </c>
      <c r="HU174" s="182">
        <f t="shared" si="5178"/>
        <v>0</v>
      </c>
      <c r="HV174" s="182">
        <f t="shared" si="5178"/>
        <v>0</v>
      </c>
      <c r="HW174" s="186"/>
      <c r="HX174" s="186">
        <f t="shared" ref="HX174:HZ174" si="5179">HX157+HX162+HX168</f>
        <v>0</v>
      </c>
      <c r="HY174" s="424">
        <f t="shared" si="3725"/>
        <v>0</v>
      </c>
      <c r="HZ174" s="182">
        <f t="shared" si="5179"/>
        <v>60</v>
      </c>
      <c r="IA174" s="186"/>
      <c r="IB174" s="186">
        <f t="shared" ref="IB174:IC174" si="5180">IB157+IB162+IB168</f>
        <v>1200</v>
      </c>
      <c r="IC174" s="182">
        <f t="shared" si="5180"/>
        <v>0</v>
      </c>
      <c r="ID174" s="186"/>
      <c r="IE174" s="186">
        <f t="shared" ref="IE174:IF174" si="5181">IE157+IE162+IE168</f>
        <v>0</v>
      </c>
      <c r="IF174" s="182">
        <f t="shared" si="5181"/>
        <v>0</v>
      </c>
      <c r="IG174" s="186"/>
      <c r="IH174" s="186">
        <f t="shared" ref="IH174:II174" si="5182">IH157+IH162+IH168</f>
        <v>0</v>
      </c>
      <c r="II174" s="182">
        <f t="shared" si="5182"/>
        <v>30</v>
      </c>
      <c r="IJ174" s="186"/>
      <c r="IK174" s="186">
        <f t="shared" ref="IK174:IL174" si="5183">IK157+IK162+IK168</f>
        <v>6600</v>
      </c>
      <c r="IL174" s="182">
        <f t="shared" si="5183"/>
        <v>0</v>
      </c>
      <c r="IM174" s="186"/>
      <c r="IN174" s="186">
        <f t="shared" ref="IN174:IR174" si="5184">IN157+IN162+IN168</f>
        <v>0</v>
      </c>
      <c r="IO174" s="424">
        <f t="shared" si="3732"/>
        <v>7800</v>
      </c>
      <c r="IP174" s="186">
        <f t="shared" si="5184"/>
        <v>0</v>
      </c>
      <c r="IQ174" s="186">
        <f t="shared" si="5184"/>
        <v>0</v>
      </c>
      <c r="IR174" s="829">
        <f t="shared" si="5184"/>
        <v>780</v>
      </c>
      <c r="IS174" s="424">
        <f t="shared" si="3792"/>
        <v>8580</v>
      </c>
      <c r="IT174" s="180"/>
      <c r="IU174" s="815">
        <f>IU157+IU162+IU168</f>
        <v>0</v>
      </c>
      <c r="IV174" s="186"/>
      <c r="IW174" s="186">
        <f t="shared" ref="IW174:IX174" si="5185">IW157+IW162+IW168</f>
        <v>0</v>
      </c>
      <c r="IX174" s="182">
        <f t="shared" si="5185"/>
        <v>0</v>
      </c>
      <c r="IY174" s="186"/>
      <c r="IZ174" s="186">
        <f t="shared" ref="IZ174:JA174" si="5186">IZ157+IZ162+IZ168</f>
        <v>0</v>
      </c>
      <c r="JA174" s="182">
        <f t="shared" si="5186"/>
        <v>0</v>
      </c>
      <c r="JB174" s="186"/>
      <c r="JC174" s="186">
        <f t="shared" ref="JC174:JD174" si="5187">JC157+JC162+JC168</f>
        <v>0</v>
      </c>
      <c r="JD174" s="182">
        <f t="shared" si="5187"/>
        <v>0</v>
      </c>
      <c r="JE174" s="186"/>
      <c r="JF174" s="186">
        <f t="shared" ref="JF174:JG174" si="5188">JF157+JF162+JF168</f>
        <v>0</v>
      </c>
      <c r="JG174" s="182">
        <f t="shared" si="5188"/>
        <v>0</v>
      </c>
      <c r="JH174" s="186"/>
      <c r="JI174" s="186">
        <f t="shared" ref="JI174:JJ174" si="5189">JI157+JI162+JI168</f>
        <v>0</v>
      </c>
      <c r="JJ174" s="182">
        <f t="shared" si="5189"/>
        <v>0</v>
      </c>
      <c r="JK174" s="186"/>
      <c r="JL174" s="186">
        <f t="shared" ref="JL174:JP174" si="5190">JL157+JL162+JL168</f>
        <v>0</v>
      </c>
      <c r="JM174" s="698">
        <f t="shared" si="5190"/>
        <v>0</v>
      </c>
      <c r="JN174" s="186">
        <f t="shared" si="5190"/>
        <v>0</v>
      </c>
      <c r="JO174" s="186">
        <f t="shared" si="5190"/>
        <v>0</v>
      </c>
      <c r="JP174" s="182">
        <f t="shared" si="5190"/>
        <v>0</v>
      </c>
      <c r="JQ174" s="186"/>
      <c r="JR174" s="186">
        <f t="shared" ref="JR174:JT174" si="5191">JR157+JR162+JR168</f>
        <v>0</v>
      </c>
      <c r="JS174" s="182">
        <f t="shared" si="5191"/>
        <v>0</v>
      </c>
      <c r="JT174" s="182">
        <f t="shared" si="5191"/>
        <v>0</v>
      </c>
      <c r="JU174" s="186"/>
      <c r="JV174" s="186">
        <f t="shared" ref="JV174:JX174" si="5192">JV157+JV162+JV168</f>
        <v>0</v>
      </c>
      <c r="JW174" s="424">
        <f t="shared" si="3742"/>
        <v>0</v>
      </c>
      <c r="JX174" s="182">
        <f t="shared" si="5192"/>
        <v>60</v>
      </c>
      <c r="JY174" s="186"/>
      <c r="JZ174" s="186">
        <f t="shared" ref="JZ174:KA174" si="5193">JZ157+JZ162+JZ168</f>
        <v>1200</v>
      </c>
      <c r="KA174" s="182">
        <f t="shared" si="5193"/>
        <v>0</v>
      </c>
      <c r="KB174" s="186"/>
      <c r="KC174" s="186">
        <f t="shared" ref="KC174:KD174" si="5194">KC157+KC162+KC168</f>
        <v>0</v>
      </c>
      <c r="KD174" s="182">
        <f t="shared" si="5194"/>
        <v>0</v>
      </c>
      <c r="KE174" s="186"/>
      <c r="KF174" s="186">
        <f t="shared" ref="KF174:KG174" si="5195">KF157+KF162+KF168</f>
        <v>0</v>
      </c>
      <c r="KG174" s="182">
        <f t="shared" si="5195"/>
        <v>30</v>
      </c>
      <c r="KH174" s="186"/>
      <c r="KI174" s="186">
        <f t="shared" ref="KI174:KJ174" si="5196">KI157+KI162+KI168</f>
        <v>6600</v>
      </c>
      <c r="KJ174" s="182">
        <f t="shared" si="5196"/>
        <v>0</v>
      </c>
      <c r="KK174" s="186"/>
      <c r="KL174" s="186">
        <f t="shared" ref="KL174:KP174" si="5197">KL157+KL162+KL168</f>
        <v>0</v>
      </c>
      <c r="KM174" s="424">
        <f t="shared" si="3749"/>
        <v>7800</v>
      </c>
      <c r="KN174" s="186">
        <f t="shared" si="5197"/>
        <v>0</v>
      </c>
      <c r="KO174" s="186">
        <f t="shared" si="5197"/>
        <v>0</v>
      </c>
      <c r="KP174" s="829">
        <f t="shared" si="5197"/>
        <v>780</v>
      </c>
      <c r="KQ174" s="424">
        <f t="shared" si="3793"/>
        <v>8580</v>
      </c>
      <c r="KR174" s="180"/>
    </row>
    <row r="175" spans="1:304">
      <c r="A175" s="919"/>
      <c r="B175" s="942" t="s">
        <v>62</v>
      </c>
      <c r="C175" s="943"/>
      <c r="D175" s="944"/>
      <c r="E175" s="188">
        <f t="shared" ref="E175" si="5198">SUM(E153+E158+E163+E169)</f>
        <v>0</v>
      </c>
      <c r="F175" s="188" t="str">
        <f t="shared" si="3758"/>
        <v/>
      </c>
      <c r="G175" s="187">
        <f t="shared" ref="G175:H175" si="5199">SUM(G153+G158+G163+G169)</f>
        <v>0</v>
      </c>
      <c r="H175" s="188">
        <f t="shared" si="5199"/>
        <v>85</v>
      </c>
      <c r="I175" s="188">
        <f t="shared" si="4208"/>
        <v>55</v>
      </c>
      <c r="J175" s="187">
        <f t="shared" ref="J175:K175" si="5200">SUM(J153+J158+J163+J169)</f>
        <v>4675</v>
      </c>
      <c r="K175" s="188">
        <f t="shared" si="5200"/>
        <v>0</v>
      </c>
      <c r="L175" s="188" t="str">
        <f t="shared" si="4210"/>
        <v/>
      </c>
      <c r="M175" s="187">
        <f t="shared" ref="M175:N175" si="5201">SUM(M153+M158+M163+M169)</f>
        <v>0</v>
      </c>
      <c r="N175" s="188">
        <f t="shared" si="5201"/>
        <v>0</v>
      </c>
      <c r="O175" s="188" t="str">
        <f t="shared" si="4212"/>
        <v/>
      </c>
      <c r="P175" s="187">
        <f t="shared" ref="P175:Q175" si="5202">SUM(P153+P158+P163+P169)</f>
        <v>0</v>
      </c>
      <c r="Q175" s="188">
        <f t="shared" si="5202"/>
        <v>0</v>
      </c>
      <c r="R175" s="188" t="str">
        <f t="shared" si="4214"/>
        <v/>
      </c>
      <c r="S175" s="187">
        <f t="shared" ref="S175:T175" si="5203">SUM(S153+S158+S163+S169)</f>
        <v>0</v>
      </c>
      <c r="T175" s="188">
        <f t="shared" si="5203"/>
        <v>0</v>
      </c>
      <c r="U175" s="188" t="str">
        <f t="shared" si="4216"/>
        <v/>
      </c>
      <c r="V175" s="187">
        <f t="shared" ref="V175:Z175" si="5204">SUM(V153+V158+V163+V169)</f>
        <v>0</v>
      </c>
      <c r="W175" s="699">
        <f t="shared" ref="W175:Y175" si="5205">SUM(W153+W158+W163+W169)</f>
        <v>0</v>
      </c>
      <c r="X175" s="187">
        <f t="shared" si="5205"/>
        <v>0</v>
      </c>
      <c r="Y175" s="187">
        <f t="shared" si="5205"/>
        <v>0</v>
      </c>
      <c r="Z175" s="188">
        <f t="shared" si="5204"/>
        <v>81600</v>
      </c>
      <c r="AA175" s="250">
        <f t="shared" si="4219"/>
        <v>0.73606617647058825</v>
      </c>
      <c r="AB175" s="187">
        <f t="shared" ref="AB175:AD175" si="5206">SUM(AB153+AB158+AB163+AB169)</f>
        <v>60063</v>
      </c>
      <c r="AC175" s="188">
        <f t="shared" si="5206"/>
        <v>0</v>
      </c>
      <c r="AD175" s="188">
        <f t="shared" si="5206"/>
        <v>0</v>
      </c>
      <c r="AE175" s="188" t="str">
        <f t="shared" si="4221"/>
        <v/>
      </c>
      <c r="AF175" s="187">
        <f t="shared" ref="AF175" si="5207">SUM(AF153+AF158+AF163+AF169)</f>
        <v>0</v>
      </c>
      <c r="AG175" s="189">
        <f>SUM(AG153+AG158+AG163+AG169)</f>
        <v>64738</v>
      </c>
      <c r="AH175" s="188">
        <f t="shared" ref="AH175" si="5208">SUM(AH153+AH158+AH163+AH169)</f>
        <v>0</v>
      </c>
      <c r="AI175" s="188" t="str">
        <f t="shared" si="4708"/>
        <v/>
      </c>
      <c r="AJ175" s="187">
        <f t="shared" ref="AJ175:AK175" si="5209">SUM(AJ153+AJ158+AJ163+AJ169)</f>
        <v>0</v>
      </c>
      <c r="AK175" s="188">
        <f t="shared" si="5209"/>
        <v>0</v>
      </c>
      <c r="AL175" s="188" t="str">
        <f t="shared" si="4710"/>
        <v/>
      </c>
      <c r="AM175" s="187">
        <f t="shared" ref="AM175:AN175" si="5210">SUM(AM153+AM158+AM163+AM169)</f>
        <v>0</v>
      </c>
      <c r="AN175" s="188">
        <f t="shared" si="5210"/>
        <v>0</v>
      </c>
      <c r="AO175" s="188" t="str">
        <f t="shared" si="4712"/>
        <v/>
      </c>
      <c r="AP175" s="187">
        <f t="shared" ref="AP175:AQ175" si="5211">SUM(AP153+AP158+AP163+AP169)</f>
        <v>0</v>
      </c>
      <c r="AQ175" s="188">
        <f t="shared" si="5211"/>
        <v>0</v>
      </c>
      <c r="AR175" s="188" t="str">
        <f t="shared" si="4714"/>
        <v/>
      </c>
      <c r="AS175" s="187">
        <f t="shared" ref="AS175:AT175" si="5212">SUM(AS153+AS158+AS163+AS169)</f>
        <v>0</v>
      </c>
      <c r="AT175" s="188">
        <f t="shared" si="5212"/>
        <v>0</v>
      </c>
      <c r="AU175" s="188" t="str">
        <f t="shared" si="4231"/>
        <v>0</v>
      </c>
      <c r="AV175" s="187">
        <f t="shared" ref="AV175:AY175" si="5213">SUM(AV153+AV158+AV163+AV169)</f>
        <v>0</v>
      </c>
      <c r="AW175" s="187">
        <f t="shared" si="5213"/>
        <v>0</v>
      </c>
      <c r="AX175" s="187">
        <f t="shared" si="5213"/>
        <v>0</v>
      </c>
      <c r="AY175" s="187">
        <f t="shared" si="5213"/>
        <v>15000</v>
      </c>
      <c r="AZ175" s="187">
        <f>SUM(AZ153+AZ158+AZ163+AZ169)</f>
        <v>6473.8</v>
      </c>
      <c r="BA175" s="213">
        <f t="shared" si="4233"/>
        <v>86211.8</v>
      </c>
      <c r="BB175" s="180"/>
      <c r="BC175" s="188">
        <f t="shared" ref="BC175" si="5214">SUM(BC158+BC163+BC169+BC153)</f>
        <v>0</v>
      </c>
      <c r="BD175" s="187" t="str">
        <f t="shared" si="3810"/>
        <v/>
      </c>
      <c r="BE175" s="187">
        <f t="shared" ref="BE175:BF175" si="5215">SUM(BE158+BE163+BE169+BE153)</f>
        <v>0</v>
      </c>
      <c r="BF175" s="188">
        <f t="shared" si="5215"/>
        <v>431</v>
      </c>
      <c r="BG175" s="187">
        <f t="shared" si="3812"/>
        <v>63.828306264501158</v>
      </c>
      <c r="BH175" s="187">
        <f t="shared" ref="BH175:BI175" si="5216">SUM(BH158+BH163+BH169+BH153)</f>
        <v>27510</v>
      </c>
      <c r="BI175" s="188">
        <f t="shared" si="5216"/>
        <v>0</v>
      </c>
      <c r="BJ175" s="187" t="str">
        <f t="shared" si="3814"/>
        <v/>
      </c>
      <c r="BK175" s="187">
        <f t="shared" ref="BK175:BL175" si="5217">SUM(BK158+BK163+BK169+BK153)</f>
        <v>0</v>
      </c>
      <c r="BL175" s="188">
        <f t="shared" si="5217"/>
        <v>0</v>
      </c>
      <c r="BM175" s="187" t="str">
        <f t="shared" si="3816"/>
        <v/>
      </c>
      <c r="BN175" s="187">
        <f t="shared" ref="BN175:BO175" si="5218">SUM(BN158+BN163+BN169+BN153)</f>
        <v>0</v>
      </c>
      <c r="BO175" s="188">
        <f t="shared" si="5218"/>
        <v>0</v>
      </c>
      <c r="BP175" s="187" t="str">
        <f t="shared" si="3818"/>
        <v/>
      </c>
      <c r="BQ175" s="187">
        <f t="shared" ref="BQ175:BR175" si="5219">SUM(BQ158+BQ163+BQ169+BQ153)</f>
        <v>0</v>
      </c>
      <c r="BR175" s="188">
        <f t="shared" si="5219"/>
        <v>0</v>
      </c>
      <c r="BS175" s="187" t="str">
        <f t="shared" si="3820"/>
        <v/>
      </c>
      <c r="BT175" s="187">
        <f t="shared" ref="BT175:BX175" si="5220">SUM(BT158+BT163+BT169+BT153)</f>
        <v>0</v>
      </c>
      <c r="BU175" s="699">
        <f t="shared" ref="BU175:BW175" si="5221">SUM(BU158+BU163+BU169+BU153)</f>
        <v>0</v>
      </c>
      <c r="BV175" s="187">
        <f t="shared" si="5221"/>
        <v>0</v>
      </c>
      <c r="BW175" s="187">
        <f t="shared" si="5221"/>
        <v>0</v>
      </c>
      <c r="BX175" s="188">
        <f t="shared" si="5220"/>
        <v>0</v>
      </c>
      <c r="BY175" s="187" t="str">
        <f t="shared" si="3823"/>
        <v/>
      </c>
      <c r="BZ175" s="187">
        <f t="shared" ref="BZ175:CB175" si="5222">SUM(BZ158+BZ163+BZ169+BZ153)</f>
        <v>0</v>
      </c>
      <c r="CA175" s="188">
        <f t="shared" si="5222"/>
        <v>0</v>
      </c>
      <c r="CB175" s="188">
        <f t="shared" si="5222"/>
        <v>0</v>
      </c>
      <c r="CC175" s="187" t="str">
        <f t="shared" si="3825"/>
        <v/>
      </c>
      <c r="CD175" s="187">
        <f t="shared" ref="CD175" si="5223">SUM(CD158+CD163+CD169+CD153)</f>
        <v>0</v>
      </c>
      <c r="CE175" s="424">
        <f t="shared" si="3674"/>
        <v>27510</v>
      </c>
      <c r="CF175" s="188">
        <f t="shared" ref="CF175" si="5224">SUM(CF158+CF163+CF169+CF153)</f>
        <v>7050</v>
      </c>
      <c r="CG175" s="187">
        <f t="shared" si="3828"/>
        <v>54.493617021276599</v>
      </c>
      <c r="CH175" s="187">
        <f t="shared" ref="CH175:CI175" si="5225">SUM(CH158+CH163+CH169+CH153)</f>
        <v>384180</v>
      </c>
      <c r="CI175" s="188">
        <f t="shared" si="5225"/>
        <v>0</v>
      </c>
      <c r="CJ175" s="187" t="str">
        <f t="shared" si="3830"/>
        <v/>
      </c>
      <c r="CK175" s="187">
        <f t="shared" ref="CK175:CL175" si="5226">SUM(CK158+CK163+CK169+CK153)</f>
        <v>0</v>
      </c>
      <c r="CL175" s="188">
        <f t="shared" si="5226"/>
        <v>232</v>
      </c>
      <c r="CM175" s="187">
        <f t="shared" si="3832"/>
        <v>1829.8189655172414</v>
      </c>
      <c r="CN175" s="187">
        <f t="shared" ref="CN175:CO175" si="5227">SUM(CN158+CN163+CN169+CN153)</f>
        <v>424518</v>
      </c>
      <c r="CO175" s="188">
        <f t="shared" si="5227"/>
        <v>3060</v>
      </c>
      <c r="CP175" s="187">
        <f t="shared" si="3834"/>
        <v>222</v>
      </c>
      <c r="CQ175" s="187">
        <f t="shared" ref="CQ175:CR175" si="5228">SUM(CQ158+CQ163+CQ169+CQ153)</f>
        <v>679320</v>
      </c>
      <c r="CR175" s="188">
        <f t="shared" si="5228"/>
        <v>0</v>
      </c>
      <c r="CS175" s="187" t="str">
        <f t="shared" si="3836"/>
        <v/>
      </c>
      <c r="CT175" s="187">
        <f t="shared" ref="CT175" si="5229">SUM(CT158+CT163+CT169+CT153)</f>
        <v>0</v>
      </c>
      <c r="CU175" s="424">
        <f t="shared" si="3681"/>
        <v>1488018</v>
      </c>
      <c r="CV175" s="187">
        <f t="shared" ref="CV175:CW175" si="5230">SUM(CV158+CV163+CV169+CV153)</f>
        <v>0</v>
      </c>
      <c r="CW175" s="187">
        <f t="shared" si="5230"/>
        <v>15000</v>
      </c>
      <c r="CX175" s="187">
        <f>SUM(CX158+CX163+CX169+CX153)</f>
        <v>151552.79999999999</v>
      </c>
      <c r="CY175" s="424">
        <f t="shared" si="3789"/>
        <v>1682080.8</v>
      </c>
      <c r="CZ175" s="829"/>
      <c r="DA175" s="188">
        <f t="shared" ref="DA175" si="5231">SUM(DA158+DA163+DA169+DA153)</f>
        <v>0</v>
      </c>
      <c r="DB175" s="187"/>
      <c r="DC175" s="187">
        <f t="shared" ref="DC175:DD175" si="5232">SUM(DC158+DC163+DC169+DC153)</f>
        <v>0</v>
      </c>
      <c r="DD175" s="188">
        <f t="shared" si="5232"/>
        <v>50</v>
      </c>
      <c r="DE175" s="187"/>
      <c r="DF175" s="187">
        <f t="shared" ref="DF175:DG175" si="5233">SUM(DF158+DF163+DF169+DF153)</f>
        <v>3250</v>
      </c>
      <c r="DG175" s="188">
        <f t="shared" si="5233"/>
        <v>0</v>
      </c>
      <c r="DH175" s="187"/>
      <c r="DI175" s="187">
        <f t="shared" ref="DI175:DJ175" si="5234">SUM(DI158+DI163+DI169+DI153)</f>
        <v>0</v>
      </c>
      <c r="DJ175" s="188">
        <f t="shared" si="5234"/>
        <v>65</v>
      </c>
      <c r="DK175" s="187"/>
      <c r="DL175" s="187">
        <f t="shared" ref="DL175:DM175" si="5235">SUM(DL158+DL163+DL169+DL153)</f>
        <v>2083</v>
      </c>
      <c r="DM175" s="188">
        <f t="shared" si="5235"/>
        <v>0</v>
      </c>
      <c r="DN175" s="187"/>
      <c r="DO175" s="187">
        <f t="shared" ref="DO175:DP175" si="5236">SUM(DO158+DO163+DO169+DO153)</f>
        <v>0</v>
      </c>
      <c r="DP175" s="188">
        <f t="shared" si="5236"/>
        <v>32</v>
      </c>
      <c r="DQ175" s="187"/>
      <c r="DR175" s="187">
        <f t="shared" ref="DR175:DV175" si="5237">SUM(DR158+DR163+DR169+DR153)</f>
        <v>20640</v>
      </c>
      <c r="DS175" s="699">
        <f t="shared" ref="DS175:DU175" si="5238">SUM(DS158+DS163+DS169+DS153)</f>
        <v>0</v>
      </c>
      <c r="DT175" s="187">
        <f t="shared" si="5238"/>
        <v>0</v>
      </c>
      <c r="DU175" s="187">
        <f t="shared" si="5238"/>
        <v>0</v>
      </c>
      <c r="DV175" s="188">
        <f t="shared" si="5237"/>
        <v>0</v>
      </c>
      <c r="DW175" s="187"/>
      <c r="DX175" s="187">
        <f t="shared" ref="DX175:DZ175" si="5239">SUM(DX158+DX163+DX169+DX153)</f>
        <v>0</v>
      </c>
      <c r="DY175" s="188">
        <f t="shared" si="5239"/>
        <v>0</v>
      </c>
      <c r="DZ175" s="188">
        <f t="shared" si="5239"/>
        <v>0</v>
      </c>
      <c r="EA175" s="187"/>
      <c r="EB175" s="187">
        <f t="shared" ref="EB175" si="5240">SUM(EB158+EB163+EB169+EB153)</f>
        <v>0</v>
      </c>
      <c r="EC175" s="424">
        <f t="shared" si="3691"/>
        <v>25973</v>
      </c>
      <c r="ED175" s="188">
        <f t="shared" ref="ED175" si="5241">SUM(ED158+ED163+ED169+ED153)</f>
        <v>6902</v>
      </c>
      <c r="EE175" s="187"/>
      <c r="EF175" s="187">
        <f t="shared" ref="EF175:EG175" si="5242">SUM(EF158+EF163+EF169+EF153)</f>
        <v>190840</v>
      </c>
      <c r="EG175" s="188">
        <f t="shared" si="5242"/>
        <v>0</v>
      </c>
      <c r="EH175" s="187"/>
      <c r="EI175" s="187">
        <f t="shared" ref="EI175:EJ175" si="5243">SUM(EI158+EI163+EI169+EI153)</f>
        <v>0</v>
      </c>
      <c r="EJ175" s="188">
        <f t="shared" si="5243"/>
        <v>318</v>
      </c>
      <c r="EK175" s="187"/>
      <c r="EL175" s="187">
        <f t="shared" ref="EL175:EM175" si="5244">SUM(EL158+EL163+EL169+EL153)</f>
        <v>583618</v>
      </c>
      <c r="EM175" s="188">
        <f t="shared" si="5244"/>
        <v>3080</v>
      </c>
      <c r="EN175" s="187"/>
      <c r="EO175" s="187">
        <f t="shared" ref="EO175:EP175" si="5245">SUM(EO158+EO163+EO169+EO153)</f>
        <v>683700</v>
      </c>
      <c r="EP175" s="188">
        <f t="shared" si="5245"/>
        <v>100</v>
      </c>
      <c r="EQ175" s="187"/>
      <c r="ER175" s="187">
        <f t="shared" ref="ER175" si="5246">SUM(ER158+ER163+ER169+ER153)</f>
        <v>210605</v>
      </c>
      <c r="ES175" s="424">
        <f t="shared" si="3698"/>
        <v>1668763</v>
      </c>
      <c r="ET175" s="187">
        <f t="shared" ref="ET175:EV175" si="5247">SUM(ET158+ET163+ET169+ET153)</f>
        <v>0</v>
      </c>
      <c r="EU175" s="187">
        <f t="shared" si="5247"/>
        <v>15000</v>
      </c>
      <c r="EV175" s="187">
        <f t="shared" si="5247"/>
        <v>169473.6</v>
      </c>
      <c r="EW175" s="424">
        <f t="shared" si="3790"/>
        <v>1879209.6</v>
      </c>
      <c r="EX175" s="180"/>
      <c r="EY175" s="188">
        <f t="shared" ref="EY175" si="5248">SUM(EY158+EY163+EY169+EY153)</f>
        <v>0</v>
      </c>
      <c r="EZ175" s="187"/>
      <c r="FA175" s="187">
        <f t="shared" ref="FA175:FB175" si="5249">SUM(FA158+FA163+FA169+FA153)</f>
        <v>0</v>
      </c>
      <c r="FB175" s="188">
        <f t="shared" si="5249"/>
        <v>75</v>
      </c>
      <c r="FC175" s="187"/>
      <c r="FD175" s="187">
        <f t="shared" ref="FD175:FE175" si="5250">SUM(FD158+FD163+FD169+FD153)</f>
        <v>4875</v>
      </c>
      <c r="FE175" s="188">
        <f t="shared" si="5250"/>
        <v>0</v>
      </c>
      <c r="FF175" s="187"/>
      <c r="FG175" s="187">
        <f t="shared" ref="FG175:FH175" si="5251">SUM(FG158+FG163+FG169+FG153)</f>
        <v>0</v>
      </c>
      <c r="FH175" s="188">
        <f t="shared" si="5251"/>
        <v>0</v>
      </c>
      <c r="FI175" s="187"/>
      <c r="FJ175" s="187">
        <f t="shared" ref="FJ175:FK175" si="5252">SUM(FJ158+FJ163+FJ169+FJ153)</f>
        <v>0</v>
      </c>
      <c r="FK175" s="188">
        <f t="shared" si="5252"/>
        <v>0</v>
      </c>
      <c r="FL175" s="187"/>
      <c r="FM175" s="187">
        <f t="shared" ref="FM175:FN175" si="5253">SUM(FM158+FM163+FM169+FM153)</f>
        <v>0</v>
      </c>
      <c r="FN175" s="188">
        <f t="shared" si="5253"/>
        <v>0</v>
      </c>
      <c r="FO175" s="187"/>
      <c r="FP175" s="187">
        <f t="shared" ref="FP175:FT175" si="5254">SUM(FP158+FP163+FP169+FP153)</f>
        <v>0</v>
      </c>
      <c r="FQ175" s="699">
        <f t="shared" ref="FQ175:FS175" si="5255">SUM(FQ158+FQ163+FQ169+FQ153)</f>
        <v>0</v>
      </c>
      <c r="FR175" s="187">
        <f t="shared" si="5255"/>
        <v>0</v>
      </c>
      <c r="FS175" s="187">
        <f t="shared" si="5255"/>
        <v>0</v>
      </c>
      <c r="FT175" s="188">
        <f t="shared" si="5254"/>
        <v>0</v>
      </c>
      <c r="FU175" s="187"/>
      <c r="FV175" s="187">
        <f t="shared" ref="FV175:FX175" si="5256">SUM(FV158+FV163+FV169+FV153)</f>
        <v>0</v>
      </c>
      <c r="FW175" s="188">
        <f t="shared" si="5256"/>
        <v>0</v>
      </c>
      <c r="FX175" s="187">
        <f t="shared" si="5256"/>
        <v>0</v>
      </c>
      <c r="FY175" s="187"/>
      <c r="FZ175" s="187">
        <f t="shared" ref="FZ175" si="5257">SUM(FZ158+FZ163+FZ169+FZ153)</f>
        <v>0</v>
      </c>
      <c r="GA175" s="424">
        <f t="shared" si="3708"/>
        <v>4875</v>
      </c>
      <c r="GB175" s="188">
        <f t="shared" ref="GB175" si="5258">SUM(GB158+GB163+GB169+GB153)</f>
        <v>7051</v>
      </c>
      <c r="GC175" s="187"/>
      <c r="GD175" s="187">
        <f t="shared" ref="GD175:GE175" si="5259">SUM(GD158+GD163+GD169+GD153)</f>
        <v>185489</v>
      </c>
      <c r="GE175" s="188">
        <f t="shared" si="5259"/>
        <v>0</v>
      </c>
      <c r="GF175" s="187"/>
      <c r="GG175" s="187">
        <f t="shared" ref="GG175:GH175" si="5260">SUM(GG158+GG163+GG169+GG153)</f>
        <v>0</v>
      </c>
      <c r="GH175" s="188">
        <f t="shared" si="5260"/>
        <v>202</v>
      </c>
      <c r="GI175" s="187"/>
      <c r="GJ175" s="187">
        <f t="shared" ref="GJ175:GK175" si="5261">SUM(GJ158+GJ163+GJ169+GJ153)</f>
        <v>368236</v>
      </c>
      <c r="GK175" s="188">
        <f t="shared" si="5261"/>
        <v>3100</v>
      </c>
      <c r="GL175" s="187"/>
      <c r="GM175" s="187">
        <f t="shared" ref="GM175:GN175" si="5262">SUM(GM158+GM163+GM169+GM153)</f>
        <v>688140</v>
      </c>
      <c r="GN175" s="188">
        <f t="shared" si="5262"/>
        <v>100</v>
      </c>
      <c r="GO175" s="187"/>
      <c r="GP175" s="187">
        <f t="shared" ref="GP175" si="5263">SUM(GP158+GP163+GP169+GP153)</f>
        <v>204565</v>
      </c>
      <c r="GQ175" s="424">
        <f t="shared" si="3715"/>
        <v>1446430</v>
      </c>
      <c r="GR175" s="187">
        <f t="shared" ref="GR175:GT175" si="5264">SUM(GR158+GR163+GR169+GR153)</f>
        <v>0</v>
      </c>
      <c r="GS175" s="187">
        <f t="shared" si="5264"/>
        <v>15000</v>
      </c>
      <c r="GT175" s="190">
        <f t="shared" si="5264"/>
        <v>145130.5</v>
      </c>
      <c r="GU175" s="424">
        <f t="shared" si="3791"/>
        <v>1611435.5</v>
      </c>
      <c r="GV175" s="180"/>
      <c r="GW175" s="188">
        <f t="shared" ref="GW175" si="5265">SUM(GW158+GW163+GW169+GW153)</f>
        <v>0</v>
      </c>
      <c r="GX175" s="187"/>
      <c r="GY175" s="187">
        <f t="shared" ref="GY175:GZ175" si="5266">SUM(GY158+GY163+GY169+GY153)</f>
        <v>0</v>
      </c>
      <c r="GZ175" s="188">
        <f t="shared" si="5266"/>
        <v>50</v>
      </c>
      <c r="HA175" s="187"/>
      <c r="HB175" s="187">
        <f t="shared" ref="HB175:HC175" si="5267">SUM(HB158+HB163+HB169+HB153)</f>
        <v>3250</v>
      </c>
      <c r="HC175" s="188">
        <f t="shared" si="5267"/>
        <v>0</v>
      </c>
      <c r="HD175" s="187"/>
      <c r="HE175" s="187">
        <f t="shared" ref="HE175:HF175" si="5268">SUM(HE158+HE163+HE169+HE153)</f>
        <v>0</v>
      </c>
      <c r="HF175" s="188">
        <f t="shared" si="5268"/>
        <v>0</v>
      </c>
      <c r="HG175" s="187"/>
      <c r="HH175" s="187">
        <f t="shared" ref="HH175:HI175" si="5269">SUM(HH158+HH163+HH169+HH153)</f>
        <v>0</v>
      </c>
      <c r="HI175" s="188">
        <f t="shared" si="5269"/>
        <v>0</v>
      </c>
      <c r="HJ175" s="187"/>
      <c r="HK175" s="187">
        <f t="shared" ref="HK175:HL175" si="5270">SUM(HK158+HK163+HK169+HK153)</f>
        <v>0</v>
      </c>
      <c r="HL175" s="188">
        <f t="shared" si="5270"/>
        <v>0</v>
      </c>
      <c r="HM175" s="187"/>
      <c r="HN175" s="187">
        <f t="shared" ref="HN175:HR175" si="5271">SUM(HN158+HN163+HN169+HN153)</f>
        <v>0</v>
      </c>
      <c r="HO175" s="699">
        <f t="shared" ref="HO175:HQ175" si="5272">SUM(HO158+HO163+HO169+HO153)</f>
        <v>0</v>
      </c>
      <c r="HP175" s="187">
        <f t="shared" si="5272"/>
        <v>0</v>
      </c>
      <c r="HQ175" s="187">
        <f t="shared" si="5272"/>
        <v>0</v>
      </c>
      <c r="HR175" s="188">
        <f t="shared" si="5271"/>
        <v>0</v>
      </c>
      <c r="HS175" s="187"/>
      <c r="HT175" s="187">
        <f t="shared" ref="HT175:HV175" si="5273">SUM(HT158+HT163+HT169+HT153)</f>
        <v>0</v>
      </c>
      <c r="HU175" s="188">
        <f t="shared" si="5273"/>
        <v>0</v>
      </c>
      <c r="HV175" s="188">
        <f t="shared" si="5273"/>
        <v>0</v>
      </c>
      <c r="HW175" s="187"/>
      <c r="HX175" s="187">
        <f t="shared" ref="HX175" si="5274">SUM(HX158+HX163+HX169+HX153)</f>
        <v>0</v>
      </c>
      <c r="HY175" s="424">
        <f t="shared" si="3725"/>
        <v>3250</v>
      </c>
      <c r="HZ175" s="188">
        <f t="shared" ref="HZ175" si="5275">SUM(HZ158+HZ163+HZ169+HZ153)</f>
        <v>5980</v>
      </c>
      <c r="IA175" s="187"/>
      <c r="IB175" s="187">
        <f t="shared" ref="IB175:IC175" si="5276">SUM(IB158+IB163+IB169+IB153)</f>
        <v>179170</v>
      </c>
      <c r="IC175" s="188">
        <f t="shared" si="5276"/>
        <v>0</v>
      </c>
      <c r="ID175" s="187"/>
      <c r="IE175" s="187">
        <f t="shared" ref="IE175:IF175" si="5277">SUM(IE158+IE163+IE169+IE153)</f>
        <v>0</v>
      </c>
      <c r="IF175" s="188">
        <f t="shared" si="5277"/>
        <v>351</v>
      </c>
      <c r="IG175" s="187"/>
      <c r="IH175" s="187">
        <f t="shared" ref="IH175:II175" si="5278">SUM(IH158+IH163+IH169+IH153)</f>
        <v>644668</v>
      </c>
      <c r="II175" s="188">
        <f t="shared" si="5278"/>
        <v>3110</v>
      </c>
      <c r="IJ175" s="187"/>
      <c r="IK175" s="187">
        <f t="shared" ref="IK175:IL175" si="5279">SUM(IK158+IK163+IK169+IK153)</f>
        <v>690360</v>
      </c>
      <c r="IL175" s="188">
        <f t="shared" si="5279"/>
        <v>100</v>
      </c>
      <c r="IM175" s="187"/>
      <c r="IN175" s="187">
        <f t="shared" ref="IN175" si="5280">SUM(IN158+IN163+IN169+IN153)</f>
        <v>204565</v>
      </c>
      <c r="IO175" s="424">
        <f t="shared" si="3732"/>
        <v>1718763</v>
      </c>
      <c r="IP175" s="187">
        <f t="shared" ref="IP175:IR175" si="5281">SUM(IP158+IP163+IP169+IP153)</f>
        <v>0</v>
      </c>
      <c r="IQ175" s="187">
        <f t="shared" si="5281"/>
        <v>15000</v>
      </c>
      <c r="IR175" s="190">
        <f t="shared" si="5281"/>
        <v>172201.3</v>
      </c>
      <c r="IS175" s="424">
        <f t="shared" si="3792"/>
        <v>1909214.3</v>
      </c>
      <c r="IT175" s="180"/>
      <c r="IU175" s="188">
        <f t="shared" ref="IU175" si="5282">SUM(IU158+IU163+IU169+IU153)</f>
        <v>0</v>
      </c>
      <c r="IV175" s="187"/>
      <c r="IW175" s="187">
        <f t="shared" ref="IW175:IX175" si="5283">SUM(IW158+IW163+IW169+IW153)</f>
        <v>0</v>
      </c>
      <c r="IX175" s="188">
        <f t="shared" si="5283"/>
        <v>50</v>
      </c>
      <c r="IY175" s="187"/>
      <c r="IZ175" s="187">
        <f t="shared" ref="IZ175:JA175" si="5284">SUM(IZ158+IZ163+IZ169+IZ153)</f>
        <v>3250</v>
      </c>
      <c r="JA175" s="188">
        <f t="shared" si="5284"/>
        <v>0</v>
      </c>
      <c r="JB175" s="187"/>
      <c r="JC175" s="187">
        <f t="shared" ref="JC175:JD175" si="5285">SUM(JC158+JC163+JC169+JC153)</f>
        <v>0</v>
      </c>
      <c r="JD175" s="188">
        <f t="shared" si="5285"/>
        <v>0</v>
      </c>
      <c r="JE175" s="187"/>
      <c r="JF175" s="187">
        <f t="shared" ref="JF175:JG175" si="5286">SUM(JF158+JF163+JF169+JF153)</f>
        <v>0</v>
      </c>
      <c r="JG175" s="188">
        <f t="shared" si="5286"/>
        <v>0</v>
      </c>
      <c r="JH175" s="187"/>
      <c r="JI175" s="187">
        <f t="shared" ref="JI175:JJ175" si="5287">SUM(JI158+JI163+JI169+JI153)</f>
        <v>0</v>
      </c>
      <c r="JJ175" s="188">
        <f t="shared" si="5287"/>
        <v>0</v>
      </c>
      <c r="JK175" s="187"/>
      <c r="JL175" s="187">
        <f t="shared" ref="JL175:JP175" si="5288">SUM(JL158+JL163+JL169+JL153)</f>
        <v>0</v>
      </c>
      <c r="JM175" s="699">
        <f t="shared" si="5288"/>
        <v>0</v>
      </c>
      <c r="JN175" s="187">
        <f t="shared" si="5288"/>
        <v>0</v>
      </c>
      <c r="JO175" s="187">
        <f t="shared" si="5288"/>
        <v>0</v>
      </c>
      <c r="JP175" s="188">
        <f t="shared" si="5288"/>
        <v>0</v>
      </c>
      <c r="JQ175" s="187"/>
      <c r="JR175" s="187">
        <f t="shared" ref="JR175:JT175" si="5289">SUM(JR158+JR163+JR169+JR153)</f>
        <v>0</v>
      </c>
      <c r="JS175" s="188">
        <f t="shared" si="5289"/>
        <v>0</v>
      </c>
      <c r="JT175" s="188">
        <f t="shared" si="5289"/>
        <v>0</v>
      </c>
      <c r="JU175" s="187"/>
      <c r="JV175" s="187">
        <f t="shared" ref="JV175" si="5290">SUM(JV158+JV163+JV169+JV153)</f>
        <v>0</v>
      </c>
      <c r="JW175" s="424">
        <f t="shared" si="3742"/>
        <v>3250</v>
      </c>
      <c r="JX175" s="188">
        <f t="shared" ref="JX175" si="5291">SUM(JX158+JX163+JX169+JX153)</f>
        <v>5980</v>
      </c>
      <c r="JY175" s="187"/>
      <c r="JZ175" s="187">
        <f t="shared" ref="JZ175:KA175" si="5292">SUM(JZ158+JZ163+JZ169+JZ153)</f>
        <v>179170</v>
      </c>
      <c r="KA175" s="188">
        <f t="shared" si="5292"/>
        <v>0</v>
      </c>
      <c r="KB175" s="187"/>
      <c r="KC175" s="187">
        <f t="shared" ref="KC175:KD175" si="5293">SUM(KC158+KC163+KC169+KC153)</f>
        <v>0</v>
      </c>
      <c r="KD175" s="188">
        <f t="shared" si="5293"/>
        <v>351</v>
      </c>
      <c r="KE175" s="187"/>
      <c r="KF175" s="187">
        <f t="shared" ref="KF175:KG175" si="5294">SUM(KF158+KF163+KF169+KF153)</f>
        <v>644668</v>
      </c>
      <c r="KG175" s="188">
        <f t="shared" si="5294"/>
        <v>3110</v>
      </c>
      <c r="KH175" s="187"/>
      <c r="KI175" s="187">
        <f t="shared" ref="KI175:KJ175" si="5295">SUM(KI158+KI163+KI169+KI153)</f>
        <v>690360</v>
      </c>
      <c r="KJ175" s="188">
        <f t="shared" si="5295"/>
        <v>100</v>
      </c>
      <c r="KK175" s="187"/>
      <c r="KL175" s="187">
        <f t="shared" ref="KL175" si="5296">SUM(KL158+KL163+KL169+KL153)</f>
        <v>204565</v>
      </c>
      <c r="KM175" s="424">
        <f t="shared" si="3749"/>
        <v>1718763</v>
      </c>
      <c r="KN175" s="187">
        <f t="shared" ref="KN175:KP175" si="5297">SUM(KN158+KN163+KN169+KN153)</f>
        <v>0</v>
      </c>
      <c r="KO175" s="187">
        <f t="shared" si="5297"/>
        <v>15000</v>
      </c>
      <c r="KP175" s="190">
        <f t="shared" si="5297"/>
        <v>172201.3</v>
      </c>
      <c r="KQ175" s="424">
        <f t="shared" si="3793"/>
        <v>1909214.3</v>
      </c>
      <c r="KR175" s="180"/>
    </row>
    <row r="176" spans="1:304" ht="15">
      <c r="A176" s="919"/>
      <c r="B176" s="338" t="s">
        <v>33</v>
      </c>
      <c r="C176" s="339"/>
      <c r="D176" s="348"/>
      <c r="E176" s="341"/>
      <c r="F176" s="341" t="str">
        <f t="shared" si="3758"/>
        <v/>
      </c>
      <c r="G176" s="342"/>
      <c r="H176" s="341"/>
      <c r="I176" s="341" t="str">
        <f t="shared" si="4208"/>
        <v/>
      </c>
      <c r="J176" s="342"/>
      <c r="K176" s="341"/>
      <c r="L176" s="341" t="str">
        <f t="shared" si="4210"/>
        <v/>
      </c>
      <c r="M176" s="342"/>
      <c r="N176" s="341"/>
      <c r="O176" s="341" t="str">
        <f t="shared" si="4212"/>
        <v/>
      </c>
      <c r="P176" s="342"/>
      <c r="Q176" s="341"/>
      <c r="R176" s="341" t="str">
        <f t="shared" si="4214"/>
        <v/>
      </c>
      <c r="S176" s="342"/>
      <c r="T176" s="341"/>
      <c r="U176" s="341" t="str">
        <f t="shared" si="4216"/>
        <v/>
      </c>
      <c r="V176" s="342"/>
      <c r="W176" s="700"/>
      <c r="X176" s="342"/>
      <c r="Y176" s="342"/>
      <c r="Z176" s="341"/>
      <c r="AA176" s="343" t="str">
        <f t="shared" si="4219"/>
        <v/>
      </c>
      <c r="AB176" s="342"/>
      <c r="AC176" s="341"/>
      <c r="AD176" s="341"/>
      <c r="AE176" s="341" t="str">
        <f t="shared" si="4221"/>
        <v/>
      </c>
      <c r="AF176" s="342"/>
      <c r="AG176" s="342">
        <f>SUM(G176,J176,M176,P176,S176,V176,AB176,AF176)</f>
        <v>0</v>
      </c>
      <c r="AH176" s="341"/>
      <c r="AI176" s="341" t="str">
        <f t="shared" si="4708"/>
        <v/>
      </c>
      <c r="AJ176" s="342"/>
      <c r="AK176" s="341"/>
      <c r="AL176" s="341" t="str">
        <f t="shared" si="4710"/>
        <v/>
      </c>
      <c r="AM176" s="342"/>
      <c r="AN176" s="341"/>
      <c r="AO176" s="341" t="str">
        <f t="shared" si="4712"/>
        <v/>
      </c>
      <c r="AP176" s="342"/>
      <c r="AQ176" s="341"/>
      <c r="AR176" s="341" t="str">
        <f t="shared" si="4714"/>
        <v/>
      </c>
      <c r="AS176" s="342"/>
      <c r="AT176" s="341"/>
      <c r="AU176" s="341" t="str">
        <f t="shared" si="4231"/>
        <v>0</v>
      </c>
      <c r="AV176" s="342"/>
      <c r="AW176" s="344">
        <f t="shared" ref="AW176:AW214" si="5298">SUM(AJ176,AM176,AP176,AS176,AV176)</f>
        <v>0</v>
      </c>
      <c r="AX176" s="342"/>
      <c r="AY176" s="342"/>
      <c r="AZ176" s="342"/>
      <c r="BA176" s="345">
        <f t="shared" si="4233"/>
        <v>0</v>
      </c>
      <c r="BB176" s="346"/>
      <c r="BC176" s="341"/>
      <c r="BD176" s="342" t="str">
        <f t="shared" si="3810"/>
        <v/>
      </c>
      <c r="BE176" s="342"/>
      <c r="BF176" s="341"/>
      <c r="BG176" s="342" t="str">
        <f t="shared" si="3812"/>
        <v/>
      </c>
      <c r="BH176" s="342"/>
      <c r="BI176" s="341"/>
      <c r="BJ176" s="342" t="str">
        <f t="shared" si="3814"/>
        <v/>
      </c>
      <c r="BK176" s="342"/>
      <c r="BL176" s="341"/>
      <c r="BM176" s="342" t="str">
        <f t="shared" si="3816"/>
        <v/>
      </c>
      <c r="BN176" s="342"/>
      <c r="BO176" s="341"/>
      <c r="BP176" s="342" t="str">
        <f t="shared" si="3818"/>
        <v/>
      </c>
      <c r="BQ176" s="342"/>
      <c r="BR176" s="341"/>
      <c r="BS176" s="342" t="str">
        <f t="shared" si="3820"/>
        <v/>
      </c>
      <c r="BT176" s="342"/>
      <c r="BU176" s="700"/>
      <c r="BV176" s="342"/>
      <c r="BW176" s="342"/>
      <c r="BX176" s="341"/>
      <c r="BY176" s="342" t="str">
        <f t="shared" si="3823"/>
        <v/>
      </c>
      <c r="BZ176" s="342"/>
      <c r="CA176" s="341"/>
      <c r="CB176" s="341"/>
      <c r="CC176" s="342" t="str">
        <f t="shared" si="3825"/>
        <v/>
      </c>
      <c r="CD176" s="342"/>
      <c r="CE176" s="424">
        <f t="shared" si="3674"/>
        <v>0</v>
      </c>
      <c r="CF176" s="341"/>
      <c r="CG176" s="342" t="str">
        <f t="shared" si="3828"/>
        <v/>
      </c>
      <c r="CH176" s="342"/>
      <c r="CI176" s="341"/>
      <c r="CJ176" s="342" t="str">
        <f t="shared" si="3830"/>
        <v/>
      </c>
      <c r="CK176" s="342"/>
      <c r="CL176" s="341"/>
      <c r="CM176" s="342" t="str">
        <f t="shared" si="3832"/>
        <v/>
      </c>
      <c r="CN176" s="342"/>
      <c r="CO176" s="341"/>
      <c r="CP176" s="342" t="str">
        <f t="shared" si="3834"/>
        <v/>
      </c>
      <c r="CQ176" s="342"/>
      <c r="CR176" s="341"/>
      <c r="CS176" s="342" t="str">
        <f t="shared" si="3836"/>
        <v/>
      </c>
      <c r="CT176" s="342"/>
      <c r="CU176" s="424">
        <f t="shared" si="3681"/>
        <v>0</v>
      </c>
      <c r="CV176" s="342"/>
      <c r="CW176" s="342"/>
      <c r="CX176" s="342"/>
      <c r="CY176" s="424">
        <f t="shared" si="3789"/>
        <v>0</v>
      </c>
      <c r="CZ176" s="347"/>
      <c r="DA176" s="341"/>
      <c r="DB176" s="342"/>
      <c r="DC176" s="342"/>
      <c r="DD176" s="341"/>
      <c r="DE176" s="342"/>
      <c r="DF176" s="342"/>
      <c r="DG176" s="341"/>
      <c r="DH176" s="342"/>
      <c r="DI176" s="342"/>
      <c r="DJ176" s="341"/>
      <c r="DK176" s="342"/>
      <c r="DL176" s="342"/>
      <c r="DM176" s="341"/>
      <c r="DN176" s="342"/>
      <c r="DO176" s="342"/>
      <c r="DP176" s="341"/>
      <c r="DQ176" s="342"/>
      <c r="DR176" s="342"/>
      <c r="DS176" s="700"/>
      <c r="DT176" s="342"/>
      <c r="DU176" s="342"/>
      <c r="DV176" s="341"/>
      <c r="DW176" s="342"/>
      <c r="DX176" s="342"/>
      <c r="DY176" s="341"/>
      <c r="DZ176" s="341"/>
      <c r="EA176" s="342"/>
      <c r="EB176" s="342"/>
      <c r="EC176" s="424">
        <f t="shared" si="3691"/>
        <v>0</v>
      </c>
      <c r="ED176" s="341"/>
      <c r="EE176" s="342"/>
      <c r="EF176" s="342"/>
      <c r="EG176" s="341"/>
      <c r="EH176" s="342"/>
      <c r="EI176" s="342"/>
      <c r="EJ176" s="341"/>
      <c r="EK176" s="342"/>
      <c r="EL176" s="342"/>
      <c r="EM176" s="341"/>
      <c r="EN176" s="342"/>
      <c r="EO176" s="342"/>
      <c r="EP176" s="341"/>
      <c r="EQ176" s="342"/>
      <c r="ER176" s="342"/>
      <c r="ES176" s="424">
        <f t="shared" si="3698"/>
        <v>0</v>
      </c>
      <c r="ET176" s="342"/>
      <c r="EU176" s="342"/>
      <c r="EV176" s="342"/>
      <c r="EW176" s="424">
        <f t="shared" si="3790"/>
        <v>0</v>
      </c>
      <c r="EX176" s="346"/>
      <c r="EY176" s="341"/>
      <c r="EZ176" s="342"/>
      <c r="FA176" s="342"/>
      <c r="FB176" s="341"/>
      <c r="FC176" s="342"/>
      <c r="FD176" s="342"/>
      <c r="FE176" s="341"/>
      <c r="FF176" s="342"/>
      <c r="FG176" s="342"/>
      <c r="FH176" s="341"/>
      <c r="FI176" s="342"/>
      <c r="FJ176" s="342"/>
      <c r="FK176" s="341"/>
      <c r="FL176" s="342"/>
      <c r="FM176" s="342"/>
      <c r="FN176" s="341"/>
      <c r="FO176" s="342"/>
      <c r="FP176" s="342"/>
      <c r="FQ176" s="700"/>
      <c r="FR176" s="342"/>
      <c r="FS176" s="342"/>
      <c r="FT176" s="341"/>
      <c r="FU176" s="342"/>
      <c r="FV176" s="342"/>
      <c r="FW176" s="341"/>
      <c r="FX176" s="342"/>
      <c r="FY176" s="342"/>
      <c r="FZ176" s="342"/>
      <c r="GA176" s="424">
        <f t="shared" si="3708"/>
        <v>0</v>
      </c>
      <c r="GB176" s="341"/>
      <c r="GC176" s="342"/>
      <c r="GD176" s="342"/>
      <c r="GE176" s="341"/>
      <c r="GF176" s="342"/>
      <c r="GG176" s="342"/>
      <c r="GH176" s="341"/>
      <c r="GI176" s="342"/>
      <c r="GJ176" s="342"/>
      <c r="GK176" s="341"/>
      <c r="GL176" s="342"/>
      <c r="GM176" s="342"/>
      <c r="GN176" s="341"/>
      <c r="GO176" s="342"/>
      <c r="GP176" s="342"/>
      <c r="GQ176" s="424">
        <f t="shared" si="3715"/>
        <v>0</v>
      </c>
      <c r="GR176" s="342"/>
      <c r="GS176" s="342"/>
      <c r="GT176" s="347"/>
      <c r="GU176" s="424">
        <f t="shared" si="3791"/>
        <v>0</v>
      </c>
      <c r="GV176" s="346"/>
      <c r="GW176" s="341"/>
      <c r="GX176" s="342"/>
      <c r="GY176" s="342"/>
      <c r="GZ176" s="341"/>
      <c r="HA176" s="342"/>
      <c r="HB176" s="342"/>
      <c r="HC176" s="341"/>
      <c r="HD176" s="342"/>
      <c r="HE176" s="342"/>
      <c r="HF176" s="341"/>
      <c r="HG176" s="342"/>
      <c r="HH176" s="342"/>
      <c r="HI176" s="341"/>
      <c r="HJ176" s="342"/>
      <c r="HK176" s="342"/>
      <c r="HL176" s="341"/>
      <c r="HM176" s="342"/>
      <c r="HN176" s="342"/>
      <c r="HO176" s="700"/>
      <c r="HP176" s="342"/>
      <c r="HQ176" s="342"/>
      <c r="HR176" s="341"/>
      <c r="HS176" s="342"/>
      <c r="HT176" s="342"/>
      <c r="HU176" s="341"/>
      <c r="HV176" s="341"/>
      <c r="HW176" s="342"/>
      <c r="HX176" s="342"/>
      <c r="HY176" s="424">
        <f t="shared" si="3725"/>
        <v>0</v>
      </c>
      <c r="HZ176" s="341"/>
      <c r="IA176" s="342"/>
      <c r="IB176" s="342"/>
      <c r="IC176" s="341"/>
      <c r="ID176" s="342"/>
      <c r="IE176" s="342"/>
      <c r="IF176" s="341"/>
      <c r="IG176" s="342"/>
      <c r="IH176" s="342"/>
      <c r="II176" s="341"/>
      <c r="IJ176" s="342"/>
      <c r="IK176" s="342"/>
      <c r="IL176" s="341"/>
      <c r="IM176" s="342"/>
      <c r="IN176" s="342"/>
      <c r="IO176" s="424">
        <f t="shared" si="3732"/>
        <v>0</v>
      </c>
      <c r="IP176" s="342"/>
      <c r="IQ176" s="342"/>
      <c r="IR176" s="347"/>
      <c r="IS176" s="424">
        <f t="shared" si="3792"/>
        <v>0</v>
      </c>
      <c r="IT176" s="346"/>
      <c r="IU176" s="341"/>
      <c r="IV176" s="342"/>
      <c r="IW176" s="342"/>
      <c r="IX176" s="341"/>
      <c r="IY176" s="342"/>
      <c r="IZ176" s="342"/>
      <c r="JA176" s="341"/>
      <c r="JB176" s="342"/>
      <c r="JC176" s="342"/>
      <c r="JD176" s="341"/>
      <c r="JE176" s="342"/>
      <c r="JF176" s="342"/>
      <c r="JG176" s="341"/>
      <c r="JH176" s="342"/>
      <c r="JI176" s="342"/>
      <c r="JJ176" s="341"/>
      <c r="JK176" s="342"/>
      <c r="JL176" s="342"/>
      <c r="JM176" s="700"/>
      <c r="JN176" s="342"/>
      <c r="JO176" s="342"/>
      <c r="JP176" s="341"/>
      <c r="JQ176" s="342"/>
      <c r="JR176" s="342"/>
      <c r="JS176" s="341"/>
      <c r="JT176" s="341"/>
      <c r="JU176" s="342"/>
      <c r="JV176" s="342"/>
      <c r="JW176" s="424">
        <f t="shared" si="3742"/>
        <v>0</v>
      </c>
      <c r="JX176" s="341"/>
      <c r="JY176" s="342"/>
      <c r="JZ176" s="342"/>
      <c r="KA176" s="341"/>
      <c r="KB176" s="342"/>
      <c r="KC176" s="342"/>
      <c r="KD176" s="341"/>
      <c r="KE176" s="342"/>
      <c r="KF176" s="342"/>
      <c r="KG176" s="341"/>
      <c r="KH176" s="342"/>
      <c r="KI176" s="342"/>
      <c r="KJ176" s="341"/>
      <c r="KK176" s="342"/>
      <c r="KL176" s="342"/>
      <c r="KM176" s="424">
        <f t="shared" si="3749"/>
        <v>0</v>
      </c>
      <c r="KN176" s="342"/>
      <c r="KO176" s="342"/>
      <c r="KP176" s="347"/>
      <c r="KQ176" s="424">
        <f t="shared" si="3793"/>
        <v>0</v>
      </c>
      <c r="KR176" s="346"/>
    </row>
    <row r="177" spans="1:304" ht="43.9" customHeight="1">
      <c r="A177" s="919"/>
      <c r="B177" s="16"/>
      <c r="C177" s="638" t="s">
        <v>34</v>
      </c>
      <c r="D177" s="17" t="s">
        <v>1</v>
      </c>
      <c r="E177" s="32"/>
      <c r="F177" s="32" t="str">
        <f t="shared" si="3758"/>
        <v/>
      </c>
      <c r="G177" s="35"/>
      <c r="H177" s="32"/>
      <c r="I177" s="32" t="str">
        <f t="shared" si="4208"/>
        <v/>
      </c>
      <c r="J177" s="35"/>
      <c r="K177" s="32"/>
      <c r="L177" s="32" t="str">
        <f t="shared" si="4210"/>
        <v/>
      </c>
      <c r="M177" s="35"/>
      <c r="N177" s="32"/>
      <c r="O177" s="32" t="str">
        <f t="shared" si="4212"/>
        <v/>
      </c>
      <c r="P177" s="35"/>
      <c r="Q177" s="32"/>
      <c r="R177" s="32" t="str">
        <f t="shared" si="4214"/>
        <v/>
      </c>
      <c r="S177" s="35"/>
      <c r="T177" s="32"/>
      <c r="U177" s="32" t="str">
        <f t="shared" si="4216"/>
        <v/>
      </c>
      <c r="V177" s="35"/>
      <c r="W177" s="669"/>
      <c r="X177" s="35"/>
      <c r="Y177" s="35"/>
      <c r="Z177" s="32"/>
      <c r="AA177" s="229" t="str">
        <f t="shared" si="4219"/>
        <v/>
      </c>
      <c r="AB177" s="35"/>
      <c r="AC177" s="32"/>
      <c r="AD177" s="32"/>
      <c r="AE177" s="32" t="str">
        <f t="shared" si="4221"/>
        <v/>
      </c>
      <c r="AF177" s="35"/>
      <c r="AG177" s="35">
        <f>SUM(G177,J177,M177,P177,S177,V177,AB177,AF177)</f>
        <v>0</v>
      </c>
      <c r="AH177" s="32"/>
      <c r="AI177" s="32" t="str">
        <f t="shared" si="4708"/>
        <v/>
      </c>
      <c r="AJ177" s="35"/>
      <c r="AK177" s="32"/>
      <c r="AL177" s="32" t="str">
        <f t="shared" si="4710"/>
        <v/>
      </c>
      <c r="AM177" s="35"/>
      <c r="AN177" s="32"/>
      <c r="AO177" s="32" t="str">
        <f t="shared" si="4712"/>
        <v/>
      </c>
      <c r="AP177" s="35"/>
      <c r="AQ177" s="32"/>
      <c r="AR177" s="32" t="str">
        <f t="shared" si="4714"/>
        <v/>
      </c>
      <c r="AS177" s="35"/>
      <c r="AT177" s="32"/>
      <c r="AU177" s="32" t="str">
        <f t="shared" si="4231"/>
        <v>0</v>
      </c>
      <c r="AV177" s="35"/>
      <c r="AW177" s="35">
        <f t="shared" si="5298"/>
        <v>0</v>
      </c>
      <c r="AX177" s="35"/>
      <c r="AY177" s="35">
        <v>5000</v>
      </c>
      <c r="AZ177" s="399">
        <f t="shared" ref="AZ177:AZ187" si="5299">SUM(G177,J177,M177,P177,S177,V177,AB177,AF177,AJ177,AM177,AP177,AV177,AS177,AX177)*0.1</f>
        <v>0</v>
      </c>
      <c r="BA177" s="206">
        <f t="shared" si="4233"/>
        <v>5000</v>
      </c>
      <c r="BB177" s="45"/>
      <c r="BC177" s="32"/>
      <c r="BD177" s="35" t="str">
        <f t="shared" si="3810"/>
        <v/>
      </c>
      <c r="BE177" s="35"/>
      <c r="BF177" s="32">
        <v>0</v>
      </c>
      <c r="BG177" s="35">
        <v>0</v>
      </c>
      <c r="BH177" s="35">
        <v>0</v>
      </c>
      <c r="BI177" s="32"/>
      <c r="BJ177" s="35" t="str">
        <f t="shared" si="3814"/>
        <v/>
      </c>
      <c r="BK177" s="35"/>
      <c r="BL177" s="32"/>
      <c r="BM177" s="35" t="str">
        <f t="shared" si="3816"/>
        <v/>
      </c>
      <c r="BN177" s="35"/>
      <c r="BO177" s="32"/>
      <c r="BP177" s="35" t="str">
        <f t="shared" si="3818"/>
        <v/>
      </c>
      <c r="BQ177" s="35"/>
      <c r="BR177" s="32"/>
      <c r="BS177" s="35" t="str">
        <f t="shared" si="3820"/>
        <v/>
      </c>
      <c r="BT177" s="35"/>
      <c r="BU177" s="669"/>
      <c r="BV177" s="35"/>
      <c r="BW177" s="35"/>
      <c r="BX177" s="32"/>
      <c r="BY177" s="35" t="str">
        <f t="shared" si="3823"/>
        <v/>
      </c>
      <c r="BZ177" s="35"/>
      <c r="CA177" s="32"/>
      <c r="CB177" s="32"/>
      <c r="CC177" s="35" t="str">
        <f t="shared" si="3825"/>
        <v/>
      </c>
      <c r="CD177" s="35"/>
      <c r="CE177" s="424">
        <f t="shared" si="3674"/>
        <v>0</v>
      </c>
      <c r="CF177" s="32"/>
      <c r="CG177" s="35" t="str">
        <f t="shared" si="3828"/>
        <v/>
      </c>
      <c r="CH177" s="35"/>
      <c r="CI177" s="32"/>
      <c r="CJ177" s="35" t="str">
        <f t="shared" si="3830"/>
        <v/>
      </c>
      <c r="CK177" s="35"/>
      <c r="CL177" s="32"/>
      <c r="CM177" s="35" t="str">
        <f t="shared" si="3832"/>
        <v/>
      </c>
      <c r="CN177" s="35"/>
      <c r="CO177" s="32"/>
      <c r="CP177" s="35" t="str">
        <f t="shared" si="3834"/>
        <v/>
      </c>
      <c r="CQ177" s="35"/>
      <c r="CR177" s="32"/>
      <c r="CS177" s="35" t="str">
        <f t="shared" si="3836"/>
        <v/>
      </c>
      <c r="CT177" s="35"/>
      <c r="CU177" s="424">
        <f t="shared" si="3681"/>
        <v>0</v>
      </c>
      <c r="CV177" s="35"/>
      <c r="CW177" s="35">
        <v>5000</v>
      </c>
      <c r="CX177" s="399">
        <f>SUM(BE177,BH177,BK177,BN177,BQ177,BT177,BZ177,CD177,CH177,CK177,CN177,CQ177,CT177)*0.1</f>
        <v>0</v>
      </c>
      <c r="CY177" s="424">
        <f t="shared" si="3789"/>
        <v>5000</v>
      </c>
      <c r="CZ177" s="822" t="s">
        <v>388</v>
      </c>
      <c r="DA177" s="32"/>
      <c r="DB177" s="35"/>
      <c r="DC177" s="35"/>
      <c r="DD177" s="32"/>
      <c r="DE177" s="35"/>
      <c r="DF177" s="35"/>
      <c r="DG177" s="32"/>
      <c r="DH177" s="35"/>
      <c r="DI177" s="35"/>
      <c r="DJ177" s="32"/>
      <c r="DK177" s="35"/>
      <c r="DL177" s="35"/>
      <c r="DM177" s="32"/>
      <c r="DN177" s="35"/>
      <c r="DO177" s="35"/>
      <c r="DP177" s="32"/>
      <c r="DQ177" s="35"/>
      <c r="DR177" s="35"/>
      <c r="DS177" s="669"/>
      <c r="DT177" s="35"/>
      <c r="DU177" s="35"/>
      <c r="DV177" s="32"/>
      <c r="DW177" s="35"/>
      <c r="DX177" s="35"/>
      <c r="DY177" s="32"/>
      <c r="DZ177" s="32"/>
      <c r="EA177" s="35"/>
      <c r="EB177" s="35"/>
      <c r="EC177" s="424">
        <f t="shared" si="3691"/>
        <v>0</v>
      </c>
      <c r="ED177" s="32"/>
      <c r="EE177" s="35"/>
      <c r="EF177" s="35"/>
      <c r="EG177" s="32"/>
      <c r="EH177" s="35"/>
      <c r="EI177" s="35"/>
      <c r="EJ177" s="32"/>
      <c r="EK177" s="35"/>
      <c r="EL177" s="35"/>
      <c r="EM177" s="32"/>
      <c r="EN177" s="35"/>
      <c r="EO177" s="35"/>
      <c r="EP177" s="32"/>
      <c r="EQ177" s="35"/>
      <c r="ER177" s="35"/>
      <c r="ES177" s="424">
        <f t="shared" si="3698"/>
        <v>0</v>
      </c>
      <c r="ET177" s="35"/>
      <c r="EU177" s="399">
        <v>5000</v>
      </c>
      <c r="EV177" s="399">
        <f>SUM(DC177,DF177,DI177,DL177,DO177,DR177,DX177,EB177,EF177,EI177,EL177,EO177,ER177)*0.1</f>
        <v>0</v>
      </c>
      <c r="EW177" s="424">
        <f t="shared" si="3790"/>
        <v>5000</v>
      </c>
      <c r="EX177" s="45"/>
      <c r="EY177" s="32"/>
      <c r="EZ177" s="35"/>
      <c r="FA177" s="35"/>
      <c r="FB177" s="32"/>
      <c r="FC177" s="35"/>
      <c r="FD177" s="35"/>
      <c r="FE177" s="32"/>
      <c r="FF177" s="35"/>
      <c r="FG177" s="35"/>
      <c r="FH177" s="32"/>
      <c r="FI177" s="35"/>
      <c r="FJ177" s="35"/>
      <c r="FK177" s="32"/>
      <c r="FL177" s="35"/>
      <c r="FM177" s="35"/>
      <c r="FN177" s="32"/>
      <c r="FO177" s="35"/>
      <c r="FP177" s="35"/>
      <c r="FQ177" s="669"/>
      <c r="FR177" s="35"/>
      <c r="FS177" s="35"/>
      <c r="FT177" s="32"/>
      <c r="FU177" s="35"/>
      <c r="FV177" s="35"/>
      <c r="FW177" s="32"/>
      <c r="FX177" s="35"/>
      <c r="FY177" s="35"/>
      <c r="FZ177" s="35"/>
      <c r="GA177" s="424">
        <f t="shared" si="3708"/>
        <v>0</v>
      </c>
      <c r="GB177" s="32"/>
      <c r="GC177" s="35"/>
      <c r="GD177" s="35"/>
      <c r="GE177" s="32"/>
      <c r="GF177" s="35"/>
      <c r="GG177" s="35"/>
      <c r="GH177" s="32"/>
      <c r="GI177" s="35"/>
      <c r="GJ177" s="35"/>
      <c r="GK177" s="32"/>
      <c r="GL177" s="35"/>
      <c r="GM177" s="35"/>
      <c r="GN177" s="32"/>
      <c r="GO177" s="35"/>
      <c r="GP177" s="35"/>
      <c r="GQ177" s="424">
        <f t="shared" si="3715"/>
        <v>0</v>
      </c>
      <c r="GR177" s="35"/>
      <c r="GS177" s="399">
        <v>5000</v>
      </c>
      <c r="GT177" s="399">
        <f>SUM(FA177,FD177,FG177,FJ177,FM177,FP177,FV177,FZ177,GD177,GG177,GJ177,GM177,GP177)*0.1</f>
        <v>0</v>
      </c>
      <c r="GU177" s="424">
        <f t="shared" si="3791"/>
        <v>5000</v>
      </c>
      <c r="GV177" s="45"/>
      <c r="GW177" s="32"/>
      <c r="GX177" s="35"/>
      <c r="GY177" s="35"/>
      <c r="GZ177" s="32"/>
      <c r="HA177" s="35"/>
      <c r="HB177" s="35"/>
      <c r="HC177" s="32"/>
      <c r="HD177" s="35"/>
      <c r="HE177" s="35"/>
      <c r="HF177" s="32"/>
      <c r="HG177" s="35"/>
      <c r="HH177" s="35"/>
      <c r="HI177" s="32"/>
      <c r="HJ177" s="35"/>
      <c r="HK177" s="35"/>
      <c r="HL177" s="32"/>
      <c r="HM177" s="35"/>
      <c r="HN177" s="35"/>
      <c r="HO177" s="669"/>
      <c r="HP177" s="35"/>
      <c r="HQ177" s="35"/>
      <c r="HR177" s="32"/>
      <c r="HS177" s="35"/>
      <c r="HT177" s="35"/>
      <c r="HU177" s="32"/>
      <c r="HV177" s="32"/>
      <c r="HW177" s="35"/>
      <c r="HX177" s="35"/>
      <c r="HY177" s="424">
        <f t="shared" si="3725"/>
        <v>0</v>
      </c>
      <c r="HZ177" s="32"/>
      <c r="IA177" s="35"/>
      <c r="IB177" s="35"/>
      <c r="IC177" s="32"/>
      <c r="ID177" s="35"/>
      <c r="IE177" s="35"/>
      <c r="IF177" s="32"/>
      <c r="IG177" s="35"/>
      <c r="IH177" s="35"/>
      <c r="II177" s="32"/>
      <c r="IJ177" s="35"/>
      <c r="IK177" s="35"/>
      <c r="IL177" s="32"/>
      <c r="IM177" s="35"/>
      <c r="IN177" s="35"/>
      <c r="IO177" s="424">
        <f t="shared" si="3732"/>
        <v>0</v>
      </c>
      <c r="IP177" s="35"/>
      <c r="IQ177" s="399">
        <v>5000</v>
      </c>
      <c r="IR177" s="399">
        <f>SUM(GY177,HB177,HE177,HH177,HK177,HN177,HT177,HX177,IB177,IE177,IH177,IK177,IN177)*0.1</f>
        <v>0</v>
      </c>
      <c r="IS177" s="424">
        <f t="shared" si="3792"/>
        <v>5000</v>
      </c>
      <c r="IT177" s="45"/>
      <c r="IU177" s="32"/>
      <c r="IV177" s="35"/>
      <c r="IW177" s="35"/>
      <c r="IX177" s="32"/>
      <c r="IY177" s="35"/>
      <c r="IZ177" s="35"/>
      <c r="JA177" s="32"/>
      <c r="JB177" s="35"/>
      <c r="JC177" s="35"/>
      <c r="JD177" s="32"/>
      <c r="JE177" s="35"/>
      <c r="JF177" s="35"/>
      <c r="JG177" s="32"/>
      <c r="JH177" s="35"/>
      <c r="JI177" s="35"/>
      <c r="JJ177" s="32"/>
      <c r="JK177" s="35"/>
      <c r="JL177" s="35"/>
      <c r="JM177" s="669"/>
      <c r="JN177" s="35"/>
      <c r="JO177" s="35"/>
      <c r="JP177" s="32"/>
      <c r="JQ177" s="35"/>
      <c r="JR177" s="35"/>
      <c r="JS177" s="32"/>
      <c r="JT177" s="32"/>
      <c r="JU177" s="35"/>
      <c r="JV177" s="35"/>
      <c r="JW177" s="424">
        <f t="shared" si="3742"/>
        <v>0</v>
      </c>
      <c r="JX177" s="32"/>
      <c r="JY177" s="35"/>
      <c r="JZ177" s="35"/>
      <c r="KA177" s="32"/>
      <c r="KB177" s="35"/>
      <c r="KC177" s="35"/>
      <c r="KD177" s="32"/>
      <c r="KE177" s="35"/>
      <c r="KF177" s="35"/>
      <c r="KG177" s="32"/>
      <c r="KH177" s="35"/>
      <c r="KI177" s="35"/>
      <c r="KJ177" s="32"/>
      <c r="KK177" s="35"/>
      <c r="KL177" s="35"/>
      <c r="KM177" s="424">
        <f t="shared" si="3749"/>
        <v>0</v>
      </c>
      <c r="KN177" s="35"/>
      <c r="KO177" s="399">
        <v>5000</v>
      </c>
      <c r="KP177" s="399">
        <f>SUM(IW177,IZ177,JC177,JF177,JI177,JL177,JR177,JV177,JZ177,KC177,KF177,KI177,KL177)*0.1</f>
        <v>0</v>
      </c>
      <c r="KQ177" s="424">
        <f t="shared" si="3793"/>
        <v>5000</v>
      </c>
      <c r="KR177" s="45"/>
    </row>
    <row r="178" spans="1:304" ht="31.9" customHeight="1">
      <c r="A178" s="919"/>
      <c r="B178" s="16"/>
      <c r="C178" s="16"/>
      <c r="D178" s="17" t="s">
        <v>55</v>
      </c>
      <c r="E178" s="32"/>
      <c r="F178" s="32" t="str">
        <f t="shared" si="3758"/>
        <v/>
      </c>
      <c r="G178" s="35"/>
      <c r="H178" s="32">
        <v>40</v>
      </c>
      <c r="I178" s="32">
        <f t="shared" si="4208"/>
        <v>65</v>
      </c>
      <c r="J178" s="35">
        <v>2600</v>
      </c>
      <c r="K178" s="32"/>
      <c r="L178" s="32" t="str">
        <f t="shared" si="4210"/>
        <v/>
      </c>
      <c r="M178" s="35"/>
      <c r="N178" s="32"/>
      <c r="O178" s="32" t="str">
        <f t="shared" si="4212"/>
        <v/>
      </c>
      <c r="P178" s="35"/>
      <c r="Q178" s="32"/>
      <c r="R178" s="32" t="str">
        <f t="shared" si="4214"/>
        <v/>
      </c>
      <c r="S178" s="35"/>
      <c r="T178" s="32"/>
      <c r="U178" s="32" t="str">
        <f t="shared" si="4216"/>
        <v/>
      </c>
      <c r="V178" s="35"/>
      <c r="W178" s="669"/>
      <c r="X178" s="35"/>
      <c r="Y178" s="35"/>
      <c r="Z178" s="32">
        <v>45000</v>
      </c>
      <c r="AA178" s="229">
        <f t="shared" si="4219"/>
        <v>2.0790000000000002</v>
      </c>
      <c r="AB178" s="35">
        <v>93555</v>
      </c>
      <c r="AC178" s="32"/>
      <c r="AD178" s="32"/>
      <c r="AE178" s="32" t="str">
        <f t="shared" si="4221"/>
        <v/>
      </c>
      <c r="AF178" s="35"/>
      <c r="AG178" s="35">
        <f t="shared" ref="AG178" si="5300">SUM(G178,J178,M178,P178,S178,V178,AB178,AF178)</f>
        <v>96155</v>
      </c>
      <c r="AH178" s="32"/>
      <c r="AI178" s="32"/>
      <c r="AJ178" s="35"/>
      <c r="AK178" s="32"/>
      <c r="AL178" s="32"/>
      <c r="AM178" s="35"/>
      <c r="AN178" s="32"/>
      <c r="AO178" s="32"/>
      <c r="AP178" s="35"/>
      <c r="AQ178" s="32"/>
      <c r="AR178" s="32"/>
      <c r="AS178" s="35"/>
      <c r="AT178" s="32"/>
      <c r="AU178" s="32" t="str">
        <f t="shared" si="4231"/>
        <v>0</v>
      </c>
      <c r="AV178" s="35"/>
      <c r="AW178" s="35">
        <f t="shared" si="5298"/>
        <v>0</v>
      </c>
      <c r="AX178" s="35"/>
      <c r="AY178" s="35"/>
      <c r="AZ178" s="399">
        <f t="shared" si="5299"/>
        <v>9615.5</v>
      </c>
      <c r="BA178" s="206">
        <f t="shared" si="4233"/>
        <v>105770.5</v>
      </c>
      <c r="BB178" s="45"/>
      <c r="BC178" s="398"/>
      <c r="BD178" s="399" t="str">
        <f t="shared" si="3810"/>
        <v/>
      </c>
      <c r="BE178" s="399"/>
      <c r="BF178" s="398">
        <v>20</v>
      </c>
      <c r="BG178" s="399">
        <v>18</v>
      </c>
      <c r="BH178" s="399">
        <v>360</v>
      </c>
      <c r="BI178" s="398"/>
      <c r="BJ178" s="399" t="str">
        <f t="shared" si="3814"/>
        <v/>
      </c>
      <c r="BK178" s="399"/>
      <c r="BL178" s="398">
        <v>0</v>
      </c>
      <c r="BM178" s="399" t="str">
        <f t="shared" si="3816"/>
        <v/>
      </c>
      <c r="BN178" s="399">
        <v>0</v>
      </c>
      <c r="BO178" s="398"/>
      <c r="BP178" s="399" t="str">
        <f t="shared" si="3818"/>
        <v/>
      </c>
      <c r="BQ178" s="399"/>
      <c r="BR178" s="802">
        <v>0</v>
      </c>
      <c r="BS178" s="803">
        <v>0</v>
      </c>
      <c r="BT178" s="803">
        <v>0</v>
      </c>
      <c r="BU178" s="668"/>
      <c r="BV178" s="399"/>
      <c r="BW178" s="399"/>
      <c r="BX178" s="486">
        <v>0</v>
      </c>
      <c r="BY178" s="800">
        <v>0</v>
      </c>
      <c r="BZ178" s="800">
        <v>0</v>
      </c>
      <c r="CA178" s="398">
        <v>16000</v>
      </c>
      <c r="CB178" s="398"/>
      <c r="CC178" s="399" t="str">
        <f t="shared" si="3825"/>
        <v/>
      </c>
      <c r="CD178" s="399"/>
      <c r="CE178" s="424">
        <f t="shared" si="3674"/>
        <v>360</v>
      </c>
      <c r="CF178" s="398">
        <f>300</f>
        <v>300</v>
      </c>
      <c r="CG178" s="399">
        <f t="shared" si="3828"/>
        <v>20</v>
      </c>
      <c r="CH178" s="399">
        <v>6000</v>
      </c>
      <c r="CI178" s="398"/>
      <c r="CJ178" s="399" t="str">
        <f t="shared" si="3830"/>
        <v/>
      </c>
      <c r="CK178" s="399"/>
      <c r="CL178" s="398"/>
      <c r="CM178" s="399" t="str">
        <f t="shared" si="3832"/>
        <v/>
      </c>
      <c r="CN178" s="399"/>
      <c r="CO178" s="398">
        <f>600+1000+400+200</f>
        <v>2200</v>
      </c>
      <c r="CP178" s="399">
        <f t="shared" si="3834"/>
        <v>222</v>
      </c>
      <c r="CQ178" s="399">
        <f>133200+222000+88800+44400</f>
        <v>488400</v>
      </c>
      <c r="CR178" s="398"/>
      <c r="CS178" s="399" t="str">
        <f t="shared" si="3836"/>
        <v/>
      </c>
      <c r="CT178" s="399"/>
      <c r="CU178" s="424">
        <f t="shared" si="3681"/>
        <v>494400</v>
      </c>
      <c r="CV178" s="399"/>
      <c r="CW178" s="399"/>
      <c r="CX178" s="399">
        <f t="shared" ref="CX178:CX187" si="5301">SUM(BE178,BH178,BK178,BN178,BQ178,BT178,BZ178,CD178,CH178,CK178,CN178,CQ178,CT178)*0.1</f>
        <v>49476</v>
      </c>
      <c r="CY178" s="424">
        <f t="shared" si="3789"/>
        <v>544236</v>
      </c>
      <c r="CZ178" s="823" t="s">
        <v>389</v>
      </c>
      <c r="DA178" s="398"/>
      <c r="DB178" s="399"/>
      <c r="DC178" s="399"/>
      <c r="DD178" s="398"/>
      <c r="DE178" s="399"/>
      <c r="DF178" s="399"/>
      <c r="DG178" s="398"/>
      <c r="DH178" s="399"/>
      <c r="DI178" s="399"/>
      <c r="DJ178" s="398">
        <v>0</v>
      </c>
      <c r="DK178" s="399">
        <v>0</v>
      </c>
      <c r="DL178" s="399">
        <v>0</v>
      </c>
      <c r="DM178" s="398"/>
      <c r="DN178" s="399"/>
      <c r="DO178" s="399"/>
      <c r="DP178" s="802">
        <v>0</v>
      </c>
      <c r="DQ178" s="803"/>
      <c r="DR178" s="803">
        <v>0</v>
      </c>
      <c r="DS178" s="668"/>
      <c r="DT178" s="399"/>
      <c r="DU178" s="399"/>
      <c r="DV178" s="398"/>
      <c r="DW178" s="399"/>
      <c r="DX178" s="399"/>
      <c r="DY178" s="398">
        <v>10000</v>
      </c>
      <c r="DZ178" s="398"/>
      <c r="EA178" s="399"/>
      <c r="EB178" s="399"/>
      <c r="EC178" s="424">
        <f t="shared" si="3691"/>
        <v>0</v>
      </c>
      <c r="ED178" s="398"/>
      <c r="EE178" s="842"/>
      <c r="EF178" s="399"/>
      <c r="EG178" s="398"/>
      <c r="EH178" s="399"/>
      <c r="EI178" s="399"/>
      <c r="EJ178" s="398"/>
      <c r="EK178" s="399"/>
      <c r="EL178" s="399"/>
      <c r="EM178" s="398"/>
      <c r="EN178" s="399"/>
      <c r="EO178" s="399"/>
      <c r="EP178" s="398"/>
      <c r="EQ178" s="399"/>
      <c r="ER178" s="399"/>
      <c r="ES178" s="424">
        <f t="shared" si="3698"/>
        <v>0</v>
      </c>
      <c r="ET178" s="399"/>
      <c r="EU178" s="399"/>
      <c r="EV178" s="399">
        <f>SUM(DC178,DF178,DI178,DL178,DO178,DR178,DX178,EB178,EF178,EI178,EL178,EO178,ER178)*0.1</f>
        <v>0</v>
      </c>
      <c r="EW178" s="424">
        <f t="shared" si="3790"/>
        <v>0</v>
      </c>
      <c r="EX178" s="424" t="s">
        <v>390</v>
      </c>
      <c r="EY178" s="398"/>
      <c r="EZ178" s="399"/>
      <c r="FA178" s="399"/>
      <c r="FB178" s="398"/>
      <c r="FC178" s="399"/>
      <c r="FD178" s="399"/>
      <c r="FE178" s="398"/>
      <c r="FF178" s="399"/>
      <c r="FG178" s="399"/>
      <c r="FH178" s="398"/>
      <c r="FI178" s="399"/>
      <c r="FJ178" s="399"/>
      <c r="FK178" s="398"/>
      <c r="FL178" s="399"/>
      <c r="FM178" s="399"/>
      <c r="FN178" s="802">
        <v>0</v>
      </c>
      <c r="FO178" s="803"/>
      <c r="FP178" s="803">
        <v>0</v>
      </c>
      <c r="FQ178" s="668"/>
      <c r="FR178" s="399"/>
      <c r="FS178" s="399"/>
      <c r="FT178" s="398">
        <v>16000</v>
      </c>
      <c r="FU178" s="399">
        <v>2</v>
      </c>
      <c r="FV178" s="399">
        <v>32000</v>
      </c>
      <c r="FW178" s="398"/>
      <c r="FX178" s="399"/>
      <c r="FY178" s="399"/>
      <c r="FZ178" s="399"/>
      <c r="GA178" s="424">
        <f t="shared" si="3708"/>
        <v>32000</v>
      </c>
      <c r="GB178" s="398"/>
      <c r="GC178" s="399"/>
      <c r="GD178" s="399"/>
      <c r="GE178" s="398"/>
      <c r="GF178" s="399"/>
      <c r="GG178" s="399"/>
      <c r="GH178" s="398"/>
      <c r="GI178" s="399"/>
      <c r="GJ178" s="399"/>
      <c r="GK178" s="398"/>
      <c r="GL178" s="399"/>
      <c r="GM178" s="399"/>
      <c r="GN178" s="398"/>
      <c r="GO178" s="399"/>
      <c r="GP178" s="399"/>
      <c r="GQ178" s="424">
        <f t="shared" si="3715"/>
        <v>0</v>
      </c>
      <c r="GR178" s="399"/>
      <c r="GS178" s="399"/>
      <c r="GT178" s="399">
        <f t="shared" ref="GT178:GT187" si="5302">SUM(FA178,FD178,FG178,FJ178,FM178,FP178,FV178,FZ178,GD178,GG178,GJ178,GM178,GP178)*0.1</f>
        <v>3200</v>
      </c>
      <c r="GU178" s="424">
        <f t="shared" si="3791"/>
        <v>35200</v>
      </c>
      <c r="GV178" s="424" t="s">
        <v>391</v>
      </c>
      <c r="GW178" s="398"/>
      <c r="GX178" s="399"/>
      <c r="GY178" s="399"/>
      <c r="GZ178" s="398"/>
      <c r="HA178" s="399"/>
      <c r="HB178" s="399"/>
      <c r="HC178" s="398"/>
      <c r="HD178" s="399"/>
      <c r="HE178" s="399"/>
      <c r="HF178" s="802">
        <v>20</v>
      </c>
      <c r="HG178" s="803">
        <v>32</v>
      </c>
      <c r="HH178" s="803">
        <v>640</v>
      </c>
      <c r="HI178" s="398">
        <v>10</v>
      </c>
      <c r="HJ178" s="399"/>
      <c r="HK178" s="399">
        <v>3500</v>
      </c>
      <c r="HL178" s="398"/>
      <c r="HM178" s="399"/>
      <c r="HN178" s="399"/>
      <c r="HO178" s="668"/>
      <c r="HP178" s="399"/>
      <c r="HQ178" s="399"/>
      <c r="HR178" s="398">
        <v>10000</v>
      </c>
      <c r="HS178" s="399"/>
      <c r="HT178" s="399">
        <v>5700</v>
      </c>
      <c r="HU178" s="398"/>
      <c r="HV178" s="398"/>
      <c r="HW178" s="399"/>
      <c r="HX178" s="399"/>
      <c r="HY178" s="424">
        <f t="shared" si="3725"/>
        <v>9840</v>
      </c>
      <c r="HZ178" s="398"/>
      <c r="IA178" s="399"/>
      <c r="IB178" s="399"/>
      <c r="IC178" s="398"/>
      <c r="ID178" s="399"/>
      <c r="IE178" s="399"/>
      <c r="IF178" s="398"/>
      <c r="IG178" s="399"/>
      <c r="IH178" s="399"/>
      <c r="II178" s="398"/>
      <c r="IJ178" s="399"/>
      <c r="IK178" s="399"/>
      <c r="IL178" s="398"/>
      <c r="IM178" s="399"/>
      <c r="IN178" s="399"/>
      <c r="IO178" s="424">
        <f t="shared" si="3732"/>
        <v>0</v>
      </c>
      <c r="IP178" s="399"/>
      <c r="IQ178" s="399"/>
      <c r="IR178" s="399">
        <f t="shared" ref="IR178:IR186" si="5303">SUM(GY178,HB178,HE178,HH178,HK178,HN178,HT178,HX178,IB178,IE178,IH178,IK178,IN178)*0.1</f>
        <v>984</v>
      </c>
      <c r="IS178" s="424">
        <f t="shared" si="3792"/>
        <v>10824</v>
      </c>
      <c r="IT178" s="424" t="s">
        <v>392</v>
      </c>
      <c r="IU178" s="398"/>
      <c r="IV178" s="399"/>
      <c r="IW178" s="399"/>
      <c r="IX178" s="398"/>
      <c r="IY178" s="399"/>
      <c r="IZ178" s="399"/>
      <c r="JA178" s="398"/>
      <c r="JB178" s="399"/>
      <c r="JC178" s="399"/>
      <c r="JD178" s="398"/>
      <c r="JE178" s="399"/>
      <c r="JF178" s="399"/>
      <c r="JG178" s="398">
        <v>10</v>
      </c>
      <c r="JH178" s="399"/>
      <c r="JI178" s="399">
        <v>3500</v>
      </c>
      <c r="JJ178" s="398"/>
      <c r="JK178" s="399"/>
      <c r="JL178" s="399"/>
      <c r="JM178" s="668"/>
      <c r="JN178" s="399"/>
      <c r="JO178" s="399"/>
      <c r="JP178" s="398">
        <v>10000</v>
      </c>
      <c r="JQ178" s="399"/>
      <c r="JR178" s="399">
        <v>5700</v>
      </c>
      <c r="JS178" s="398"/>
      <c r="JT178" s="398"/>
      <c r="JU178" s="399"/>
      <c r="JV178" s="399"/>
      <c r="JW178" s="424">
        <f t="shared" si="3742"/>
        <v>9200</v>
      </c>
      <c r="JX178" s="398"/>
      <c r="JY178" s="399"/>
      <c r="JZ178" s="399"/>
      <c r="KA178" s="398"/>
      <c r="KB178" s="399"/>
      <c r="KC178" s="399"/>
      <c r="KD178" s="398"/>
      <c r="KE178" s="399"/>
      <c r="KF178" s="399"/>
      <c r="KG178" s="398"/>
      <c r="KH178" s="399"/>
      <c r="KI178" s="399"/>
      <c r="KJ178" s="398"/>
      <c r="KK178" s="399"/>
      <c r="KL178" s="399"/>
      <c r="KM178" s="424">
        <f t="shared" si="3749"/>
        <v>0</v>
      </c>
      <c r="KN178" s="399"/>
      <c r="KO178" s="399"/>
      <c r="KP178" s="399">
        <f t="shared" ref="KP178:KP186" si="5304">SUM(IW178,IZ178,JC178,JF178,JI178,JL178,JR178,JV178,JZ178,KC178,KF178,KI178,KL178)*0.1</f>
        <v>920</v>
      </c>
      <c r="KQ178" s="424">
        <f t="shared" si="3793"/>
        <v>10120</v>
      </c>
      <c r="KR178" s="424"/>
    </row>
    <row r="179" spans="1:304">
      <c r="A179" s="919"/>
      <c r="B179" s="16"/>
      <c r="C179" s="16"/>
      <c r="D179" s="17" t="s">
        <v>56</v>
      </c>
      <c r="E179" s="32"/>
      <c r="F179" s="32" t="str">
        <f t="shared" si="3758"/>
        <v/>
      </c>
      <c r="G179" s="35"/>
      <c r="H179" s="32"/>
      <c r="I179" s="32" t="str">
        <f t="shared" si="4208"/>
        <v/>
      </c>
      <c r="J179" s="35"/>
      <c r="K179" s="32"/>
      <c r="L179" s="32" t="str">
        <f t="shared" si="4210"/>
        <v/>
      </c>
      <c r="M179" s="35"/>
      <c r="N179" s="32"/>
      <c r="O179" s="32" t="str">
        <f t="shared" si="4212"/>
        <v/>
      </c>
      <c r="P179" s="35"/>
      <c r="Q179" s="32"/>
      <c r="R179" s="32" t="str">
        <f t="shared" si="4214"/>
        <v/>
      </c>
      <c r="S179" s="35"/>
      <c r="T179" s="32"/>
      <c r="U179" s="32" t="str">
        <f t="shared" si="4216"/>
        <v/>
      </c>
      <c r="V179" s="35"/>
      <c r="W179" s="669"/>
      <c r="X179" s="35"/>
      <c r="Y179" s="35"/>
      <c r="Z179" s="32"/>
      <c r="AA179" s="229" t="str">
        <f t="shared" si="4219"/>
        <v/>
      </c>
      <c r="AB179" s="35"/>
      <c r="AC179" s="32"/>
      <c r="AD179" s="32"/>
      <c r="AE179" s="32" t="str">
        <f t="shared" si="4221"/>
        <v/>
      </c>
      <c r="AF179" s="35"/>
      <c r="AG179" s="35">
        <f>SUM(G179,J179,M179,P179,S179,V179,AB179,AF179)</f>
        <v>0</v>
      </c>
      <c r="AH179" s="32"/>
      <c r="AI179" s="32"/>
      <c r="AJ179" s="35"/>
      <c r="AK179" s="32"/>
      <c r="AL179" s="32"/>
      <c r="AM179" s="35"/>
      <c r="AN179" s="32"/>
      <c r="AO179" s="32"/>
      <c r="AP179" s="35"/>
      <c r="AQ179" s="32"/>
      <c r="AR179" s="32"/>
      <c r="AS179" s="35"/>
      <c r="AT179" s="32"/>
      <c r="AU179" s="32" t="str">
        <f t="shared" si="4231"/>
        <v>0</v>
      </c>
      <c r="AV179" s="35"/>
      <c r="AW179" s="35">
        <f t="shared" si="5298"/>
        <v>0</v>
      </c>
      <c r="AX179" s="35"/>
      <c r="AY179" s="35"/>
      <c r="AZ179" s="399">
        <f t="shared" si="5299"/>
        <v>0</v>
      </c>
      <c r="BA179" s="206">
        <f>AG179+AW179+AX179+AY179+AZ179</f>
        <v>0</v>
      </c>
      <c r="BB179" s="45"/>
      <c r="BC179" s="32"/>
      <c r="BD179" s="35" t="str">
        <f t="shared" si="3810"/>
        <v/>
      </c>
      <c r="BE179" s="35"/>
      <c r="BF179" s="32"/>
      <c r="BG179" s="35" t="str">
        <f t="shared" si="3812"/>
        <v/>
      </c>
      <c r="BH179" s="35"/>
      <c r="BI179" s="32"/>
      <c r="BJ179" s="35" t="str">
        <f t="shared" si="3814"/>
        <v/>
      </c>
      <c r="BK179" s="35"/>
      <c r="BL179" s="32"/>
      <c r="BM179" s="35" t="str">
        <f t="shared" si="3816"/>
        <v/>
      </c>
      <c r="BN179" s="35"/>
      <c r="BO179" s="32"/>
      <c r="BP179" s="35" t="str">
        <f t="shared" si="3818"/>
        <v/>
      </c>
      <c r="BQ179" s="35"/>
      <c r="BR179" s="32"/>
      <c r="BS179" s="35" t="str">
        <f t="shared" si="3820"/>
        <v/>
      </c>
      <c r="BT179" s="35"/>
      <c r="BU179" s="669"/>
      <c r="BV179" s="35"/>
      <c r="BW179" s="35"/>
      <c r="BX179" s="32"/>
      <c r="BY179" s="35" t="str">
        <f t="shared" si="3823"/>
        <v/>
      </c>
      <c r="BZ179" s="35"/>
      <c r="CA179" s="32"/>
      <c r="CB179" s="32"/>
      <c r="CC179" s="35" t="str">
        <f t="shared" si="3825"/>
        <v/>
      </c>
      <c r="CD179" s="35"/>
      <c r="CE179" s="424">
        <f t="shared" si="3674"/>
        <v>0</v>
      </c>
      <c r="CF179" s="32">
        <v>45</v>
      </c>
      <c r="CG179" s="35">
        <v>89</v>
      </c>
      <c r="CH179" s="35">
        <v>4005</v>
      </c>
      <c r="CI179" s="32"/>
      <c r="CJ179" s="35" t="str">
        <f t="shared" si="3830"/>
        <v/>
      </c>
      <c r="CK179" s="35"/>
      <c r="CL179" s="32">
        <v>18</v>
      </c>
      <c r="CM179" s="35">
        <f t="shared" si="3832"/>
        <v>1850</v>
      </c>
      <c r="CN179" s="35">
        <v>33300</v>
      </c>
      <c r="CO179" s="32"/>
      <c r="CP179" s="35" t="str">
        <f t="shared" si="3834"/>
        <v/>
      </c>
      <c r="CQ179" s="35"/>
      <c r="CR179" s="32"/>
      <c r="CS179" s="35" t="str">
        <f t="shared" si="3836"/>
        <v/>
      </c>
      <c r="CT179" s="35"/>
      <c r="CU179" s="424">
        <f t="shared" si="3681"/>
        <v>37305</v>
      </c>
      <c r="CV179" s="35"/>
      <c r="CW179" s="35"/>
      <c r="CX179" s="399">
        <f>SUM(BE179,BH179,BK179,BN179,BQ179,BT179,BZ179,CD179,CH179,CK179,CN179,CQ179,CT179)*0.1</f>
        <v>3730.5</v>
      </c>
      <c r="CY179" s="424">
        <f t="shared" si="3789"/>
        <v>41035.5</v>
      </c>
      <c r="CZ179" s="822"/>
      <c r="DA179" s="32"/>
      <c r="DB179" s="35"/>
      <c r="DC179" s="35"/>
      <c r="DD179" s="32"/>
      <c r="DE179" s="35"/>
      <c r="DF179" s="35"/>
      <c r="DG179" s="32"/>
      <c r="DH179" s="35"/>
      <c r="DI179" s="35"/>
      <c r="DJ179" s="32"/>
      <c r="DK179" s="35"/>
      <c r="DL179" s="35"/>
      <c r="DM179" s="32"/>
      <c r="DN179" s="35"/>
      <c r="DO179" s="35"/>
      <c r="DP179" s="32"/>
      <c r="DQ179" s="35"/>
      <c r="DR179" s="35"/>
      <c r="DS179" s="669"/>
      <c r="DT179" s="35"/>
      <c r="DU179" s="35"/>
      <c r="DV179" s="32"/>
      <c r="DW179" s="35"/>
      <c r="DX179" s="35"/>
      <c r="DY179" s="32"/>
      <c r="DZ179" s="32"/>
      <c r="EA179" s="35"/>
      <c r="EB179" s="35"/>
      <c r="EC179" s="424">
        <f t="shared" si="3691"/>
        <v>0</v>
      </c>
      <c r="ED179" s="32">
        <v>45</v>
      </c>
      <c r="EE179" s="35"/>
      <c r="EF179" s="35">
        <v>2025</v>
      </c>
      <c r="EG179" s="32"/>
      <c r="EH179" s="35"/>
      <c r="EI179" s="35"/>
      <c r="EJ179" s="32">
        <v>45</v>
      </c>
      <c r="EK179" s="35"/>
      <c r="EL179" s="35">
        <v>83250</v>
      </c>
      <c r="EM179" s="32"/>
      <c r="EN179" s="35"/>
      <c r="EO179" s="35"/>
      <c r="EP179" s="32"/>
      <c r="EQ179" s="35"/>
      <c r="ER179" s="35"/>
      <c r="ES179" s="424">
        <f t="shared" si="3698"/>
        <v>85275</v>
      </c>
      <c r="ET179" s="35"/>
      <c r="EU179" s="35"/>
      <c r="EV179" s="399">
        <f t="shared" ref="EV179:EV187" si="5305">SUM(DC179,DF179,DI179,DL179,DO179,DR179,DX179,EB179,EF179,EI179,EL179,EO179,ER179)*0.1</f>
        <v>8527.5</v>
      </c>
      <c r="EW179" s="424">
        <f t="shared" si="3790"/>
        <v>93802.5</v>
      </c>
      <c r="EX179" s="45"/>
      <c r="EY179" s="32"/>
      <c r="EZ179" s="35"/>
      <c r="FA179" s="35"/>
      <c r="FB179" s="32"/>
      <c r="FC179" s="35"/>
      <c r="FD179" s="35"/>
      <c r="FE179" s="32"/>
      <c r="FF179" s="35"/>
      <c r="FG179" s="35"/>
      <c r="FH179" s="32"/>
      <c r="FI179" s="35"/>
      <c r="FJ179" s="35"/>
      <c r="FK179" s="32"/>
      <c r="FL179" s="35"/>
      <c r="FM179" s="35"/>
      <c r="FN179" s="32"/>
      <c r="FO179" s="35"/>
      <c r="FP179" s="35"/>
      <c r="FQ179" s="669"/>
      <c r="FR179" s="35"/>
      <c r="FS179" s="35"/>
      <c r="FT179" s="32"/>
      <c r="FU179" s="35"/>
      <c r="FV179" s="35"/>
      <c r="FW179" s="32"/>
      <c r="FX179" s="35"/>
      <c r="FY179" s="35"/>
      <c r="FZ179" s="35"/>
      <c r="GA179" s="424">
        <f t="shared" si="3708"/>
        <v>0</v>
      </c>
      <c r="GB179" s="32">
        <v>15</v>
      </c>
      <c r="GC179" s="35"/>
      <c r="GD179" s="35">
        <v>1335</v>
      </c>
      <c r="GE179" s="32"/>
      <c r="GF179" s="35"/>
      <c r="GG179" s="35"/>
      <c r="GH179" s="32">
        <v>45</v>
      </c>
      <c r="GI179" s="35"/>
      <c r="GJ179" s="35">
        <v>83250</v>
      </c>
      <c r="GK179" s="32"/>
      <c r="GL179" s="35"/>
      <c r="GM179" s="35"/>
      <c r="GN179" s="32"/>
      <c r="GO179" s="35"/>
      <c r="GP179" s="35"/>
      <c r="GQ179" s="424">
        <f t="shared" si="3715"/>
        <v>84585</v>
      </c>
      <c r="GR179" s="35"/>
      <c r="GS179" s="35"/>
      <c r="GT179" s="399">
        <f t="shared" si="5302"/>
        <v>8458.5</v>
      </c>
      <c r="GU179" s="424">
        <f t="shared" si="3791"/>
        <v>93043.5</v>
      </c>
      <c r="GV179" s="45"/>
      <c r="GW179" s="32"/>
      <c r="GX179" s="35"/>
      <c r="GY179" s="35"/>
      <c r="GZ179" s="32"/>
      <c r="HA179" s="35"/>
      <c r="HB179" s="35"/>
      <c r="HC179" s="32"/>
      <c r="HD179" s="35"/>
      <c r="HE179" s="35"/>
      <c r="HF179" s="32"/>
      <c r="HG179" s="35"/>
      <c r="HH179" s="35"/>
      <c r="HI179" s="32"/>
      <c r="HJ179" s="35"/>
      <c r="HK179" s="35"/>
      <c r="HL179" s="32"/>
      <c r="HM179" s="35"/>
      <c r="HN179" s="35"/>
      <c r="HO179" s="669"/>
      <c r="HP179" s="35"/>
      <c r="HQ179" s="35"/>
      <c r="HR179" s="32"/>
      <c r="HS179" s="35"/>
      <c r="HT179" s="35"/>
      <c r="HU179" s="32"/>
      <c r="HV179" s="32"/>
      <c r="HW179" s="35"/>
      <c r="HX179" s="35"/>
      <c r="HY179" s="424">
        <f t="shared" si="3725"/>
        <v>0</v>
      </c>
      <c r="HZ179" s="32">
        <v>8</v>
      </c>
      <c r="IA179" s="35"/>
      <c r="IB179" s="35">
        <v>712</v>
      </c>
      <c r="IC179" s="32"/>
      <c r="ID179" s="35"/>
      <c r="IE179" s="35"/>
      <c r="IF179" s="32">
        <v>15</v>
      </c>
      <c r="IG179" s="35"/>
      <c r="IH179" s="35">
        <v>27750</v>
      </c>
      <c r="II179" s="32"/>
      <c r="IJ179" s="35"/>
      <c r="IK179" s="35"/>
      <c r="IL179" s="32"/>
      <c r="IM179" s="35"/>
      <c r="IN179" s="35"/>
      <c r="IO179" s="424">
        <f t="shared" si="3732"/>
        <v>28462</v>
      </c>
      <c r="IP179" s="35"/>
      <c r="IQ179" s="35"/>
      <c r="IR179" s="399">
        <f t="shared" si="5303"/>
        <v>2846.2000000000003</v>
      </c>
      <c r="IS179" s="424">
        <f t="shared" si="3792"/>
        <v>31308.2</v>
      </c>
      <c r="IT179" s="45"/>
      <c r="IU179" s="32"/>
      <c r="IV179" s="35"/>
      <c r="IW179" s="35"/>
      <c r="IX179" s="32"/>
      <c r="IY179" s="35"/>
      <c r="IZ179" s="35"/>
      <c r="JA179" s="32"/>
      <c r="JB179" s="35"/>
      <c r="JC179" s="35"/>
      <c r="JD179" s="32"/>
      <c r="JE179" s="35"/>
      <c r="JF179" s="35"/>
      <c r="JG179" s="32"/>
      <c r="JH179" s="35"/>
      <c r="JI179" s="35"/>
      <c r="JJ179" s="32"/>
      <c r="JK179" s="35"/>
      <c r="JL179" s="35"/>
      <c r="JM179" s="669"/>
      <c r="JN179" s="35"/>
      <c r="JO179" s="35"/>
      <c r="JP179" s="32"/>
      <c r="JQ179" s="35"/>
      <c r="JR179" s="35"/>
      <c r="JS179" s="32"/>
      <c r="JT179" s="32"/>
      <c r="JU179" s="35"/>
      <c r="JV179" s="35"/>
      <c r="JW179" s="424">
        <f t="shared" si="3742"/>
        <v>0</v>
      </c>
      <c r="JX179" s="32">
        <v>8</v>
      </c>
      <c r="JY179" s="35"/>
      <c r="JZ179" s="35">
        <v>712</v>
      </c>
      <c r="KA179" s="32"/>
      <c r="KB179" s="35"/>
      <c r="KC179" s="35"/>
      <c r="KD179" s="32">
        <v>15</v>
      </c>
      <c r="KE179" s="35"/>
      <c r="KF179" s="35">
        <v>27750</v>
      </c>
      <c r="KG179" s="32"/>
      <c r="KH179" s="35"/>
      <c r="KI179" s="35"/>
      <c r="KJ179" s="32"/>
      <c r="KK179" s="35"/>
      <c r="KL179" s="35"/>
      <c r="KM179" s="424">
        <f t="shared" si="3749"/>
        <v>28462</v>
      </c>
      <c r="KN179" s="35"/>
      <c r="KO179" s="35"/>
      <c r="KP179" s="399">
        <f t="shared" si="5304"/>
        <v>2846.2000000000003</v>
      </c>
      <c r="KQ179" s="424">
        <f t="shared" si="3793"/>
        <v>31308.2</v>
      </c>
      <c r="KR179" s="45"/>
    </row>
    <row r="180" spans="1:304" ht="46.15" customHeight="1">
      <c r="A180" s="919"/>
      <c r="B180" s="16"/>
      <c r="C180" s="16"/>
      <c r="D180" s="17" t="s">
        <v>398</v>
      </c>
      <c r="E180" s="32"/>
      <c r="F180" s="32"/>
      <c r="G180" s="35"/>
      <c r="H180" s="32"/>
      <c r="I180" s="32"/>
      <c r="J180" s="35"/>
      <c r="K180" s="32"/>
      <c r="L180" s="32"/>
      <c r="M180" s="35"/>
      <c r="N180" s="32"/>
      <c r="O180" s="32"/>
      <c r="P180" s="35"/>
      <c r="Q180" s="32"/>
      <c r="R180" s="32"/>
      <c r="S180" s="35"/>
      <c r="T180" s="32"/>
      <c r="U180" s="32"/>
      <c r="V180" s="35"/>
      <c r="W180" s="669"/>
      <c r="X180" s="35"/>
      <c r="Y180" s="35"/>
      <c r="Z180" s="32"/>
      <c r="AA180" s="229"/>
      <c r="AB180" s="35"/>
      <c r="AC180" s="32"/>
      <c r="AD180" s="32"/>
      <c r="AE180" s="32"/>
      <c r="AF180" s="35"/>
      <c r="AG180" s="35"/>
      <c r="AH180" s="32"/>
      <c r="AI180" s="32"/>
      <c r="AJ180" s="35"/>
      <c r="AK180" s="32"/>
      <c r="AL180" s="32"/>
      <c r="AM180" s="35"/>
      <c r="AN180" s="32"/>
      <c r="AO180" s="32"/>
      <c r="AP180" s="35"/>
      <c r="AQ180" s="32"/>
      <c r="AR180" s="32"/>
      <c r="AS180" s="35"/>
      <c r="AT180" s="32"/>
      <c r="AU180" s="32"/>
      <c r="AV180" s="35"/>
      <c r="AW180" s="35"/>
      <c r="AX180" s="35"/>
      <c r="AY180" s="35"/>
      <c r="AZ180" s="399"/>
      <c r="BA180" s="206"/>
      <c r="BB180" s="45"/>
      <c r="BC180" s="804"/>
      <c r="BD180" s="842"/>
      <c r="BE180" s="842"/>
      <c r="BF180" s="804"/>
      <c r="BG180" s="842"/>
      <c r="BH180" s="847"/>
      <c r="BI180" s="804"/>
      <c r="BJ180" s="842"/>
      <c r="BK180" s="842"/>
      <c r="BL180" s="804"/>
      <c r="BM180" s="842"/>
      <c r="BN180" s="842"/>
      <c r="BO180" s="804"/>
      <c r="BP180" s="842"/>
      <c r="BQ180" s="842"/>
      <c r="BR180" s="804"/>
      <c r="BS180" s="842"/>
      <c r="BT180" s="842"/>
      <c r="BU180" s="804"/>
      <c r="BV180" s="842"/>
      <c r="BW180" s="842"/>
      <c r="BX180" s="804"/>
      <c r="BY180" s="854"/>
      <c r="BZ180" s="842"/>
      <c r="CA180" s="804"/>
      <c r="CB180" s="804"/>
      <c r="CC180" s="842"/>
      <c r="CD180" s="842"/>
      <c r="CE180" s="424">
        <f t="shared" si="3674"/>
        <v>0</v>
      </c>
      <c r="CF180" s="804">
        <v>140</v>
      </c>
      <c r="CG180" s="842">
        <v>30</v>
      </c>
      <c r="CH180" s="847">
        <v>4200</v>
      </c>
      <c r="CI180" s="804"/>
      <c r="CJ180" s="842"/>
      <c r="CK180" s="842"/>
      <c r="CL180" s="804"/>
      <c r="CM180" s="842"/>
      <c r="CN180" s="847"/>
      <c r="CO180" s="804"/>
      <c r="CP180" s="842"/>
      <c r="CQ180" s="842"/>
      <c r="CR180" s="804"/>
      <c r="CS180" s="842"/>
      <c r="CT180" s="842"/>
      <c r="CU180" s="424">
        <f t="shared" si="3681"/>
        <v>4200</v>
      </c>
      <c r="CV180" s="842"/>
      <c r="CW180" s="842"/>
      <c r="CX180" s="399">
        <f t="shared" ref="CX180:CX181" si="5306">SUM(BE180,BH180,BK180,BN180,BQ180,BT180,BZ180,CD180,CH180,CK180,CN180,CQ180,CT180)*0.1</f>
        <v>420</v>
      </c>
      <c r="CY180" s="424">
        <f t="shared" si="3789"/>
        <v>4620</v>
      </c>
      <c r="CZ180" s="820" t="s">
        <v>400</v>
      </c>
      <c r="DA180" s="804"/>
      <c r="DB180" s="842"/>
      <c r="DC180" s="842"/>
      <c r="DD180" s="804"/>
      <c r="DE180" s="842"/>
      <c r="DF180" s="842"/>
      <c r="DG180" s="804"/>
      <c r="DH180" s="842"/>
      <c r="DI180" s="842"/>
      <c r="DJ180" s="804"/>
      <c r="DK180" s="842"/>
      <c r="DL180" s="842"/>
      <c r="DM180" s="804"/>
      <c r="DN180" s="842"/>
      <c r="DO180" s="842"/>
      <c r="DP180" s="804"/>
      <c r="DQ180" s="842"/>
      <c r="DR180" s="842"/>
      <c r="DS180" s="804"/>
      <c r="DT180" s="842"/>
      <c r="DU180" s="842"/>
      <c r="DV180" s="804"/>
      <c r="DW180" s="842"/>
      <c r="DX180" s="847"/>
      <c r="DY180" s="804"/>
      <c r="DZ180" s="804"/>
      <c r="EA180" s="842"/>
      <c r="EB180" s="842"/>
      <c r="EC180" s="424">
        <f t="shared" si="3691"/>
        <v>0</v>
      </c>
      <c r="ED180" s="804">
        <v>251</v>
      </c>
      <c r="EE180" s="842">
        <v>30</v>
      </c>
      <c r="EF180" s="847">
        <v>753</v>
      </c>
      <c r="EG180" s="804"/>
      <c r="EH180" s="842"/>
      <c r="EI180" s="842"/>
      <c r="EJ180" s="804"/>
      <c r="EK180" s="842"/>
      <c r="EL180" s="847"/>
      <c r="EM180" s="804">
        <v>346</v>
      </c>
      <c r="EN180" s="842">
        <v>224</v>
      </c>
      <c r="EO180" s="847">
        <v>77504</v>
      </c>
      <c r="EP180" s="804"/>
      <c r="EQ180" s="842"/>
      <c r="ER180" s="847">
        <v>0</v>
      </c>
      <c r="ES180" s="424">
        <f t="shared" si="3698"/>
        <v>78257</v>
      </c>
      <c r="ET180" s="847"/>
      <c r="EU180" s="847"/>
      <c r="EV180" s="399">
        <f t="shared" si="5305"/>
        <v>7825.7000000000007</v>
      </c>
      <c r="EW180" s="424">
        <f t="shared" si="3790"/>
        <v>86082.7</v>
      </c>
      <c r="EX180" s="816" t="s">
        <v>401</v>
      </c>
      <c r="EY180" s="804"/>
      <c r="EZ180" s="842"/>
      <c r="FA180" s="842"/>
      <c r="FB180" s="804"/>
      <c r="FC180" s="842"/>
      <c r="FD180" s="842"/>
      <c r="FE180" s="804"/>
      <c r="FF180" s="842"/>
      <c r="FG180" s="842"/>
      <c r="FH180" s="804"/>
      <c r="FI180" s="842"/>
      <c r="FJ180" s="847"/>
      <c r="FK180" s="804"/>
      <c r="FL180" s="842"/>
      <c r="FM180" s="842"/>
      <c r="FN180" s="804"/>
      <c r="FO180" s="842"/>
      <c r="FP180" s="842"/>
      <c r="FQ180" s="804"/>
      <c r="FR180" s="842"/>
      <c r="FS180" s="842"/>
      <c r="FT180" s="804"/>
      <c r="FU180" s="842"/>
      <c r="FV180" s="842"/>
      <c r="FW180" s="804"/>
      <c r="FX180" s="842"/>
      <c r="FY180" s="842"/>
      <c r="FZ180" s="842"/>
      <c r="GA180" s="424">
        <f t="shared" si="3708"/>
        <v>0</v>
      </c>
      <c r="GB180" s="804">
        <v>251</v>
      </c>
      <c r="GC180" s="842">
        <v>30</v>
      </c>
      <c r="GD180" s="847">
        <v>7530</v>
      </c>
      <c r="GE180" s="804"/>
      <c r="GF180" s="842"/>
      <c r="GG180" s="842"/>
      <c r="GH180" s="804"/>
      <c r="GI180" s="842"/>
      <c r="GJ180" s="842"/>
      <c r="GK180" s="804">
        <v>346</v>
      </c>
      <c r="GL180" s="842">
        <v>224</v>
      </c>
      <c r="GM180" s="847">
        <v>77504</v>
      </c>
      <c r="GN180" s="804"/>
      <c r="GO180" s="842"/>
      <c r="GP180" s="842"/>
      <c r="GQ180" s="424">
        <f t="shared" si="3715"/>
        <v>85034</v>
      </c>
      <c r="GR180" s="842"/>
      <c r="GS180" s="842"/>
      <c r="GT180" s="399">
        <f t="shared" si="5302"/>
        <v>8503.4</v>
      </c>
      <c r="GU180" s="424">
        <f t="shared" si="3791"/>
        <v>93537.4</v>
      </c>
      <c r="GV180" s="816" t="s">
        <v>402</v>
      </c>
      <c r="GW180" s="804"/>
      <c r="GX180" s="842"/>
      <c r="GY180" s="842"/>
      <c r="GZ180" s="804"/>
      <c r="HA180" s="842"/>
      <c r="HB180" s="842"/>
      <c r="HC180" s="804"/>
      <c r="HD180" s="842"/>
      <c r="HE180" s="842"/>
      <c r="HF180" s="804"/>
      <c r="HG180" s="842"/>
      <c r="HH180" s="842"/>
      <c r="HI180" s="804"/>
      <c r="HJ180" s="842"/>
      <c r="HK180" s="842"/>
      <c r="HL180" s="804"/>
      <c r="HM180" s="842"/>
      <c r="HN180" s="842"/>
      <c r="HO180" s="804"/>
      <c r="HP180" s="842"/>
      <c r="HQ180" s="842"/>
      <c r="HR180" s="804"/>
      <c r="HS180" s="842"/>
      <c r="HT180" s="842"/>
      <c r="HU180" s="804"/>
      <c r="HV180" s="804"/>
      <c r="HW180" s="842"/>
      <c r="HX180" s="842"/>
      <c r="HY180" s="424">
        <f t="shared" si="3725"/>
        <v>0</v>
      </c>
      <c r="HZ180" s="804"/>
      <c r="IA180" s="842"/>
      <c r="IB180" s="847"/>
      <c r="IC180" s="804"/>
      <c r="ID180" s="842"/>
      <c r="IE180" s="842"/>
      <c r="IF180" s="804"/>
      <c r="IG180" s="842"/>
      <c r="IH180" s="847"/>
      <c r="II180" s="804">
        <v>251</v>
      </c>
      <c r="IJ180" s="842">
        <v>225</v>
      </c>
      <c r="IK180" s="847">
        <v>56475</v>
      </c>
      <c r="IL180" s="804"/>
      <c r="IM180" s="842"/>
      <c r="IN180" s="842"/>
      <c r="IO180" s="424">
        <f t="shared" si="3732"/>
        <v>56475</v>
      </c>
      <c r="IP180" s="842"/>
      <c r="IQ180" s="842"/>
      <c r="IR180" s="399">
        <f t="shared" si="5303"/>
        <v>5647.5</v>
      </c>
      <c r="IS180" s="424">
        <f t="shared" si="3792"/>
        <v>62122.5</v>
      </c>
      <c r="IT180" s="816"/>
      <c r="IU180" s="804"/>
      <c r="IV180" s="842"/>
      <c r="IW180" s="842"/>
      <c r="IX180" s="804"/>
      <c r="IY180" s="842"/>
      <c r="IZ180" s="842"/>
      <c r="JA180" s="804"/>
      <c r="JB180" s="842"/>
      <c r="JC180" s="842"/>
      <c r="JD180" s="804"/>
      <c r="JE180" s="842"/>
      <c r="JF180" s="842"/>
      <c r="JG180" s="804"/>
      <c r="JH180" s="842"/>
      <c r="JI180" s="842"/>
      <c r="JJ180" s="804"/>
      <c r="JK180" s="842"/>
      <c r="JL180" s="842"/>
      <c r="JM180" s="804"/>
      <c r="JN180" s="842"/>
      <c r="JO180" s="842"/>
      <c r="JP180" s="804"/>
      <c r="JQ180" s="842"/>
      <c r="JR180" s="842"/>
      <c r="JS180" s="804"/>
      <c r="JT180" s="836"/>
      <c r="JU180" s="842"/>
      <c r="JV180" s="842"/>
      <c r="JW180" s="424">
        <f t="shared" si="3742"/>
        <v>0</v>
      </c>
      <c r="JX180" s="804"/>
      <c r="JY180" s="842"/>
      <c r="JZ180" s="847"/>
      <c r="KA180" s="804"/>
      <c r="KB180" s="842"/>
      <c r="KC180" s="842"/>
      <c r="KD180" s="804"/>
      <c r="KE180" s="842"/>
      <c r="KF180" s="847"/>
      <c r="KG180" s="804"/>
      <c r="KH180" s="842"/>
      <c r="KI180" s="847"/>
      <c r="KJ180" s="804"/>
      <c r="KK180" s="842"/>
      <c r="KL180" s="842"/>
      <c r="KM180" s="424">
        <f t="shared" si="3749"/>
        <v>0</v>
      </c>
      <c r="KN180" s="842"/>
      <c r="KO180" s="842"/>
      <c r="KP180" s="399">
        <f t="shared" si="5304"/>
        <v>0</v>
      </c>
      <c r="KQ180" s="424">
        <f t="shared" si="3793"/>
        <v>0</v>
      </c>
      <c r="KR180" s="816"/>
    </row>
    <row r="181" spans="1:304" ht="52.9" customHeight="1">
      <c r="A181" s="919"/>
      <c r="B181" s="16"/>
      <c r="C181" s="16"/>
      <c r="D181" s="17" t="s">
        <v>399</v>
      </c>
      <c r="E181" s="32"/>
      <c r="F181" s="32"/>
      <c r="G181" s="35"/>
      <c r="H181" s="32"/>
      <c r="I181" s="32"/>
      <c r="J181" s="35"/>
      <c r="K181" s="32"/>
      <c r="L181" s="32"/>
      <c r="M181" s="35"/>
      <c r="N181" s="32"/>
      <c r="O181" s="32"/>
      <c r="P181" s="35"/>
      <c r="Q181" s="32"/>
      <c r="R181" s="32"/>
      <c r="S181" s="35"/>
      <c r="T181" s="32"/>
      <c r="U181" s="32"/>
      <c r="V181" s="35"/>
      <c r="W181" s="669"/>
      <c r="X181" s="35"/>
      <c r="Y181" s="35"/>
      <c r="Z181" s="32"/>
      <c r="AA181" s="229"/>
      <c r="AB181" s="35"/>
      <c r="AC181" s="32"/>
      <c r="AD181" s="32"/>
      <c r="AE181" s="32"/>
      <c r="AF181" s="35"/>
      <c r="AG181" s="35"/>
      <c r="AH181" s="32"/>
      <c r="AI181" s="32"/>
      <c r="AJ181" s="35"/>
      <c r="AK181" s="32"/>
      <c r="AL181" s="32"/>
      <c r="AM181" s="35"/>
      <c r="AN181" s="32"/>
      <c r="AO181" s="32"/>
      <c r="AP181" s="35"/>
      <c r="AQ181" s="32"/>
      <c r="AR181" s="32"/>
      <c r="AS181" s="35"/>
      <c r="AT181" s="32"/>
      <c r="AU181" s="32"/>
      <c r="AV181" s="35"/>
      <c r="AW181" s="35"/>
      <c r="AX181" s="35"/>
      <c r="AY181" s="35"/>
      <c r="AZ181" s="399"/>
      <c r="BA181" s="206"/>
      <c r="BB181" s="45"/>
      <c r="BC181" s="804"/>
      <c r="BD181" s="842"/>
      <c r="BE181" s="842"/>
      <c r="BF181" s="804">
        <v>220</v>
      </c>
      <c r="BG181" s="842">
        <v>65</v>
      </c>
      <c r="BH181" s="847">
        <v>1430</v>
      </c>
      <c r="BI181" s="804"/>
      <c r="BJ181" s="842"/>
      <c r="BK181" s="842"/>
      <c r="BL181" s="804"/>
      <c r="BM181" s="842"/>
      <c r="BN181" s="842"/>
      <c r="BO181" s="804"/>
      <c r="BP181" s="842"/>
      <c r="BQ181" s="842"/>
      <c r="BR181" s="804"/>
      <c r="BS181" s="842"/>
      <c r="BT181" s="842"/>
      <c r="BU181" s="804"/>
      <c r="BV181" s="842"/>
      <c r="BW181" s="842"/>
      <c r="BX181" s="804"/>
      <c r="BY181" s="854"/>
      <c r="BZ181" s="842"/>
      <c r="CA181" s="804">
        <v>220000</v>
      </c>
      <c r="CB181" s="804"/>
      <c r="CC181" s="842"/>
      <c r="CD181" s="842"/>
      <c r="CE181" s="424">
        <f t="shared" si="3674"/>
        <v>1430</v>
      </c>
      <c r="CF181" s="804">
        <v>710</v>
      </c>
      <c r="CG181" s="842">
        <v>30</v>
      </c>
      <c r="CH181" s="847">
        <v>21300</v>
      </c>
      <c r="CI181" s="804"/>
      <c r="CJ181" s="842"/>
      <c r="CK181" s="842"/>
      <c r="CL181" s="804"/>
      <c r="CM181" s="842"/>
      <c r="CN181" s="847"/>
      <c r="CO181" s="804"/>
      <c r="CP181" s="842"/>
      <c r="CQ181" s="842"/>
      <c r="CR181" s="804"/>
      <c r="CS181" s="842"/>
      <c r="CT181" s="842"/>
      <c r="CU181" s="424">
        <f t="shared" si="3681"/>
        <v>21300</v>
      </c>
      <c r="CV181" s="842"/>
      <c r="CW181" s="842"/>
      <c r="CX181" s="399">
        <f t="shared" si="5306"/>
        <v>2273</v>
      </c>
      <c r="CY181" s="424">
        <f t="shared" si="3789"/>
        <v>25003</v>
      </c>
      <c r="CZ181" s="820" t="s">
        <v>403</v>
      </c>
      <c r="DA181" s="804"/>
      <c r="DB181" s="842"/>
      <c r="DC181" s="842"/>
      <c r="DD181" s="804"/>
      <c r="DE181" s="842"/>
      <c r="DF181" s="842"/>
      <c r="DG181" s="804"/>
      <c r="DH181" s="842"/>
      <c r="DI181" s="842"/>
      <c r="DJ181" s="804"/>
      <c r="DK181" s="842"/>
      <c r="DL181" s="842"/>
      <c r="DM181" s="804"/>
      <c r="DN181" s="842"/>
      <c r="DO181" s="842"/>
      <c r="DP181" s="804"/>
      <c r="DQ181" s="842"/>
      <c r="DR181" s="842"/>
      <c r="DS181" s="804"/>
      <c r="DT181" s="842"/>
      <c r="DU181" s="842"/>
      <c r="DV181" s="804">
        <v>220000</v>
      </c>
      <c r="DW181" s="842">
        <v>2</v>
      </c>
      <c r="DX181" s="847">
        <v>440000</v>
      </c>
      <c r="DY181" s="804"/>
      <c r="DZ181" s="804"/>
      <c r="EA181" s="842"/>
      <c r="EB181" s="842"/>
      <c r="EC181" s="424">
        <f t="shared" si="3691"/>
        <v>440000</v>
      </c>
      <c r="ED181" s="804"/>
      <c r="EE181" s="842"/>
      <c r="EF181" s="847"/>
      <c r="EG181" s="804"/>
      <c r="EH181" s="842"/>
      <c r="EI181" s="842"/>
      <c r="EJ181" s="804"/>
      <c r="EK181" s="842"/>
      <c r="EL181" s="847"/>
      <c r="EM181" s="804">
        <v>500</v>
      </c>
      <c r="EN181" s="842">
        <v>225</v>
      </c>
      <c r="EO181" s="847">
        <v>112500</v>
      </c>
      <c r="EP181" s="804"/>
      <c r="EQ181" s="842"/>
      <c r="ER181" s="847">
        <f>EO181</f>
        <v>112500</v>
      </c>
      <c r="ES181" s="424">
        <f t="shared" si="3698"/>
        <v>225000</v>
      </c>
      <c r="ET181" s="847"/>
      <c r="EU181" s="847"/>
      <c r="EV181" s="399">
        <f t="shared" si="5305"/>
        <v>66500</v>
      </c>
      <c r="EW181" s="424">
        <f t="shared" si="3790"/>
        <v>731500</v>
      </c>
      <c r="EX181" s="816" t="s">
        <v>404</v>
      </c>
      <c r="EY181" s="804"/>
      <c r="EZ181" s="842"/>
      <c r="FA181" s="842"/>
      <c r="FB181" s="804"/>
      <c r="FC181" s="842"/>
      <c r="FD181" s="842"/>
      <c r="FE181" s="804"/>
      <c r="FF181" s="842"/>
      <c r="FG181" s="842"/>
      <c r="FH181" s="804">
        <v>264</v>
      </c>
      <c r="FI181" s="842">
        <v>32</v>
      </c>
      <c r="FJ181" s="847">
        <v>8448</v>
      </c>
      <c r="FK181" s="804"/>
      <c r="FL181" s="842"/>
      <c r="FM181" s="842"/>
      <c r="FN181" s="804"/>
      <c r="FO181" s="842"/>
      <c r="FP181" s="842"/>
      <c r="FQ181" s="804"/>
      <c r="FR181" s="842"/>
      <c r="FS181" s="842"/>
      <c r="FT181" s="804"/>
      <c r="FU181" s="842"/>
      <c r="FV181" s="842"/>
      <c r="FW181" s="804"/>
      <c r="FX181" s="842"/>
      <c r="FY181" s="842"/>
      <c r="FZ181" s="842"/>
      <c r="GA181" s="424">
        <f t="shared" si="3708"/>
        <v>8448</v>
      </c>
      <c r="GB181" s="804"/>
      <c r="GC181" s="842"/>
      <c r="GD181" s="847"/>
      <c r="GE181" s="804"/>
      <c r="GF181" s="842"/>
      <c r="GG181" s="842"/>
      <c r="GH181" s="804"/>
      <c r="GI181" s="842"/>
      <c r="GJ181" s="842"/>
      <c r="GK181" s="804"/>
      <c r="GL181" s="842"/>
      <c r="GM181" s="847"/>
      <c r="GN181" s="804"/>
      <c r="GO181" s="842"/>
      <c r="GP181" s="842"/>
      <c r="GQ181" s="424">
        <f t="shared" si="3715"/>
        <v>0</v>
      </c>
      <c r="GR181" s="842"/>
      <c r="GS181" s="842"/>
      <c r="GT181" s="399">
        <f t="shared" si="5302"/>
        <v>844.80000000000007</v>
      </c>
      <c r="GU181" s="424">
        <f t="shared" si="3791"/>
        <v>9292.7999999999993</v>
      </c>
      <c r="GV181" s="816" t="s">
        <v>405</v>
      </c>
      <c r="GW181" s="804"/>
      <c r="GX181" s="842"/>
      <c r="GY181" s="842"/>
      <c r="GZ181" s="804"/>
      <c r="HA181" s="842"/>
      <c r="HB181" s="842"/>
      <c r="HC181" s="804"/>
      <c r="HD181" s="842"/>
      <c r="HE181" s="842"/>
      <c r="HF181" s="804">
        <v>220</v>
      </c>
      <c r="HG181" s="842">
        <v>18</v>
      </c>
      <c r="HH181" s="847">
        <v>3960</v>
      </c>
      <c r="HI181" s="804"/>
      <c r="HJ181" s="842"/>
      <c r="HK181" s="842"/>
      <c r="HL181" s="804"/>
      <c r="HM181" s="842"/>
      <c r="HN181" s="842"/>
      <c r="HO181" s="804"/>
      <c r="HP181" s="842"/>
      <c r="HQ181" s="842"/>
      <c r="HR181" s="804"/>
      <c r="HS181" s="842"/>
      <c r="HT181" s="842"/>
      <c r="HU181" s="804"/>
      <c r="HV181" s="804"/>
      <c r="HW181" s="842"/>
      <c r="HX181" s="842"/>
      <c r="HY181" s="424">
        <f t="shared" si="3725"/>
        <v>3960</v>
      </c>
      <c r="HZ181" s="804"/>
      <c r="IA181" s="842"/>
      <c r="IB181" s="847"/>
      <c r="IC181" s="804"/>
      <c r="ID181" s="842"/>
      <c r="IE181" s="842"/>
      <c r="IF181" s="804"/>
      <c r="IG181" s="842"/>
      <c r="IH181" s="847"/>
      <c r="II181" s="804"/>
      <c r="IJ181" s="842"/>
      <c r="IK181" s="847"/>
      <c r="IL181" s="804"/>
      <c r="IM181" s="842"/>
      <c r="IN181" s="842"/>
      <c r="IO181" s="424">
        <f t="shared" si="3732"/>
        <v>0</v>
      </c>
      <c r="IP181" s="842"/>
      <c r="IQ181" s="842"/>
      <c r="IR181" s="399">
        <f t="shared" si="5303"/>
        <v>396</v>
      </c>
      <c r="IS181" s="424">
        <f t="shared" si="3792"/>
        <v>4356</v>
      </c>
      <c r="IT181" s="816" t="s">
        <v>406</v>
      </c>
      <c r="IU181" s="804"/>
      <c r="IV181" s="842"/>
      <c r="IW181" s="842"/>
      <c r="IX181" s="804"/>
      <c r="IY181" s="842"/>
      <c r="IZ181" s="842"/>
      <c r="JA181" s="804"/>
      <c r="JB181" s="842"/>
      <c r="JC181" s="842"/>
      <c r="JD181" s="804"/>
      <c r="JE181" s="842"/>
      <c r="JF181" s="842"/>
      <c r="JG181" s="804"/>
      <c r="JH181" s="842"/>
      <c r="JI181" s="842"/>
      <c r="JJ181" s="804"/>
      <c r="JK181" s="842"/>
      <c r="JL181" s="842"/>
      <c r="JM181" s="804"/>
      <c r="JN181" s="842"/>
      <c r="JO181" s="842"/>
      <c r="JP181" s="804"/>
      <c r="JQ181" s="842"/>
      <c r="JR181" s="842"/>
      <c r="JS181" s="804"/>
      <c r="JT181" s="836"/>
      <c r="JU181" s="842"/>
      <c r="JV181" s="842"/>
      <c r="JW181" s="424">
        <f t="shared" si="3742"/>
        <v>0</v>
      </c>
      <c r="JX181" s="804"/>
      <c r="JY181" s="842"/>
      <c r="JZ181" s="847"/>
      <c r="KA181" s="804"/>
      <c r="KB181" s="842"/>
      <c r="KC181" s="842"/>
      <c r="KD181" s="804"/>
      <c r="KE181" s="842"/>
      <c r="KF181" s="847"/>
      <c r="KG181" s="804"/>
      <c r="KH181" s="842"/>
      <c r="KI181" s="847"/>
      <c r="KJ181" s="804"/>
      <c r="KK181" s="842"/>
      <c r="KL181" s="842"/>
      <c r="KM181" s="424">
        <f t="shared" si="3749"/>
        <v>0</v>
      </c>
      <c r="KN181" s="842"/>
      <c r="KO181" s="842"/>
      <c r="KP181" s="399">
        <f t="shared" si="5304"/>
        <v>0</v>
      </c>
      <c r="KQ181" s="424">
        <f t="shared" si="3793"/>
        <v>0</v>
      </c>
      <c r="KR181" s="816"/>
    </row>
    <row r="182" spans="1:304">
      <c r="A182" s="919"/>
      <c r="B182" s="16"/>
      <c r="C182" s="16"/>
      <c r="D182" s="17" t="s">
        <v>279</v>
      </c>
      <c r="E182" s="32"/>
      <c r="F182" s="32" t="str">
        <f t="shared" si="3758"/>
        <v/>
      </c>
      <c r="G182" s="35"/>
      <c r="H182" s="32"/>
      <c r="I182" s="32" t="str">
        <f t="shared" si="4208"/>
        <v/>
      </c>
      <c r="J182" s="35"/>
      <c r="K182" s="32"/>
      <c r="L182" s="32" t="str">
        <f t="shared" si="4210"/>
        <v/>
      </c>
      <c r="M182" s="35"/>
      <c r="N182" s="32"/>
      <c r="O182" s="32" t="str">
        <f t="shared" si="4212"/>
        <v/>
      </c>
      <c r="P182" s="35"/>
      <c r="Q182" s="32"/>
      <c r="R182" s="32" t="str">
        <f t="shared" si="4214"/>
        <v/>
      </c>
      <c r="S182" s="35"/>
      <c r="T182" s="32"/>
      <c r="U182" s="32" t="str">
        <f t="shared" si="4216"/>
        <v/>
      </c>
      <c r="V182" s="35"/>
      <c r="W182" s="669"/>
      <c r="X182" s="35"/>
      <c r="Y182" s="35"/>
      <c r="Z182" s="32"/>
      <c r="AA182" s="229" t="str">
        <f t="shared" si="4219"/>
        <v/>
      </c>
      <c r="AB182" s="35"/>
      <c r="AC182" s="32"/>
      <c r="AD182" s="32"/>
      <c r="AE182" s="32" t="str">
        <f t="shared" si="4221"/>
        <v/>
      </c>
      <c r="AF182" s="35"/>
      <c r="AG182" s="35">
        <f t="shared" ref="AG182:AG186" si="5307">SUM(G182,J182,M182,P182,S182,V182,AB182,AF182)</f>
        <v>0</v>
      </c>
      <c r="AH182" s="32"/>
      <c r="AI182" s="32"/>
      <c r="AJ182" s="35"/>
      <c r="AK182" s="32"/>
      <c r="AL182" s="32"/>
      <c r="AM182" s="35"/>
      <c r="AN182" s="32"/>
      <c r="AO182" s="32"/>
      <c r="AP182" s="35"/>
      <c r="AQ182" s="32"/>
      <c r="AR182" s="32"/>
      <c r="AS182" s="35"/>
      <c r="AT182" s="32"/>
      <c r="AU182" s="32" t="str">
        <f t="shared" si="4231"/>
        <v>0</v>
      </c>
      <c r="AV182" s="35"/>
      <c r="AW182" s="35">
        <f t="shared" si="5298"/>
        <v>0</v>
      </c>
      <c r="AX182" s="35"/>
      <c r="AY182" s="35"/>
      <c r="AZ182" s="399">
        <f t="shared" si="5299"/>
        <v>0</v>
      </c>
      <c r="BA182" s="206">
        <f t="shared" ref="BA182:BA228" si="5308">AG182+AW182+AX182+AY182+AZ182</f>
        <v>0</v>
      </c>
      <c r="BB182" s="45"/>
      <c r="BC182" s="32"/>
      <c r="BD182" s="35" t="str">
        <f t="shared" si="3810"/>
        <v/>
      </c>
      <c r="BE182" s="35"/>
      <c r="BF182" s="32"/>
      <c r="BG182" s="35" t="str">
        <f t="shared" si="3812"/>
        <v/>
      </c>
      <c r="BH182" s="35"/>
      <c r="BI182" s="32"/>
      <c r="BJ182" s="35" t="str">
        <f t="shared" si="3814"/>
        <v/>
      </c>
      <c r="BK182" s="35"/>
      <c r="BL182" s="32"/>
      <c r="BM182" s="35" t="str">
        <f t="shared" si="3816"/>
        <v/>
      </c>
      <c r="BN182" s="35"/>
      <c r="BO182" s="32"/>
      <c r="BP182" s="35" t="str">
        <f t="shared" si="3818"/>
        <v/>
      </c>
      <c r="BQ182" s="35"/>
      <c r="BR182" s="32"/>
      <c r="BS182" s="35" t="str">
        <f t="shared" si="3820"/>
        <v/>
      </c>
      <c r="BT182" s="35"/>
      <c r="BU182" s="669"/>
      <c r="BV182" s="35"/>
      <c r="BW182" s="35"/>
      <c r="BX182" s="32"/>
      <c r="BY182" s="35" t="str">
        <f t="shared" si="3823"/>
        <v/>
      </c>
      <c r="BZ182" s="35"/>
      <c r="CA182" s="32"/>
      <c r="CB182" s="32"/>
      <c r="CC182" s="35" t="str">
        <f t="shared" si="3825"/>
        <v/>
      </c>
      <c r="CD182" s="35"/>
      <c r="CE182" s="424">
        <f t="shared" si="3674"/>
        <v>0</v>
      </c>
      <c r="CF182" s="32">
        <v>1000</v>
      </c>
      <c r="CG182" s="35">
        <f t="shared" si="3828"/>
        <v>20</v>
      </c>
      <c r="CH182" s="35">
        <v>20000</v>
      </c>
      <c r="CI182" s="32"/>
      <c r="CJ182" s="35" t="str">
        <f t="shared" si="3830"/>
        <v/>
      </c>
      <c r="CK182" s="35"/>
      <c r="CL182" s="32"/>
      <c r="CM182" s="35" t="str">
        <f t="shared" si="3832"/>
        <v/>
      </c>
      <c r="CN182" s="35"/>
      <c r="CO182" s="32">
        <v>500</v>
      </c>
      <c r="CP182" s="35">
        <f t="shared" si="3834"/>
        <v>222</v>
      </c>
      <c r="CQ182" s="35">
        <v>111000</v>
      </c>
      <c r="CR182" s="32"/>
      <c r="CS182" s="35" t="str">
        <f t="shared" si="3836"/>
        <v/>
      </c>
      <c r="CT182" s="35"/>
      <c r="CU182" s="424">
        <f t="shared" si="3681"/>
        <v>131000</v>
      </c>
      <c r="CV182" s="35"/>
      <c r="CW182" s="35"/>
      <c r="CX182" s="399">
        <f t="shared" si="5301"/>
        <v>13100</v>
      </c>
      <c r="CY182" s="424">
        <f t="shared" si="3789"/>
        <v>144100</v>
      </c>
      <c r="CZ182" s="822"/>
      <c r="DA182" s="32"/>
      <c r="DB182" s="35"/>
      <c r="DC182" s="35"/>
      <c r="DD182" s="32"/>
      <c r="DE182" s="35"/>
      <c r="DF182" s="35"/>
      <c r="DG182" s="32"/>
      <c r="DH182" s="35"/>
      <c r="DI182" s="35"/>
      <c r="DJ182" s="32"/>
      <c r="DK182" s="35"/>
      <c r="DL182" s="35"/>
      <c r="DM182" s="32"/>
      <c r="DN182" s="35"/>
      <c r="DO182" s="35"/>
      <c r="DP182" s="32"/>
      <c r="DQ182" s="35"/>
      <c r="DR182" s="35"/>
      <c r="DS182" s="669"/>
      <c r="DT182" s="35"/>
      <c r="DU182" s="35"/>
      <c r="DV182" s="32"/>
      <c r="DW182" s="35"/>
      <c r="DX182" s="35"/>
      <c r="DY182" s="32"/>
      <c r="DZ182" s="32"/>
      <c r="EA182" s="35"/>
      <c r="EB182" s="35"/>
      <c r="EC182" s="424">
        <f t="shared" si="3691"/>
        <v>0</v>
      </c>
      <c r="ED182" s="32">
        <v>1000</v>
      </c>
      <c r="EE182" s="35"/>
      <c r="EF182" s="35">
        <v>20000</v>
      </c>
      <c r="EG182" s="32"/>
      <c r="EH182" s="35"/>
      <c r="EI182" s="35"/>
      <c r="EJ182" s="32"/>
      <c r="EK182" s="35"/>
      <c r="EL182" s="35"/>
      <c r="EM182" s="32">
        <v>500</v>
      </c>
      <c r="EN182" s="35"/>
      <c r="EO182" s="35">
        <v>111000</v>
      </c>
      <c r="EP182" s="32"/>
      <c r="EQ182" s="35"/>
      <c r="ER182" s="35"/>
      <c r="ES182" s="424">
        <f t="shared" si="3698"/>
        <v>131000</v>
      </c>
      <c r="ET182" s="35"/>
      <c r="EU182" s="35"/>
      <c r="EV182" s="399">
        <f t="shared" si="5305"/>
        <v>13100</v>
      </c>
      <c r="EW182" s="424">
        <f t="shared" si="3790"/>
        <v>144100</v>
      </c>
      <c r="EX182" s="45"/>
      <c r="EY182" s="32"/>
      <c r="EZ182" s="35"/>
      <c r="FA182" s="35"/>
      <c r="FB182" s="32"/>
      <c r="FC182" s="35"/>
      <c r="FD182" s="35"/>
      <c r="FE182" s="32"/>
      <c r="FF182" s="35"/>
      <c r="FG182" s="35"/>
      <c r="FH182" s="32"/>
      <c r="FI182" s="35"/>
      <c r="FJ182" s="35"/>
      <c r="FK182" s="32"/>
      <c r="FL182" s="35"/>
      <c r="FM182" s="35"/>
      <c r="FN182" s="32"/>
      <c r="FO182" s="35"/>
      <c r="FP182" s="35"/>
      <c r="FQ182" s="669"/>
      <c r="FR182" s="35"/>
      <c r="FS182" s="35"/>
      <c r="FT182" s="32"/>
      <c r="FU182" s="35"/>
      <c r="FV182" s="35"/>
      <c r="FW182" s="32"/>
      <c r="FX182" s="35"/>
      <c r="FY182" s="35"/>
      <c r="FZ182" s="35"/>
      <c r="GA182" s="424">
        <f t="shared" si="3708"/>
        <v>0</v>
      </c>
      <c r="GB182" s="32">
        <v>1000</v>
      </c>
      <c r="GC182" s="35"/>
      <c r="GD182" s="35">
        <v>20000</v>
      </c>
      <c r="GE182" s="32"/>
      <c r="GF182" s="35"/>
      <c r="GG182" s="35"/>
      <c r="GH182" s="32"/>
      <c r="GI182" s="35"/>
      <c r="GJ182" s="35"/>
      <c r="GK182" s="32">
        <v>500</v>
      </c>
      <c r="GL182" s="35"/>
      <c r="GM182" s="35">
        <v>111000</v>
      </c>
      <c r="GN182" s="32"/>
      <c r="GO182" s="35"/>
      <c r="GP182" s="35"/>
      <c r="GQ182" s="424">
        <f t="shared" si="3715"/>
        <v>131000</v>
      </c>
      <c r="GR182" s="35"/>
      <c r="GS182" s="35"/>
      <c r="GT182" s="399">
        <f t="shared" si="5302"/>
        <v>13100</v>
      </c>
      <c r="GU182" s="424">
        <f t="shared" si="3791"/>
        <v>144100</v>
      </c>
      <c r="GV182" s="45"/>
      <c r="GW182" s="32"/>
      <c r="GX182" s="35"/>
      <c r="GY182" s="35"/>
      <c r="GZ182" s="32"/>
      <c r="HA182" s="35"/>
      <c r="HB182" s="35"/>
      <c r="HC182" s="32"/>
      <c r="HD182" s="35"/>
      <c r="HE182" s="35"/>
      <c r="HF182" s="32"/>
      <c r="HG182" s="35"/>
      <c r="HH182" s="35"/>
      <c r="HI182" s="32"/>
      <c r="HJ182" s="35"/>
      <c r="HK182" s="35"/>
      <c r="HL182" s="32"/>
      <c r="HM182" s="35"/>
      <c r="HN182" s="35"/>
      <c r="HO182" s="669"/>
      <c r="HP182" s="35"/>
      <c r="HQ182" s="35"/>
      <c r="HR182" s="32"/>
      <c r="HS182" s="35"/>
      <c r="HT182" s="35"/>
      <c r="HU182" s="32"/>
      <c r="HV182" s="32"/>
      <c r="HW182" s="35"/>
      <c r="HX182" s="35"/>
      <c r="HY182" s="424">
        <f t="shared" si="3725"/>
        <v>0</v>
      </c>
      <c r="HZ182" s="32">
        <v>1000</v>
      </c>
      <c r="IA182" s="35"/>
      <c r="IB182" s="35">
        <v>20000</v>
      </c>
      <c r="IC182" s="32"/>
      <c r="ID182" s="35"/>
      <c r="IE182" s="35"/>
      <c r="IF182" s="32"/>
      <c r="IG182" s="35"/>
      <c r="IH182" s="35"/>
      <c r="II182" s="32">
        <v>500</v>
      </c>
      <c r="IJ182" s="35"/>
      <c r="IK182" s="35">
        <v>111000</v>
      </c>
      <c r="IL182" s="32"/>
      <c r="IM182" s="35"/>
      <c r="IN182" s="35"/>
      <c r="IO182" s="424">
        <f t="shared" si="3732"/>
        <v>131000</v>
      </c>
      <c r="IP182" s="35"/>
      <c r="IQ182" s="35"/>
      <c r="IR182" s="399">
        <f t="shared" si="5303"/>
        <v>13100</v>
      </c>
      <c r="IS182" s="424">
        <f t="shared" si="3792"/>
        <v>144100</v>
      </c>
      <c r="IT182" s="45"/>
      <c r="IU182" s="32"/>
      <c r="IV182" s="35"/>
      <c r="IW182" s="35"/>
      <c r="IX182" s="32"/>
      <c r="IY182" s="35"/>
      <c r="IZ182" s="35"/>
      <c r="JA182" s="32"/>
      <c r="JB182" s="35"/>
      <c r="JC182" s="35"/>
      <c r="JD182" s="32"/>
      <c r="JE182" s="35"/>
      <c r="JF182" s="35"/>
      <c r="JG182" s="32"/>
      <c r="JH182" s="35"/>
      <c r="JI182" s="35"/>
      <c r="JJ182" s="32"/>
      <c r="JK182" s="35"/>
      <c r="JL182" s="35"/>
      <c r="JM182" s="669"/>
      <c r="JN182" s="35"/>
      <c r="JO182" s="35"/>
      <c r="JP182" s="32"/>
      <c r="JQ182" s="35"/>
      <c r="JR182" s="35"/>
      <c r="JS182" s="32"/>
      <c r="JT182" s="32"/>
      <c r="JU182" s="35"/>
      <c r="JV182" s="35"/>
      <c r="JW182" s="424">
        <f t="shared" si="3742"/>
        <v>0</v>
      </c>
      <c r="JX182" s="32">
        <v>1000</v>
      </c>
      <c r="JY182" s="35"/>
      <c r="JZ182" s="35">
        <v>20000</v>
      </c>
      <c r="KA182" s="32"/>
      <c r="KB182" s="35"/>
      <c r="KC182" s="35"/>
      <c r="KD182" s="32"/>
      <c r="KE182" s="35"/>
      <c r="KF182" s="35"/>
      <c r="KG182" s="32">
        <v>500</v>
      </c>
      <c r="KH182" s="35"/>
      <c r="KI182" s="35">
        <v>111000</v>
      </c>
      <c r="KJ182" s="32"/>
      <c r="KK182" s="35"/>
      <c r="KL182" s="35"/>
      <c r="KM182" s="424">
        <f t="shared" si="3749"/>
        <v>131000</v>
      </c>
      <c r="KN182" s="35"/>
      <c r="KO182" s="35"/>
      <c r="KP182" s="399">
        <f t="shared" si="5304"/>
        <v>13100</v>
      </c>
      <c r="KQ182" s="424">
        <f t="shared" si="3793"/>
        <v>144100</v>
      </c>
      <c r="KR182" s="45"/>
    </row>
    <row r="183" spans="1:304">
      <c r="A183" s="919"/>
      <c r="B183" s="16"/>
      <c r="C183" s="16"/>
      <c r="D183" s="17" t="s">
        <v>280</v>
      </c>
      <c r="E183" s="32"/>
      <c r="F183" s="32" t="str">
        <f t="shared" si="3758"/>
        <v/>
      </c>
      <c r="G183" s="35"/>
      <c r="H183" s="32"/>
      <c r="I183" s="32" t="str">
        <f t="shared" si="4208"/>
        <v/>
      </c>
      <c r="J183" s="35"/>
      <c r="K183" s="32"/>
      <c r="L183" s="32" t="str">
        <f t="shared" si="4210"/>
        <v/>
      </c>
      <c r="M183" s="35"/>
      <c r="N183" s="32"/>
      <c r="O183" s="32" t="str">
        <f t="shared" si="4212"/>
        <v/>
      </c>
      <c r="P183" s="35"/>
      <c r="Q183" s="32"/>
      <c r="R183" s="32" t="str">
        <f t="shared" si="4214"/>
        <v/>
      </c>
      <c r="S183" s="35"/>
      <c r="T183" s="32"/>
      <c r="U183" s="32" t="str">
        <f t="shared" si="4216"/>
        <v/>
      </c>
      <c r="V183" s="35"/>
      <c r="W183" s="669"/>
      <c r="X183" s="35"/>
      <c r="Y183" s="35"/>
      <c r="Z183" s="32"/>
      <c r="AA183" s="229" t="str">
        <f t="shared" si="4219"/>
        <v/>
      </c>
      <c r="AB183" s="35"/>
      <c r="AC183" s="32"/>
      <c r="AD183" s="32"/>
      <c r="AE183" s="32" t="str">
        <f t="shared" si="4221"/>
        <v/>
      </c>
      <c r="AF183" s="35"/>
      <c r="AG183" s="35">
        <f t="shared" si="5307"/>
        <v>0</v>
      </c>
      <c r="AH183" s="32"/>
      <c r="AI183" s="32"/>
      <c r="AJ183" s="35"/>
      <c r="AK183" s="32"/>
      <c r="AL183" s="32"/>
      <c r="AM183" s="35"/>
      <c r="AN183" s="32"/>
      <c r="AO183" s="32"/>
      <c r="AP183" s="35"/>
      <c r="AQ183" s="32"/>
      <c r="AR183" s="32"/>
      <c r="AS183" s="35"/>
      <c r="AT183" s="32"/>
      <c r="AU183" s="32" t="str">
        <f t="shared" si="4231"/>
        <v>0</v>
      </c>
      <c r="AV183" s="35"/>
      <c r="AW183" s="35">
        <f t="shared" si="5298"/>
        <v>0</v>
      </c>
      <c r="AX183" s="35"/>
      <c r="AY183" s="35"/>
      <c r="AZ183" s="399">
        <f t="shared" si="5299"/>
        <v>0</v>
      </c>
      <c r="BA183" s="206">
        <f t="shared" si="5308"/>
        <v>0</v>
      </c>
      <c r="BB183" s="45"/>
      <c r="BC183" s="32"/>
      <c r="BD183" s="35" t="str">
        <f t="shared" si="3810"/>
        <v/>
      </c>
      <c r="BE183" s="35"/>
      <c r="BF183" s="32"/>
      <c r="BG183" s="35" t="str">
        <f t="shared" si="3812"/>
        <v/>
      </c>
      <c r="BH183" s="35"/>
      <c r="BI183" s="32"/>
      <c r="BJ183" s="35" t="str">
        <f t="shared" si="3814"/>
        <v/>
      </c>
      <c r="BK183" s="35"/>
      <c r="BL183" s="32"/>
      <c r="BM183" s="35" t="str">
        <f t="shared" si="3816"/>
        <v/>
      </c>
      <c r="BN183" s="35"/>
      <c r="BO183" s="32"/>
      <c r="BP183" s="35" t="str">
        <f t="shared" si="3818"/>
        <v/>
      </c>
      <c r="BQ183" s="35"/>
      <c r="BR183" s="32"/>
      <c r="BS183" s="35" t="str">
        <f t="shared" si="3820"/>
        <v/>
      </c>
      <c r="BT183" s="35"/>
      <c r="BU183" s="669"/>
      <c r="BV183" s="35"/>
      <c r="BW183" s="35"/>
      <c r="BX183" s="32"/>
      <c r="BY183" s="35" t="str">
        <f t="shared" si="3823"/>
        <v/>
      </c>
      <c r="BZ183" s="35"/>
      <c r="CA183" s="32"/>
      <c r="CB183" s="32"/>
      <c r="CC183" s="35" t="str">
        <f t="shared" si="3825"/>
        <v/>
      </c>
      <c r="CD183" s="35"/>
      <c r="CE183" s="424">
        <f t="shared" si="3674"/>
        <v>0</v>
      </c>
      <c r="CF183" s="32"/>
      <c r="CG183" s="35" t="str">
        <f t="shared" si="3828"/>
        <v/>
      </c>
      <c r="CH183" s="35"/>
      <c r="CI183" s="32"/>
      <c r="CJ183" s="35" t="str">
        <f t="shared" si="3830"/>
        <v/>
      </c>
      <c r="CK183" s="35"/>
      <c r="CL183" s="32"/>
      <c r="CM183" s="35" t="str">
        <f t="shared" si="3832"/>
        <v/>
      </c>
      <c r="CN183" s="35"/>
      <c r="CO183" s="32"/>
      <c r="CP183" s="35" t="str">
        <f t="shared" si="3834"/>
        <v/>
      </c>
      <c r="CQ183" s="35"/>
      <c r="CR183" s="32"/>
      <c r="CS183" s="35" t="str">
        <f t="shared" si="3836"/>
        <v/>
      </c>
      <c r="CT183" s="35"/>
      <c r="CU183" s="424">
        <f t="shared" si="3681"/>
        <v>0</v>
      </c>
      <c r="CV183" s="35"/>
      <c r="CW183" s="35"/>
      <c r="CX183" s="399">
        <f t="shared" si="5301"/>
        <v>0</v>
      </c>
      <c r="CY183" s="424">
        <f t="shared" si="3789"/>
        <v>0</v>
      </c>
      <c r="CZ183" s="822"/>
      <c r="DA183" s="32"/>
      <c r="DB183" s="35"/>
      <c r="DC183" s="35"/>
      <c r="DD183" s="32"/>
      <c r="DE183" s="35"/>
      <c r="DF183" s="35"/>
      <c r="DG183" s="32"/>
      <c r="DH183" s="35"/>
      <c r="DI183" s="35"/>
      <c r="DJ183" s="32"/>
      <c r="DK183" s="35"/>
      <c r="DL183" s="35"/>
      <c r="DM183" s="32"/>
      <c r="DN183" s="35"/>
      <c r="DO183" s="35"/>
      <c r="DP183" s="32"/>
      <c r="DQ183" s="35"/>
      <c r="DR183" s="35"/>
      <c r="DS183" s="669"/>
      <c r="DT183" s="35"/>
      <c r="DU183" s="35"/>
      <c r="DV183" s="32"/>
      <c r="DW183" s="35"/>
      <c r="DX183" s="35"/>
      <c r="DY183" s="32"/>
      <c r="DZ183" s="32"/>
      <c r="EA183" s="35"/>
      <c r="EB183" s="35"/>
      <c r="EC183" s="424">
        <f t="shared" si="3691"/>
        <v>0</v>
      </c>
      <c r="ED183" s="32"/>
      <c r="EE183" s="35"/>
      <c r="EF183" s="35"/>
      <c r="EG183" s="32"/>
      <c r="EH183" s="35"/>
      <c r="EI183" s="35"/>
      <c r="EJ183" s="32"/>
      <c r="EK183" s="35"/>
      <c r="EL183" s="35"/>
      <c r="EM183" s="32"/>
      <c r="EN183" s="35"/>
      <c r="EO183" s="35"/>
      <c r="EP183" s="32"/>
      <c r="EQ183" s="35"/>
      <c r="ER183" s="35"/>
      <c r="ES183" s="424">
        <f t="shared" si="3698"/>
        <v>0</v>
      </c>
      <c r="ET183" s="35"/>
      <c r="EU183" s="35"/>
      <c r="EV183" s="399">
        <f t="shared" si="5305"/>
        <v>0</v>
      </c>
      <c r="EW183" s="424">
        <f t="shared" si="3790"/>
        <v>0</v>
      </c>
      <c r="EX183" s="45"/>
      <c r="EY183" s="32"/>
      <c r="EZ183" s="35"/>
      <c r="FA183" s="35"/>
      <c r="FB183" s="32"/>
      <c r="FC183" s="35"/>
      <c r="FD183" s="35"/>
      <c r="FE183" s="32"/>
      <c r="FF183" s="35"/>
      <c r="FG183" s="35"/>
      <c r="FH183" s="32"/>
      <c r="FI183" s="35"/>
      <c r="FJ183" s="35"/>
      <c r="FK183" s="32"/>
      <c r="FL183" s="35"/>
      <c r="FM183" s="35"/>
      <c r="FN183" s="32"/>
      <c r="FO183" s="35"/>
      <c r="FP183" s="35"/>
      <c r="FQ183" s="669"/>
      <c r="FR183" s="35"/>
      <c r="FS183" s="35"/>
      <c r="FT183" s="32"/>
      <c r="FU183" s="35"/>
      <c r="FV183" s="35"/>
      <c r="FW183" s="32"/>
      <c r="FX183" s="35"/>
      <c r="FY183" s="35"/>
      <c r="FZ183" s="35"/>
      <c r="GA183" s="424">
        <f t="shared" si="3708"/>
        <v>0</v>
      </c>
      <c r="GB183" s="32"/>
      <c r="GC183" s="35"/>
      <c r="GD183" s="35"/>
      <c r="GE183" s="32"/>
      <c r="GF183" s="35"/>
      <c r="GG183" s="35"/>
      <c r="GH183" s="32"/>
      <c r="GI183" s="35"/>
      <c r="GJ183" s="35"/>
      <c r="GK183" s="32"/>
      <c r="GL183" s="35"/>
      <c r="GM183" s="35"/>
      <c r="GN183" s="32"/>
      <c r="GO183" s="35"/>
      <c r="GP183" s="35"/>
      <c r="GQ183" s="424">
        <f t="shared" si="3715"/>
        <v>0</v>
      </c>
      <c r="GR183" s="35"/>
      <c r="GS183" s="35"/>
      <c r="GT183" s="399">
        <f t="shared" si="5302"/>
        <v>0</v>
      </c>
      <c r="GU183" s="424">
        <f t="shared" si="3791"/>
        <v>0</v>
      </c>
      <c r="GV183" s="45"/>
      <c r="GW183" s="32"/>
      <c r="GX183" s="35"/>
      <c r="GY183" s="35"/>
      <c r="GZ183" s="32"/>
      <c r="HA183" s="35"/>
      <c r="HB183" s="35"/>
      <c r="HC183" s="32"/>
      <c r="HD183" s="35"/>
      <c r="HE183" s="35"/>
      <c r="HF183" s="32"/>
      <c r="HG183" s="35"/>
      <c r="HH183" s="35"/>
      <c r="HI183" s="32"/>
      <c r="HJ183" s="35"/>
      <c r="HK183" s="35"/>
      <c r="HL183" s="32"/>
      <c r="HM183" s="35"/>
      <c r="HN183" s="35"/>
      <c r="HO183" s="669"/>
      <c r="HP183" s="35"/>
      <c r="HQ183" s="35"/>
      <c r="HR183" s="32"/>
      <c r="HS183" s="35"/>
      <c r="HT183" s="35"/>
      <c r="HU183" s="32"/>
      <c r="HV183" s="32"/>
      <c r="HW183" s="35"/>
      <c r="HX183" s="35"/>
      <c r="HY183" s="424">
        <f t="shared" si="3725"/>
        <v>0</v>
      </c>
      <c r="HZ183" s="32"/>
      <c r="IA183" s="35"/>
      <c r="IB183" s="35"/>
      <c r="IC183" s="32"/>
      <c r="ID183" s="35"/>
      <c r="IE183" s="35"/>
      <c r="IF183" s="32"/>
      <c r="IG183" s="35"/>
      <c r="IH183" s="35"/>
      <c r="II183" s="32"/>
      <c r="IJ183" s="35"/>
      <c r="IK183" s="35"/>
      <c r="IL183" s="32"/>
      <c r="IM183" s="35"/>
      <c r="IN183" s="35"/>
      <c r="IO183" s="424">
        <f t="shared" si="3732"/>
        <v>0</v>
      </c>
      <c r="IP183" s="35"/>
      <c r="IQ183" s="35"/>
      <c r="IR183" s="399">
        <f t="shared" si="5303"/>
        <v>0</v>
      </c>
      <c r="IS183" s="424">
        <f t="shared" si="3792"/>
        <v>0</v>
      </c>
      <c r="IT183" s="45"/>
      <c r="IU183" s="32"/>
      <c r="IV183" s="35"/>
      <c r="IW183" s="35"/>
      <c r="IX183" s="32"/>
      <c r="IY183" s="35"/>
      <c r="IZ183" s="35"/>
      <c r="JA183" s="32"/>
      <c r="JB183" s="35"/>
      <c r="JC183" s="35"/>
      <c r="JD183" s="32"/>
      <c r="JE183" s="35"/>
      <c r="JF183" s="35"/>
      <c r="JG183" s="32"/>
      <c r="JH183" s="35"/>
      <c r="JI183" s="35"/>
      <c r="JJ183" s="32"/>
      <c r="JK183" s="35"/>
      <c r="JL183" s="35"/>
      <c r="JM183" s="669"/>
      <c r="JN183" s="35"/>
      <c r="JO183" s="35"/>
      <c r="JP183" s="32"/>
      <c r="JQ183" s="35"/>
      <c r="JR183" s="35"/>
      <c r="JS183" s="32"/>
      <c r="JT183" s="32"/>
      <c r="JU183" s="35"/>
      <c r="JV183" s="35"/>
      <c r="JW183" s="424">
        <f t="shared" si="3742"/>
        <v>0</v>
      </c>
      <c r="JX183" s="32"/>
      <c r="JY183" s="35"/>
      <c r="JZ183" s="35"/>
      <c r="KA183" s="32"/>
      <c r="KB183" s="35"/>
      <c r="KC183" s="35"/>
      <c r="KD183" s="32"/>
      <c r="KE183" s="35"/>
      <c r="KF183" s="35"/>
      <c r="KG183" s="32"/>
      <c r="KH183" s="35"/>
      <c r="KI183" s="35"/>
      <c r="KJ183" s="32"/>
      <c r="KK183" s="35"/>
      <c r="KL183" s="35"/>
      <c r="KM183" s="424">
        <f t="shared" si="3749"/>
        <v>0</v>
      </c>
      <c r="KN183" s="35"/>
      <c r="KO183" s="35"/>
      <c r="KP183" s="399">
        <f t="shared" si="5304"/>
        <v>0</v>
      </c>
      <c r="KQ183" s="424">
        <f t="shared" si="3793"/>
        <v>0</v>
      </c>
      <c r="KR183" s="45"/>
    </row>
    <row r="184" spans="1:304">
      <c r="A184" s="919"/>
      <c r="B184" s="16"/>
      <c r="C184" s="16"/>
      <c r="D184" s="17" t="s">
        <v>282</v>
      </c>
      <c r="E184" s="32"/>
      <c r="F184" s="32" t="str">
        <f t="shared" si="3758"/>
        <v/>
      </c>
      <c r="G184" s="35"/>
      <c r="H184" s="32"/>
      <c r="I184" s="32" t="str">
        <f t="shared" si="4208"/>
        <v/>
      </c>
      <c r="J184" s="35"/>
      <c r="K184" s="32"/>
      <c r="L184" s="32" t="str">
        <f t="shared" si="4210"/>
        <v/>
      </c>
      <c r="M184" s="35"/>
      <c r="N184" s="32"/>
      <c r="O184" s="32" t="str">
        <f t="shared" si="4212"/>
        <v/>
      </c>
      <c r="P184" s="35"/>
      <c r="Q184" s="32"/>
      <c r="R184" s="32" t="str">
        <f t="shared" si="4214"/>
        <v/>
      </c>
      <c r="S184" s="35"/>
      <c r="T184" s="32"/>
      <c r="U184" s="32" t="str">
        <f t="shared" si="4216"/>
        <v/>
      </c>
      <c r="V184" s="35"/>
      <c r="W184" s="669"/>
      <c r="X184" s="35"/>
      <c r="Y184" s="35"/>
      <c r="Z184" s="32"/>
      <c r="AA184" s="229" t="str">
        <f t="shared" si="4219"/>
        <v/>
      </c>
      <c r="AB184" s="35"/>
      <c r="AC184" s="32"/>
      <c r="AD184" s="32"/>
      <c r="AE184" s="32" t="str">
        <f t="shared" si="4221"/>
        <v/>
      </c>
      <c r="AF184" s="35"/>
      <c r="AG184" s="35">
        <f t="shared" si="5307"/>
        <v>0</v>
      </c>
      <c r="AH184" s="32"/>
      <c r="AI184" s="32"/>
      <c r="AJ184" s="35"/>
      <c r="AK184" s="32"/>
      <c r="AL184" s="32"/>
      <c r="AM184" s="35"/>
      <c r="AN184" s="32"/>
      <c r="AO184" s="32"/>
      <c r="AP184" s="35"/>
      <c r="AQ184" s="32"/>
      <c r="AR184" s="32"/>
      <c r="AS184" s="35"/>
      <c r="AT184" s="32"/>
      <c r="AU184" s="32" t="str">
        <f t="shared" si="4231"/>
        <v>0</v>
      </c>
      <c r="AV184" s="35"/>
      <c r="AW184" s="35">
        <f t="shared" si="5298"/>
        <v>0</v>
      </c>
      <c r="AX184" s="35"/>
      <c r="AY184" s="35"/>
      <c r="AZ184" s="399">
        <f t="shared" si="5299"/>
        <v>0</v>
      </c>
      <c r="BA184" s="206">
        <f t="shared" si="5308"/>
        <v>0</v>
      </c>
      <c r="BB184" s="45"/>
      <c r="BC184" s="32"/>
      <c r="BD184" s="35" t="str">
        <f t="shared" si="3810"/>
        <v/>
      </c>
      <c r="BE184" s="35"/>
      <c r="BF184" s="32"/>
      <c r="BG184" s="35" t="str">
        <f t="shared" si="3812"/>
        <v/>
      </c>
      <c r="BH184" s="35"/>
      <c r="BI184" s="32"/>
      <c r="BJ184" s="35" t="str">
        <f t="shared" si="3814"/>
        <v/>
      </c>
      <c r="BK184" s="35"/>
      <c r="BL184" s="32"/>
      <c r="BM184" s="35" t="str">
        <f t="shared" si="3816"/>
        <v/>
      </c>
      <c r="BN184" s="35"/>
      <c r="BO184" s="32"/>
      <c r="BP184" s="35" t="str">
        <f t="shared" si="3818"/>
        <v/>
      </c>
      <c r="BQ184" s="35"/>
      <c r="BR184" s="32"/>
      <c r="BS184" s="35" t="str">
        <f t="shared" si="3820"/>
        <v/>
      </c>
      <c r="BT184" s="35"/>
      <c r="BU184" s="669"/>
      <c r="BV184" s="35"/>
      <c r="BW184" s="35"/>
      <c r="BX184" s="32"/>
      <c r="BY184" s="35" t="str">
        <f t="shared" si="3823"/>
        <v/>
      </c>
      <c r="BZ184" s="35"/>
      <c r="CA184" s="32"/>
      <c r="CB184" s="32"/>
      <c r="CC184" s="35" t="str">
        <f t="shared" si="3825"/>
        <v/>
      </c>
      <c r="CD184" s="35"/>
      <c r="CE184" s="424">
        <f t="shared" si="3674"/>
        <v>0</v>
      </c>
      <c r="CF184" s="32">
        <v>1200</v>
      </c>
      <c r="CG184" s="35">
        <f t="shared" si="3828"/>
        <v>20</v>
      </c>
      <c r="CH184" s="35">
        <v>24000</v>
      </c>
      <c r="CI184" s="32"/>
      <c r="CJ184" s="35" t="str">
        <f t="shared" si="3830"/>
        <v/>
      </c>
      <c r="CK184" s="35"/>
      <c r="CL184" s="32"/>
      <c r="CM184" s="35" t="str">
        <f t="shared" si="3832"/>
        <v/>
      </c>
      <c r="CN184" s="35"/>
      <c r="CO184" s="32">
        <v>600</v>
      </c>
      <c r="CP184" s="35">
        <f t="shared" si="3834"/>
        <v>222</v>
      </c>
      <c r="CQ184" s="35">
        <v>133200</v>
      </c>
      <c r="CR184" s="32"/>
      <c r="CS184" s="35" t="str">
        <f t="shared" si="3836"/>
        <v/>
      </c>
      <c r="CT184" s="35"/>
      <c r="CU184" s="424">
        <f t="shared" si="3681"/>
        <v>157200</v>
      </c>
      <c r="CV184" s="35"/>
      <c r="CW184" s="35"/>
      <c r="CX184" s="399">
        <f t="shared" si="5301"/>
        <v>15720</v>
      </c>
      <c r="CY184" s="424">
        <f t="shared" si="3789"/>
        <v>172920</v>
      </c>
      <c r="CZ184" s="822"/>
      <c r="DA184" s="32"/>
      <c r="DB184" s="35"/>
      <c r="DC184" s="35"/>
      <c r="DD184" s="32"/>
      <c r="DE184" s="35"/>
      <c r="DF184" s="35"/>
      <c r="DG184" s="32"/>
      <c r="DH184" s="35"/>
      <c r="DI184" s="35"/>
      <c r="DJ184" s="32"/>
      <c r="DK184" s="35"/>
      <c r="DL184" s="35"/>
      <c r="DM184" s="32"/>
      <c r="DN184" s="35"/>
      <c r="DO184" s="35"/>
      <c r="DP184" s="32"/>
      <c r="DQ184" s="35"/>
      <c r="DR184" s="35"/>
      <c r="DS184" s="669"/>
      <c r="DT184" s="35"/>
      <c r="DU184" s="35"/>
      <c r="DV184" s="32"/>
      <c r="DW184" s="35"/>
      <c r="DX184" s="35"/>
      <c r="DY184" s="32"/>
      <c r="DZ184" s="32"/>
      <c r="EA184" s="35"/>
      <c r="EB184" s="35"/>
      <c r="EC184" s="424">
        <f t="shared" si="3691"/>
        <v>0</v>
      </c>
      <c r="ED184" s="32">
        <v>1200</v>
      </c>
      <c r="EE184" s="35"/>
      <c r="EF184" s="35">
        <v>24000</v>
      </c>
      <c r="EG184" s="32"/>
      <c r="EH184" s="35"/>
      <c r="EI184" s="35"/>
      <c r="EJ184" s="32"/>
      <c r="EK184" s="35"/>
      <c r="EL184" s="35"/>
      <c r="EM184" s="32">
        <v>600</v>
      </c>
      <c r="EN184" s="35"/>
      <c r="EO184" s="35">
        <v>133200</v>
      </c>
      <c r="EP184" s="32"/>
      <c r="EQ184" s="35"/>
      <c r="ER184" s="35"/>
      <c r="ES184" s="424">
        <f t="shared" si="3698"/>
        <v>157200</v>
      </c>
      <c r="ET184" s="35"/>
      <c r="EU184" s="35"/>
      <c r="EV184" s="399">
        <f t="shared" si="5305"/>
        <v>15720</v>
      </c>
      <c r="EW184" s="424">
        <f t="shared" si="3790"/>
        <v>172920</v>
      </c>
      <c r="EX184" s="45"/>
      <c r="EY184" s="32"/>
      <c r="EZ184" s="35"/>
      <c r="FA184" s="35"/>
      <c r="FB184" s="32"/>
      <c r="FC184" s="35"/>
      <c r="FD184" s="35"/>
      <c r="FE184" s="32"/>
      <c r="FF184" s="35"/>
      <c r="FG184" s="35"/>
      <c r="FH184" s="32"/>
      <c r="FI184" s="35"/>
      <c r="FJ184" s="35"/>
      <c r="FK184" s="32"/>
      <c r="FL184" s="35"/>
      <c r="FM184" s="35"/>
      <c r="FN184" s="32"/>
      <c r="FO184" s="35"/>
      <c r="FP184" s="35"/>
      <c r="FQ184" s="669"/>
      <c r="FR184" s="35"/>
      <c r="FS184" s="35"/>
      <c r="FT184" s="32"/>
      <c r="FU184" s="35"/>
      <c r="FV184" s="35"/>
      <c r="FW184" s="32"/>
      <c r="FX184" s="35"/>
      <c r="FY184" s="35"/>
      <c r="FZ184" s="35"/>
      <c r="GA184" s="424">
        <f t="shared" si="3708"/>
        <v>0</v>
      </c>
      <c r="GB184" s="32">
        <v>1200</v>
      </c>
      <c r="GC184" s="35"/>
      <c r="GD184" s="35">
        <v>24000</v>
      </c>
      <c r="GE184" s="32"/>
      <c r="GF184" s="35"/>
      <c r="GG184" s="35"/>
      <c r="GH184" s="32"/>
      <c r="GI184" s="35"/>
      <c r="GJ184" s="35"/>
      <c r="GK184" s="32">
        <v>600</v>
      </c>
      <c r="GL184" s="35"/>
      <c r="GM184" s="35">
        <v>133200</v>
      </c>
      <c r="GN184" s="32"/>
      <c r="GO184" s="35"/>
      <c r="GP184" s="35"/>
      <c r="GQ184" s="424">
        <f t="shared" si="3715"/>
        <v>157200</v>
      </c>
      <c r="GR184" s="35"/>
      <c r="GS184" s="35"/>
      <c r="GT184" s="399">
        <f t="shared" si="5302"/>
        <v>15720</v>
      </c>
      <c r="GU184" s="424">
        <f t="shared" si="3791"/>
        <v>172920</v>
      </c>
      <c r="GV184" s="45"/>
      <c r="GW184" s="32"/>
      <c r="GX184" s="35"/>
      <c r="GY184" s="35"/>
      <c r="GZ184" s="32"/>
      <c r="HA184" s="35"/>
      <c r="HB184" s="35"/>
      <c r="HC184" s="32"/>
      <c r="HD184" s="35"/>
      <c r="HE184" s="35"/>
      <c r="HF184" s="32"/>
      <c r="HG184" s="35"/>
      <c r="HH184" s="35"/>
      <c r="HI184" s="32"/>
      <c r="HJ184" s="35"/>
      <c r="HK184" s="35"/>
      <c r="HL184" s="32"/>
      <c r="HM184" s="35"/>
      <c r="HN184" s="35"/>
      <c r="HO184" s="669"/>
      <c r="HP184" s="35"/>
      <c r="HQ184" s="35"/>
      <c r="HR184" s="32"/>
      <c r="HS184" s="35"/>
      <c r="HT184" s="35"/>
      <c r="HU184" s="32"/>
      <c r="HV184" s="32"/>
      <c r="HW184" s="35"/>
      <c r="HX184" s="35"/>
      <c r="HY184" s="424">
        <f t="shared" si="3725"/>
        <v>0</v>
      </c>
      <c r="HZ184" s="32">
        <v>1200</v>
      </c>
      <c r="IA184" s="35"/>
      <c r="IB184" s="35">
        <v>24000</v>
      </c>
      <c r="IC184" s="32"/>
      <c r="ID184" s="35"/>
      <c r="IE184" s="35"/>
      <c r="IF184" s="32"/>
      <c r="IG184" s="35"/>
      <c r="IH184" s="35"/>
      <c r="II184" s="32">
        <v>600</v>
      </c>
      <c r="IJ184" s="35"/>
      <c r="IK184" s="35">
        <v>133200</v>
      </c>
      <c r="IL184" s="32"/>
      <c r="IM184" s="35"/>
      <c r="IN184" s="35"/>
      <c r="IO184" s="424">
        <f t="shared" si="3732"/>
        <v>157200</v>
      </c>
      <c r="IP184" s="35"/>
      <c r="IQ184" s="35"/>
      <c r="IR184" s="399">
        <f>SUM(GY184,HB184,HE184,HH184,HK184,HN184,HT184,HX184,IB184,IE184,IH184,IK184,IN184)*0.1</f>
        <v>15720</v>
      </c>
      <c r="IS184" s="424">
        <f t="shared" si="3792"/>
        <v>172920</v>
      </c>
      <c r="IT184" s="45"/>
      <c r="IU184" s="32"/>
      <c r="IV184" s="35"/>
      <c r="IW184" s="35"/>
      <c r="IX184" s="32"/>
      <c r="IY184" s="35"/>
      <c r="IZ184" s="35"/>
      <c r="JA184" s="32"/>
      <c r="JB184" s="35"/>
      <c r="JC184" s="35"/>
      <c r="JD184" s="32"/>
      <c r="JE184" s="35"/>
      <c r="JF184" s="35"/>
      <c r="JG184" s="32"/>
      <c r="JH184" s="35"/>
      <c r="JI184" s="35"/>
      <c r="JJ184" s="32"/>
      <c r="JK184" s="35"/>
      <c r="JL184" s="35"/>
      <c r="JM184" s="669"/>
      <c r="JN184" s="35"/>
      <c r="JO184" s="35"/>
      <c r="JP184" s="32"/>
      <c r="JQ184" s="35"/>
      <c r="JR184" s="35"/>
      <c r="JS184" s="32"/>
      <c r="JT184" s="32"/>
      <c r="JU184" s="35"/>
      <c r="JV184" s="35"/>
      <c r="JW184" s="424">
        <f t="shared" si="3742"/>
        <v>0</v>
      </c>
      <c r="JX184" s="32">
        <v>1200</v>
      </c>
      <c r="JY184" s="35"/>
      <c r="JZ184" s="35">
        <v>24000</v>
      </c>
      <c r="KA184" s="32"/>
      <c r="KB184" s="35"/>
      <c r="KC184" s="35"/>
      <c r="KD184" s="32"/>
      <c r="KE184" s="35"/>
      <c r="KF184" s="35"/>
      <c r="KG184" s="32">
        <v>600</v>
      </c>
      <c r="KH184" s="35"/>
      <c r="KI184" s="35">
        <v>133200</v>
      </c>
      <c r="KJ184" s="32"/>
      <c r="KK184" s="35"/>
      <c r="KL184" s="35"/>
      <c r="KM184" s="424">
        <f t="shared" si="3749"/>
        <v>157200</v>
      </c>
      <c r="KN184" s="35"/>
      <c r="KO184" s="35"/>
      <c r="KP184" s="399">
        <f t="shared" si="5304"/>
        <v>15720</v>
      </c>
      <c r="KQ184" s="424">
        <f t="shared" si="3793"/>
        <v>172920</v>
      </c>
      <c r="KR184" s="45"/>
    </row>
    <row r="185" spans="1:304">
      <c r="A185" s="919"/>
      <c r="B185" s="16"/>
      <c r="C185" s="16"/>
      <c r="D185" s="17" t="s">
        <v>278</v>
      </c>
      <c r="E185" s="32"/>
      <c r="F185" s="32" t="str">
        <f t="shared" si="3758"/>
        <v/>
      </c>
      <c r="G185" s="35"/>
      <c r="H185" s="32">
        <v>25</v>
      </c>
      <c r="I185" s="32">
        <f t="shared" si="4208"/>
        <v>65</v>
      </c>
      <c r="J185" s="35">
        <v>1625</v>
      </c>
      <c r="K185" s="32"/>
      <c r="L185" s="32" t="str">
        <f t="shared" si="4210"/>
        <v/>
      </c>
      <c r="M185" s="35"/>
      <c r="N185" s="32"/>
      <c r="O185" s="32" t="str">
        <f t="shared" si="4212"/>
        <v/>
      </c>
      <c r="P185" s="35"/>
      <c r="Q185" s="32"/>
      <c r="R185" s="32" t="str">
        <f t="shared" si="4214"/>
        <v/>
      </c>
      <c r="S185" s="35"/>
      <c r="T185" s="32"/>
      <c r="U185" s="32" t="str">
        <f t="shared" si="4216"/>
        <v/>
      </c>
      <c r="V185" s="35"/>
      <c r="W185" s="669"/>
      <c r="X185" s="35"/>
      <c r="Y185" s="35"/>
      <c r="Z185" s="32"/>
      <c r="AA185" s="229" t="str">
        <f t="shared" si="4219"/>
        <v/>
      </c>
      <c r="AB185" s="35"/>
      <c r="AC185" s="32"/>
      <c r="AD185" s="32"/>
      <c r="AE185" s="32" t="str">
        <f t="shared" si="4221"/>
        <v/>
      </c>
      <c r="AF185" s="35"/>
      <c r="AG185" s="35">
        <f t="shared" si="5307"/>
        <v>1625</v>
      </c>
      <c r="AH185" s="32"/>
      <c r="AI185" s="32"/>
      <c r="AJ185" s="35"/>
      <c r="AK185" s="32"/>
      <c r="AL185" s="32"/>
      <c r="AM185" s="35"/>
      <c r="AN185" s="32"/>
      <c r="AO185" s="32"/>
      <c r="AP185" s="35"/>
      <c r="AQ185" s="32"/>
      <c r="AR185" s="32"/>
      <c r="AS185" s="35"/>
      <c r="AT185" s="32"/>
      <c r="AU185" s="32" t="str">
        <f t="shared" si="4231"/>
        <v>0</v>
      </c>
      <c r="AV185" s="35"/>
      <c r="AW185" s="35">
        <f t="shared" si="5298"/>
        <v>0</v>
      </c>
      <c r="AX185" s="35"/>
      <c r="AY185" s="35"/>
      <c r="AZ185" s="399">
        <f t="shared" si="5299"/>
        <v>162.5</v>
      </c>
      <c r="BA185" s="206">
        <f t="shared" si="5308"/>
        <v>1787.5</v>
      </c>
      <c r="BB185" s="45"/>
      <c r="BC185" s="32"/>
      <c r="BD185" s="35" t="str">
        <f t="shared" si="3810"/>
        <v/>
      </c>
      <c r="BE185" s="35"/>
      <c r="BF185" s="32"/>
      <c r="BG185" s="35" t="str">
        <f t="shared" si="3812"/>
        <v/>
      </c>
      <c r="BH185" s="35"/>
      <c r="BI185" s="32"/>
      <c r="BJ185" s="35" t="str">
        <f t="shared" si="3814"/>
        <v/>
      </c>
      <c r="BK185" s="35"/>
      <c r="BL185" s="32"/>
      <c r="BM185" s="35" t="str">
        <f t="shared" si="3816"/>
        <v/>
      </c>
      <c r="BN185" s="35"/>
      <c r="BO185" s="32"/>
      <c r="BP185" s="35" t="str">
        <f t="shared" si="3818"/>
        <v/>
      </c>
      <c r="BQ185" s="35"/>
      <c r="BR185" s="32"/>
      <c r="BS185" s="35" t="str">
        <f t="shared" si="3820"/>
        <v/>
      </c>
      <c r="BT185" s="35"/>
      <c r="BU185" s="669"/>
      <c r="BV185" s="35"/>
      <c r="BW185" s="35"/>
      <c r="BX185" s="32"/>
      <c r="BY185" s="35" t="str">
        <f t="shared" si="3823"/>
        <v/>
      </c>
      <c r="BZ185" s="35"/>
      <c r="CA185" s="32">
        <v>25000</v>
      </c>
      <c r="CB185" s="32"/>
      <c r="CC185" s="35" t="str">
        <f t="shared" si="3825"/>
        <v/>
      </c>
      <c r="CD185" s="35"/>
      <c r="CE185" s="424">
        <f t="shared" si="3674"/>
        <v>0</v>
      </c>
      <c r="CF185" s="32">
        <v>400</v>
      </c>
      <c r="CG185" s="35">
        <f t="shared" si="3828"/>
        <v>20</v>
      </c>
      <c r="CH185" s="35">
        <v>8000</v>
      </c>
      <c r="CI185" s="32"/>
      <c r="CJ185" s="35" t="str">
        <f t="shared" si="3830"/>
        <v/>
      </c>
      <c r="CK185" s="35"/>
      <c r="CL185" s="32"/>
      <c r="CM185" s="35" t="str">
        <f t="shared" si="3832"/>
        <v/>
      </c>
      <c r="CN185" s="35"/>
      <c r="CO185" s="32">
        <v>200</v>
      </c>
      <c r="CP185" s="35">
        <f t="shared" si="3834"/>
        <v>222</v>
      </c>
      <c r="CQ185" s="35">
        <v>44400</v>
      </c>
      <c r="CR185" s="32"/>
      <c r="CS185" s="35" t="str">
        <f t="shared" si="3836"/>
        <v/>
      </c>
      <c r="CT185" s="35"/>
      <c r="CU185" s="424">
        <f t="shared" si="3681"/>
        <v>52400</v>
      </c>
      <c r="CV185" s="35"/>
      <c r="CW185" s="35"/>
      <c r="CX185" s="399">
        <f t="shared" si="5301"/>
        <v>5240</v>
      </c>
      <c r="CY185" s="424">
        <f t="shared" si="3789"/>
        <v>57640</v>
      </c>
      <c r="CZ185" s="822"/>
      <c r="DA185" s="32"/>
      <c r="DB185" s="35"/>
      <c r="DC185" s="35"/>
      <c r="DD185" s="32"/>
      <c r="DE185" s="35"/>
      <c r="DF185" s="35"/>
      <c r="DG185" s="32"/>
      <c r="DH185" s="35"/>
      <c r="DI185" s="35"/>
      <c r="DJ185" s="32"/>
      <c r="DK185" s="35"/>
      <c r="DL185" s="35"/>
      <c r="DM185" s="32"/>
      <c r="DN185" s="35"/>
      <c r="DO185" s="35"/>
      <c r="DP185" s="32"/>
      <c r="DQ185" s="35"/>
      <c r="DR185" s="35"/>
      <c r="DS185" s="669"/>
      <c r="DT185" s="35"/>
      <c r="DU185" s="35"/>
      <c r="DV185" s="32"/>
      <c r="DW185" s="35"/>
      <c r="DX185" s="35"/>
      <c r="DY185" s="32"/>
      <c r="DZ185" s="32"/>
      <c r="EA185" s="35"/>
      <c r="EB185" s="35"/>
      <c r="EC185" s="424">
        <f t="shared" si="3691"/>
        <v>0</v>
      </c>
      <c r="ED185" s="32">
        <v>800</v>
      </c>
      <c r="EE185" s="35"/>
      <c r="EF185" s="35">
        <v>16000</v>
      </c>
      <c r="EG185" s="32"/>
      <c r="EH185" s="35"/>
      <c r="EI185" s="35"/>
      <c r="EJ185" s="32"/>
      <c r="EK185" s="35"/>
      <c r="EL185" s="35"/>
      <c r="EM185" s="32">
        <v>200</v>
      </c>
      <c r="EN185" s="35"/>
      <c r="EO185" s="35">
        <v>44400</v>
      </c>
      <c r="EP185" s="32"/>
      <c r="EQ185" s="35"/>
      <c r="ER185" s="35"/>
      <c r="ES185" s="424">
        <f t="shared" si="3698"/>
        <v>60400</v>
      </c>
      <c r="ET185" s="35"/>
      <c r="EU185" s="35"/>
      <c r="EV185" s="399">
        <f t="shared" si="5305"/>
        <v>6040</v>
      </c>
      <c r="EW185" s="424">
        <f t="shared" si="3790"/>
        <v>66440</v>
      </c>
      <c r="EX185" s="45"/>
      <c r="EY185" s="32"/>
      <c r="EZ185" s="35"/>
      <c r="FA185" s="35"/>
      <c r="FB185" s="32"/>
      <c r="FC185" s="35"/>
      <c r="FD185" s="35"/>
      <c r="FE185" s="32"/>
      <c r="FF185" s="35"/>
      <c r="FG185" s="35"/>
      <c r="FH185" s="32"/>
      <c r="FI185" s="35"/>
      <c r="FJ185" s="35"/>
      <c r="FK185" s="32"/>
      <c r="FL185" s="35"/>
      <c r="FM185" s="35"/>
      <c r="FN185" s="32"/>
      <c r="FO185" s="35"/>
      <c r="FP185" s="35"/>
      <c r="FQ185" s="669"/>
      <c r="FR185" s="35"/>
      <c r="FS185" s="35"/>
      <c r="FT185" s="32">
        <v>25000</v>
      </c>
      <c r="FU185" s="35"/>
      <c r="FV185" s="35">
        <v>14250</v>
      </c>
      <c r="FW185" s="32"/>
      <c r="FX185" s="35"/>
      <c r="FY185" s="35"/>
      <c r="FZ185" s="35"/>
      <c r="GA185" s="424">
        <f t="shared" si="3708"/>
        <v>14250</v>
      </c>
      <c r="GB185" s="32">
        <v>800</v>
      </c>
      <c r="GC185" s="35"/>
      <c r="GD185" s="35">
        <v>16000</v>
      </c>
      <c r="GE185" s="32"/>
      <c r="GF185" s="35"/>
      <c r="GG185" s="35"/>
      <c r="GH185" s="32"/>
      <c r="GI185" s="35"/>
      <c r="GJ185" s="35"/>
      <c r="GK185" s="32">
        <v>400</v>
      </c>
      <c r="GL185" s="35"/>
      <c r="GM185" s="35">
        <v>44400</v>
      </c>
      <c r="GN185" s="32"/>
      <c r="GO185" s="35"/>
      <c r="GP185" s="35"/>
      <c r="GQ185" s="424">
        <f t="shared" si="3715"/>
        <v>60400</v>
      </c>
      <c r="GR185" s="35"/>
      <c r="GS185" s="35"/>
      <c r="GT185" s="399">
        <f t="shared" si="5302"/>
        <v>7465</v>
      </c>
      <c r="GU185" s="424">
        <f t="shared" si="3791"/>
        <v>82115</v>
      </c>
      <c r="GV185" s="45"/>
      <c r="GW185" s="32"/>
      <c r="GX185" s="35"/>
      <c r="GY185" s="35"/>
      <c r="GZ185" s="32"/>
      <c r="HA185" s="35"/>
      <c r="HB185" s="35"/>
      <c r="HC185" s="32"/>
      <c r="HD185" s="35"/>
      <c r="HE185" s="35"/>
      <c r="HF185" s="32"/>
      <c r="HG185" s="35"/>
      <c r="HH185" s="35"/>
      <c r="HI185" s="32"/>
      <c r="HJ185" s="35"/>
      <c r="HK185" s="35"/>
      <c r="HL185" s="32"/>
      <c r="HM185" s="35"/>
      <c r="HN185" s="35"/>
      <c r="HO185" s="669"/>
      <c r="HP185" s="35"/>
      <c r="HQ185" s="35"/>
      <c r="HR185" s="32"/>
      <c r="HS185" s="35"/>
      <c r="HT185" s="35"/>
      <c r="HU185" s="32"/>
      <c r="HV185" s="32"/>
      <c r="HW185" s="35"/>
      <c r="HX185" s="35"/>
      <c r="HY185" s="424">
        <f t="shared" si="3725"/>
        <v>0</v>
      </c>
      <c r="HZ185" s="32">
        <v>800</v>
      </c>
      <c r="IA185" s="35"/>
      <c r="IB185" s="35">
        <v>16000</v>
      </c>
      <c r="IC185" s="32"/>
      <c r="ID185" s="35"/>
      <c r="IE185" s="35"/>
      <c r="IF185" s="32"/>
      <c r="IG185" s="35"/>
      <c r="IH185" s="35"/>
      <c r="II185" s="32">
        <v>400</v>
      </c>
      <c r="IJ185" s="35"/>
      <c r="IK185" s="35">
        <v>44400</v>
      </c>
      <c r="IL185" s="32"/>
      <c r="IM185" s="35"/>
      <c r="IN185" s="35"/>
      <c r="IO185" s="424">
        <f t="shared" si="3732"/>
        <v>60400</v>
      </c>
      <c r="IP185" s="35"/>
      <c r="IQ185" s="35"/>
      <c r="IR185" s="399">
        <f t="shared" si="5303"/>
        <v>6040</v>
      </c>
      <c r="IS185" s="424">
        <f t="shared" si="3792"/>
        <v>66440</v>
      </c>
      <c r="IT185" s="45"/>
      <c r="IU185" s="32"/>
      <c r="IV185" s="35"/>
      <c r="IW185" s="35"/>
      <c r="IX185" s="32"/>
      <c r="IY185" s="35"/>
      <c r="IZ185" s="35"/>
      <c r="JA185" s="32"/>
      <c r="JB185" s="35"/>
      <c r="JC185" s="35"/>
      <c r="JD185" s="32"/>
      <c r="JE185" s="35"/>
      <c r="JF185" s="35"/>
      <c r="JG185" s="32"/>
      <c r="JH185" s="35"/>
      <c r="JI185" s="35"/>
      <c r="JJ185" s="32"/>
      <c r="JK185" s="35"/>
      <c r="JL185" s="35"/>
      <c r="JM185" s="669"/>
      <c r="JN185" s="35"/>
      <c r="JO185" s="35"/>
      <c r="JP185" s="32"/>
      <c r="JQ185" s="35"/>
      <c r="JR185" s="35"/>
      <c r="JS185" s="32"/>
      <c r="JT185" s="32"/>
      <c r="JU185" s="35"/>
      <c r="JV185" s="35"/>
      <c r="JW185" s="424">
        <f t="shared" si="3742"/>
        <v>0</v>
      </c>
      <c r="JX185" s="32">
        <v>800</v>
      </c>
      <c r="JY185" s="35"/>
      <c r="JZ185" s="35">
        <v>16000</v>
      </c>
      <c r="KA185" s="32"/>
      <c r="KB185" s="35"/>
      <c r="KC185" s="35"/>
      <c r="KD185" s="32"/>
      <c r="KE185" s="35"/>
      <c r="KF185" s="35"/>
      <c r="KG185" s="32">
        <v>400</v>
      </c>
      <c r="KH185" s="35"/>
      <c r="KI185" s="35">
        <v>44400</v>
      </c>
      <c r="KJ185" s="32"/>
      <c r="KK185" s="35"/>
      <c r="KL185" s="35"/>
      <c r="KM185" s="424">
        <f t="shared" si="3749"/>
        <v>60400</v>
      </c>
      <c r="KN185" s="35"/>
      <c r="KO185" s="35"/>
      <c r="KP185" s="399">
        <f t="shared" si="5304"/>
        <v>6040</v>
      </c>
      <c r="KQ185" s="424">
        <f t="shared" si="3793"/>
        <v>66440</v>
      </c>
      <c r="KR185" s="45"/>
    </row>
    <row r="186" spans="1:304">
      <c r="A186" s="919"/>
      <c r="B186" s="16"/>
      <c r="C186" s="16"/>
      <c r="D186" s="17" t="s">
        <v>281</v>
      </c>
      <c r="E186" s="32"/>
      <c r="F186" s="32" t="str">
        <f t="shared" si="3758"/>
        <v/>
      </c>
      <c r="G186" s="35"/>
      <c r="H186" s="32"/>
      <c r="I186" s="32" t="str">
        <f t="shared" si="4208"/>
        <v/>
      </c>
      <c r="J186" s="35"/>
      <c r="K186" s="32"/>
      <c r="L186" s="32" t="str">
        <f t="shared" si="4210"/>
        <v/>
      </c>
      <c r="M186" s="35"/>
      <c r="N186" s="32"/>
      <c r="O186" s="32" t="str">
        <f t="shared" si="4212"/>
        <v/>
      </c>
      <c r="P186" s="35"/>
      <c r="Q186" s="32"/>
      <c r="R186" s="32" t="str">
        <f t="shared" si="4214"/>
        <v/>
      </c>
      <c r="S186" s="35"/>
      <c r="T186" s="32"/>
      <c r="U186" s="32" t="str">
        <f t="shared" si="4216"/>
        <v/>
      </c>
      <c r="V186" s="35"/>
      <c r="W186" s="669"/>
      <c r="X186" s="35"/>
      <c r="Y186" s="35"/>
      <c r="Z186" s="32"/>
      <c r="AA186" s="229" t="str">
        <f t="shared" si="4219"/>
        <v/>
      </c>
      <c r="AB186" s="35"/>
      <c r="AC186" s="32"/>
      <c r="AD186" s="32"/>
      <c r="AE186" s="32" t="str">
        <f t="shared" si="4221"/>
        <v/>
      </c>
      <c r="AF186" s="35"/>
      <c r="AG186" s="35">
        <f t="shared" si="5307"/>
        <v>0</v>
      </c>
      <c r="AH186" s="32"/>
      <c r="AI186" s="32"/>
      <c r="AJ186" s="35"/>
      <c r="AK186" s="32"/>
      <c r="AL186" s="32"/>
      <c r="AM186" s="35"/>
      <c r="AN186" s="32"/>
      <c r="AO186" s="32"/>
      <c r="AP186" s="35"/>
      <c r="AQ186" s="32"/>
      <c r="AR186" s="32"/>
      <c r="AS186" s="35"/>
      <c r="AT186" s="32"/>
      <c r="AU186" s="32" t="str">
        <f t="shared" si="4231"/>
        <v>0</v>
      </c>
      <c r="AV186" s="35"/>
      <c r="AW186" s="35">
        <f t="shared" si="5298"/>
        <v>0</v>
      </c>
      <c r="AX186" s="35"/>
      <c r="AY186" s="35"/>
      <c r="AZ186" s="399">
        <f t="shared" si="5299"/>
        <v>0</v>
      </c>
      <c r="BA186" s="206">
        <f t="shared" si="5308"/>
        <v>0</v>
      </c>
      <c r="BB186" s="45"/>
      <c r="BC186" s="32"/>
      <c r="BD186" s="35" t="str">
        <f t="shared" si="3810"/>
        <v/>
      </c>
      <c r="BE186" s="35"/>
      <c r="BF186" s="32"/>
      <c r="BG186" s="35" t="str">
        <f t="shared" si="3812"/>
        <v/>
      </c>
      <c r="BH186" s="35"/>
      <c r="BI186" s="32"/>
      <c r="BJ186" s="35" t="str">
        <f t="shared" si="3814"/>
        <v/>
      </c>
      <c r="BK186" s="35"/>
      <c r="BL186" s="32"/>
      <c r="BM186" s="35" t="str">
        <f t="shared" si="3816"/>
        <v/>
      </c>
      <c r="BN186" s="35"/>
      <c r="BO186" s="32"/>
      <c r="BP186" s="35" t="str">
        <f t="shared" si="3818"/>
        <v/>
      </c>
      <c r="BQ186" s="35"/>
      <c r="BR186" s="32"/>
      <c r="BS186" s="35" t="str">
        <f t="shared" si="3820"/>
        <v/>
      </c>
      <c r="BT186" s="35"/>
      <c r="BU186" s="669"/>
      <c r="BV186" s="35"/>
      <c r="BW186" s="35"/>
      <c r="BX186" s="32"/>
      <c r="BY186" s="35" t="str">
        <f t="shared" si="3823"/>
        <v/>
      </c>
      <c r="BZ186" s="35"/>
      <c r="CA186" s="32"/>
      <c r="CB186" s="32"/>
      <c r="CC186" s="35" t="str">
        <f t="shared" si="3825"/>
        <v/>
      </c>
      <c r="CD186" s="35"/>
      <c r="CE186" s="424">
        <f t="shared" si="3674"/>
        <v>0</v>
      </c>
      <c r="CF186" s="32"/>
      <c r="CG186" s="35" t="str">
        <f t="shared" si="3828"/>
        <v/>
      </c>
      <c r="CH186" s="35"/>
      <c r="CI186" s="32"/>
      <c r="CJ186" s="35" t="str">
        <f t="shared" si="3830"/>
        <v/>
      </c>
      <c r="CK186" s="35"/>
      <c r="CL186" s="32"/>
      <c r="CM186" s="35" t="str">
        <f t="shared" si="3832"/>
        <v/>
      </c>
      <c r="CN186" s="35"/>
      <c r="CO186" s="32"/>
      <c r="CP186" s="35" t="str">
        <f t="shared" si="3834"/>
        <v/>
      </c>
      <c r="CQ186" s="35"/>
      <c r="CR186" s="32"/>
      <c r="CS186" s="35" t="str">
        <f t="shared" si="3836"/>
        <v/>
      </c>
      <c r="CT186" s="35"/>
      <c r="CU186" s="424">
        <f t="shared" si="3681"/>
        <v>0</v>
      </c>
      <c r="CV186" s="35"/>
      <c r="CW186" s="35"/>
      <c r="CX186" s="399">
        <f t="shared" si="5301"/>
        <v>0</v>
      </c>
      <c r="CY186" s="424">
        <f t="shared" si="3789"/>
        <v>0</v>
      </c>
      <c r="CZ186" s="822"/>
      <c r="DA186" s="32"/>
      <c r="DB186" s="35"/>
      <c r="DC186" s="35"/>
      <c r="DD186" s="32"/>
      <c r="DE186" s="35"/>
      <c r="DF186" s="35"/>
      <c r="DG186" s="32"/>
      <c r="DH186" s="35"/>
      <c r="DI186" s="35"/>
      <c r="DJ186" s="32"/>
      <c r="DK186" s="35"/>
      <c r="DL186" s="35"/>
      <c r="DM186" s="32"/>
      <c r="DN186" s="35"/>
      <c r="DO186" s="35"/>
      <c r="DP186" s="32"/>
      <c r="DQ186" s="35"/>
      <c r="DR186" s="35"/>
      <c r="DS186" s="669"/>
      <c r="DT186" s="35"/>
      <c r="DU186" s="35"/>
      <c r="DV186" s="32"/>
      <c r="DW186" s="35"/>
      <c r="DX186" s="35"/>
      <c r="DY186" s="32"/>
      <c r="DZ186" s="32"/>
      <c r="EA186" s="35"/>
      <c r="EB186" s="35"/>
      <c r="EC186" s="424">
        <f t="shared" si="3691"/>
        <v>0</v>
      </c>
      <c r="ED186" s="32"/>
      <c r="EE186" s="35"/>
      <c r="EF186" s="35"/>
      <c r="EG186" s="32"/>
      <c r="EH186" s="35"/>
      <c r="EI186" s="35"/>
      <c r="EJ186" s="32"/>
      <c r="EK186" s="35"/>
      <c r="EL186" s="35"/>
      <c r="EM186" s="32"/>
      <c r="EN186" s="35"/>
      <c r="EO186" s="35"/>
      <c r="EP186" s="32"/>
      <c r="EQ186" s="35"/>
      <c r="ER186" s="35"/>
      <c r="ES186" s="424">
        <f t="shared" si="3698"/>
        <v>0</v>
      </c>
      <c r="ET186" s="35"/>
      <c r="EU186" s="35"/>
      <c r="EV186" s="399">
        <f t="shared" si="5305"/>
        <v>0</v>
      </c>
      <c r="EW186" s="424">
        <f t="shared" si="3790"/>
        <v>0</v>
      </c>
      <c r="EX186" s="45"/>
      <c r="EY186" s="32"/>
      <c r="EZ186" s="35"/>
      <c r="FA186" s="35"/>
      <c r="FB186" s="32"/>
      <c r="FC186" s="35"/>
      <c r="FD186" s="35"/>
      <c r="FE186" s="32"/>
      <c r="FF186" s="35"/>
      <c r="FG186" s="35"/>
      <c r="FH186" s="32"/>
      <c r="FI186" s="35"/>
      <c r="FJ186" s="35"/>
      <c r="FK186" s="32"/>
      <c r="FL186" s="35"/>
      <c r="FM186" s="35"/>
      <c r="FN186" s="32"/>
      <c r="FO186" s="35"/>
      <c r="FP186" s="35"/>
      <c r="FQ186" s="669"/>
      <c r="FR186" s="35"/>
      <c r="FS186" s="35"/>
      <c r="FT186" s="32"/>
      <c r="FU186" s="35"/>
      <c r="FV186" s="35"/>
      <c r="FW186" s="32"/>
      <c r="FX186" s="35"/>
      <c r="FY186" s="35"/>
      <c r="FZ186" s="35"/>
      <c r="GA186" s="424">
        <f t="shared" si="3708"/>
        <v>0</v>
      </c>
      <c r="GB186" s="32"/>
      <c r="GC186" s="35"/>
      <c r="GD186" s="35"/>
      <c r="GE186" s="32"/>
      <c r="GF186" s="35"/>
      <c r="GG186" s="35"/>
      <c r="GH186" s="32"/>
      <c r="GI186" s="35"/>
      <c r="GJ186" s="35"/>
      <c r="GK186" s="32"/>
      <c r="GL186" s="35"/>
      <c r="GM186" s="35"/>
      <c r="GN186" s="32"/>
      <c r="GO186" s="35"/>
      <c r="GP186" s="35"/>
      <c r="GQ186" s="424">
        <f t="shared" si="3715"/>
        <v>0</v>
      </c>
      <c r="GR186" s="35"/>
      <c r="GS186" s="35"/>
      <c r="GT186" s="399">
        <f t="shared" si="5302"/>
        <v>0</v>
      </c>
      <c r="GU186" s="424">
        <f t="shared" si="3791"/>
        <v>0</v>
      </c>
      <c r="GV186" s="45"/>
      <c r="GW186" s="32"/>
      <c r="GX186" s="35"/>
      <c r="GY186" s="35"/>
      <c r="GZ186" s="32"/>
      <c r="HA186" s="35"/>
      <c r="HB186" s="35"/>
      <c r="HC186" s="32"/>
      <c r="HD186" s="35"/>
      <c r="HE186" s="35"/>
      <c r="HF186" s="32"/>
      <c r="HG186" s="35"/>
      <c r="HH186" s="35"/>
      <c r="HI186" s="32"/>
      <c r="HJ186" s="35"/>
      <c r="HK186" s="35"/>
      <c r="HL186" s="32"/>
      <c r="HM186" s="35"/>
      <c r="HN186" s="35"/>
      <c r="HO186" s="669"/>
      <c r="HP186" s="35"/>
      <c r="HQ186" s="35"/>
      <c r="HR186" s="32"/>
      <c r="HS186" s="35"/>
      <c r="HT186" s="35"/>
      <c r="HU186" s="32"/>
      <c r="HV186" s="32"/>
      <c r="HW186" s="35"/>
      <c r="HX186" s="35"/>
      <c r="HY186" s="424">
        <f t="shared" si="3725"/>
        <v>0</v>
      </c>
      <c r="HZ186" s="32"/>
      <c r="IA186" s="35"/>
      <c r="IB186" s="35"/>
      <c r="IC186" s="32"/>
      <c r="ID186" s="35"/>
      <c r="IE186" s="35"/>
      <c r="IF186" s="32"/>
      <c r="IG186" s="35"/>
      <c r="IH186" s="35"/>
      <c r="II186" s="32"/>
      <c r="IJ186" s="35"/>
      <c r="IK186" s="35"/>
      <c r="IL186" s="32"/>
      <c r="IM186" s="35"/>
      <c r="IN186" s="35"/>
      <c r="IO186" s="424">
        <f t="shared" si="3732"/>
        <v>0</v>
      </c>
      <c r="IP186" s="35"/>
      <c r="IQ186" s="35"/>
      <c r="IR186" s="399">
        <f t="shared" si="5303"/>
        <v>0</v>
      </c>
      <c r="IS186" s="424">
        <f t="shared" si="3792"/>
        <v>0</v>
      </c>
      <c r="IT186" s="45"/>
      <c r="IU186" s="32"/>
      <c r="IV186" s="35"/>
      <c r="IW186" s="35"/>
      <c r="IX186" s="32"/>
      <c r="IY186" s="35"/>
      <c r="IZ186" s="35"/>
      <c r="JA186" s="32"/>
      <c r="JB186" s="35"/>
      <c r="JC186" s="35"/>
      <c r="JD186" s="32"/>
      <c r="JE186" s="35"/>
      <c r="JF186" s="35"/>
      <c r="JG186" s="32"/>
      <c r="JH186" s="35"/>
      <c r="JI186" s="35"/>
      <c r="JJ186" s="32"/>
      <c r="JK186" s="35"/>
      <c r="JL186" s="35"/>
      <c r="JM186" s="669"/>
      <c r="JN186" s="35"/>
      <c r="JO186" s="35"/>
      <c r="JP186" s="32"/>
      <c r="JQ186" s="35"/>
      <c r="JR186" s="35"/>
      <c r="JS186" s="32"/>
      <c r="JT186" s="32"/>
      <c r="JU186" s="35"/>
      <c r="JV186" s="35"/>
      <c r="JW186" s="424">
        <f t="shared" si="3742"/>
        <v>0</v>
      </c>
      <c r="JX186" s="32"/>
      <c r="JY186" s="35"/>
      <c r="JZ186" s="35"/>
      <c r="KA186" s="32"/>
      <c r="KB186" s="35"/>
      <c r="KC186" s="35"/>
      <c r="KD186" s="32"/>
      <c r="KE186" s="35"/>
      <c r="KF186" s="35"/>
      <c r="KG186" s="32"/>
      <c r="KH186" s="35"/>
      <c r="KI186" s="35"/>
      <c r="KJ186" s="32"/>
      <c r="KK186" s="35"/>
      <c r="KL186" s="35"/>
      <c r="KM186" s="424">
        <f t="shared" si="3749"/>
        <v>0</v>
      </c>
      <c r="KN186" s="35"/>
      <c r="KO186" s="35"/>
      <c r="KP186" s="399">
        <f t="shared" si="5304"/>
        <v>0</v>
      </c>
      <c r="KQ186" s="424">
        <f t="shared" si="3793"/>
        <v>0</v>
      </c>
      <c r="KR186" s="45"/>
    </row>
    <row r="187" spans="1:304">
      <c r="A187" s="919"/>
      <c r="B187" s="16"/>
      <c r="C187" s="18"/>
      <c r="D187" s="19" t="s">
        <v>283</v>
      </c>
      <c r="E187" s="32"/>
      <c r="F187" s="32" t="str">
        <f t="shared" si="3758"/>
        <v/>
      </c>
      <c r="G187" s="35"/>
      <c r="H187" s="32"/>
      <c r="I187" s="32" t="str">
        <f t="shared" si="4208"/>
        <v/>
      </c>
      <c r="J187" s="35"/>
      <c r="K187" s="32"/>
      <c r="L187" s="32" t="str">
        <f t="shared" si="4210"/>
        <v/>
      </c>
      <c r="M187" s="35"/>
      <c r="N187" s="32"/>
      <c r="O187" s="32" t="str">
        <f t="shared" si="4212"/>
        <v/>
      </c>
      <c r="P187" s="35"/>
      <c r="Q187" s="32"/>
      <c r="R187" s="32" t="str">
        <f t="shared" si="4214"/>
        <v/>
      </c>
      <c r="S187" s="35"/>
      <c r="T187" s="32"/>
      <c r="U187" s="32" t="str">
        <f t="shared" si="4216"/>
        <v/>
      </c>
      <c r="V187" s="35"/>
      <c r="W187" s="669"/>
      <c r="X187" s="35"/>
      <c r="Y187" s="35"/>
      <c r="Z187" s="32"/>
      <c r="AA187" s="229" t="str">
        <f t="shared" si="4219"/>
        <v/>
      </c>
      <c r="AB187" s="35"/>
      <c r="AC187" s="32"/>
      <c r="AD187" s="32"/>
      <c r="AE187" s="32" t="str">
        <f t="shared" si="4221"/>
        <v/>
      </c>
      <c r="AF187" s="35"/>
      <c r="AG187" s="41">
        <f>SUM(G187,J187,M187,P187,S187,V187,AB187,AF187)</f>
        <v>0</v>
      </c>
      <c r="AH187" s="32"/>
      <c r="AI187" s="32"/>
      <c r="AJ187" s="35"/>
      <c r="AK187" s="32"/>
      <c r="AL187" s="32"/>
      <c r="AM187" s="35"/>
      <c r="AN187" s="32"/>
      <c r="AO187" s="32"/>
      <c r="AP187" s="35"/>
      <c r="AQ187" s="32"/>
      <c r="AR187" s="32"/>
      <c r="AS187" s="35"/>
      <c r="AT187" s="32"/>
      <c r="AU187" s="32" t="str">
        <f t="shared" si="4231"/>
        <v>0</v>
      </c>
      <c r="AV187" s="35"/>
      <c r="AW187" s="35">
        <f t="shared" si="5298"/>
        <v>0</v>
      </c>
      <c r="AX187" s="35"/>
      <c r="AY187" s="35"/>
      <c r="AZ187" s="399">
        <f t="shared" si="5299"/>
        <v>0</v>
      </c>
      <c r="BA187" s="206">
        <f t="shared" si="5308"/>
        <v>0</v>
      </c>
      <c r="BB187" s="45"/>
      <c r="BC187" s="32"/>
      <c r="BD187" s="35" t="str">
        <f t="shared" si="3810"/>
        <v/>
      </c>
      <c r="BE187" s="35"/>
      <c r="BF187" s="32"/>
      <c r="BG187" s="35" t="str">
        <f t="shared" si="3812"/>
        <v/>
      </c>
      <c r="BH187" s="35"/>
      <c r="BI187" s="32"/>
      <c r="BJ187" s="35" t="str">
        <f t="shared" si="3814"/>
        <v/>
      </c>
      <c r="BK187" s="35"/>
      <c r="BL187" s="32"/>
      <c r="BM187" s="35" t="str">
        <f t="shared" si="3816"/>
        <v/>
      </c>
      <c r="BN187" s="35"/>
      <c r="BO187" s="32"/>
      <c r="BP187" s="35" t="str">
        <f t="shared" si="3818"/>
        <v/>
      </c>
      <c r="BQ187" s="35"/>
      <c r="BR187" s="32"/>
      <c r="BS187" s="35" t="str">
        <f t="shared" si="3820"/>
        <v/>
      </c>
      <c r="BT187" s="35"/>
      <c r="BU187" s="669"/>
      <c r="BV187" s="35"/>
      <c r="BW187" s="35"/>
      <c r="BX187" s="32"/>
      <c r="BY187" s="35" t="str">
        <f t="shared" si="3823"/>
        <v/>
      </c>
      <c r="BZ187" s="35"/>
      <c r="CA187" s="32"/>
      <c r="CB187" s="32"/>
      <c r="CC187" s="35" t="str">
        <f t="shared" si="3825"/>
        <v/>
      </c>
      <c r="CD187" s="35"/>
      <c r="CE187" s="424">
        <f t="shared" si="3674"/>
        <v>0</v>
      </c>
      <c r="CF187" s="32"/>
      <c r="CG187" s="35" t="str">
        <f t="shared" si="3828"/>
        <v/>
      </c>
      <c r="CH187" s="35"/>
      <c r="CI187" s="32"/>
      <c r="CJ187" s="35" t="str">
        <f t="shared" si="3830"/>
        <v/>
      </c>
      <c r="CK187" s="35"/>
      <c r="CL187" s="32"/>
      <c r="CM187" s="35" t="str">
        <f t="shared" si="3832"/>
        <v/>
      </c>
      <c r="CN187" s="35"/>
      <c r="CO187" s="32"/>
      <c r="CP187" s="35" t="str">
        <f t="shared" si="3834"/>
        <v/>
      </c>
      <c r="CQ187" s="35"/>
      <c r="CR187" s="32"/>
      <c r="CS187" s="35" t="str">
        <f t="shared" si="3836"/>
        <v/>
      </c>
      <c r="CT187" s="35"/>
      <c r="CU187" s="424">
        <f t="shared" si="3681"/>
        <v>0</v>
      </c>
      <c r="CV187" s="35"/>
      <c r="CW187" s="35"/>
      <c r="CX187" s="399">
        <f t="shared" si="5301"/>
        <v>0</v>
      </c>
      <c r="CY187" s="424">
        <f t="shared" si="3789"/>
        <v>0</v>
      </c>
      <c r="CZ187" s="822"/>
      <c r="DA187" s="32"/>
      <c r="DB187" s="35"/>
      <c r="DC187" s="35"/>
      <c r="DD187" s="32"/>
      <c r="DE187" s="35"/>
      <c r="DF187" s="35"/>
      <c r="DG187" s="32"/>
      <c r="DH187" s="35"/>
      <c r="DI187" s="35"/>
      <c r="DJ187" s="32"/>
      <c r="DK187" s="35"/>
      <c r="DL187" s="35"/>
      <c r="DM187" s="32"/>
      <c r="DN187" s="35"/>
      <c r="DO187" s="35"/>
      <c r="DP187" s="32"/>
      <c r="DQ187" s="35"/>
      <c r="DR187" s="35"/>
      <c r="DS187" s="669"/>
      <c r="DT187" s="35"/>
      <c r="DU187" s="35"/>
      <c r="DV187" s="32"/>
      <c r="DW187" s="35"/>
      <c r="DX187" s="35"/>
      <c r="DY187" s="32"/>
      <c r="DZ187" s="32"/>
      <c r="EA187" s="35"/>
      <c r="EB187" s="35"/>
      <c r="EC187" s="424">
        <f t="shared" si="3691"/>
        <v>0</v>
      </c>
      <c r="ED187" s="32"/>
      <c r="EE187" s="35"/>
      <c r="EF187" s="35"/>
      <c r="EG187" s="32"/>
      <c r="EH187" s="35"/>
      <c r="EI187" s="35"/>
      <c r="EJ187" s="32"/>
      <c r="EK187" s="35"/>
      <c r="EL187" s="35"/>
      <c r="EM187" s="32"/>
      <c r="EN187" s="35"/>
      <c r="EO187" s="35"/>
      <c r="EP187" s="32"/>
      <c r="EQ187" s="35"/>
      <c r="ER187" s="35"/>
      <c r="ES187" s="424">
        <f t="shared" si="3698"/>
        <v>0</v>
      </c>
      <c r="ET187" s="35"/>
      <c r="EU187" s="35"/>
      <c r="EV187" s="399">
        <f t="shared" si="5305"/>
        <v>0</v>
      </c>
      <c r="EW187" s="424">
        <f t="shared" si="3790"/>
        <v>0</v>
      </c>
      <c r="EX187" s="45"/>
      <c r="EY187" s="32"/>
      <c r="EZ187" s="35"/>
      <c r="FA187" s="35"/>
      <c r="FB187" s="32"/>
      <c r="FC187" s="35"/>
      <c r="FD187" s="35"/>
      <c r="FE187" s="32"/>
      <c r="FF187" s="35"/>
      <c r="FG187" s="35"/>
      <c r="FH187" s="32"/>
      <c r="FI187" s="35"/>
      <c r="FJ187" s="35"/>
      <c r="FK187" s="32"/>
      <c r="FL187" s="35"/>
      <c r="FM187" s="35"/>
      <c r="FN187" s="32"/>
      <c r="FO187" s="35"/>
      <c r="FP187" s="35"/>
      <c r="FQ187" s="669"/>
      <c r="FR187" s="35"/>
      <c r="FS187" s="35"/>
      <c r="FT187" s="32"/>
      <c r="FU187" s="35"/>
      <c r="FV187" s="35"/>
      <c r="FW187" s="32"/>
      <c r="FX187" s="35"/>
      <c r="FY187" s="35"/>
      <c r="FZ187" s="35"/>
      <c r="GA187" s="424">
        <f t="shared" si="3708"/>
        <v>0</v>
      </c>
      <c r="GB187" s="32"/>
      <c r="GC187" s="35"/>
      <c r="GD187" s="35"/>
      <c r="GE187" s="32"/>
      <c r="GF187" s="35"/>
      <c r="GG187" s="35"/>
      <c r="GH187" s="32"/>
      <c r="GI187" s="35"/>
      <c r="GJ187" s="35"/>
      <c r="GK187" s="32"/>
      <c r="GL187" s="35"/>
      <c r="GM187" s="35"/>
      <c r="GN187" s="32"/>
      <c r="GO187" s="35"/>
      <c r="GP187" s="35"/>
      <c r="GQ187" s="424">
        <f t="shared" si="3715"/>
        <v>0</v>
      </c>
      <c r="GR187" s="35"/>
      <c r="GS187" s="35"/>
      <c r="GT187" s="399">
        <f t="shared" si="5302"/>
        <v>0</v>
      </c>
      <c r="GU187" s="424">
        <f t="shared" si="3791"/>
        <v>0</v>
      </c>
      <c r="GV187" s="45"/>
      <c r="GW187" s="32"/>
      <c r="GX187" s="35"/>
      <c r="GY187" s="35"/>
      <c r="GZ187" s="32"/>
      <c r="HA187" s="35"/>
      <c r="HB187" s="35"/>
      <c r="HC187" s="32"/>
      <c r="HD187" s="35"/>
      <c r="HE187" s="35"/>
      <c r="HF187" s="32"/>
      <c r="HG187" s="35"/>
      <c r="HH187" s="35"/>
      <c r="HI187" s="32"/>
      <c r="HJ187" s="35"/>
      <c r="HK187" s="35"/>
      <c r="HL187" s="32"/>
      <c r="HM187" s="35"/>
      <c r="HN187" s="35"/>
      <c r="HO187" s="669"/>
      <c r="HP187" s="35"/>
      <c r="HQ187" s="35"/>
      <c r="HR187" s="32"/>
      <c r="HS187" s="35"/>
      <c r="HT187" s="35"/>
      <c r="HU187" s="32"/>
      <c r="HV187" s="32"/>
      <c r="HW187" s="35"/>
      <c r="HX187" s="35"/>
      <c r="HY187" s="424">
        <f t="shared" si="3725"/>
        <v>0</v>
      </c>
      <c r="HZ187" s="32"/>
      <c r="IA187" s="35"/>
      <c r="IB187" s="35"/>
      <c r="IC187" s="32"/>
      <c r="ID187" s="35"/>
      <c r="IE187" s="35"/>
      <c r="IF187" s="32"/>
      <c r="IG187" s="35"/>
      <c r="IH187" s="35"/>
      <c r="II187" s="32"/>
      <c r="IJ187" s="35"/>
      <c r="IK187" s="35"/>
      <c r="IL187" s="32"/>
      <c r="IM187" s="35"/>
      <c r="IN187" s="35"/>
      <c r="IO187" s="424">
        <f t="shared" si="3732"/>
        <v>0</v>
      </c>
      <c r="IP187" s="35"/>
      <c r="IQ187" s="35"/>
      <c r="IR187" s="399">
        <f t="shared" ref="IR187" si="5309">SUM(GY187,HB187,HE187,HH187,HK187,HN187,HT187,HX187,IB187,IE187,IH187,IK187,IN187)*0.1</f>
        <v>0</v>
      </c>
      <c r="IS187" s="424">
        <f t="shared" si="3792"/>
        <v>0</v>
      </c>
      <c r="IT187" s="45"/>
      <c r="IU187" s="32"/>
      <c r="IV187" s="35"/>
      <c r="IW187" s="35"/>
      <c r="IX187" s="32"/>
      <c r="IY187" s="35"/>
      <c r="IZ187" s="35"/>
      <c r="JA187" s="32"/>
      <c r="JB187" s="35"/>
      <c r="JC187" s="35"/>
      <c r="JD187" s="32"/>
      <c r="JE187" s="35"/>
      <c r="JF187" s="35"/>
      <c r="JG187" s="32"/>
      <c r="JH187" s="35"/>
      <c r="JI187" s="35"/>
      <c r="JJ187" s="32"/>
      <c r="JK187" s="35"/>
      <c r="JL187" s="35"/>
      <c r="JM187" s="669"/>
      <c r="JN187" s="35"/>
      <c r="JO187" s="35"/>
      <c r="JP187" s="32"/>
      <c r="JQ187" s="35"/>
      <c r="JR187" s="35"/>
      <c r="JS187" s="32"/>
      <c r="JT187" s="32"/>
      <c r="JU187" s="35"/>
      <c r="JV187" s="35"/>
      <c r="JW187" s="424">
        <f t="shared" si="3742"/>
        <v>0</v>
      </c>
      <c r="JX187" s="32"/>
      <c r="JY187" s="35"/>
      <c r="JZ187" s="35"/>
      <c r="KA187" s="32"/>
      <c r="KB187" s="35"/>
      <c r="KC187" s="35"/>
      <c r="KD187" s="32"/>
      <c r="KE187" s="35"/>
      <c r="KF187" s="35"/>
      <c r="KG187" s="32"/>
      <c r="KH187" s="35"/>
      <c r="KI187" s="35"/>
      <c r="KJ187" s="32"/>
      <c r="KK187" s="35"/>
      <c r="KL187" s="35"/>
      <c r="KM187" s="424">
        <f t="shared" si="3749"/>
        <v>0</v>
      </c>
      <c r="KN187" s="35"/>
      <c r="KO187" s="35"/>
      <c r="KP187" s="399">
        <f t="shared" ref="KP187" si="5310">SUM(IW187,IZ187,JC187,JF187,JI187,JL187,JR187,JV187,JZ187,KC187,KF187,KI187,KL187)*0.1</f>
        <v>0</v>
      </c>
      <c r="KQ187" s="424">
        <f t="shared" si="3793"/>
        <v>0</v>
      </c>
      <c r="KR187" s="45"/>
    </row>
    <row r="188" spans="1:304" ht="15">
      <c r="A188" s="919"/>
      <c r="B188" s="16"/>
      <c r="C188" s="20" t="s">
        <v>140</v>
      </c>
      <c r="D188" s="25"/>
      <c r="E188" s="33">
        <f>SUM(E177:E187)</f>
        <v>0</v>
      </c>
      <c r="F188" s="33" t="str">
        <f>IF(ISERROR(G188/E188),"0",(G188/E188))</f>
        <v>0</v>
      </c>
      <c r="G188" s="36">
        <f t="shared" ref="G188:H188" si="5311">SUM(G177:G187)</f>
        <v>0</v>
      </c>
      <c r="H188" s="33">
        <f t="shared" si="5311"/>
        <v>65</v>
      </c>
      <c r="I188" s="33">
        <f t="shared" si="4208"/>
        <v>65</v>
      </c>
      <c r="J188" s="36">
        <f t="shared" ref="J188:K188" si="5312">SUM(J177:J187)</f>
        <v>4225</v>
      </c>
      <c r="K188" s="33">
        <f t="shared" si="5312"/>
        <v>0</v>
      </c>
      <c r="L188" s="33" t="str">
        <f t="shared" si="4210"/>
        <v/>
      </c>
      <c r="M188" s="36">
        <f t="shared" ref="M188:N188" si="5313">SUM(M177:M187)</f>
        <v>0</v>
      </c>
      <c r="N188" s="33">
        <f t="shared" si="5313"/>
        <v>0</v>
      </c>
      <c r="O188" s="33" t="str">
        <f t="shared" si="4212"/>
        <v/>
      </c>
      <c r="P188" s="36">
        <f t="shared" ref="P188:Q188" si="5314">SUM(P177:P187)</f>
        <v>0</v>
      </c>
      <c r="Q188" s="33">
        <f t="shared" si="5314"/>
        <v>0</v>
      </c>
      <c r="R188" s="33" t="str">
        <f t="shared" si="4214"/>
        <v/>
      </c>
      <c r="S188" s="36">
        <f t="shared" ref="S188:T188" si="5315">SUM(S177:S187)</f>
        <v>0</v>
      </c>
      <c r="T188" s="33">
        <f t="shared" si="5315"/>
        <v>0</v>
      </c>
      <c r="U188" s="33" t="str">
        <f t="shared" si="4216"/>
        <v/>
      </c>
      <c r="V188" s="36">
        <f t="shared" ref="V188:Z188" si="5316">SUM(V177:V187)</f>
        <v>0</v>
      </c>
      <c r="W188" s="670">
        <f t="shared" si="5316"/>
        <v>0</v>
      </c>
      <c r="X188" s="36">
        <f t="shared" si="5316"/>
        <v>0</v>
      </c>
      <c r="Y188" s="36">
        <f t="shared" si="5316"/>
        <v>0</v>
      </c>
      <c r="Z188" s="33">
        <f t="shared" si="5316"/>
        <v>45000</v>
      </c>
      <c r="AA188" s="230">
        <f t="shared" si="4219"/>
        <v>2.0790000000000002</v>
      </c>
      <c r="AB188" s="36">
        <f t="shared" ref="AB188:AD188" si="5317">SUM(AB177:AB187)</f>
        <v>93555</v>
      </c>
      <c r="AC188" s="33">
        <f t="shared" si="5317"/>
        <v>0</v>
      </c>
      <c r="AD188" s="33">
        <f t="shared" si="5317"/>
        <v>0</v>
      </c>
      <c r="AE188" s="33" t="str">
        <f t="shared" si="4221"/>
        <v/>
      </c>
      <c r="AF188" s="36">
        <f t="shared" ref="AF188" si="5318">SUM(AF177:AF187)</f>
        <v>0</v>
      </c>
      <c r="AG188" s="41">
        <f>SUM(G188,J188,M188,P188,S188,V188,AB188,AF188)</f>
        <v>97780</v>
      </c>
      <c r="AH188" s="33">
        <f t="shared" ref="AH188" si="5319">SUM(AH177:AH187)</f>
        <v>0</v>
      </c>
      <c r="AI188" s="33" t="str">
        <f t="shared" ref="AI188:AI189" si="5320">IF(ISERROR(AJ188/AH188),"",(AJ188/AH188))</f>
        <v/>
      </c>
      <c r="AJ188" s="36">
        <f t="shared" ref="AJ188:AK188" si="5321">SUM(AJ177:AJ187)</f>
        <v>0</v>
      </c>
      <c r="AK188" s="33">
        <f t="shared" si="5321"/>
        <v>0</v>
      </c>
      <c r="AL188" s="33" t="str">
        <f t="shared" ref="AL188:AL189" si="5322">IF(ISERROR(AM188/AK188),"",(AM188/AK188))</f>
        <v/>
      </c>
      <c r="AM188" s="36">
        <f t="shared" ref="AM188:AN188" si="5323">SUM(AM177:AM187)</f>
        <v>0</v>
      </c>
      <c r="AN188" s="33">
        <f t="shared" si="5323"/>
        <v>0</v>
      </c>
      <c r="AO188" s="33" t="str">
        <f t="shared" ref="AO188:AO189" si="5324">IF(ISERROR(AP188/AN188),"",(AP188/AN188))</f>
        <v/>
      </c>
      <c r="AP188" s="36">
        <f t="shared" ref="AP188:AQ188" si="5325">SUM(AP177:AP187)</f>
        <v>0</v>
      </c>
      <c r="AQ188" s="33">
        <f t="shared" si="5325"/>
        <v>0</v>
      </c>
      <c r="AR188" s="33" t="str">
        <f t="shared" ref="AR188:AR189" si="5326">IF(ISERROR(AS188/AQ188),"",(AS188/AQ188))</f>
        <v/>
      </c>
      <c r="AS188" s="36">
        <f t="shared" ref="AS188:AT188" si="5327">SUM(AS177:AS187)</f>
        <v>0</v>
      </c>
      <c r="AT188" s="33">
        <f t="shared" si="5327"/>
        <v>0</v>
      </c>
      <c r="AU188" s="33" t="str">
        <f t="shared" si="4231"/>
        <v>0</v>
      </c>
      <c r="AV188" s="36">
        <f t="shared" ref="AV188" si="5328">SUM(AV177:AV187)</f>
        <v>0</v>
      </c>
      <c r="AW188" s="36">
        <f t="shared" si="5298"/>
        <v>0</v>
      </c>
      <c r="AX188" s="36">
        <f t="shared" ref="AX188" si="5329">SUM(AX177:AX187)</f>
        <v>0</v>
      </c>
      <c r="AY188" s="36">
        <f t="shared" ref="AY188" si="5330">SUM(AY177:AY187)</f>
        <v>5000</v>
      </c>
      <c r="AZ188" s="36">
        <f t="shared" ref="AZ188" si="5331">SUM(AZ177:AZ187)</f>
        <v>9778</v>
      </c>
      <c r="BA188" s="214">
        <f t="shared" si="5308"/>
        <v>112558</v>
      </c>
      <c r="BB188" s="45"/>
      <c r="BC188" s="33">
        <f>SUM(BC177:BC187)</f>
        <v>0</v>
      </c>
      <c r="BD188" s="36" t="str">
        <f t="shared" si="3810"/>
        <v/>
      </c>
      <c r="BE188" s="36">
        <f t="shared" ref="BE188:BF188" si="5332">SUM(BE177:BE187)</f>
        <v>0</v>
      </c>
      <c r="BF188" s="33">
        <f t="shared" si="5332"/>
        <v>240</v>
      </c>
      <c r="BG188" s="36">
        <f t="shared" si="3812"/>
        <v>7.458333333333333</v>
      </c>
      <c r="BH188" s="36">
        <f t="shared" ref="BH188:BI188" si="5333">SUM(BH177:BH187)</f>
        <v>1790</v>
      </c>
      <c r="BI188" s="33">
        <f t="shared" si="5333"/>
        <v>0</v>
      </c>
      <c r="BJ188" s="36" t="str">
        <f t="shared" si="3814"/>
        <v/>
      </c>
      <c r="BK188" s="36">
        <f t="shared" ref="BK188:BL188" si="5334">SUM(BK177:BK187)</f>
        <v>0</v>
      </c>
      <c r="BL188" s="33">
        <f t="shared" si="5334"/>
        <v>0</v>
      </c>
      <c r="BM188" s="36" t="str">
        <f t="shared" si="3816"/>
        <v/>
      </c>
      <c r="BN188" s="36">
        <f t="shared" ref="BN188:BO188" si="5335">SUM(BN177:BN187)</f>
        <v>0</v>
      </c>
      <c r="BO188" s="33">
        <f t="shared" si="5335"/>
        <v>0</v>
      </c>
      <c r="BP188" s="36" t="str">
        <f t="shared" si="3818"/>
        <v/>
      </c>
      <c r="BQ188" s="36">
        <f t="shared" ref="BQ188:BR188" si="5336">SUM(BQ177:BQ187)</f>
        <v>0</v>
      </c>
      <c r="BR188" s="33">
        <f t="shared" si="5336"/>
        <v>0</v>
      </c>
      <c r="BS188" s="36" t="str">
        <f t="shared" si="3820"/>
        <v/>
      </c>
      <c r="BT188" s="36">
        <f t="shared" ref="BT188:BX188" si="5337">SUM(BT177:BT187)</f>
        <v>0</v>
      </c>
      <c r="BU188" s="670">
        <f t="shared" si="5337"/>
        <v>0</v>
      </c>
      <c r="BV188" s="36">
        <f t="shared" si="5337"/>
        <v>0</v>
      </c>
      <c r="BW188" s="36">
        <f t="shared" si="5337"/>
        <v>0</v>
      </c>
      <c r="BX188" s="33">
        <f t="shared" si="5337"/>
        <v>0</v>
      </c>
      <c r="BY188" s="36" t="str">
        <f t="shared" si="3823"/>
        <v/>
      </c>
      <c r="BZ188" s="36">
        <f t="shared" ref="BZ188:CB188" si="5338">SUM(BZ177:BZ187)</f>
        <v>0</v>
      </c>
      <c r="CA188" s="33">
        <f t="shared" si="5338"/>
        <v>261000</v>
      </c>
      <c r="CB188" s="33">
        <f t="shared" si="5338"/>
        <v>0</v>
      </c>
      <c r="CC188" s="36" t="str">
        <f t="shared" si="3825"/>
        <v/>
      </c>
      <c r="CD188" s="36">
        <f t="shared" ref="CD188" si="5339">SUM(CD177:CD187)</f>
        <v>0</v>
      </c>
      <c r="CE188" s="424">
        <f t="shared" si="3674"/>
        <v>1790</v>
      </c>
      <c r="CF188" s="33">
        <f t="shared" ref="CF188" si="5340">SUM(CF177:CF187)</f>
        <v>3795</v>
      </c>
      <c r="CG188" s="36">
        <f t="shared" si="3828"/>
        <v>23.057971014492754</v>
      </c>
      <c r="CH188" s="36">
        <f t="shared" ref="CH188:CI188" si="5341">SUM(CH177:CH187)</f>
        <v>87505</v>
      </c>
      <c r="CI188" s="33">
        <f t="shared" si="5341"/>
        <v>0</v>
      </c>
      <c r="CJ188" s="36" t="str">
        <f t="shared" si="3830"/>
        <v/>
      </c>
      <c r="CK188" s="36">
        <f t="shared" ref="CK188:CL188" si="5342">SUM(CK177:CK187)</f>
        <v>0</v>
      </c>
      <c r="CL188" s="33">
        <f t="shared" si="5342"/>
        <v>18</v>
      </c>
      <c r="CM188" s="36">
        <f t="shared" si="3832"/>
        <v>1850</v>
      </c>
      <c r="CN188" s="36">
        <f t="shared" ref="CN188:CO188" si="5343">SUM(CN177:CN187)</f>
        <v>33300</v>
      </c>
      <c r="CO188" s="33">
        <f t="shared" si="5343"/>
        <v>3500</v>
      </c>
      <c r="CP188" s="36">
        <f t="shared" si="3834"/>
        <v>222</v>
      </c>
      <c r="CQ188" s="36">
        <f t="shared" ref="CQ188:CR188" si="5344">SUM(CQ177:CQ187)</f>
        <v>777000</v>
      </c>
      <c r="CR188" s="33">
        <f t="shared" si="5344"/>
        <v>0</v>
      </c>
      <c r="CS188" s="36" t="str">
        <f t="shared" si="3836"/>
        <v/>
      </c>
      <c r="CT188" s="36">
        <f t="shared" ref="CT188" si="5345">SUM(CT177:CT187)</f>
        <v>0</v>
      </c>
      <c r="CU188" s="424">
        <f t="shared" si="3681"/>
        <v>897805</v>
      </c>
      <c r="CV188" s="36">
        <f t="shared" ref="CV188:CX188" si="5346">SUM(CV177:CV187)</f>
        <v>0</v>
      </c>
      <c r="CW188" s="36">
        <f t="shared" si="5346"/>
        <v>5000</v>
      </c>
      <c r="CX188" s="36">
        <f t="shared" si="5346"/>
        <v>89959.5</v>
      </c>
      <c r="CY188" s="424">
        <f t="shared" si="3789"/>
        <v>994554.5</v>
      </c>
      <c r="CZ188" s="822"/>
      <c r="DA188" s="33">
        <f>SUM(DA177:DA187)</f>
        <v>0</v>
      </c>
      <c r="DB188" s="36"/>
      <c r="DC188" s="36">
        <f t="shared" ref="DC188:DD188" si="5347">SUM(DC177:DC187)</f>
        <v>0</v>
      </c>
      <c r="DD188" s="33">
        <f t="shared" si="5347"/>
        <v>0</v>
      </c>
      <c r="DE188" s="36"/>
      <c r="DF188" s="36">
        <f t="shared" ref="DF188:DG188" si="5348">SUM(DF177:DF187)</f>
        <v>0</v>
      </c>
      <c r="DG188" s="33">
        <f t="shared" si="5348"/>
        <v>0</v>
      </c>
      <c r="DH188" s="36"/>
      <c r="DI188" s="36">
        <f t="shared" ref="DI188:DJ188" si="5349">SUM(DI177:DI187)</f>
        <v>0</v>
      </c>
      <c r="DJ188" s="33">
        <f t="shared" si="5349"/>
        <v>0</v>
      </c>
      <c r="DK188" s="36"/>
      <c r="DL188" s="36">
        <f t="shared" ref="DL188:DM188" si="5350">SUM(DL177:DL187)</f>
        <v>0</v>
      </c>
      <c r="DM188" s="33">
        <f t="shared" si="5350"/>
        <v>0</v>
      </c>
      <c r="DN188" s="36"/>
      <c r="DO188" s="36">
        <f t="shared" ref="DO188:DP188" si="5351">SUM(DO177:DO187)</f>
        <v>0</v>
      </c>
      <c r="DP188" s="33">
        <f t="shared" si="5351"/>
        <v>0</v>
      </c>
      <c r="DQ188" s="36"/>
      <c r="DR188" s="36">
        <f t="shared" ref="DR188:DV188" si="5352">SUM(DR177:DR187)</f>
        <v>0</v>
      </c>
      <c r="DS188" s="670">
        <f t="shared" si="5352"/>
        <v>0</v>
      </c>
      <c r="DT188" s="36">
        <f t="shared" si="5352"/>
        <v>0</v>
      </c>
      <c r="DU188" s="36">
        <f t="shared" si="5352"/>
        <v>0</v>
      </c>
      <c r="DV188" s="33">
        <f t="shared" si="5352"/>
        <v>220000</v>
      </c>
      <c r="DW188" s="36"/>
      <c r="DX188" s="36">
        <f t="shared" ref="DX188:DZ188" si="5353">SUM(DX177:DX187)</f>
        <v>440000</v>
      </c>
      <c r="DY188" s="33">
        <f t="shared" si="5353"/>
        <v>10000</v>
      </c>
      <c r="DZ188" s="33">
        <f t="shared" si="5353"/>
        <v>0</v>
      </c>
      <c r="EA188" s="36"/>
      <c r="EB188" s="36">
        <f t="shared" ref="EB188" si="5354">SUM(EB177:EB187)</f>
        <v>0</v>
      </c>
      <c r="EC188" s="424">
        <f t="shared" si="3691"/>
        <v>440000</v>
      </c>
      <c r="ED188" s="33">
        <f t="shared" ref="ED188" si="5355">SUM(ED177:ED187)</f>
        <v>3296</v>
      </c>
      <c r="EE188" s="36"/>
      <c r="EF188" s="36">
        <f t="shared" ref="EF188:EG188" si="5356">SUM(EF177:EF187)</f>
        <v>62778</v>
      </c>
      <c r="EG188" s="33">
        <f t="shared" si="5356"/>
        <v>0</v>
      </c>
      <c r="EH188" s="36"/>
      <c r="EI188" s="36">
        <f t="shared" ref="EI188:EJ188" si="5357">SUM(EI177:EI187)</f>
        <v>0</v>
      </c>
      <c r="EJ188" s="33">
        <f t="shared" si="5357"/>
        <v>45</v>
      </c>
      <c r="EK188" s="36"/>
      <c r="EL188" s="36">
        <f t="shared" ref="EL188:EM188" si="5358">SUM(EL177:EL187)</f>
        <v>83250</v>
      </c>
      <c r="EM188" s="33">
        <f t="shared" si="5358"/>
        <v>2146</v>
      </c>
      <c r="EN188" s="36"/>
      <c r="EO188" s="36">
        <f t="shared" ref="EO188:EP188" si="5359">SUM(EO177:EO187)</f>
        <v>478604</v>
      </c>
      <c r="EP188" s="33">
        <f t="shared" si="5359"/>
        <v>0</v>
      </c>
      <c r="EQ188" s="36"/>
      <c r="ER188" s="36">
        <f t="shared" ref="ER188" si="5360">SUM(ER177:ER187)</f>
        <v>112500</v>
      </c>
      <c r="ES188" s="424">
        <f t="shared" si="3698"/>
        <v>737132</v>
      </c>
      <c r="ET188" s="36">
        <f t="shared" ref="ET188:EV188" si="5361">SUM(ET177:ET187)</f>
        <v>0</v>
      </c>
      <c r="EU188" s="36">
        <f t="shared" si="5361"/>
        <v>5000</v>
      </c>
      <c r="EV188" s="36">
        <f t="shared" si="5361"/>
        <v>117713.2</v>
      </c>
      <c r="EW188" s="424">
        <f t="shared" si="3790"/>
        <v>1299845.2</v>
      </c>
      <c r="EX188" s="45"/>
      <c r="EY188" s="33">
        <f>SUM(EY177:EY187)</f>
        <v>0</v>
      </c>
      <c r="EZ188" s="36"/>
      <c r="FA188" s="36">
        <f t="shared" ref="FA188:FB188" si="5362">SUM(FA177:FA187)</f>
        <v>0</v>
      </c>
      <c r="FB188" s="33">
        <f t="shared" si="5362"/>
        <v>0</v>
      </c>
      <c r="FC188" s="36"/>
      <c r="FD188" s="36">
        <f t="shared" ref="FD188:FE188" si="5363">SUM(FD177:FD187)</f>
        <v>0</v>
      </c>
      <c r="FE188" s="33">
        <f t="shared" si="5363"/>
        <v>0</v>
      </c>
      <c r="FF188" s="36"/>
      <c r="FG188" s="36">
        <f t="shared" ref="FG188:FH188" si="5364">SUM(FG177:FG187)</f>
        <v>0</v>
      </c>
      <c r="FH188" s="33">
        <f t="shared" si="5364"/>
        <v>264</v>
      </c>
      <c r="FI188" s="36"/>
      <c r="FJ188" s="36">
        <f t="shared" ref="FJ188:FK188" si="5365">SUM(FJ177:FJ187)</f>
        <v>8448</v>
      </c>
      <c r="FK188" s="33">
        <f t="shared" si="5365"/>
        <v>0</v>
      </c>
      <c r="FL188" s="36"/>
      <c r="FM188" s="36">
        <f t="shared" ref="FM188:FN188" si="5366">SUM(FM177:FM187)</f>
        <v>0</v>
      </c>
      <c r="FN188" s="33">
        <f t="shared" si="5366"/>
        <v>0</v>
      </c>
      <c r="FO188" s="36"/>
      <c r="FP188" s="36">
        <f t="shared" ref="FP188:FT188" si="5367">SUM(FP177:FP187)</f>
        <v>0</v>
      </c>
      <c r="FQ188" s="670">
        <f t="shared" si="5367"/>
        <v>0</v>
      </c>
      <c r="FR188" s="36">
        <f t="shared" si="5367"/>
        <v>0</v>
      </c>
      <c r="FS188" s="36">
        <f t="shared" si="5367"/>
        <v>0</v>
      </c>
      <c r="FT188" s="33">
        <f t="shared" si="5367"/>
        <v>41000</v>
      </c>
      <c r="FU188" s="36"/>
      <c r="FV188" s="36">
        <f t="shared" ref="FV188:FX188" si="5368">SUM(FV177:FV187)</f>
        <v>46250</v>
      </c>
      <c r="FW188" s="33">
        <f t="shared" si="5368"/>
        <v>0</v>
      </c>
      <c r="FX188" s="36">
        <f t="shared" si="5368"/>
        <v>0</v>
      </c>
      <c r="FY188" s="36"/>
      <c r="FZ188" s="36">
        <f t="shared" ref="FZ188" si="5369">SUM(FZ177:FZ187)</f>
        <v>0</v>
      </c>
      <c r="GA188" s="424">
        <f t="shared" si="3708"/>
        <v>54698</v>
      </c>
      <c r="GB188" s="33">
        <f t="shared" ref="GB188" si="5370">SUM(GB177:GB187)</f>
        <v>3266</v>
      </c>
      <c r="GC188" s="36"/>
      <c r="GD188" s="36">
        <f t="shared" ref="GD188:GE188" si="5371">SUM(GD177:GD187)</f>
        <v>68865</v>
      </c>
      <c r="GE188" s="33">
        <f t="shared" si="5371"/>
        <v>0</v>
      </c>
      <c r="GF188" s="36"/>
      <c r="GG188" s="36">
        <f t="shared" ref="GG188:GH188" si="5372">SUM(GG177:GG187)</f>
        <v>0</v>
      </c>
      <c r="GH188" s="33">
        <f t="shared" si="5372"/>
        <v>45</v>
      </c>
      <c r="GI188" s="36"/>
      <c r="GJ188" s="36">
        <f t="shared" ref="GJ188:GK188" si="5373">SUM(GJ177:GJ187)</f>
        <v>83250</v>
      </c>
      <c r="GK188" s="33">
        <f t="shared" si="5373"/>
        <v>1846</v>
      </c>
      <c r="GL188" s="36"/>
      <c r="GM188" s="36">
        <f t="shared" ref="GM188:GN188" si="5374">SUM(GM177:GM187)</f>
        <v>366104</v>
      </c>
      <c r="GN188" s="33">
        <f t="shared" si="5374"/>
        <v>0</v>
      </c>
      <c r="GO188" s="36"/>
      <c r="GP188" s="36">
        <f t="shared" ref="GP188" si="5375">SUM(GP177:GP187)</f>
        <v>0</v>
      </c>
      <c r="GQ188" s="424">
        <f t="shared" si="3715"/>
        <v>518219</v>
      </c>
      <c r="GR188" s="36">
        <f t="shared" ref="GR188:GT188" si="5376">SUM(GR177:GR187)</f>
        <v>0</v>
      </c>
      <c r="GS188" s="36">
        <f t="shared" si="5376"/>
        <v>5000</v>
      </c>
      <c r="GT188" s="37">
        <f t="shared" si="5376"/>
        <v>57291.7</v>
      </c>
      <c r="GU188" s="424">
        <f t="shared" si="3791"/>
        <v>635208.69999999995</v>
      </c>
      <c r="GV188" s="45"/>
      <c r="GW188" s="33">
        <f>SUM(GW177:GW187)</f>
        <v>0</v>
      </c>
      <c r="GX188" s="36"/>
      <c r="GY188" s="36">
        <f t="shared" ref="GY188:GZ188" si="5377">SUM(GY177:GY187)</f>
        <v>0</v>
      </c>
      <c r="GZ188" s="33">
        <f t="shared" si="5377"/>
        <v>0</v>
      </c>
      <c r="HA188" s="36"/>
      <c r="HB188" s="36">
        <f t="shared" ref="HB188:HC188" si="5378">SUM(HB177:HB187)</f>
        <v>0</v>
      </c>
      <c r="HC188" s="33">
        <f t="shared" si="5378"/>
        <v>0</v>
      </c>
      <c r="HD188" s="36"/>
      <c r="HE188" s="36">
        <f t="shared" ref="HE188:HF188" si="5379">SUM(HE177:HE187)</f>
        <v>0</v>
      </c>
      <c r="HF188" s="33">
        <f t="shared" si="5379"/>
        <v>240</v>
      </c>
      <c r="HG188" s="36"/>
      <c r="HH188" s="36">
        <f t="shared" ref="HH188:HI188" si="5380">SUM(HH177:HH187)</f>
        <v>4600</v>
      </c>
      <c r="HI188" s="33">
        <f t="shared" si="5380"/>
        <v>10</v>
      </c>
      <c r="HJ188" s="36"/>
      <c r="HK188" s="36">
        <f t="shared" ref="HK188:HL188" si="5381">SUM(HK177:HK187)</f>
        <v>3500</v>
      </c>
      <c r="HL188" s="33">
        <f t="shared" si="5381"/>
        <v>0</v>
      </c>
      <c r="HM188" s="36"/>
      <c r="HN188" s="36">
        <f t="shared" ref="HN188:HR188" si="5382">SUM(HN177:HN187)</f>
        <v>0</v>
      </c>
      <c r="HO188" s="670">
        <f t="shared" si="5382"/>
        <v>0</v>
      </c>
      <c r="HP188" s="36">
        <f t="shared" si="5382"/>
        <v>0</v>
      </c>
      <c r="HQ188" s="36">
        <f t="shared" si="5382"/>
        <v>0</v>
      </c>
      <c r="HR188" s="33">
        <f t="shared" si="5382"/>
        <v>10000</v>
      </c>
      <c r="HS188" s="36"/>
      <c r="HT188" s="36">
        <f t="shared" ref="HT188:HV188" si="5383">SUM(HT177:HT187)</f>
        <v>5700</v>
      </c>
      <c r="HU188" s="33">
        <f t="shared" si="5383"/>
        <v>0</v>
      </c>
      <c r="HV188" s="33">
        <f t="shared" si="5383"/>
        <v>0</v>
      </c>
      <c r="HW188" s="36"/>
      <c r="HX188" s="36">
        <f t="shared" ref="HX188" si="5384">SUM(HX177:HX187)</f>
        <v>0</v>
      </c>
      <c r="HY188" s="424">
        <f t="shared" si="3725"/>
        <v>13800</v>
      </c>
      <c r="HZ188" s="33">
        <f t="shared" ref="HZ188" si="5385">SUM(HZ177:HZ187)</f>
        <v>3008</v>
      </c>
      <c r="IA188" s="36"/>
      <c r="IB188" s="36">
        <f t="shared" ref="IB188:IC188" si="5386">SUM(IB177:IB187)</f>
        <v>60712</v>
      </c>
      <c r="IC188" s="33">
        <f t="shared" si="5386"/>
        <v>0</v>
      </c>
      <c r="ID188" s="36"/>
      <c r="IE188" s="36">
        <f t="shared" ref="IE188:IF188" si="5387">SUM(IE177:IE187)</f>
        <v>0</v>
      </c>
      <c r="IF188" s="33">
        <f t="shared" si="5387"/>
        <v>15</v>
      </c>
      <c r="IG188" s="36"/>
      <c r="IH188" s="36">
        <f t="shared" ref="IH188:II188" si="5388">SUM(IH177:IH187)</f>
        <v>27750</v>
      </c>
      <c r="II188" s="33">
        <f t="shared" si="5388"/>
        <v>1751</v>
      </c>
      <c r="IJ188" s="36"/>
      <c r="IK188" s="36">
        <f t="shared" ref="IK188:IL188" si="5389">SUM(IK177:IK187)</f>
        <v>345075</v>
      </c>
      <c r="IL188" s="33">
        <f t="shared" si="5389"/>
        <v>0</v>
      </c>
      <c r="IM188" s="36"/>
      <c r="IN188" s="36">
        <f t="shared" ref="IN188" si="5390">SUM(IN177:IN187)</f>
        <v>0</v>
      </c>
      <c r="IO188" s="424">
        <f t="shared" si="3732"/>
        <v>433537</v>
      </c>
      <c r="IP188" s="36">
        <f t="shared" ref="IP188:IR188" si="5391">SUM(IP177:IP187)</f>
        <v>0</v>
      </c>
      <c r="IQ188" s="36">
        <f t="shared" si="5391"/>
        <v>5000</v>
      </c>
      <c r="IR188" s="37">
        <f t="shared" si="5391"/>
        <v>44733.7</v>
      </c>
      <c r="IS188" s="424">
        <f t="shared" si="3792"/>
        <v>497070.7</v>
      </c>
      <c r="IT188" s="45"/>
      <c r="IU188" s="33">
        <f>SUM(IU177:IU187)</f>
        <v>0</v>
      </c>
      <c r="IV188" s="36"/>
      <c r="IW188" s="36">
        <f t="shared" ref="IW188:IX188" si="5392">SUM(IW177:IW187)</f>
        <v>0</v>
      </c>
      <c r="IX188" s="33">
        <f t="shared" si="5392"/>
        <v>0</v>
      </c>
      <c r="IY188" s="36"/>
      <c r="IZ188" s="36">
        <f t="shared" ref="IZ188:JA188" si="5393">SUM(IZ177:IZ187)</f>
        <v>0</v>
      </c>
      <c r="JA188" s="33">
        <f t="shared" si="5393"/>
        <v>0</v>
      </c>
      <c r="JB188" s="36"/>
      <c r="JC188" s="36">
        <f t="shared" ref="JC188:JD188" si="5394">SUM(JC177:JC187)</f>
        <v>0</v>
      </c>
      <c r="JD188" s="33">
        <f t="shared" si="5394"/>
        <v>0</v>
      </c>
      <c r="JE188" s="36"/>
      <c r="JF188" s="36">
        <f t="shared" ref="JF188:JG188" si="5395">SUM(JF177:JF187)</f>
        <v>0</v>
      </c>
      <c r="JG188" s="33">
        <f t="shared" si="5395"/>
        <v>10</v>
      </c>
      <c r="JH188" s="36"/>
      <c r="JI188" s="36">
        <f t="shared" ref="JI188:JJ188" si="5396">SUM(JI177:JI187)</f>
        <v>3500</v>
      </c>
      <c r="JJ188" s="33">
        <f t="shared" si="5396"/>
        <v>0</v>
      </c>
      <c r="JK188" s="36"/>
      <c r="JL188" s="36">
        <f t="shared" ref="JL188:JP188" si="5397">SUM(JL177:JL187)</f>
        <v>0</v>
      </c>
      <c r="JM188" s="670">
        <f t="shared" si="5397"/>
        <v>0</v>
      </c>
      <c r="JN188" s="36">
        <f t="shared" si="5397"/>
        <v>0</v>
      </c>
      <c r="JO188" s="36">
        <f t="shared" si="5397"/>
        <v>0</v>
      </c>
      <c r="JP188" s="33">
        <f t="shared" si="5397"/>
        <v>10000</v>
      </c>
      <c r="JQ188" s="36"/>
      <c r="JR188" s="36">
        <f t="shared" ref="JR188:JT188" si="5398">SUM(JR177:JR187)</f>
        <v>5700</v>
      </c>
      <c r="JS188" s="33">
        <f t="shared" si="5398"/>
        <v>0</v>
      </c>
      <c r="JT188" s="33">
        <f t="shared" si="5398"/>
        <v>0</v>
      </c>
      <c r="JU188" s="36"/>
      <c r="JV188" s="36">
        <f t="shared" ref="JV188" si="5399">SUM(JV177:JV187)</f>
        <v>0</v>
      </c>
      <c r="JW188" s="424">
        <f t="shared" si="3742"/>
        <v>9200</v>
      </c>
      <c r="JX188" s="33">
        <f t="shared" ref="JX188" si="5400">SUM(JX177:JX187)</f>
        <v>3008</v>
      </c>
      <c r="JY188" s="36"/>
      <c r="JZ188" s="36">
        <f t="shared" ref="JZ188:KA188" si="5401">SUM(JZ177:JZ187)</f>
        <v>60712</v>
      </c>
      <c r="KA188" s="33">
        <f t="shared" si="5401"/>
        <v>0</v>
      </c>
      <c r="KB188" s="36"/>
      <c r="KC188" s="36">
        <f t="shared" ref="KC188:KD188" si="5402">SUM(KC177:KC187)</f>
        <v>0</v>
      </c>
      <c r="KD188" s="33">
        <f t="shared" si="5402"/>
        <v>15</v>
      </c>
      <c r="KE188" s="36"/>
      <c r="KF188" s="36">
        <f t="shared" ref="KF188:KG188" si="5403">SUM(KF177:KF187)</f>
        <v>27750</v>
      </c>
      <c r="KG188" s="33">
        <f t="shared" si="5403"/>
        <v>1500</v>
      </c>
      <c r="KH188" s="36"/>
      <c r="KI188" s="36">
        <f t="shared" ref="KI188:KJ188" si="5404">SUM(KI177:KI187)</f>
        <v>288600</v>
      </c>
      <c r="KJ188" s="33">
        <f t="shared" si="5404"/>
        <v>0</v>
      </c>
      <c r="KK188" s="36"/>
      <c r="KL188" s="36">
        <f t="shared" ref="KL188" si="5405">SUM(KL177:KL187)</f>
        <v>0</v>
      </c>
      <c r="KM188" s="424">
        <f t="shared" si="3749"/>
        <v>377062</v>
      </c>
      <c r="KN188" s="36">
        <f t="shared" ref="KN188:KP188" si="5406">SUM(KN177:KN187)</f>
        <v>0</v>
      </c>
      <c r="KO188" s="36">
        <f t="shared" si="5406"/>
        <v>5000</v>
      </c>
      <c r="KP188" s="37">
        <f t="shared" si="5406"/>
        <v>38626.199999999997</v>
      </c>
      <c r="KQ188" s="424">
        <f t="shared" si="3793"/>
        <v>429888.2</v>
      </c>
      <c r="KR188" s="45"/>
    </row>
    <row r="189" spans="1:304" ht="15">
      <c r="A189" s="919"/>
      <c r="B189" s="28"/>
      <c r="C189" s="638" t="s">
        <v>35</v>
      </c>
      <c r="D189" s="17" t="s">
        <v>1</v>
      </c>
      <c r="E189" s="32"/>
      <c r="F189" s="32" t="str">
        <f t="shared" ref="F189:F197" si="5407">IF(ISERROR(G189/E189),"",(G189/E189))</f>
        <v/>
      </c>
      <c r="G189" s="35"/>
      <c r="H189" s="32"/>
      <c r="I189" s="32" t="str">
        <f t="shared" si="4208"/>
        <v/>
      </c>
      <c r="J189" s="35"/>
      <c r="K189" s="32"/>
      <c r="L189" s="32" t="str">
        <f t="shared" si="4210"/>
        <v/>
      </c>
      <c r="M189" s="35"/>
      <c r="N189" s="32"/>
      <c r="O189" s="32" t="str">
        <f t="shared" si="4212"/>
        <v/>
      </c>
      <c r="P189" s="35"/>
      <c r="Q189" s="32"/>
      <c r="R189" s="32" t="str">
        <f t="shared" si="4214"/>
        <v/>
      </c>
      <c r="S189" s="35"/>
      <c r="T189" s="32"/>
      <c r="U189" s="32" t="str">
        <f t="shared" si="4216"/>
        <v/>
      </c>
      <c r="V189" s="35"/>
      <c r="W189" s="669"/>
      <c r="X189" s="35"/>
      <c r="Y189" s="35"/>
      <c r="Z189" s="32"/>
      <c r="AA189" s="229" t="str">
        <f t="shared" si="4219"/>
        <v/>
      </c>
      <c r="AB189" s="35"/>
      <c r="AC189" s="32"/>
      <c r="AD189" s="32"/>
      <c r="AE189" s="32" t="str">
        <f t="shared" si="4221"/>
        <v/>
      </c>
      <c r="AF189" s="35"/>
      <c r="AG189" s="35">
        <f>SUM(G189,J189,M189,P189,S189,V189,AB189,AF189)</f>
        <v>0</v>
      </c>
      <c r="AH189" s="32"/>
      <c r="AI189" s="32" t="str">
        <f t="shared" si="5320"/>
        <v/>
      </c>
      <c r="AJ189" s="35"/>
      <c r="AK189" s="32"/>
      <c r="AL189" s="32" t="str">
        <f t="shared" si="5322"/>
        <v/>
      </c>
      <c r="AM189" s="35"/>
      <c r="AN189" s="32"/>
      <c r="AO189" s="32" t="str">
        <f t="shared" si="5324"/>
        <v/>
      </c>
      <c r="AP189" s="35"/>
      <c r="AQ189" s="32"/>
      <c r="AR189" s="32" t="str">
        <f t="shared" si="5326"/>
        <v/>
      </c>
      <c r="AS189" s="35"/>
      <c r="AT189" s="32"/>
      <c r="AU189" s="32" t="str">
        <f t="shared" si="4231"/>
        <v>0</v>
      </c>
      <c r="AV189" s="35"/>
      <c r="AW189" s="43">
        <f t="shared" si="5298"/>
        <v>0</v>
      </c>
      <c r="AX189" s="35"/>
      <c r="AY189" s="35">
        <v>5000</v>
      </c>
      <c r="AZ189" s="399">
        <f t="shared" ref="AZ189:AZ197" si="5408">SUM(G189,J189,M189,P189,S189,V189,AB189,AF189,AJ189,AM189,AP189,AV189,AS189,AX189)*0.1</f>
        <v>0</v>
      </c>
      <c r="BA189" s="206">
        <f t="shared" si="5308"/>
        <v>5000</v>
      </c>
      <c r="BB189" s="45"/>
      <c r="BC189" s="398"/>
      <c r="BD189" s="399" t="str">
        <f t="shared" si="3810"/>
        <v/>
      </c>
      <c r="BE189" s="399"/>
      <c r="BF189" s="398">
        <v>12</v>
      </c>
      <c r="BG189" s="399">
        <f t="shared" si="3812"/>
        <v>35</v>
      </c>
      <c r="BH189" s="399">
        <v>420</v>
      </c>
      <c r="BI189" s="398"/>
      <c r="BJ189" s="399" t="str">
        <f t="shared" si="3814"/>
        <v/>
      </c>
      <c r="BK189" s="399"/>
      <c r="BL189" s="398"/>
      <c r="BM189" s="399" t="str">
        <f t="shared" si="3816"/>
        <v/>
      </c>
      <c r="BN189" s="399"/>
      <c r="BO189" s="398"/>
      <c r="BP189" s="399" t="str">
        <f t="shared" si="3818"/>
        <v/>
      </c>
      <c r="BQ189" s="399"/>
      <c r="BR189" s="398"/>
      <c r="BS189" s="399" t="str">
        <f t="shared" si="3820"/>
        <v/>
      </c>
      <c r="BT189" s="399"/>
      <c r="BU189" s="668"/>
      <c r="BV189" s="399"/>
      <c r="BW189" s="399"/>
      <c r="BX189" s="398"/>
      <c r="BY189" s="399" t="str">
        <f t="shared" si="3823"/>
        <v/>
      </c>
      <c r="BZ189" s="399"/>
      <c r="CA189" s="398"/>
      <c r="CB189" s="398"/>
      <c r="CC189" s="399" t="str">
        <f t="shared" si="3825"/>
        <v/>
      </c>
      <c r="CD189" s="399"/>
      <c r="CE189" s="424">
        <f t="shared" si="3674"/>
        <v>420</v>
      </c>
      <c r="CF189" s="398"/>
      <c r="CG189" s="399" t="str">
        <f t="shared" si="3828"/>
        <v/>
      </c>
      <c r="CH189" s="399"/>
      <c r="CI189" s="398"/>
      <c r="CJ189" s="399" t="str">
        <f t="shared" si="3830"/>
        <v/>
      </c>
      <c r="CK189" s="399"/>
      <c r="CL189" s="398"/>
      <c r="CM189" s="399" t="str">
        <f t="shared" si="3832"/>
        <v/>
      </c>
      <c r="CN189" s="399"/>
      <c r="CO189" s="398"/>
      <c r="CP189" s="399" t="str">
        <f t="shared" si="3834"/>
        <v/>
      </c>
      <c r="CQ189" s="399"/>
      <c r="CR189" s="398"/>
      <c r="CS189" s="399" t="str">
        <f t="shared" si="3836"/>
        <v/>
      </c>
      <c r="CT189" s="399"/>
      <c r="CU189" s="424">
        <f t="shared" si="3681"/>
        <v>0</v>
      </c>
      <c r="CV189" s="399"/>
      <c r="CW189" s="399">
        <v>5000</v>
      </c>
      <c r="CX189" s="399">
        <f>SUM(BE189,BH189,BK189,BN189,BQ189,BT189,BZ189,CD189,CH189,CK189,CN189,CQ189,CT189)*0.1</f>
        <v>42</v>
      </c>
      <c r="CY189" s="424">
        <f t="shared" si="3789"/>
        <v>5462</v>
      </c>
      <c r="CZ189" s="823"/>
      <c r="DA189" s="398"/>
      <c r="DB189" s="399"/>
      <c r="DC189" s="399"/>
      <c r="DD189" s="398"/>
      <c r="DE189" s="399"/>
      <c r="DF189" s="399"/>
      <c r="DG189" s="398"/>
      <c r="DH189" s="399"/>
      <c r="DI189" s="399"/>
      <c r="DJ189" s="398"/>
      <c r="DK189" s="399"/>
      <c r="DL189" s="399"/>
      <c r="DM189" s="398"/>
      <c r="DN189" s="399"/>
      <c r="DO189" s="399"/>
      <c r="DP189" s="398"/>
      <c r="DQ189" s="399"/>
      <c r="DR189" s="399"/>
      <c r="DS189" s="668"/>
      <c r="DT189" s="399"/>
      <c r="DU189" s="399"/>
      <c r="DV189" s="398"/>
      <c r="DW189" s="399"/>
      <c r="DX189" s="399"/>
      <c r="DY189" s="398"/>
      <c r="DZ189" s="398"/>
      <c r="EA189" s="399"/>
      <c r="EB189" s="399"/>
      <c r="EC189" s="424">
        <f t="shared" si="3691"/>
        <v>0</v>
      </c>
      <c r="ED189" s="398"/>
      <c r="EE189" s="399"/>
      <c r="EF189" s="399"/>
      <c r="EG189" s="398"/>
      <c r="EH189" s="399"/>
      <c r="EI189" s="399"/>
      <c r="EJ189" s="398"/>
      <c r="EK189" s="399"/>
      <c r="EL189" s="399"/>
      <c r="EM189" s="398"/>
      <c r="EN189" s="399"/>
      <c r="EO189" s="399"/>
      <c r="EP189" s="398"/>
      <c r="EQ189" s="399"/>
      <c r="ER189" s="399"/>
      <c r="ES189" s="424">
        <f t="shared" si="3698"/>
        <v>0</v>
      </c>
      <c r="ET189" s="399"/>
      <c r="EU189" s="399">
        <v>5000</v>
      </c>
      <c r="EV189" s="399">
        <f>SUM(DC189,DF189,DI189,DL189,DO189,DR189,DX189,EB189,EF189,EI189,EL189,EO189,ER189)*0.1</f>
        <v>0</v>
      </c>
      <c r="EW189" s="424">
        <f t="shared" si="3790"/>
        <v>5000</v>
      </c>
      <c r="EX189" s="424"/>
      <c r="EY189" s="398"/>
      <c r="EZ189" s="399"/>
      <c r="FA189" s="399"/>
      <c r="FB189" s="398"/>
      <c r="FC189" s="399"/>
      <c r="FD189" s="399"/>
      <c r="FE189" s="398"/>
      <c r="FF189" s="399"/>
      <c r="FG189" s="399"/>
      <c r="FH189" s="398"/>
      <c r="FI189" s="399"/>
      <c r="FJ189" s="399"/>
      <c r="FK189" s="398"/>
      <c r="FL189" s="399"/>
      <c r="FM189" s="399"/>
      <c r="FN189" s="398"/>
      <c r="FO189" s="399"/>
      <c r="FP189" s="399"/>
      <c r="FQ189" s="668"/>
      <c r="FR189" s="399"/>
      <c r="FS189" s="399"/>
      <c r="FT189" s="398"/>
      <c r="FU189" s="399"/>
      <c r="FV189" s="399"/>
      <c r="FW189" s="398"/>
      <c r="FX189" s="399"/>
      <c r="FY189" s="399"/>
      <c r="FZ189" s="399"/>
      <c r="GA189" s="424">
        <f t="shared" si="3708"/>
        <v>0</v>
      </c>
      <c r="GB189" s="398"/>
      <c r="GC189" s="399"/>
      <c r="GD189" s="399"/>
      <c r="GE189" s="398"/>
      <c r="GF189" s="399"/>
      <c r="GG189" s="399"/>
      <c r="GH189" s="398"/>
      <c r="GI189" s="399"/>
      <c r="GJ189" s="399"/>
      <c r="GK189" s="398"/>
      <c r="GL189" s="399"/>
      <c r="GM189" s="399"/>
      <c r="GN189" s="398"/>
      <c r="GO189" s="399"/>
      <c r="GP189" s="399"/>
      <c r="GQ189" s="424">
        <f t="shared" si="3715"/>
        <v>0</v>
      </c>
      <c r="GR189" s="399"/>
      <c r="GS189" s="399">
        <v>5000</v>
      </c>
      <c r="GT189" s="399">
        <f>SUM(FA189,FD189,FG189,FJ189,FM189,FP189,FV189,FZ189,GD189,GG189,GJ189,GM189,GP189)*0.1</f>
        <v>0</v>
      </c>
      <c r="GU189" s="424">
        <f t="shared" si="3791"/>
        <v>5000</v>
      </c>
      <c r="GV189" s="424"/>
      <c r="GW189" s="398"/>
      <c r="GX189" s="399"/>
      <c r="GY189" s="399"/>
      <c r="GZ189" s="398"/>
      <c r="HA189" s="399"/>
      <c r="HB189" s="399"/>
      <c r="HC189" s="398"/>
      <c r="HD189" s="399"/>
      <c r="HE189" s="399"/>
      <c r="HF189" s="398"/>
      <c r="HG189" s="399"/>
      <c r="HH189" s="399"/>
      <c r="HI189" s="398"/>
      <c r="HJ189" s="399"/>
      <c r="HK189" s="399"/>
      <c r="HL189" s="398"/>
      <c r="HM189" s="399"/>
      <c r="HN189" s="399"/>
      <c r="HO189" s="668"/>
      <c r="HP189" s="399"/>
      <c r="HQ189" s="399"/>
      <c r="HR189" s="802">
        <v>0</v>
      </c>
      <c r="HS189" s="803"/>
      <c r="HT189" s="803">
        <v>0</v>
      </c>
      <c r="HU189" s="398"/>
      <c r="HV189" s="398"/>
      <c r="HW189" s="399"/>
      <c r="HX189" s="399"/>
      <c r="HY189" s="424">
        <f t="shared" si="3725"/>
        <v>0</v>
      </c>
      <c r="HZ189" s="398"/>
      <c r="IA189" s="399"/>
      <c r="IB189" s="399"/>
      <c r="IC189" s="398"/>
      <c r="ID189" s="399"/>
      <c r="IE189" s="399"/>
      <c r="IF189" s="398"/>
      <c r="IG189" s="399"/>
      <c r="IH189" s="399"/>
      <c r="II189" s="398"/>
      <c r="IJ189" s="399"/>
      <c r="IK189" s="399"/>
      <c r="IL189" s="398"/>
      <c r="IM189" s="399"/>
      <c r="IN189" s="399"/>
      <c r="IO189" s="424">
        <f t="shared" si="3732"/>
        <v>0</v>
      </c>
      <c r="IP189" s="399"/>
      <c r="IQ189" s="399">
        <v>5000</v>
      </c>
      <c r="IR189" s="399">
        <f>SUM(GY189,HB189,HE189,HH189,HK189,HN189,HT189,HX189,IB189,IE189,IH189,IK189,IN189)*0.1</f>
        <v>0</v>
      </c>
      <c r="IS189" s="424">
        <f t="shared" si="3792"/>
        <v>5000</v>
      </c>
      <c r="IT189" s="805"/>
      <c r="IU189" s="398"/>
      <c r="IV189" s="399"/>
      <c r="IW189" s="399"/>
      <c r="IX189" s="398"/>
      <c r="IY189" s="399"/>
      <c r="IZ189" s="399"/>
      <c r="JA189" s="398"/>
      <c r="JB189" s="399"/>
      <c r="JC189" s="399"/>
      <c r="JD189" s="398"/>
      <c r="JE189" s="399"/>
      <c r="JF189" s="399"/>
      <c r="JG189" s="398"/>
      <c r="JH189" s="399"/>
      <c r="JI189" s="399"/>
      <c r="JJ189" s="398"/>
      <c r="JK189" s="399"/>
      <c r="JL189" s="399"/>
      <c r="JM189" s="668"/>
      <c r="JN189" s="399"/>
      <c r="JO189" s="399"/>
      <c r="JP189" s="802">
        <v>0</v>
      </c>
      <c r="JQ189" s="803"/>
      <c r="JR189" s="803">
        <v>0</v>
      </c>
      <c r="JS189" s="398"/>
      <c r="JT189" s="398"/>
      <c r="JU189" s="399"/>
      <c r="JV189" s="399"/>
      <c r="JW189" s="424">
        <f t="shared" si="3742"/>
        <v>0</v>
      </c>
      <c r="JX189" s="398"/>
      <c r="JY189" s="399"/>
      <c r="JZ189" s="399"/>
      <c r="KA189" s="398"/>
      <c r="KB189" s="399"/>
      <c r="KC189" s="399"/>
      <c r="KD189" s="398"/>
      <c r="KE189" s="399"/>
      <c r="KF189" s="399"/>
      <c r="KG189" s="398"/>
      <c r="KH189" s="399"/>
      <c r="KI189" s="399"/>
      <c r="KJ189" s="398"/>
      <c r="KK189" s="399"/>
      <c r="KL189" s="399"/>
      <c r="KM189" s="424">
        <f t="shared" si="3749"/>
        <v>0</v>
      </c>
      <c r="KN189" s="399"/>
      <c r="KO189" s="399">
        <v>5000</v>
      </c>
      <c r="KP189" s="399">
        <f>SUM(IW189,IZ189,JC189,JF189,JI189,JL189,JR189,JV189,JZ189,KC189,KF189,KI189,KL189)*0.1</f>
        <v>0</v>
      </c>
      <c r="KQ189" s="424">
        <f t="shared" si="3793"/>
        <v>5000</v>
      </c>
      <c r="KR189" s="805"/>
    </row>
    <row r="190" spans="1:304">
      <c r="A190" s="919"/>
      <c r="B190" s="28"/>
      <c r="C190" s="16"/>
      <c r="D190" s="17" t="s">
        <v>55</v>
      </c>
      <c r="E190" s="32"/>
      <c r="F190" s="32" t="str">
        <f t="shared" si="5407"/>
        <v/>
      </c>
      <c r="G190" s="35"/>
      <c r="H190" s="32"/>
      <c r="I190" s="32" t="str">
        <f t="shared" si="4208"/>
        <v/>
      </c>
      <c r="J190" s="35"/>
      <c r="K190" s="32"/>
      <c r="L190" s="32" t="str">
        <f t="shared" si="4210"/>
        <v/>
      </c>
      <c r="M190" s="35"/>
      <c r="N190" s="32"/>
      <c r="O190" s="32" t="str">
        <f t="shared" si="4212"/>
        <v/>
      </c>
      <c r="P190" s="35"/>
      <c r="Q190" s="32"/>
      <c r="R190" s="32" t="str">
        <f t="shared" si="4214"/>
        <v/>
      </c>
      <c r="S190" s="35"/>
      <c r="T190" s="32"/>
      <c r="U190" s="32" t="str">
        <f t="shared" si="4216"/>
        <v/>
      </c>
      <c r="V190" s="35"/>
      <c r="W190" s="669"/>
      <c r="X190" s="35"/>
      <c r="Y190" s="35"/>
      <c r="Z190" s="32"/>
      <c r="AA190" s="229" t="str">
        <f t="shared" si="4219"/>
        <v/>
      </c>
      <c r="AB190" s="35"/>
      <c r="AC190" s="32"/>
      <c r="AD190" s="32"/>
      <c r="AE190" s="32" t="str">
        <f t="shared" si="4221"/>
        <v/>
      </c>
      <c r="AF190" s="35"/>
      <c r="AG190" s="35">
        <f>SUM(G190,J190,M190,P190,S190,V190,AB190,AF190)</f>
        <v>0</v>
      </c>
      <c r="AH190" s="32"/>
      <c r="AI190" s="32"/>
      <c r="AJ190" s="35"/>
      <c r="AK190" s="32"/>
      <c r="AL190" s="32"/>
      <c r="AM190" s="35"/>
      <c r="AN190" s="32"/>
      <c r="AO190" s="32"/>
      <c r="AP190" s="35"/>
      <c r="AQ190" s="32"/>
      <c r="AR190" s="32"/>
      <c r="AS190" s="35"/>
      <c r="AT190" s="32"/>
      <c r="AU190" s="32" t="str">
        <f t="shared" si="4231"/>
        <v>0</v>
      </c>
      <c r="AV190" s="35"/>
      <c r="AW190" s="35">
        <f t="shared" si="5298"/>
        <v>0</v>
      </c>
      <c r="AX190" s="35"/>
      <c r="AY190" s="35"/>
      <c r="AZ190" s="399">
        <f t="shared" si="5408"/>
        <v>0</v>
      </c>
      <c r="BA190" s="206">
        <f t="shared" si="5308"/>
        <v>0</v>
      </c>
      <c r="BB190" s="45"/>
      <c r="BC190" s="32"/>
      <c r="BD190" s="35" t="str">
        <f t="shared" si="3810"/>
        <v/>
      </c>
      <c r="BE190" s="35"/>
      <c r="BF190" s="32"/>
      <c r="BG190" s="35" t="str">
        <f t="shared" si="3812"/>
        <v/>
      </c>
      <c r="BH190" s="35"/>
      <c r="BI190" s="32"/>
      <c r="BJ190" s="35" t="str">
        <f t="shared" si="3814"/>
        <v/>
      </c>
      <c r="BK190" s="35"/>
      <c r="BL190" s="32"/>
      <c r="BM190" s="35" t="str">
        <f t="shared" si="3816"/>
        <v/>
      </c>
      <c r="BN190" s="35"/>
      <c r="BO190" s="32"/>
      <c r="BP190" s="35" t="str">
        <f t="shared" si="3818"/>
        <v/>
      </c>
      <c r="BQ190" s="35"/>
      <c r="BR190" s="32"/>
      <c r="BS190" s="35" t="str">
        <f t="shared" si="3820"/>
        <v/>
      </c>
      <c r="BT190" s="35"/>
      <c r="BU190" s="669"/>
      <c r="BV190" s="35"/>
      <c r="BW190" s="35"/>
      <c r="BX190" s="32"/>
      <c r="BY190" s="35" t="str">
        <f t="shared" si="3823"/>
        <v/>
      </c>
      <c r="BZ190" s="35"/>
      <c r="CA190" s="32"/>
      <c r="CB190" s="32"/>
      <c r="CC190" s="35" t="str">
        <f t="shared" si="3825"/>
        <v/>
      </c>
      <c r="CD190" s="35"/>
      <c r="CE190" s="424">
        <f t="shared" si="3674"/>
        <v>0</v>
      </c>
      <c r="CF190" s="32">
        <f>2400+140+2000+100+800</f>
        <v>5440</v>
      </c>
      <c r="CG190" s="35">
        <f t="shared" si="3828"/>
        <v>20</v>
      </c>
      <c r="CH190" s="35">
        <f>48000+2800+40000+2000+16000</f>
        <v>108800</v>
      </c>
      <c r="CI190" s="32"/>
      <c r="CJ190" s="35" t="str">
        <f t="shared" si="3830"/>
        <v/>
      </c>
      <c r="CK190" s="35"/>
      <c r="CL190" s="32"/>
      <c r="CM190" s="35" t="str">
        <f t="shared" si="3832"/>
        <v/>
      </c>
      <c r="CN190" s="35"/>
      <c r="CO190" s="32">
        <f>1200+50+750+50+200</f>
        <v>2250</v>
      </c>
      <c r="CP190" s="35">
        <f t="shared" si="3834"/>
        <v>217.06666666666666</v>
      </c>
      <c r="CQ190" s="35">
        <f>266400+9250+166500+9250+37000</f>
        <v>488400</v>
      </c>
      <c r="CR190" s="32"/>
      <c r="CS190" s="35" t="str">
        <f t="shared" si="3836"/>
        <v/>
      </c>
      <c r="CT190" s="35"/>
      <c r="CU190" s="424">
        <f t="shared" si="3681"/>
        <v>597200</v>
      </c>
      <c r="CV190" s="35"/>
      <c r="CW190" s="35"/>
      <c r="CX190" s="399">
        <f t="shared" ref="CX190:CX197" si="5409">SUM(BE190,BH190,BK190,BN190,BQ190,BT190,BZ190,CD190,CH190,CK190,CN190,CQ190,CT190)*0.1</f>
        <v>59720</v>
      </c>
      <c r="CY190" s="424">
        <f t="shared" si="3789"/>
        <v>656920</v>
      </c>
      <c r="CZ190" s="822"/>
      <c r="DA190" s="32"/>
      <c r="DB190" s="35"/>
      <c r="DC190" s="35"/>
      <c r="DD190" s="32"/>
      <c r="DE190" s="35"/>
      <c r="DF190" s="35"/>
      <c r="DG190" s="32"/>
      <c r="DH190" s="35"/>
      <c r="DI190" s="35"/>
      <c r="DJ190" s="32"/>
      <c r="DK190" s="35"/>
      <c r="DL190" s="35"/>
      <c r="DM190" s="32"/>
      <c r="DN190" s="35"/>
      <c r="DO190" s="35"/>
      <c r="DP190" s="32"/>
      <c r="DQ190" s="35"/>
      <c r="DR190" s="35"/>
      <c r="DS190" s="669"/>
      <c r="DT190" s="35"/>
      <c r="DU190" s="35"/>
      <c r="DV190" s="32"/>
      <c r="DW190" s="35"/>
      <c r="DX190" s="35"/>
      <c r="DY190" s="32"/>
      <c r="DZ190" s="32"/>
      <c r="EA190" s="35"/>
      <c r="EB190" s="35"/>
      <c r="EC190" s="424">
        <f t="shared" si="3691"/>
        <v>0</v>
      </c>
      <c r="ED190" s="32">
        <f>2400+128+2000+100+800</f>
        <v>5428</v>
      </c>
      <c r="EE190" s="35"/>
      <c r="EF190" s="35">
        <f>48000+2560+40000+2000+1600</f>
        <v>94160</v>
      </c>
      <c r="EG190" s="32"/>
      <c r="EH190" s="35"/>
      <c r="EI190" s="35"/>
      <c r="EJ190" s="32"/>
      <c r="EK190" s="35"/>
      <c r="EL190" s="35"/>
      <c r="EM190" s="32">
        <f>1200+70+1000+50+400</f>
        <v>2720</v>
      </c>
      <c r="EN190" s="35"/>
      <c r="EO190" s="35">
        <f>266400+15540+22200+9250+74000</f>
        <v>387390</v>
      </c>
      <c r="EP190" s="32"/>
      <c r="EQ190" s="35"/>
      <c r="ER190" s="35"/>
      <c r="ES190" s="424">
        <f t="shared" si="3698"/>
        <v>481550</v>
      </c>
      <c r="ET190" s="35"/>
      <c r="EU190" s="35"/>
      <c r="EV190" s="399">
        <f t="shared" ref="EV190:EV197" si="5410">SUM(DC190,DF190,DI190,DL190,DO190,DR190,DX190,EB190,EF190,EI190,EL190,EO190,ER190)*0.1</f>
        <v>48155</v>
      </c>
      <c r="EW190" s="424">
        <f t="shared" si="3790"/>
        <v>529705</v>
      </c>
      <c r="EX190" s="45"/>
      <c r="EY190" s="32"/>
      <c r="EZ190" s="35"/>
      <c r="FA190" s="35"/>
      <c r="FB190" s="32"/>
      <c r="FC190" s="35"/>
      <c r="FD190" s="35"/>
      <c r="FE190" s="32"/>
      <c r="FF190" s="35"/>
      <c r="FG190" s="35"/>
      <c r="FH190" s="32"/>
      <c r="FI190" s="35"/>
      <c r="FJ190" s="35"/>
      <c r="FK190" s="32"/>
      <c r="FL190" s="35"/>
      <c r="FM190" s="35"/>
      <c r="FN190" s="32"/>
      <c r="FO190" s="35"/>
      <c r="FP190" s="35"/>
      <c r="FQ190" s="669"/>
      <c r="FR190" s="35"/>
      <c r="FS190" s="35"/>
      <c r="FT190" s="32"/>
      <c r="FU190" s="35"/>
      <c r="FV190" s="35"/>
      <c r="FW190" s="32"/>
      <c r="FX190" s="35"/>
      <c r="FY190" s="35"/>
      <c r="FZ190" s="35"/>
      <c r="GA190" s="424">
        <f t="shared" si="3708"/>
        <v>0</v>
      </c>
      <c r="GB190" s="32">
        <f>2400+60+2000+100+800</f>
        <v>5360</v>
      </c>
      <c r="GC190" s="35"/>
      <c r="GD190" s="35">
        <f>48000+1200+40000+2000+16000</f>
        <v>107200</v>
      </c>
      <c r="GE190" s="32"/>
      <c r="GF190" s="35"/>
      <c r="GG190" s="35"/>
      <c r="GH190" s="32"/>
      <c r="GI190" s="35"/>
      <c r="GJ190" s="35"/>
      <c r="GK190" s="32">
        <f>1200+64+1000+50+400</f>
        <v>2714</v>
      </c>
      <c r="GL190" s="35"/>
      <c r="GM190" s="35">
        <f>266400+14208+22200+9250+74000</f>
        <v>386058</v>
      </c>
      <c r="GN190" s="32"/>
      <c r="GO190" s="35"/>
      <c r="GP190" s="35"/>
      <c r="GQ190" s="424">
        <f t="shared" si="3715"/>
        <v>493258</v>
      </c>
      <c r="GR190" s="35"/>
      <c r="GS190" s="35"/>
      <c r="GT190" s="399">
        <f t="shared" ref="GT190:GT197" si="5411">SUM(FA190,FD190,FG190,FJ190,FM190,FP190,FV190,FZ190,GD190,GG190,GJ190,GM190,GP190)*0.1</f>
        <v>49325.8</v>
      </c>
      <c r="GU190" s="424">
        <f t="shared" si="3791"/>
        <v>542583.80000000005</v>
      </c>
      <c r="GV190" s="45"/>
      <c r="GW190" s="32"/>
      <c r="GX190" s="35"/>
      <c r="GY190" s="35"/>
      <c r="GZ190" s="32"/>
      <c r="HA190" s="35"/>
      <c r="HB190" s="35"/>
      <c r="HC190" s="32"/>
      <c r="HD190" s="35"/>
      <c r="HE190" s="35"/>
      <c r="HF190" s="32"/>
      <c r="HG190" s="35"/>
      <c r="HH190" s="35"/>
      <c r="HI190" s="32"/>
      <c r="HJ190" s="35"/>
      <c r="HK190" s="35"/>
      <c r="HL190" s="32"/>
      <c r="HM190" s="35"/>
      <c r="HN190" s="35"/>
      <c r="HO190" s="669"/>
      <c r="HP190" s="35"/>
      <c r="HQ190" s="35"/>
      <c r="HR190" s="32"/>
      <c r="HS190" s="35"/>
      <c r="HT190" s="35"/>
      <c r="HU190" s="32"/>
      <c r="HV190" s="32"/>
      <c r="HW190" s="35"/>
      <c r="HX190" s="35"/>
      <c r="HY190" s="424">
        <f t="shared" si="3725"/>
        <v>0</v>
      </c>
      <c r="HZ190" s="32">
        <f>2400+60+2000+100+800</f>
        <v>5360</v>
      </c>
      <c r="IA190" s="35"/>
      <c r="IB190" s="35">
        <f>48000+1200+40000+2000+1600</f>
        <v>92800</v>
      </c>
      <c r="IC190" s="32"/>
      <c r="ID190" s="35"/>
      <c r="IE190" s="35"/>
      <c r="IF190" s="32"/>
      <c r="IG190" s="35"/>
      <c r="IH190" s="35"/>
      <c r="II190" s="32">
        <f>1200+30+1000+50+400</f>
        <v>2680</v>
      </c>
      <c r="IJ190" s="35"/>
      <c r="IK190" s="35">
        <f>266400+6660+222000+9250+74000</f>
        <v>578310</v>
      </c>
      <c r="IL190" s="32"/>
      <c r="IM190" s="35"/>
      <c r="IN190" s="35"/>
      <c r="IO190" s="424">
        <f t="shared" si="3732"/>
        <v>671110</v>
      </c>
      <c r="IP190" s="35"/>
      <c r="IQ190" s="35"/>
      <c r="IR190" s="399">
        <f t="shared" ref="IR190:IR197" si="5412">SUM(GY190,HB190,HE190,HH190,HK190,HN190,HT190,HX190,IB190,IE190,IH190,IK190,IN190)*0.1</f>
        <v>67111</v>
      </c>
      <c r="IS190" s="424">
        <f t="shared" si="3792"/>
        <v>738221</v>
      </c>
      <c r="IT190" s="45"/>
      <c r="IU190" s="32"/>
      <c r="IV190" s="35"/>
      <c r="IW190" s="35"/>
      <c r="IX190" s="32"/>
      <c r="IY190" s="35"/>
      <c r="IZ190" s="35"/>
      <c r="JA190" s="32"/>
      <c r="JB190" s="35"/>
      <c r="JC190" s="35"/>
      <c r="JD190" s="32"/>
      <c r="JE190" s="35"/>
      <c r="JF190" s="35"/>
      <c r="JG190" s="32"/>
      <c r="JH190" s="35"/>
      <c r="JI190" s="35"/>
      <c r="JJ190" s="32"/>
      <c r="JK190" s="35"/>
      <c r="JL190" s="35"/>
      <c r="JM190" s="669"/>
      <c r="JN190" s="35"/>
      <c r="JO190" s="35"/>
      <c r="JP190" s="32"/>
      <c r="JQ190" s="35"/>
      <c r="JR190" s="35"/>
      <c r="JS190" s="32"/>
      <c r="JT190" s="32"/>
      <c r="JU190" s="35"/>
      <c r="JV190" s="35"/>
      <c r="JW190" s="424">
        <f t="shared" si="3742"/>
        <v>0</v>
      </c>
      <c r="JX190" s="32">
        <f>2400+60+2000+100+800</f>
        <v>5360</v>
      </c>
      <c r="JY190" s="35"/>
      <c r="JZ190" s="35">
        <f>48000+1200+40000+2000+1600</f>
        <v>92800</v>
      </c>
      <c r="KA190" s="32"/>
      <c r="KB190" s="35"/>
      <c r="KC190" s="35"/>
      <c r="KD190" s="32"/>
      <c r="KE190" s="35"/>
      <c r="KF190" s="35"/>
      <c r="KG190" s="32">
        <f>1200+30+1000+50+400</f>
        <v>2680</v>
      </c>
      <c r="KH190" s="35"/>
      <c r="KI190" s="35">
        <f>266400+6660+222000+9250+74000</f>
        <v>578310</v>
      </c>
      <c r="KJ190" s="32"/>
      <c r="KK190" s="35"/>
      <c r="KL190" s="35"/>
      <c r="KM190" s="424">
        <f t="shared" si="3749"/>
        <v>671110</v>
      </c>
      <c r="KN190" s="35"/>
      <c r="KO190" s="35"/>
      <c r="KP190" s="399">
        <f t="shared" ref="KP190:KP196" si="5413">SUM(IW190,IZ190,JC190,JF190,JI190,JL190,JR190,JV190,JZ190,KC190,KF190,KI190,KL190)*0.1</f>
        <v>67111</v>
      </c>
      <c r="KQ190" s="424">
        <f t="shared" si="3793"/>
        <v>738221</v>
      </c>
      <c r="KR190" s="45"/>
    </row>
    <row r="191" spans="1:304">
      <c r="A191" s="919"/>
      <c r="B191" s="28"/>
      <c r="C191" s="16"/>
      <c r="D191" s="17" t="s">
        <v>56</v>
      </c>
      <c r="E191" s="32"/>
      <c r="F191" s="32" t="str">
        <f t="shared" si="5407"/>
        <v/>
      </c>
      <c r="G191" s="35"/>
      <c r="H191" s="32"/>
      <c r="I191" s="32" t="str">
        <f t="shared" si="4208"/>
        <v/>
      </c>
      <c r="J191" s="35"/>
      <c r="K191" s="32"/>
      <c r="L191" s="32" t="str">
        <f t="shared" si="4210"/>
        <v/>
      </c>
      <c r="M191" s="35"/>
      <c r="N191" s="32"/>
      <c r="O191" s="32" t="str">
        <f t="shared" si="4212"/>
        <v/>
      </c>
      <c r="P191" s="35"/>
      <c r="Q191" s="32"/>
      <c r="R191" s="32" t="str">
        <f t="shared" si="4214"/>
        <v/>
      </c>
      <c r="S191" s="35"/>
      <c r="T191" s="32"/>
      <c r="U191" s="32" t="str">
        <f t="shared" si="4216"/>
        <v/>
      </c>
      <c r="V191" s="35"/>
      <c r="W191" s="669"/>
      <c r="X191" s="35"/>
      <c r="Y191" s="35"/>
      <c r="Z191" s="32"/>
      <c r="AA191" s="229" t="str">
        <f t="shared" si="4219"/>
        <v/>
      </c>
      <c r="AB191" s="35"/>
      <c r="AC191" s="32"/>
      <c r="AD191" s="32"/>
      <c r="AE191" s="32" t="str">
        <f t="shared" si="4221"/>
        <v/>
      </c>
      <c r="AF191" s="35"/>
      <c r="AG191" s="35">
        <f t="shared" ref="AG191:AG196" si="5414">SUM(G191,J191,M191,P191,S191,V191,AB191,AF191)</f>
        <v>0</v>
      </c>
      <c r="AH191" s="32"/>
      <c r="AI191" s="32"/>
      <c r="AJ191" s="35"/>
      <c r="AK191" s="32"/>
      <c r="AL191" s="32"/>
      <c r="AM191" s="35"/>
      <c r="AN191" s="32"/>
      <c r="AO191" s="32"/>
      <c r="AP191" s="35"/>
      <c r="AQ191" s="32"/>
      <c r="AR191" s="32"/>
      <c r="AS191" s="35"/>
      <c r="AT191" s="32"/>
      <c r="AU191" s="32" t="str">
        <f t="shared" si="4231"/>
        <v>0</v>
      </c>
      <c r="AV191" s="35"/>
      <c r="AW191" s="35">
        <f t="shared" si="5298"/>
        <v>0</v>
      </c>
      <c r="AX191" s="35"/>
      <c r="AY191" s="35"/>
      <c r="AZ191" s="399">
        <f t="shared" si="5408"/>
        <v>0</v>
      </c>
      <c r="BA191" s="206">
        <f t="shared" si="5308"/>
        <v>0</v>
      </c>
      <c r="BB191" s="45"/>
      <c r="BC191" s="32"/>
      <c r="BD191" s="35" t="str">
        <f t="shared" si="3810"/>
        <v/>
      </c>
      <c r="BE191" s="35"/>
      <c r="BF191" s="32"/>
      <c r="BG191" s="35" t="str">
        <f t="shared" si="3812"/>
        <v/>
      </c>
      <c r="BH191" s="35"/>
      <c r="BI191" s="32"/>
      <c r="BJ191" s="35" t="str">
        <f t="shared" si="3814"/>
        <v/>
      </c>
      <c r="BK191" s="35"/>
      <c r="BL191" s="32"/>
      <c r="BM191" s="35" t="str">
        <f t="shared" si="3816"/>
        <v/>
      </c>
      <c r="BN191" s="35"/>
      <c r="BO191" s="32"/>
      <c r="BP191" s="35" t="str">
        <f t="shared" si="3818"/>
        <v/>
      </c>
      <c r="BQ191" s="35"/>
      <c r="BR191" s="32"/>
      <c r="BS191" s="35" t="str">
        <f t="shared" si="3820"/>
        <v/>
      </c>
      <c r="BT191" s="35"/>
      <c r="BU191" s="669"/>
      <c r="BV191" s="35"/>
      <c r="BW191" s="35"/>
      <c r="BX191" s="32"/>
      <c r="BY191" s="35" t="str">
        <f t="shared" si="3823"/>
        <v/>
      </c>
      <c r="BZ191" s="35"/>
      <c r="CA191" s="32"/>
      <c r="CB191" s="32"/>
      <c r="CC191" s="35" t="str">
        <f t="shared" si="3825"/>
        <v/>
      </c>
      <c r="CD191" s="35"/>
      <c r="CE191" s="424">
        <f t="shared" si="3674"/>
        <v>0</v>
      </c>
      <c r="CF191" s="32"/>
      <c r="CG191" s="35" t="str">
        <f t="shared" si="3828"/>
        <v/>
      </c>
      <c r="CH191" s="35"/>
      <c r="CI191" s="32"/>
      <c r="CJ191" s="35" t="str">
        <f t="shared" si="3830"/>
        <v/>
      </c>
      <c r="CK191" s="35"/>
      <c r="CL191" s="32"/>
      <c r="CM191" s="35" t="str">
        <f t="shared" si="3832"/>
        <v/>
      </c>
      <c r="CN191" s="35"/>
      <c r="CO191" s="32"/>
      <c r="CP191" s="35" t="str">
        <f t="shared" si="3834"/>
        <v/>
      </c>
      <c r="CQ191" s="35"/>
      <c r="CR191" s="32"/>
      <c r="CS191" s="35" t="str">
        <f t="shared" si="3836"/>
        <v/>
      </c>
      <c r="CT191" s="35"/>
      <c r="CU191" s="424">
        <f t="shared" si="3681"/>
        <v>0</v>
      </c>
      <c r="CV191" s="35"/>
      <c r="CW191" s="35"/>
      <c r="CX191" s="399">
        <f t="shared" si="5409"/>
        <v>0</v>
      </c>
      <c r="CY191" s="424">
        <f t="shared" si="3789"/>
        <v>0</v>
      </c>
      <c r="CZ191" s="822"/>
      <c r="DA191" s="32"/>
      <c r="DB191" s="35"/>
      <c r="DC191" s="35"/>
      <c r="DD191" s="32"/>
      <c r="DE191" s="35"/>
      <c r="DF191" s="35"/>
      <c r="DG191" s="32"/>
      <c r="DH191" s="35"/>
      <c r="DI191" s="35"/>
      <c r="DJ191" s="32"/>
      <c r="DK191" s="35"/>
      <c r="DL191" s="35"/>
      <c r="DM191" s="32"/>
      <c r="DN191" s="35"/>
      <c r="DO191" s="35"/>
      <c r="DP191" s="32"/>
      <c r="DQ191" s="35"/>
      <c r="DR191" s="35"/>
      <c r="DS191" s="669"/>
      <c r="DT191" s="35"/>
      <c r="DU191" s="35"/>
      <c r="DV191" s="32"/>
      <c r="DW191" s="35"/>
      <c r="DX191" s="35"/>
      <c r="DY191" s="32"/>
      <c r="DZ191" s="32"/>
      <c r="EA191" s="35"/>
      <c r="EB191" s="35"/>
      <c r="EC191" s="424">
        <f t="shared" si="3691"/>
        <v>0</v>
      </c>
      <c r="ED191" s="32"/>
      <c r="EE191" s="35"/>
      <c r="EF191" s="35"/>
      <c r="EG191" s="32"/>
      <c r="EH191" s="35"/>
      <c r="EI191" s="35"/>
      <c r="EJ191" s="32"/>
      <c r="EK191" s="35"/>
      <c r="EL191" s="35"/>
      <c r="EM191" s="32"/>
      <c r="EN191" s="35"/>
      <c r="EO191" s="35"/>
      <c r="EP191" s="32"/>
      <c r="EQ191" s="35"/>
      <c r="ER191" s="35"/>
      <c r="ES191" s="424">
        <f t="shared" si="3698"/>
        <v>0</v>
      </c>
      <c r="ET191" s="35"/>
      <c r="EU191" s="35"/>
      <c r="EV191" s="399">
        <f t="shared" si="5410"/>
        <v>0</v>
      </c>
      <c r="EW191" s="424">
        <f t="shared" si="3790"/>
        <v>0</v>
      </c>
      <c r="EX191" s="45"/>
      <c r="EY191" s="32"/>
      <c r="EZ191" s="35"/>
      <c r="FA191" s="35"/>
      <c r="FB191" s="32"/>
      <c r="FC191" s="35"/>
      <c r="FD191" s="35"/>
      <c r="FE191" s="32"/>
      <c r="FF191" s="35"/>
      <c r="FG191" s="35"/>
      <c r="FH191" s="32"/>
      <c r="FI191" s="35"/>
      <c r="FJ191" s="35"/>
      <c r="FK191" s="32"/>
      <c r="FL191" s="35"/>
      <c r="FM191" s="35"/>
      <c r="FN191" s="32"/>
      <c r="FO191" s="35"/>
      <c r="FP191" s="35"/>
      <c r="FQ191" s="669"/>
      <c r="FR191" s="35"/>
      <c r="FS191" s="35"/>
      <c r="FT191" s="32"/>
      <c r="FU191" s="35"/>
      <c r="FV191" s="35"/>
      <c r="FW191" s="32"/>
      <c r="FX191" s="35"/>
      <c r="FY191" s="35"/>
      <c r="FZ191" s="35"/>
      <c r="GA191" s="424">
        <f t="shared" si="3708"/>
        <v>0</v>
      </c>
      <c r="GB191" s="32">
        <v>20</v>
      </c>
      <c r="GC191" s="35"/>
      <c r="GD191" s="35">
        <v>9000</v>
      </c>
      <c r="GE191" s="32"/>
      <c r="GF191" s="35"/>
      <c r="GG191" s="35"/>
      <c r="GH191" s="32"/>
      <c r="GI191" s="35"/>
      <c r="GJ191" s="35"/>
      <c r="GK191" s="32"/>
      <c r="GL191" s="35"/>
      <c r="GM191" s="35"/>
      <c r="GN191" s="32"/>
      <c r="GO191" s="35"/>
      <c r="GP191" s="35"/>
      <c r="GQ191" s="424">
        <f t="shared" si="3715"/>
        <v>9000</v>
      </c>
      <c r="GR191" s="35"/>
      <c r="GS191" s="35"/>
      <c r="GT191" s="399">
        <f t="shared" si="5411"/>
        <v>900</v>
      </c>
      <c r="GU191" s="424">
        <f t="shared" si="3791"/>
        <v>9900</v>
      </c>
      <c r="GV191" s="45"/>
      <c r="GW191" s="32"/>
      <c r="GX191" s="35"/>
      <c r="GY191" s="35"/>
      <c r="GZ191" s="32"/>
      <c r="HA191" s="35"/>
      <c r="HB191" s="35"/>
      <c r="HC191" s="32"/>
      <c r="HD191" s="35"/>
      <c r="HE191" s="35"/>
      <c r="HF191" s="32"/>
      <c r="HG191" s="35"/>
      <c r="HH191" s="35"/>
      <c r="HI191" s="32"/>
      <c r="HJ191" s="35"/>
      <c r="HK191" s="35"/>
      <c r="HL191" s="32"/>
      <c r="HM191" s="35"/>
      <c r="HN191" s="35"/>
      <c r="HO191" s="669"/>
      <c r="HP191" s="35"/>
      <c r="HQ191" s="35"/>
      <c r="HR191" s="32"/>
      <c r="HS191" s="35"/>
      <c r="HT191" s="35"/>
      <c r="HU191" s="32"/>
      <c r="HV191" s="32"/>
      <c r="HW191" s="35"/>
      <c r="HX191" s="35"/>
      <c r="HY191" s="424">
        <f t="shared" si="3725"/>
        <v>0</v>
      </c>
      <c r="HZ191" s="32">
        <v>6</v>
      </c>
      <c r="IA191" s="35"/>
      <c r="IB191" s="35">
        <v>2700</v>
      </c>
      <c r="IC191" s="32"/>
      <c r="ID191" s="35"/>
      <c r="IE191" s="35"/>
      <c r="IF191" s="32">
        <v>20</v>
      </c>
      <c r="IG191" s="35"/>
      <c r="IH191" s="35">
        <v>37000</v>
      </c>
      <c r="II191" s="32"/>
      <c r="IJ191" s="35"/>
      <c r="IK191" s="35"/>
      <c r="IL191" s="32"/>
      <c r="IM191" s="35"/>
      <c r="IN191" s="35"/>
      <c r="IO191" s="424">
        <f t="shared" si="3732"/>
        <v>39700</v>
      </c>
      <c r="IP191" s="35"/>
      <c r="IQ191" s="35"/>
      <c r="IR191" s="399">
        <f t="shared" si="5412"/>
        <v>3970</v>
      </c>
      <c r="IS191" s="424">
        <f t="shared" si="3792"/>
        <v>43670</v>
      </c>
      <c r="IT191" s="45"/>
      <c r="IU191" s="32"/>
      <c r="IV191" s="35"/>
      <c r="IW191" s="35"/>
      <c r="IX191" s="32"/>
      <c r="IY191" s="35"/>
      <c r="IZ191" s="35"/>
      <c r="JA191" s="32"/>
      <c r="JB191" s="35"/>
      <c r="JC191" s="35"/>
      <c r="JD191" s="32"/>
      <c r="JE191" s="35"/>
      <c r="JF191" s="35"/>
      <c r="JG191" s="32"/>
      <c r="JH191" s="35"/>
      <c r="JI191" s="35"/>
      <c r="JJ191" s="32"/>
      <c r="JK191" s="35"/>
      <c r="JL191" s="35"/>
      <c r="JM191" s="669"/>
      <c r="JN191" s="35"/>
      <c r="JO191" s="35"/>
      <c r="JP191" s="32"/>
      <c r="JQ191" s="35"/>
      <c r="JR191" s="35"/>
      <c r="JS191" s="32"/>
      <c r="JT191" s="32"/>
      <c r="JU191" s="35"/>
      <c r="JV191" s="35"/>
      <c r="JW191" s="424">
        <f t="shared" si="3742"/>
        <v>0</v>
      </c>
      <c r="JX191" s="32">
        <v>6</v>
      </c>
      <c r="JY191" s="35"/>
      <c r="JZ191" s="35">
        <v>2700</v>
      </c>
      <c r="KA191" s="32"/>
      <c r="KB191" s="35"/>
      <c r="KC191" s="35"/>
      <c r="KD191" s="32">
        <v>20</v>
      </c>
      <c r="KE191" s="35"/>
      <c r="KF191" s="35">
        <v>37000</v>
      </c>
      <c r="KG191" s="32"/>
      <c r="KH191" s="35"/>
      <c r="KI191" s="35"/>
      <c r="KJ191" s="32"/>
      <c r="KK191" s="35"/>
      <c r="KL191" s="35"/>
      <c r="KM191" s="424">
        <f t="shared" si="3749"/>
        <v>39700</v>
      </c>
      <c r="KN191" s="35"/>
      <c r="KO191" s="35"/>
      <c r="KP191" s="399">
        <f t="shared" si="5413"/>
        <v>3970</v>
      </c>
      <c r="KQ191" s="424">
        <f t="shared" si="3793"/>
        <v>43670</v>
      </c>
      <c r="KR191" s="45"/>
    </row>
    <row r="192" spans="1:304">
      <c r="A192" s="919"/>
      <c r="B192" s="28"/>
      <c r="C192" s="16"/>
      <c r="D192" s="17" t="s">
        <v>316</v>
      </c>
      <c r="E192" s="32"/>
      <c r="F192" s="32" t="str">
        <f t="shared" si="5407"/>
        <v/>
      </c>
      <c r="G192" s="35"/>
      <c r="H192" s="32"/>
      <c r="I192" s="32"/>
      <c r="J192" s="35"/>
      <c r="K192" s="32"/>
      <c r="L192" s="32"/>
      <c r="M192" s="35"/>
      <c r="N192" s="32"/>
      <c r="O192" s="32"/>
      <c r="P192" s="35"/>
      <c r="Q192" s="32"/>
      <c r="R192" s="32"/>
      <c r="S192" s="35"/>
      <c r="T192" s="32"/>
      <c r="U192" s="32"/>
      <c r="V192" s="35"/>
      <c r="W192" s="669"/>
      <c r="X192" s="35"/>
      <c r="Y192" s="35"/>
      <c r="Z192" s="32"/>
      <c r="AA192" s="229"/>
      <c r="AB192" s="35"/>
      <c r="AC192" s="32"/>
      <c r="AD192" s="32"/>
      <c r="AE192" s="32"/>
      <c r="AF192" s="35"/>
      <c r="AG192" s="35">
        <f t="shared" si="5414"/>
        <v>0</v>
      </c>
      <c r="AH192" s="32"/>
      <c r="AI192" s="32"/>
      <c r="AJ192" s="35"/>
      <c r="AK192" s="32"/>
      <c r="AL192" s="32"/>
      <c r="AM192" s="35"/>
      <c r="AN192" s="32"/>
      <c r="AO192" s="32"/>
      <c r="AP192" s="35"/>
      <c r="AQ192" s="32"/>
      <c r="AR192" s="32"/>
      <c r="AS192" s="35"/>
      <c r="AT192" s="32"/>
      <c r="AU192" s="32" t="str">
        <f t="shared" si="4231"/>
        <v>0</v>
      </c>
      <c r="AV192" s="35"/>
      <c r="AW192" s="35">
        <f t="shared" si="5298"/>
        <v>0</v>
      </c>
      <c r="AX192" s="35"/>
      <c r="AY192" s="35"/>
      <c r="AZ192" s="399">
        <f t="shared" si="5408"/>
        <v>0</v>
      </c>
      <c r="BA192" s="206">
        <f t="shared" si="5308"/>
        <v>0</v>
      </c>
      <c r="BB192" s="45"/>
      <c r="BC192" s="32"/>
      <c r="BD192" s="35"/>
      <c r="BE192" s="35"/>
      <c r="BF192" s="32"/>
      <c r="BG192" s="35"/>
      <c r="BH192" s="35"/>
      <c r="BI192" s="32"/>
      <c r="BJ192" s="35"/>
      <c r="BK192" s="35"/>
      <c r="BL192" s="32"/>
      <c r="BM192" s="35"/>
      <c r="BN192" s="35"/>
      <c r="BO192" s="32"/>
      <c r="BP192" s="35"/>
      <c r="BQ192" s="35"/>
      <c r="BR192" s="32"/>
      <c r="BS192" s="35"/>
      <c r="BT192" s="35"/>
      <c r="BU192" s="669"/>
      <c r="BV192" s="35"/>
      <c r="BW192" s="35"/>
      <c r="BX192" s="32"/>
      <c r="BY192" s="35"/>
      <c r="BZ192" s="35"/>
      <c r="CA192" s="32"/>
      <c r="CB192" s="32"/>
      <c r="CC192" s="35"/>
      <c r="CD192" s="35"/>
      <c r="CE192" s="424">
        <f t="shared" si="3674"/>
        <v>0</v>
      </c>
      <c r="CF192" s="32"/>
      <c r="CG192" s="35"/>
      <c r="CH192" s="35"/>
      <c r="CI192" s="32"/>
      <c r="CJ192" s="35"/>
      <c r="CK192" s="35"/>
      <c r="CL192" s="32"/>
      <c r="CM192" s="35"/>
      <c r="CN192" s="35"/>
      <c r="CO192" s="32"/>
      <c r="CP192" s="35"/>
      <c r="CQ192" s="35"/>
      <c r="CR192" s="32"/>
      <c r="CS192" s="35"/>
      <c r="CT192" s="35"/>
      <c r="CU192" s="424">
        <f t="shared" si="3681"/>
        <v>0</v>
      </c>
      <c r="CV192" s="35"/>
      <c r="CW192" s="35"/>
      <c r="CX192" s="399">
        <f t="shared" si="5409"/>
        <v>0</v>
      </c>
      <c r="CY192" s="424">
        <f t="shared" si="3789"/>
        <v>0</v>
      </c>
      <c r="CZ192" s="822"/>
      <c r="DA192" s="32"/>
      <c r="DB192" s="35"/>
      <c r="DC192" s="35"/>
      <c r="DD192" s="32"/>
      <c r="DE192" s="35"/>
      <c r="DF192" s="35"/>
      <c r="DG192" s="32"/>
      <c r="DH192" s="35"/>
      <c r="DI192" s="35"/>
      <c r="DJ192" s="32"/>
      <c r="DK192" s="35"/>
      <c r="DL192" s="35"/>
      <c r="DM192" s="32"/>
      <c r="DN192" s="35"/>
      <c r="DO192" s="35"/>
      <c r="DP192" s="32"/>
      <c r="DQ192" s="35"/>
      <c r="DR192" s="35"/>
      <c r="DS192" s="669"/>
      <c r="DT192" s="35"/>
      <c r="DU192" s="35"/>
      <c r="DV192" s="32"/>
      <c r="DW192" s="35"/>
      <c r="DX192" s="35"/>
      <c r="DY192" s="32"/>
      <c r="DZ192" s="32"/>
      <c r="EA192" s="35"/>
      <c r="EB192" s="35"/>
      <c r="EC192" s="424">
        <f t="shared" si="3691"/>
        <v>0</v>
      </c>
      <c r="ED192" s="32"/>
      <c r="EE192" s="35"/>
      <c r="EF192" s="35"/>
      <c r="EG192" s="32"/>
      <c r="EH192" s="35"/>
      <c r="EI192" s="35"/>
      <c r="EJ192" s="32"/>
      <c r="EK192" s="35"/>
      <c r="EL192" s="35"/>
      <c r="EM192" s="32"/>
      <c r="EN192" s="35"/>
      <c r="EO192" s="35"/>
      <c r="EP192" s="32"/>
      <c r="EQ192" s="35"/>
      <c r="ER192" s="35"/>
      <c r="ES192" s="424">
        <f t="shared" si="3698"/>
        <v>0</v>
      </c>
      <c r="ET192" s="35"/>
      <c r="EU192" s="35"/>
      <c r="EV192" s="399">
        <f t="shared" si="5410"/>
        <v>0</v>
      </c>
      <c r="EW192" s="424">
        <f t="shared" si="3790"/>
        <v>0</v>
      </c>
      <c r="EX192" s="45"/>
      <c r="EY192" s="32"/>
      <c r="EZ192" s="35"/>
      <c r="FA192" s="35"/>
      <c r="FB192" s="32"/>
      <c r="FC192" s="35"/>
      <c r="FD192" s="35"/>
      <c r="FE192" s="32"/>
      <c r="FF192" s="35"/>
      <c r="FG192" s="35"/>
      <c r="FH192" s="32"/>
      <c r="FI192" s="35"/>
      <c r="FJ192" s="35"/>
      <c r="FK192" s="32"/>
      <c r="FL192" s="35"/>
      <c r="FM192" s="35"/>
      <c r="FN192" s="32"/>
      <c r="FO192" s="35"/>
      <c r="FP192" s="35"/>
      <c r="FQ192" s="669"/>
      <c r="FR192" s="35"/>
      <c r="FS192" s="35"/>
      <c r="FT192" s="32"/>
      <c r="FU192" s="35"/>
      <c r="FV192" s="35"/>
      <c r="FW192" s="32"/>
      <c r="FX192" s="35"/>
      <c r="FY192" s="35"/>
      <c r="FZ192" s="35"/>
      <c r="GA192" s="424">
        <f t="shared" si="3708"/>
        <v>0</v>
      </c>
      <c r="GB192" s="32"/>
      <c r="GC192" s="35"/>
      <c r="GD192" s="35"/>
      <c r="GE192" s="32"/>
      <c r="GF192" s="35"/>
      <c r="GG192" s="35"/>
      <c r="GH192" s="32"/>
      <c r="GI192" s="35"/>
      <c r="GJ192" s="35"/>
      <c r="GK192" s="32"/>
      <c r="GL192" s="35"/>
      <c r="GM192" s="35"/>
      <c r="GN192" s="32"/>
      <c r="GO192" s="35"/>
      <c r="GP192" s="35"/>
      <c r="GQ192" s="424">
        <f t="shared" si="3715"/>
        <v>0</v>
      </c>
      <c r="GR192" s="35"/>
      <c r="GS192" s="35"/>
      <c r="GT192" s="399">
        <f t="shared" si="5411"/>
        <v>0</v>
      </c>
      <c r="GU192" s="424">
        <f t="shared" si="3791"/>
        <v>0</v>
      </c>
      <c r="GV192" s="45"/>
      <c r="GW192" s="32"/>
      <c r="GX192" s="35"/>
      <c r="GY192" s="35"/>
      <c r="GZ192" s="32"/>
      <c r="HA192" s="35"/>
      <c r="HB192" s="35"/>
      <c r="HC192" s="32"/>
      <c r="HD192" s="35"/>
      <c r="HE192" s="35"/>
      <c r="HF192" s="32"/>
      <c r="HG192" s="35"/>
      <c r="HH192" s="35"/>
      <c r="HI192" s="32"/>
      <c r="HJ192" s="35"/>
      <c r="HK192" s="35"/>
      <c r="HL192" s="32"/>
      <c r="HM192" s="35"/>
      <c r="HN192" s="35"/>
      <c r="HO192" s="669"/>
      <c r="HP192" s="35"/>
      <c r="HQ192" s="35"/>
      <c r="HR192" s="32"/>
      <c r="HS192" s="35"/>
      <c r="HT192" s="35"/>
      <c r="HU192" s="32"/>
      <c r="HV192" s="32"/>
      <c r="HW192" s="35"/>
      <c r="HX192" s="35"/>
      <c r="HY192" s="424">
        <f t="shared" si="3725"/>
        <v>0</v>
      </c>
      <c r="HZ192" s="32"/>
      <c r="IA192" s="35"/>
      <c r="IB192" s="35"/>
      <c r="IC192" s="32"/>
      <c r="ID192" s="35"/>
      <c r="IE192" s="35"/>
      <c r="IF192" s="32"/>
      <c r="IG192" s="35"/>
      <c r="IH192" s="35"/>
      <c r="II192" s="32"/>
      <c r="IJ192" s="35"/>
      <c r="IK192" s="35"/>
      <c r="IL192" s="32"/>
      <c r="IM192" s="35"/>
      <c r="IN192" s="35"/>
      <c r="IO192" s="424">
        <f t="shared" si="3732"/>
        <v>0</v>
      </c>
      <c r="IP192" s="35"/>
      <c r="IQ192" s="35"/>
      <c r="IR192" s="399">
        <f t="shared" si="5412"/>
        <v>0</v>
      </c>
      <c r="IS192" s="424">
        <f t="shared" si="3792"/>
        <v>0</v>
      </c>
      <c r="IT192" s="45"/>
      <c r="IU192" s="32"/>
      <c r="IV192" s="35"/>
      <c r="IW192" s="35"/>
      <c r="IX192" s="32"/>
      <c r="IY192" s="35"/>
      <c r="IZ192" s="35"/>
      <c r="JA192" s="32"/>
      <c r="JB192" s="35"/>
      <c r="JC192" s="35"/>
      <c r="JD192" s="32"/>
      <c r="JE192" s="35"/>
      <c r="JF192" s="35"/>
      <c r="JG192" s="32"/>
      <c r="JH192" s="35"/>
      <c r="JI192" s="35"/>
      <c r="JJ192" s="32"/>
      <c r="JK192" s="35"/>
      <c r="JL192" s="35"/>
      <c r="JM192" s="669"/>
      <c r="JN192" s="35"/>
      <c r="JO192" s="35"/>
      <c r="JP192" s="32"/>
      <c r="JQ192" s="35"/>
      <c r="JR192" s="35"/>
      <c r="JS192" s="32"/>
      <c r="JT192" s="32"/>
      <c r="JU192" s="35"/>
      <c r="JV192" s="35"/>
      <c r="JW192" s="424">
        <f t="shared" si="3742"/>
        <v>0</v>
      </c>
      <c r="JX192" s="32"/>
      <c r="JY192" s="35"/>
      <c r="JZ192" s="35"/>
      <c r="KA192" s="32"/>
      <c r="KB192" s="35"/>
      <c r="KC192" s="35"/>
      <c r="KD192" s="32"/>
      <c r="KE192" s="35"/>
      <c r="KF192" s="35"/>
      <c r="KG192" s="32"/>
      <c r="KH192" s="35"/>
      <c r="KI192" s="35"/>
      <c r="KJ192" s="32"/>
      <c r="KK192" s="35"/>
      <c r="KL192" s="35"/>
      <c r="KM192" s="424">
        <f t="shared" si="3749"/>
        <v>0</v>
      </c>
      <c r="KN192" s="35"/>
      <c r="KO192" s="35"/>
      <c r="KP192" s="399">
        <f t="shared" si="5413"/>
        <v>0</v>
      </c>
      <c r="KQ192" s="424">
        <f t="shared" si="3793"/>
        <v>0</v>
      </c>
      <c r="KR192" s="45"/>
    </row>
    <row r="193" spans="1:304" ht="43.15" customHeight="1">
      <c r="A193" s="919"/>
      <c r="B193" s="28"/>
      <c r="C193" s="16"/>
      <c r="D193" s="820" t="s">
        <v>411</v>
      </c>
      <c r="E193" s="32"/>
      <c r="F193" s="32"/>
      <c r="G193" s="35"/>
      <c r="H193" s="32"/>
      <c r="I193" s="32"/>
      <c r="J193" s="35"/>
      <c r="K193" s="32"/>
      <c r="L193" s="32"/>
      <c r="M193" s="35"/>
      <c r="N193" s="32"/>
      <c r="O193" s="32"/>
      <c r="P193" s="35"/>
      <c r="Q193" s="32"/>
      <c r="R193" s="32"/>
      <c r="S193" s="35"/>
      <c r="T193" s="32"/>
      <c r="U193" s="32"/>
      <c r="V193" s="35"/>
      <c r="W193" s="669"/>
      <c r="X193" s="35"/>
      <c r="Y193" s="35"/>
      <c r="Z193" s="32"/>
      <c r="AA193" s="229"/>
      <c r="AB193" s="35"/>
      <c r="AC193" s="32"/>
      <c r="AD193" s="32"/>
      <c r="AE193" s="32"/>
      <c r="AF193" s="35"/>
      <c r="AG193" s="35"/>
      <c r="AH193" s="32"/>
      <c r="AI193" s="32"/>
      <c r="AJ193" s="35"/>
      <c r="AK193" s="32"/>
      <c r="AL193" s="32"/>
      <c r="AM193" s="35"/>
      <c r="AN193" s="32"/>
      <c r="AO193" s="32"/>
      <c r="AP193" s="35"/>
      <c r="AQ193" s="32"/>
      <c r="AR193" s="32"/>
      <c r="AS193" s="35"/>
      <c r="AT193" s="32"/>
      <c r="AU193" s="32"/>
      <c r="AV193" s="35"/>
      <c r="AW193" s="35"/>
      <c r="AX193" s="35"/>
      <c r="AY193" s="35"/>
      <c r="AZ193" s="399"/>
      <c r="BA193" s="206"/>
      <c r="BB193" s="45"/>
      <c r="BC193" s="804"/>
      <c r="BD193" s="842"/>
      <c r="BE193" s="842"/>
      <c r="BF193" s="804"/>
      <c r="BG193" s="842"/>
      <c r="BH193" s="847"/>
      <c r="BI193" s="804"/>
      <c r="BJ193" s="842"/>
      <c r="BK193" s="842"/>
      <c r="BL193" s="804"/>
      <c r="BM193" s="842"/>
      <c r="BN193" s="842"/>
      <c r="BO193" s="804"/>
      <c r="BP193" s="842"/>
      <c r="BQ193" s="842"/>
      <c r="BR193" s="804"/>
      <c r="BS193" s="842"/>
      <c r="BT193" s="842"/>
      <c r="BU193" s="804"/>
      <c r="BV193" s="842"/>
      <c r="BW193" s="842"/>
      <c r="BX193" s="804"/>
      <c r="BY193" s="854"/>
      <c r="BZ193" s="842"/>
      <c r="CA193" s="804"/>
      <c r="CB193" s="804"/>
      <c r="CC193" s="842"/>
      <c r="CD193" s="842"/>
      <c r="CE193" s="424">
        <f t="shared" si="3674"/>
        <v>0</v>
      </c>
      <c r="CF193" s="804">
        <v>100</v>
      </c>
      <c r="CG193" s="842">
        <v>24</v>
      </c>
      <c r="CH193" s="847">
        <v>2400</v>
      </c>
      <c r="CI193" s="804"/>
      <c r="CJ193" s="842"/>
      <c r="CK193" s="842"/>
      <c r="CL193" s="804"/>
      <c r="CM193" s="842"/>
      <c r="CN193" s="847"/>
      <c r="CO193" s="804"/>
      <c r="CP193" s="842"/>
      <c r="CQ193" s="842"/>
      <c r="CR193" s="804"/>
      <c r="CS193" s="842"/>
      <c r="CT193" s="842"/>
      <c r="CU193" s="424">
        <f t="shared" si="3681"/>
        <v>2400</v>
      </c>
      <c r="CV193" s="842"/>
      <c r="CW193" s="842"/>
      <c r="CX193" s="399">
        <f t="shared" si="5409"/>
        <v>240</v>
      </c>
      <c r="CY193" s="424">
        <f t="shared" si="3789"/>
        <v>2640</v>
      </c>
      <c r="CZ193" s="820" t="s">
        <v>412</v>
      </c>
      <c r="DA193" s="804"/>
      <c r="DB193" s="842"/>
      <c r="DC193" s="842"/>
      <c r="DD193" s="804"/>
      <c r="DE193" s="842"/>
      <c r="DF193" s="842"/>
      <c r="DG193" s="804"/>
      <c r="DH193" s="842"/>
      <c r="DI193" s="842"/>
      <c r="DJ193" s="804"/>
      <c r="DK193" s="842"/>
      <c r="DL193" s="842"/>
      <c r="DM193" s="804"/>
      <c r="DN193" s="842"/>
      <c r="DO193" s="842"/>
      <c r="DP193" s="804"/>
      <c r="DQ193" s="842"/>
      <c r="DR193" s="842"/>
      <c r="DS193" s="804"/>
      <c r="DT193" s="842"/>
      <c r="DU193" s="842"/>
      <c r="DV193" s="804"/>
      <c r="DW193" s="842"/>
      <c r="DX193" s="847"/>
      <c r="DY193" s="804"/>
      <c r="DZ193" s="804"/>
      <c r="EA193" s="842"/>
      <c r="EB193" s="842"/>
      <c r="EC193" s="424">
        <f t="shared" si="3691"/>
        <v>0</v>
      </c>
      <c r="ED193" s="804">
        <v>140</v>
      </c>
      <c r="EE193" s="842">
        <v>20</v>
      </c>
      <c r="EF193" s="847">
        <v>2800</v>
      </c>
      <c r="EG193" s="804"/>
      <c r="EH193" s="842"/>
      <c r="EI193" s="842"/>
      <c r="EJ193" s="804"/>
      <c r="EK193" s="842"/>
      <c r="EL193" s="847"/>
      <c r="EM193" s="804">
        <v>50</v>
      </c>
      <c r="EN193" s="842">
        <v>222</v>
      </c>
      <c r="EO193" s="847">
        <v>11100</v>
      </c>
      <c r="EP193" s="804"/>
      <c r="EQ193" s="842"/>
      <c r="ER193" s="847">
        <f>EO193+EF193</f>
        <v>13900</v>
      </c>
      <c r="ES193" s="424">
        <f t="shared" si="3698"/>
        <v>27800</v>
      </c>
      <c r="ET193" s="847"/>
      <c r="EU193" s="847"/>
      <c r="EV193" s="399">
        <f t="shared" si="5410"/>
        <v>2780</v>
      </c>
      <c r="EW193" s="424">
        <f t="shared" si="3790"/>
        <v>30580</v>
      </c>
      <c r="EX193" s="816" t="s">
        <v>413</v>
      </c>
      <c r="EY193" s="804"/>
      <c r="EZ193" s="842"/>
      <c r="FA193" s="842"/>
      <c r="FB193" s="804"/>
      <c r="FC193" s="842"/>
      <c r="FD193" s="842"/>
      <c r="FE193" s="804"/>
      <c r="FF193" s="842"/>
      <c r="FG193" s="842"/>
      <c r="FH193" s="804"/>
      <c r="FI193" s="842"/>
      <c r="FJ193" s="847"/>
      <c r="FK193" s="804"/>
      <c r="FL193" s="842"/>
      <c r="FM193" s="842"/>
      <c r="FN193" s="804"/>
      <c r="FO193" s="842"/>
      <c r="FP193" s="842"/>
      <c r="FQ193" s="804"/>
      <c r="FR193" s="842"/>
      <c r="FS193" s="842"/>
      <c r="FT193" s="804"/>
      <c r="FU193" s="842"/>
      <c r="FV193" s="842"/>
      <c r="FW193" s="804"/>
      <c r="FX193" s="842"/>
      <c r="FY193" s="842"/>
      <c r="FZ193" s="842"/>
      <c r="GA193" s="424">
        <f t="shared" si="3708"/>
        <v>0</v>
      </c>
      <c r="GB193" s="804">
        <v>128</v>
      </c>
      <c r="GC193" s="842">
        <v>20</v>
      </c>
      <c r="GD193" s="847">
        <v>2560</v>
      </c>
      <c r="GE193" s="804"/>
      <c r="GF193" s="842"/>
      <c r="GG193" s="842"/>
      <c r="GH193" s="804"/>
      <c r="GI193" s="842"/>
      <c r="GJ193" s="842"/>
      <c r="GK193" s="804">
        <v>70</v>
      </c>
      <c r="GL193" s="842">
        <v>222</v>
      </c>
      <c r="GM193" s="847">
        <v>15540</v>
      </c>
      <c r="GN193" s="804"/>
      <c r="GO193" s="842"/>
      <c r="GP193" s="842"/>
      <c r="GQ193" s="424">
        <f t="shared" si="3715"/>
        <v>18100</v>
      </c>
      <c r="GR193" s="842"/>
      <c r="GS193" s="842"/>
      <c r="GT193" s="399">
        <f t="shared" si="5411"/>
        <v>1810</v>
      </c>
      <c r="GU193" s="424">
        <f t="shared" si="3791"/>
        <v>19910</v>
      </c>
      <c r="GV193" s="816" t="s">
        <v>413</v>
      </c>
      <c r="GW193" s="804"/>
      <c r="GX193" s="842"/>
      <c r="GY193" s="842"/>
      <c r="GZ193" s="804"/>
      <c r="HA193" s="842"/>
      <c r="HB193" s="842"/>
      <c r="HC193" s="804"/>
      <c r="HD193" s="842"/>
      <c r="HE193" s="842"/>
      <c r="HF193" s="804"/>
      <c r="HG193" s="842"/>
      <c r="HH193" s="847"/>
      <c r="HI193" s="804"/>
      <c r="HJ193" s="842"/>
      <c r="HK193" s="842"/>
      <c r="HL193" s="804"/>
      <c r="HM193" s="842"/>
      <c r="HN193" s="842"/>
      <c r="HO193" s="804"/>
      <c r="HP193" s="842"/>
      <c r="HQ193" s="842"/>
      <c r="HR193" s="804"/>
      <c r="HS193" s="842"/>
      <c r="HT193" s="842"/>
      <c r="HU193" s="804"/>
      <c r="HV193" s="804"/>
      <c r="HW193" s="842"/>
      <c r="HX193" s="842"/>
      <c r="HY193" s="424">
        <f t="shared" si="3725"/>
        <v>0</v>
      </c>
      <c r="HZ193" s="804">
        <v>60</v>
      </c>
      <c r="IA193" s="842">
        <v>20</v>
      </c>
      <c r="IB193" s="847">
        <v>1200</v>
      </c>
      <c r="IC193" s="804"/>
      <c r="ID193" s="842"/>
      <c r="IE193" s="842"/>
      <c r="IF193" s="804"/>
      <c r="IG193" s="842"/>
      <c r="IH193" s="847"/>
      <c r="II193" s="804">
        <v>64</v>
      </c>
      <c r="IJ193" s="842">
        <v>222</v>
      </c>
      <c r="IK193" s="847">
        <v>14208</v>
      </c>
      <c r="IL193" s="804"/>
      <c r="IM193" s="842"/>
      <c r="IN193" s="842"/>
      <c r="IO193" s="424">
        <f t="shared" si="3732"/>
        <v>15408</v>
      </c>
      <c r="IP193" s="842"/>
      <c r="IQ193" s="842"/>
      <c r="IR193" s="399">
        <f t="shared" si="5412"/>
        <v>1540.8000000000002</v>
      </c>
      <c r="IS193" s="424">
        <f t="shared" si="3792"/>
        <v>16948.8</v>
      </c>
      <c r="IT193" s="816" t="s">
        <v>414</v>
      </c>
      <c r="IU193" s="804"/>
      <c r="IV193" s="842"/>
      <c r="IW193" s="842"/>
      <c r="IX193" s="804"/>
      <c r="IY193" s="842"/>
      <c r="IZ193" s="842"/>
      <c r="JA193" s="804"/>
      <c r="JB193" s="842"/>
      <c r="JC193" s="842"/>
      <c r="JD193" s="804"/>
      <c r="JE193" s="842"/>
      <c r="JF193" s="842"/>
      <c r="JG193" s="804"/>
      <c r="JH193" s="842"/>
      <c r="JI193" s="842"/>
      <c r="JJ193" s="804"/>
      <c r="JK193" s="842"/>
      <c r="JL193" s="842"/>
      <c r="JM193" s="804"/>
      <c r="JN193" s="842"/>
      <c r="JO193" s="842"/>
      <c r="JP193" s="804"/>
      <c r="JQ193" s="842"/>
      <c r="JR193" s="842"/>
      <c r="JS193" s="804"/>
      <c r="JT193" s="836"/>
      <c r="JU193" s="842"/>
      <c r="JV193" s="842"/>
      <c r="JW193" s="424">
        <f t="shared" si="3742"/>
        <v>0</v>
      </c>
      <c r="JX193" s="804">
        <v>60</v>
      </c>
      <c r="JY193" s="842">
        <v>20</v>
      </c>
      <c r="JZ193" s="847">
        <v>1200</v>
      </c>
      <c r="KA193" s="804"/>
      <c r="KB193" s="842"/>
      <c r="KC193" s="842"/>
      <c r="KD193" s="804"/>
      <c r="KE193" s="842"/>
      <c r="KF193" s="847"/>
      <c r="KG193" s="804">
        <v>30</v>
      </c>
      <c r="KH193" s="842">
        <v>222</v>
      </c>
      <c r="KI193" s="847">
        <v>6660</v>
      </c>
      <c r="KJ193" s="804"/>
      <c r="KK193" s="842"/>
      <c r="KL193" s="842"/>
      <c r="KM193" s="424">
        <f t="shared" si="3749"/>
        <v>7860</v>
      </c>
      <c r="KN193" s="842"/>
      <c r="KO193" s="842"/>
      <c r="KP193" s="399">
        <f t="shared" si="5413"/>
        <v>786</v>
      </c>
      <c r="KQ193" s="424">
        <f t="shared" si="3793"/>
        <v>8646</v>
      </c>
      <c r="KR193" s="816" t="s">
        <v>414</v>
      </c>
    </row>
    <row r="194" spans="1:304">
      <c r="A194" s="919"/>
      <c r="B194" s="28"/>
      <c r="C194" s="16"/>
      <c r="D194" s="17" t="s">
        <v>284</v>
      </c>
      <c r="E194" s="32"/>
      <c r="F194" s="32" t="str">
        <f t="shared" si="5407"/>
        <v/>
      </c>
      <c r="G194" s="35"/>
      <c r="H194" s="32"/>
      <c r="I194" s="32" t="str">
        <f t="shared" ref="I194:I200" si="5415">IF(ISERROR(J194/H194),"",(J194/H194))</f>
        <v/>
      </c>
      <c r="J194" s="35"/>
      <c r="K194" s="32"/>
      <c r="L194" s="32" t="str">
        <f t="shared" ref="L194:L200" si="5416">IF(ISERROR(M194/K194),"",(M194/K194))</f>
        <v/>
      </c>
      <c r="M194" s="35"/>
      <c r="N194" s="32"/>
      <c r="O194" s="32" t="str">
        <f t="shared" ref="O194:O200" si="5417">IF(ISERROR(P194/N194),"",(P194/N194))</f>
        <v/>
      </c>
      <c r="P194" s="35"/>
      <c r="Q194" s="32"/>
      <c r="R194" s="32" t="str">
        <f t="shared" ref="R194:R200" si="5418">IF(ISERROR(S194/Q194),"",(S194/Q194))</f>
        <v/>
      </c>
      <c r="S194" s="35"/>
      <c r="T194" s="32"/>
      <c r="U194" s="32" t="str">
        <f t="shared" ref="U194:U200" si="5419">IF(ISERROR(V194/T194),"",(V194/T194))</f>
        <v/>
      </c>
      <c r="V194" s="35"/>
      <c r="W194" s="669"/>
      <c r="X194" s="35"/>
      <c r="Y194" s="35"/>
      <c r="Z194" s="32"/>
      <c r="AA194" s="229" t="str">
        <f t="shared" ref="AA194:AA200" si="5420">IF(ISERROR(AB194/Z194),"",(AB194/Z194))</f>
        <v/>
      </c>
      <c r="AB194" s="35"/>
      <c r="AC194" s="32"/>
      <c r="AD194" s="32"/>
      <c r="AE194" s="32" t="str">
        <f t="shared" ref="AE194:AE200" si="5421">IF(ISERROR(AF194/AD194),"",(AF194/AD194))</f>
        <v/>
      </c>
      <c r="AF194" s="35"/>
      <c r="AG194" s="35">
        <f t="shared" si="5414"/>
        <v>0</v>
      </c>
      <c r="AH194" s="32"/>
      <c r="AI194" s="32"/>
      <c r="AJ194" s="35"/>
      <c r="AK194" s="32"/>
      <c r="AL194" s="32"/>
      <c r="AM194" s="35"/>
      <c r="AN194" s="32"/>
      <c r="AO194" s="32"/>
      <c r="AP194" s="35"/>
      <c r="AQ194" s="32"/>
      <c r="AR194" s="32"/>
      <c r="AS194" s="35"/>
      <c r="AT194" s="32"/>
      <c r="AU194" s="32" t="str">
        <f t="shared" si="4231"/>
        <v>0</v>
      </c>
      <c r="AV194" s="35"/>
      <c r="AW194" s="35">
        <f t="shared" si="5298"/>
        <v>0</v>
      </c>
      <c r="AX194" s="35"/>
      <c r="AY194" s="35"/>
      <c r="AZ194" s="399">
        <f t="shared" si="5408"/>
        <v>0</v>
      </c>
      <c r="BA194" s="206">
        <f t="shared" si="5308"/>
        <v>0</v>
      </c>
      <c r="BB194" s="45"/>
      <c r="BC194" s="32"/>
      <c r="BD194" s="35" t="str">
        <f t="shared" ref="BD194:BD197" si="5422">IF(ISERROR(BE194/BC194),"",(BE194/BC194))</f>
        <v/>
      </c>
      <c r="BE194" s="35"/>
      <c r="BF194" s="32"/>
      <c r="BG194" s="35" t="str">
        <f t="shared" ref="BG194:BG197" si="5423">IF(ISERROR(BH194/BF194),"",(BH194/BF194))</f>
        <v/>
      </c>
      <c r="BH194" s="35"/>
      <c r="BI194" s="32"/>
      <c r="BJ194" s="35" t="str">
        <f t="shared" ref="BJ194:BJ197" si="5424">IF(ISERROR(BK194/BI194),"",(BK194/BI194))</f>
        <v/>
      </c>
      <c r="BK194" s="35"/>
      <c r="BL194" s="32"/>
      <c r="BM194" s="35" t="str">
        <f t="shared" ref="BM194:BM197" si="5425">IF(ISERROR(BN194/BL194),"",(BN194/BL194))</f>
        <v/>
      </c>
      <c r="BN194" s="35"/>
      <c r="BO194" s="32"/>
      <c r="BP194" s="35" t="str">
        <f t="shared" ref="BP194:BP197" si="5426">IF(ISERROR(BQ194/BO194),"",(BQ194/BO194))</f>
        <v/>
      </c>
      <c r="BQ194" s="35"/>
      <c r="BR194" s="32"/>
      <c r="BS194" s="35" t="str">
        <f t="shared" ref="BS194:BS197" si="5427">IF(ISERROR(BT194/BR194),"",(BT194/BR194))</f>
        <v/>
      </c>
      <c r="BT194" s="35"/>
      <c r="BU194" s="669"/>
      <c r="BV194" s="35"/>
      <c r="BW194" s="35"/>
      <c r="BX194" s="32"/>
      <c r="BY194" s="35" t="str">
        <f t="shared" ref="BY194:BY197" si="5428">IF(ISERROR(BZ194/BX194),"",(BZ194/BX194))</f>
        <v/>
      </c>
      <c r="BZ194" s="35"/>
      <c r="CA194" s="32"/>
      <c r="CB194" s="32"/>
      <c r="CC194" s="35" t="str">
        <f t="shared" ref="CC194:CC197" si="5429">IF(ISERROR(CD194/CB194),"",(CD194/CB194))</f>
        <v/>
      </c>
      <c r="CD194" s="35"/>
      <c r="CE194" s="424">
        <f t="shared" si="3674"/>
        <v>0</v>
      </c>
      <c r="CF194" s="32">
        <v>1600</v>
      </c>
      <c r="CG194" s="35">
        <f t="shared" ref="CG194:CG197" si="5430">IF(ISERROR(CH194/CF194),"",(CH194/CF194))</f>
        <v>2</v>
      </c>
      <c r="CH194" s="35">
        <v>3200</v>
      </c>
      <c r="CI194" s="32"/>
      <c r="CJ194" s="35" t="str">
        <f t="shared" ref="CJ194:CJ197" si="5431">IF(ISERROR(CK194/CI194),"",(CK194/CI194))</f>
        <v/>
      </c>
      <c r="CK194" s="35"/>
      <c r="CL194" s="32"/>
      <c r="CM194" s="35" t="str">
        <f t="shared" ref="CM194:CM197" si="5432">IF(ISERROR(CN194/CL194),"",(CN194/CL194))</f>
        <v/>
      </c>
      <c r="CN194" s="35"/>
      <c r="CO194" s="32">
        <v>800</v>
      </c>
      <c r="CP194" s="35">
        <f t="shared" ref="CP194:CP197" si="5433">IF(ISERROR(CQ194/CO194),"",(CQ194/CO194))</f>
        <v>222</v>
      </c>
      <c r="CQ194" s="35">
        <v>177600</v>
      </c>
      <c r="CR194" s="32"/>
      <c r="CS194" s="35" t="str">
        <f t="shared" ref="CS194:CS197" si="5434">IF(ISERROR(CT194/CR194),"",(CT194/CR194))</f>
        <v/>
      </c>
      <c r="CT194" s="35"/>
      <c r="CU194" s="424">
        <f t="shared" si="3681"/>
        <v>180800</v>
      </c>
      <c r="CV194" s="35"/>
      <c r="CW194" s="35"/>
      <c r="CX194" s="399">
        <f t="shared" si="5409"/>
        <v>18080</v>
      </c>
      <c r="CY194" s="424">
        <f t="shared" si="3789"/>
        <v>198880</v>
      </c>
      <c r="CZ194" s="822"/>
      <c r="DA194" s="32"/>
      <c r="DB194" s="35"/>
      <c r="DC194" s="35"/>
      <c r="DD194" s="32"/>
      <c r="DE194" s="35"/>
      <c r="DF194" s="35"/>
      <c r="DG194" s="32"/>
      <c r="DH194" s="35"/>
      <c r="DI194" s="35"/>
      <c r="DJ194" s="32"/>
      <c r="DK194" s="35"/>
      <c r="DL194" s="35"/>
      <c r="DM194" s="32"/>
      <c r="DN194" s="35"/>
      <c r="DO194" s="35"/>
      <c r="DP194" s="32"/>
      <c r="DQ194" s="35"/>
      <c r="DR194" s="35"/>
      <c r="DS194" s="669"/>
      <c r="DT194" s="35"/>
      <c r="DU194" s="35"/>
      <c r="DV194" s="32"/>
      <c r="DW194" s="35"/>
      <c r="DX194" s="35"/>
      <c r="DY194" s="32"/>
      <c r="DZ194" s="32"/>
      <c r="EA194" s="35"/>
      <c r="EB194" s="35"/>
      <c r="EC194" s="424">
        <f t="shared" si="3691"/>
        <v>0</v>
      </c>
      <c r="ED194" s="32">
        <v>1600</v>
      </c>
      <c r="EE194" s="35"/>
      <c r="EF194" s="35">
        <v>32000</v>
      </c>
      <c r="EG194" s="32"/>
      <c r="EH194" s="35"/>
      <c r="EI194" s="35"/>
      <c r="EJ194" s="32"/>
      <c r="EK194" s="35"/>
      <c r="EL194" s="35"/>
      <c r="EM194" s="32">
        <v>800</v>
      </c>
      <c r="EN194" s="35"/>
      <c r="EO194" s="35">
        <v>177600</v>
      </c>
      <c r="EP194" s="32"/>
      <c r="EQ194" s="35"/>
      <c r="ER194" s="35"/>
      <c r="ES194" s="424">
        <f t="shared" si="3698"/>
        <v>209600</v>
      </c>
      <c r="ET194" s="35"/>
      <c r="EU194" s="35"/>
      <c r="EV194" s="399">
        <f t="shared" si="5410"/>
        <v>20960</v>
      </c>
      <c r="EW194" s="424">
        <f t="shared" si="3790"/>
        <v>230560</v>
      </c>
      <c r="EX194" s="45"/>
      <c r="EY194" s="32"/>
      <c r="EZ194" s="35"/>
      <c r="FA194" s="35"/>
      <c r="FB194" s="32"/>
      <c r="FC194" s="35"/>
      <c r="FD194" s="35"/>
      <c r="FE194" s="32"/>
      <c r="FF194" s="35"/>
      <c r="FG194" s="35"/>
      <c r="FH194" s="32"/>
      <c r="FI194" s="35"/>
      <c r="FJ194" s="35"/>
      <c r="FK194" s="32"/>
      <c r="FL194" s="35"/>
      <c r="FM194" s="35"/>
      <c r="FN194" s="32"/>
      <c r="FO194" s="35"/>
      <c r="FP194" s="35"/>
      <c r="FQ194" s="669"/>
      <c r="FR194" s="35"/>
      <c r="FS194" s="35"/>
      <c r="FT194" s="32"/>
      <c r="FU194" s="35"/>
      <c r="FV194" s="35"/>
      <c r="FW194" s="32"/>
      <c r="FX194" s="35"/>
      <c r="FY194" s="35"/>
      <c r="FZ194" s="35"/>
      <c r="GA194" s="424">
        <f t="shared" si="3708"/>
        <v>0</v>
      </c>
      <c r="GB194" s="32">
        <v>1600</v>
      </c>
      <c r="GC194" s="35"/>
      <c r="GD194" s="35">
        <v>32000</v>
      </c>
      <c r="GE194" s="32"/>
      <c r="GF194" s="35"/>
      <c r="GG194" s="35"/>
      <c r="GH194" s="32"/>
      <c r="GI194" s="35"/>
      <c r="GJ194" s="35"/>
      <c r="GK194" s="32">
        <v>800</v>
      </c>
      <c r="GL194" s="35"/>
      <c r="GM194" s="35">
        <v>177600</v>
      </c>
      <c r="GN194" s="32"/>
      <c r="GO194" s="35"/>
      <c r="GP194" s="35"/>
      <c r="GQ194" s="424">
        <f t="shared" si="3715"/>
        <v>209600</v>
      </c>
      <c r="GR194" s="35"/>
      <c r="GS194" s="35"/>
      <c r="GT194" s="399">
        <f t="shared" si="5411"/>
        <v>20960</v>
      </c>
      <c r="GU194" s="424">
        <f t="shared" si="3791"/>
        <v>230560</v>
      </c>
      <c r="GV194" s="45"/>
      <c r="GW194" s="32"/>
      <c r="GX194" s="35"/>
      <c r="GY194" s="35"/>
      <c r="GZ194" s="32"/>
      <c r="HA194" s="35"/>
      <c r="HB194" s="35"/>
      <c r="HC194" s="32"/>
      <c r="HD194" s="35"/>
      <c r="HE194" s="35"/>
      <c r="HF194" s="32"/>
      <c r="HG194" s="35"/>
      <c r="HH194" s="35"/>
      <c r="HI194" s="32"/>
      <c r="HJ194" s="35"/>
      <c r="HK194" s="35"/>
      <c r="HL194" s="32"/>
      <c r="HM194" s="35"/>
      <c r="HN194" s="35"/>
      <c r="HO194" s="669"/>
      <c r="HP194" s="35"/>
      <c r="HQ194" s="35"/>
      <c r="HR194" s="32"/>
      <c r="HS194" s="35"/>
      <c r="HT194" s="35"/>
      <c r="HU194" s="32"/>
      <c r="HV194" s="32"/>
      <c r="HW194" s="35"/>
      <c r="HX194" s="35"/>
      <c r="HY194" s="424">
        <f t="shared" si="3725"/>
        <v>0</v>
      </c>
      <c r="HZ194" s="32">
        <v>1600</v>
      </c>
      <c r="IA194" s="35"/>
      <c r="IB194" s="35">
        <v>32000</v>
      </c>
      <c r="IC194" s="32"/>
      <c r="ID194" s="35"/>
      <c r="IE194" s="35"/>
      <c r="IF194" s="32"/>
      <c r="IG194" s="35"/>
      <c r="IH194" s="35"/>
      <c r="II194" s="32">
        <v>800</v>
      </c>
      <c r="IJ194" s="35"/>
      <c r="IK194" s="35">
        <v>177600</v>
      </c>
      <c r="IL194" s="32"/>
      <c r="IM194" s="35"/>
      <c r="IN194" s="35"/>
      <c r="IO194" s="424">
        <f t="shared" si="3732"/>
        <v>209600</v>
      </c>
      <c r="IP194" s="35"/>
      <c r="IQ194" s="35"/>
      <c r="IR194" s="399">
        <f t="shared" si="5412"/>
        <v>20960</v>
      </c>
      <c r="IS194" s="424">
        <f t="shared" si="3792"/>
        <v>230560</v>
      </c>
      <c r="IT194" s="45"/>
      <c r="IU194" s="32"/>
      <c r="IV194" s="35"/>
      <c r="IW194" s="35"/>
      <c r="IX194" s="32"/>
      <c r="IY194" s="35"/>
      <c r="IZ194" s="35"/>
      <c r="JA194" s="32"/>
      <c r="JB194" s="35"/>
      <c r="JC194" s="35"/>
      <c r="JD194" s="32"/>
      <c r="JE194" s="35"/>
      <c r="JF194" s="35"/>
      <c r="JG194" s="32"/>
      <c r="JH194" s="35"/>
      <c r="JI194" s="35"/>
      <c r="JJ194" s="32"/>
      <c r="JK194" s="35"/>
      <c r="JL194" s="35"/>
      <c r="JM194" s="669"/>
      <c r="JN194" s="35"/>
      <c r="JO194" s="35"/>
      <c r="JP194" s="32"/>
      <c r="JQ194" s="35"/>
      <c r="JR194" s="35"/>
      <c r="JS194" s="32"/>
      <c r="JT194" s="32"/>
      <c r="JU194" s="35"/>
      <c r="JV194" s="35"/>
      <c r="JW194" s="424">
        <f t="shared" si="3742"/>
        <v>0</v>
      </c>
      <c r="JX194" s="32">
        <v>1600</v>
      </c>
      <c r="JY194" s="35"/>
      <c r="JZ194" s="35">
        <v>32000</v>
      </c>
      <c r="KA194" s="32"/>
      <c r="KB194" s="35"/>
      <c r="KC194" s="35"/>
      <c r="KD194" s="32"/>
      <c r="KE194" s="35"/>
      <c r="KF194" s="35"/>
      <c r="KG194" s="32">
        <v>800</v>
      </c>
      <c r="KH194" s="35"/>
      <c r="KI194" s="35">
        <v>177600</v>
      </c>
      <c r="KJ194" s="32"/>
      <c r="KK194" s="35"/>
      <c r="KL194" s="35"/>
      <c r="KM194" s="424">
        <f t="shared" si="3749"/>
        <v>209600</v>
      </c>
      <c r="KN194" s="35"/>
      <c r="KO194" s="35"/>
      <c r="KP194" s="399">
        <f t="shared" si="5413"/>
        <v>20960</v>
      </c>
      <c r="KQ194" s="424">
        <f t="shared" si="3793"/>
        <v>230560</v>
      </c>
      <c r="KR194" s="45"/>
    </row>
    <row r="195" spans="1:304">
      <c r="A195" s="919"/>
      <c r="B195" s="28"/>
      <c r="C195" s="16"/>
      <c r="D195" s="17" t="s">
        <v>285</v>
      </c>
      <c r="E195" s="32"/>
      <c r="F195" s="32" t="str">
        <f t="shared" si="5407"/>
        <v/>
      </c>
      <c r="G195" s="35"/>
      <c r="H195" s="32"/>
      <c r="I195" s="32" t="str">
        <f t="shared" si="5415"/>
        <v/>
      </c>
      <c r="J195" s="35"/>
      <c r="K195" s="32"/>
      <c r="L195" s="32" t="str">
        <f t="shared" si="5416"/>
        <v/>
      </c>
      <c r="M195" s="35"/>
      <c r="N195" s="32"/>
      <c r="O195" s="32" t="str">
        <f t="shared" si="5417"/>
        <v/>
      </c>
      <c r="P195" s="35"/>
      <c r="Q195" s="32"/>
      <c r="R195" s="32" t="str">
        <f t="shared" si="5418"/>
        <v/>
      </c>
      <c r="S195" s="35"/>
      <c r="T195" s="32"/>
      <c r="U195" s="32" t="str">
        <f t="shared" si="5419"/>
        <v/>
      </c>
      <c r="V195" s="35"/>
      <c r="W195" s="669"/>
      <c r="X195" s="35"/>
      <c r="Y195" s="35"/>
      <c r="Z195" s="32"/>
      <c r="AA195" s="229" t="str">
        <f t="shared" si="5420"/>
        <v/>
      </c>
      <c r="AB195" s="35"/>
      <c r="AC195" s="32"/>
      <c r="AD195" s="32"/>
      <c r="AE195" s="32" t="str">
        <f t="shared" si="5421"/>
        <v/>
      </c>
      <c r="AF195" s="35"/>
      <c r="AG195" s="35">
        <f t="shared" si="5414"/>
        <v>0</v>
      </c>
      <c r="AH195" s="32"/>
      <c r="AI195" s="32"/>
      <c r="AJ195" s="35"/>
      <c r="AK195" s="32"/>
      <c r="AL195" s="32"/>
      <c r="AM195" s="35"/>
      <c r="AN195" s="32"/>
      <c r="AO195" s="32"/>
      <c r="AP195" s="35"/>
      <c r="AQ195" s="32"/>
      <c r="AR195" s="32"/>
      <c r="AS195" s="35"/>
      <c r="AT195" s="32"/>
      <c r="AU195" s="32" t="str">
        <f t="shared" si="4231"/>
        <v>0</v>
      </c>
      <c r="AV195" s="35"/>
      <c r="AW195" s="35">
        <f t="shared" si="5298"/>
        <v>0</v>
      </c>
      <c r="AX195" s="35"/>
      <c r="AY195" s="35"/>
      <c r="AZ195" s="399">
        <f t="shared" si="5408"/>
        <v>0</v>
      </c>
      <c r="BA195" s="206">
        <f t="shared" si="5308"/>
        <v>0</v>
      </c>
      <c r="BB195" s="45"/>
      <c r="BC195" s="32"/>
      <c r="BD195" s="35" t="str">
        <f t="shared" si="5422"/>
        <v/>
      </c>
      <c r="BE195" s="35"/>
      <c r="BF195" s="32"/>
      <c r="BG195" s="35" t="str">
        <f t="shared" si="5423"/>
        <v/>
      </c>
      <c r="BH195" s="35"/>
      <c r="BI195" s="32"/>
      <c r="BJ195" s="35" t="str">
        <f t="shared" si="5424"/>
        <v/>
      </c>
      <c r="BK195" s="35"/>
      <c r="BL195" s="32"/>
      <c r="BM195" s="35" t="str">
        <f t="shared" si="5425"/>
        <v/>
      </c>
      <c r="BN195" s="35"/>
      <c r="BO195" s="32"/>
      <c r="BP195" s="35" t="str">
        <f t="shared" si="5426"/>
        <v/>
      </c>
      <c r="BQ195" s="35"/>
      <c r="BR195" s="32"/>
      <c r="BS195" s="35" t="str">
        <f t="shared" si="5427"/>
        <v/>
      </c>
      <c r="BT195" s="35"/>
      <c r="BU195" s="669"/>
      <c r="BV195" s="35"/>
      <c r="BW195" s="35"/>
      <c r="BX195" s="32"/>
      <c r="BY195" s="35" t="str">
        <f t="shared" si="5428"/>
        <v/>
      </c>
      <c r="BZ195" s="35"/>
      <c r="CA195" s="32"/>
      <c r="CB195" s="32"/>
      <c r="CC195" s="35" t="str">
        <f t="shared" si="5429"/>
        <v/>
      </c>
      <c r="CD195" s="35"/>
      <c r="CE195" s="424">
        <f t="shared" si="3674"/>
        <v>0</v>
      </c>
      <c r="CF195" s="32"/>
      <c r="CG195" s="35" t="str">
        <f t="shared" si="5430"/>
        <v/>
      </c>
      <c r="CH195" s="35"/>
      <c r="CI195" s="32"/>
      <c r="CJ195" s="35" t="str">
        <f t="shared" si="5431"/>
        <v/>
      </c>
      <c r="CK195" s="35"/>
      <c r="CL195" s="32"/>
      <c r="CM195" s="35" t="str">
        <f t="shared" si="5432"/>
        <v/>
      </c>
      <c r="CN195" s="35"/>
      <c r="CO195" s="32"/>
      <c r="CP195" s="35" t="str">
        <f t="shared" si="5433"/>
        <v/>
      </c>
      <c r="CQ195" s="35"/>
      <c r="CR195" s="32"/>
      <c r="CS195" s="35" t="str">
        <f t="shared" si="5434"/>
        <v/>
      </c>
      <c r="CT195" s="35"/>
      <c r="CU195" s="424">
        <f t="shared" si="3681"/>
        <v>0</v>
      </c>
      <c r="CV195" s="35"/>
      <c r="CW195" s="35"/>
      <c r="CX195" s="399">
        <f t="shared" si="5409"/>
        <v>0</v>
      </c>
      <c r="CY195" s="424">
        <f t="shared" si="3789"/>
        <v>0</v>
      </c>
      <c r="CZ195" s="822"/>
      <c r="DA195" s="32"/>
      <c r="DB195" s="35"/>
      <c r="DC195" s="35"/>
      <c r="DD195" s="32"/>
      <c r="DE195" s="35"/>
      <c r="DF195" s="35"/>
      <c r="DG195" s="32"/>
      <c r="DH195" s="35"/>
      <c r="DI195" s="35"/>
      <c r="DJ195" s="32"/>
      <c r="DK195" s="35"/>
      <c r="DL195" s="35"/>
      <c r="DM195" s="32"/>
      <c r="DN195" s="35"/>
      <c r="DO195" s="35"/>
      <c r="DP195" s="32"/>
      <c r="DQ195" s="35"/>
      <c r="DR195" s="35"/>
      <c r="DS195" s="669"/>
      <c r="DT195" s="35"/>
      <c r="DU195" s="35"/>
      <c r="DV195" s="32"/>
      <c r="DW195" s="35"/>
      <c r="DX195" s="35"/>
      <c r="DY195" s="32"/>
      <c r="DZ195" s="32"/>
      <c r="EA195" s="35"/>
      <c r="EB195" s="35"/>
      <c r="EC195" s="424">
        <f t="shared" si="3691"/>
        <v>0</v>
      </c>
      <c r="ED195" s="32"/>
      <c r="EE195" s="35"/>
      <c r="EF195" s="35"/>
      <c r="EG195" s="32"/>
      <c r="EH195" s="35"/>
      <c r="EI195" s="35"/>
      <c r="EJ195" s="32"/>
      <c r="EK195" s="35"/>
      <c r="EL195" s="35"/>
      <c r="EM195" s="32"/>
      <c r="EN195" s="35"/>
      <c r="EO195" s="35"/>
      <c r="EP195" s="32"/>
      <c r="EQ195" s="35"/>
      <c r="ER195" s="35"/>
      <c r="ES195" s="424">
        <f t="shared" si="3698"/>
        <v>0</v>
      </c>
      <c r="ET195" s="35"/>
      <c r="EU195" s="35"/>
      <c r="EV195" s="399">
        <f t="shared" si="5410"/>
        <v>0</v>
      </c>
      <c r="EW195" s="424">
        <f t="shared" si="3790"/>
        <v>0</v>
      </c>
      <c r="EX195" s="45"/>
      <c r="EY195" s="32"/>
      <c r="EZ195" s="35"/>
      <c r="FA195" s="35"/>
      <c r="FB195" s="32"/>
      <c r="FC195" s="35"/>
      <c r="FD195" s="35"/>
      <c r="FE195" s="32"/>
      <c r="FF195" s="35"/>
      <c r="FG195" s="35"/>
      <c r="FH195" s="32"/>
      <c r="FI195" s="35"/>
      <c r="FJ195" s="35"/>
      <c r="FK195" s="32"/>
      <c r="FL195" s="35"/>
      <c r="FM195" s="35"/>
      <c r="FN195" s="32"/>
      <c r="FO195" s="35"/>
      <c r="FP195" s="35"/>
      <c r="FQ195" s="669"/>
      <c r="FR195" s="35"/>
      <c r="FS195" s="35"/>
      <c r="FT195" s="32"/>
      <c r="FU195" s="35"/>
      <c r="FV195" s="35"/>
      <c r="FW195" s="32"/>
      <c r="FX195" s="35"/>
      <c r="FY195" s="35"/>
      <c r="FZ195" s="35"/>
      <c r="GA195" s="424">
        <f t="shared" si="3708"/>
        <v>0</v>
      </c>
      <c r="GB195" s="32"/>
      <c r="GC195" s="35"/>
      <c r="GD195" s="35"/>
      <c r="GE195" s="32"/>
      <c r="GF195" s="35"/>
      <c r="GG195" s="35"/>
      <c r="GH195" s="32"/>
      <c r="GI195" s="35"/>
      <c r="GJ195" s="35"/>
      <c r="GK195" s="32"/>
      <c r="GL195" s="35"/>
      <c r="GM195" s="35"/>
      <c r="GN195" s="32"/>
      <c r="GO195" s="35"/>
      <c r="GP195" s="35"/>
      <c r="GQ195" s="424">
        <f t="shared" si="3715"/>
        <v>0</v>
      </c>
      <c r="GR195" s="35"/>
      <c r="GS195" s="35"/>
      <c r="GT195" s="399">
        <f t="shared" si="5411"/>
        <v>0</v>
      </c>
      <c r="GU195" s="424">
        <f t="shared" si="3791"/>
        <v>0</v>
      </c>
      <c r="GV195" s="45"/>
      <c r="GW195" s="32"/>
      <c r="GX195" s="35"/>
      <c r="GY195" s="35"/>
      <c r="GZ195" s="32"/>
      <c r="HA195" s="35"/>
      <c r="HB195" s="35"/>
      <c r="HC195" s="32"/>
      <c r="HD195" s="35"/>
      <c r="HE195" s="35"/>
      <c r="HF195" s="32"/>
      <c r="HG195" s="35"/>
      <c r="HH195" s="35"/>
      <c r="HI195" s="32"/>
      <c r="HJ195" s="35"/>
      <c r="HK195" s="35"/>
      <c r="HL195" s="32"/>
      <c r="HM195" s="35"/>
      <c r="HN195" s="35"/>
      <c r="HO195" s="669"/>
      <c r="HP195" s="35"/>
      <c r="HQ195" s="35"/>
      <c r="HR195" s="32"/>
      <c r="HS195" s="35"/>
      <c r="HT195" s="35"/>
      <c r="HU195" s="32"/>
      <c r="HV195" s="32"/>
      <c r="HW195" s="35"/>
      <c r="HX195" s="35"/>
      <c r="HY195" s="424">
        <f t="shared" si="3725"/>
        <v>0</v>
      </c>
      <c r="HZ195" s="32"/>
      <c r="IA195" s="35"/>
      <c r="IB195" s="35"/>
      <c r="IC195" s="32"/>
      <c r="ID195" s="35"/>
      <c r="IE195" s="35"/>
      <c r="IF195" s="32"/>
      <c r="IG195" s="35"/>
      <c r="IH195" s="35"/>
      <c r="II195" s="32"/>
      <c r="IJ195" s="35"/>
      <c r="IK195" s="35"/>
      <c r="IL195" s="32"/>
      <c r="IM195" s="35"/>
      <c r="IN195" s="35"/>
      <c r="IO195" s="424">
        <f t="shared" si="3732"/>
        <v>0</v>
      </c>
      <c r="IP195" s="35"/>
      <c r="IQ195" s="35"/>
      <c r="IR195" s="399">
        <f t="shared" si="5412"/>
        <v>0</v>
      </c>
      <c r="IS195" s="424">
        <f t="shared" si="3792"/>
        <v>0</v>
      </c>
      <c r="IT195" s="45"/>
      <c r="IU195" s="32"/>
      <c r="IV195" s="35"/>
      <c r="IW195" s="35"/>
      <c r="IX195" s="32"/>
      <c r="IY195" s="35"/>
      <c r="IZ195" s="35"/>
      <c r="JA195" s="32"/>
      <c r="JB195" s="35"/>
      <c r="JC195" s="35"/>
      <c r="JD195" s="32"/>
      <c r="JE195" s="35"/>
      <c r="JF195" s="35"/>
      <c r="JG195" s="32"/>
      <c r="JH195" s="35"/>
      <c r="JI195" s="35"/>
      <c r="JJ195" s="32"/>
      <c r="JK195" s="35"/>
      <c r="JL195" s="35"/>
      <c r="JM195" s="669"/>
      <c r="JN195" s="35"/>
      <c r="JO195" s="35"/>
      <c r="JP195" s="32"/>
      <c r="JQ195" s="35"/>
      <c r="JR195" s="35"/>
      <c r="JS195" s="32"/>
      <c r="JT195" s="32"/>
      <c r="JU195" s="35"/>
      <c r="JV195" s="35"/>
      <c r="JW195" s="424">
        <f t="shared" si="3742"/>
        <v>0</v>
      </c>
      <c r="JX195" s="32"/>
      <c r="JY195" s="35"/>
      <c r="JZ195" s="35"/>
      <c r="KA195" s="32"/>
      <c r="KB195" s="35"/>
      <c r="KC195" s="35"/>
      <c r="KD195" s="32"/>
      <c r="KE195" s="35"/>
      <c r="KF195" s="35"/>
      <c r="KG195" s="32"/>
      <c r="KH195" s="35"/>
      <c r="KI195" s="35"/>
      <c r="KJ195" s="32"/>
      <c r="KK195" s="35"/>
      <c r="KL195" s="35"/>
      <c r="KM195" s="424">
        <f t="shared" si="3749"/>
        <v>0</v>
      </c>
      <c r="KN195" s="35"/>
      <c r="KO195" s="35"/>
      <c r="KP195" s="399">
        <f t="shared" si="5413"/>
        <v>0</v>
      </c>
      <c r="KQ195" s="424">
        <f t="shared" si="3793"/>
        <v>0</v>
      </c>
      <c r="KR195" s="45"/>
    </row>
    <row r="196" spans="1:304">
      <c r="A196" s="919"/>
      <c r="B196" s="28"/>
      <c r="C196" s="16"/>
      <c r="D196" s="17" t="s">
        <v>286</v>
      </c>
      <c r="E196" s="32"/>
      <c r="F196" s="32" t="str">
        <f t="shared" si="5407"/>
        <v/>
      </c>
      <c r="G196" s="35"/>
      <c r="H196" s="32"/>
      <c r="I196" s="32" t="str">
        <f t="shared" si="5415"/>
        <v/>
      </c>
      <c r="J196" s="35"/>
      <c r="K196" s="32"/>
      <c r="L196" s="32" t="str">
        <f t="shared" si="5416"/>
        <v/>
      </c>
      <c r="M196" s="35"/>
      <c r="N196" s="32"/>
      <c r="O196" s="32" t="str">
        <f t="shared" si="5417"/>
        <v/>
      </c>
      <c r="P196" s="35"/>
      <c r="Q196" s="32"/>
      <c r="R196" s="32" t="str">
        <f t="shared" si="5418"/>
        <v/>
      </c>
      <c r="S196" s="35"/>
      <c r="T196" s="32"/>
      <c r="U196" s="32" t="str">
        <f t="shared" si="5419"/>
        <v/>
      </c>
      <c r="V196" s="35"/>
      <c r="W196" s="669"/>
      <c r="X196" s="35"/>
      <c r="Y196" s="35"/>
      <c r="Z196" s="32"/>
      <c r="AA196" s="229" t="str">
        <f t="shared" si="5420"/>
        <v/>
      </c>
      <c r="AB196" s="35"/>
      <c r="AC196" s="32"/>
      <c r="AD196" s="32"/>
      <c r="AE196" s="32" t="str">
        <f t="shared" si="5421"/>
        <v/>
      </c>
      <c r="AF196" s="35"/>
      <c r="AG196" s="35">
        <f t="shared" si="5414"/>
        <v>0</v>
      </c>
      <c r="AH196" s="32"/>
      <c r="AI196" s="32"/>
      <c r="AJ196" s="35"/>
      <c r="AK196" s="32"/>
      <c r="AL196" s="32"/>
      <c r="AM196" s="35"/>
      <c r="AN196" s="32"/>
      <c r="AO196" s="32"/>
      <c r="AP196" s="35"/>
      <c r="AQ196" s="32"/>
      <c r="AR196" s="32"/>
      <c r="AS196" s="35"/>
      <c r="AT196" s="32"/>
      <c r="AU196" s="32" t="str">
        <f t="shared" si="4231"/>
        <v>0</v>
      </c>
      <c r="AV196" s="35"/>
      <c r="AW196" s="35">
        <f t="shared" si="5298"/>
        <v>0</v>
      </c>
      <c r="AX196" s="35"/>
      <c r="AY196" s="35"/>
      <c r="AZ196" s="399">
        <f t="shared" si="5408"/>
        <v>0</v>
      </c>
      <c r="BA196" s="206">
        <f t="shared" si="5308"/>
        <v>0</v>
      </c>
      <c r="BB196" s="45"/>
      <c r="BC196" s="32"/>
      <c r="BD196" s="35" t="str">
        <f t="shared" si="5422"/>
        <v/>
      </c>
      <c r="BE196" s="35"/>
      <c r="BF196" s="32"/>
      <c r="BG196" s="35" t="str">
        <f t="shared" si="5423"/>
        <v/>
      </c>
      <c r="BH196" s="35"/>
      <c r="BI196" s="32"/>
      <c r="BJ196" s="35" t="str">
        <f t="shared" si="5424"/>
        <v/>
      </c>
      <c r="BK196" s="35"/>
      <c r="BL196" s="32"/>
      <c r="BM196" s="35" t="str">
        <f t="shared" si="5425"/>
        <v/>
      </c>
      <c r="BN196" s="35"/>
      <c r="BO196" s="32"/>
      <c r="BP196" s="35" t="str">
        <f t="shared" si="5426"/>
        <v/>
      </c>
      <c r="BQ196" s="35"/>
      <c r="BR196" s="32"/>
      <c r="BS196" s="35" t="str">
        <f t="shared" si="5427"/>
        <v/>
      </c>
      <c r="BT196" s="35"/>
      <c r="BU196" s="669"/>
      <c r="BV196" s="35"/>
      <c r="BW196" s="35"/>
      <c r="BX196" s="32"/>
      <c r="BY196" s="35" t="str">
        <f t="shared" si="5428"/>
        <v/>
      </c>
      <c r="BZ196" s="35"/>
      <c r="CA196" s="32"/>
      <c r="CB196" s="32"/>
      <c r="CC196" s="35" t="str">
        <f t="shared" si="5429"/>
        <v/>
      </c>
      <c r="CD196" s="35"/>
      <c r="CE196" s="424">
        <f t="shared" si="3674"/>
        <v>0</v>
      </c>
      <c r="CF196" s="32"/>
      <c r="CG196" s="35" t="str">
        <f t="shared" si="5430"/>
        <v/>
      </c>
      <c r="CH196" s="35"/>
      <c r="CI196" s="32"/>
      <c r="CJ196" s="35" t="str">
        <f t="shared" si="5431"/>
        <v/>
      </c>
      <c r="CK196" s="35"/>
      <c r="CL196" s="32"/>
      <c r="CM196" s="35" t="str">
        <f t="shared" si="5432"/>
        <v/>
      </c>
      <c r="CN196" s="35"/>
      <c r="CO196" s="32"/>
      <c r="CP196" s="35" t="str">
        <f t="shared" si="5433"/>
        <v/>
      </c>
      <c r="CQ196" s="35"/>
      <c r="CR196" s="32"/>
      <c r="CS196" s="35" t="str">
        <f t="shared" si="5434"/>
        <v/>
      </c>
      <c r="CT196" s="35"/>
      <c r="CU196" s="424">
        <f t="shared" si="3681"/>
        <v>0</v>
      </c>
      <c r="CV196" s="35"/>
      <c r="CW196" s="35"/>
      <c r="CX196" s="399">
        <f t="shared" si="5409"/>
        <v>0</v>
      </c>
      <c r="CY196" s="424">
        <f t="shared" si="3789"/>
        <v>0</v>
      </c>
      <c r="CZ196" s="822"/>
      <c r="DA196" s="32"/>
      <c r="DB196" s="35"/>
      <c r="DC196" s="35"/>
      <c r="DD196" s="32"/>
      <c r="DE196" s="35"/>
      <c r="DF196" s="35"/>
      <c r="DG196" s="32"/>
      <c r="DH196" s="35"/>
      <c r="DI196" s="35"/>
      <c r="DJ196" s="32"/>
      <c r="DK196" s="35"/>
      <c r="DL196" s="35"/>
      <c r="DM196" s="32"/>
      <c r="DN196" s="35"/>
      <c r="DO196" s="35"/>
      <c r="DP196" s="32"/>
      <c r="DQ196" s="35"/>
      <c r="DR196" s="35"/>
      <c r="DS196" s="669"/>
      <c r="DT196" s="35"/>
      <c r="DU196" s="35"/>
      <c r="DV196" s="32"/>
      <c r="DW196" s="35"/>
      <c r="DX196" s="35"/>
      <c r="DY196" s="32"/>
      <c r="DZ196" s="32"/>
      <c r="EA196" s="35"/>
      <c r="EB196" s="35"/>
      <c r="EC196" s="424">
        <f t="shared" si="3691"/>
        <v>0</v>
      </c>
      <c r="ED196" s="32"/>
      <c r="EE196" s="35"/>
      <c r="EF196" s="35"/>
      <c r="EG196" s="32"/>
      <c r="EH196" s="35"/>
      <c r="EI196" s="35"/>
      <c r="EJ196" s="32"/>
      <c r="EK196" s="35"/>
      <c r="EL196" s="35"/>
      <c r="EM196" s="32"/>
      <c r="EN196" s="35"/>
      <c r="EO196" s="35"/>
      <c r="EP196" s="32"/>
      <c r="EQ196" s="35"/>
      <c r="ER196" s="35"/>
      <c r="ES196" s="424">
        <f t="shared" si="3698"/>
        <v>0</v>
      </c>
      <c r="ET196" s="35"/>
      <c r="EU196" s="35"/>
      <c r="EV196" s="399">
        <f t="shared" si="5410"/>
        <v>0</v>
      </c>
      <c r="EW196" s="424">
        <f t="shared" si="3790"/>
        <v>0</v>
      </c>
      <c r="EX196" s="45"/>
      <c r="EY196" s="32"/>
      <c r="EZ196" s="35"/>
      <c r="FA196" s="35"/>
      <c r="FB196" s="32"/>
      <c r="FC196" s="35"/>
      <c r="FD196" s="35"/>
      <c r="FE196" s="32"/>
      <c r="FF196" s="35"/>
      <c r="FG196" s="35"/>
      <c r="FH196" s="32"/>
      <c r="FI196" s="35"/>
      <c r="FJ196" s="35"/>
      <c r="FK196" s="32"/>
      <c r="FL196" s="35"/>
      <c r="FM196" s="35"/>
      <c r="FN196" s="32"/>
      <c r="FO196" s="35"/>
      <c r="FP196" s="35"/>
      <c r="FQ196" s="669"/>
      <c r="FR196" s="35"/>
      <c r="FS196" s="35"/>
      <c r="FT196" s="32"/>
      <c r="FU196" s="35"/>
      <c r="FV196" s="35"/>
      <c r="FW196" s="32"/>
      <c r="FX196" s="35"/>
      <c r="FY196" s="35"/>
      <c r="FZ196" s="35"/>
      <c r="GA196" s="424">
        <f t="shared" si="3708"/>
        <v>0</v>
      </c>
      <c r="GB196" s="32"/>
      <c r="GC196" s="35"/>
      <c r="GD196" s="35"/>
      <c r="GE196" s="32"/>
      <c r="GF196" s="35"/>
      <c r="GG196" s="35"/>
      <c r="GH196" s="32"/>
      <c r="GI196" s="35"/>
      <c r="GJ196" s="35"/>
      <c r="GK196" s="32"/>
      <c r="GL196" s="35"/>
      <c r="GM196" s="35"/>
      <c r="GN196" s="32"/>
      <c r="GO196" s="35"/>
      <c r="GP196" s="35"/>
      <c r="GQ196" s="424">
        <f t="shared" si="3715"/>
        <v>0</v>
      </c>
      <c r="GR196" s="35"/>
      <c r="GS196" s="35"/>
      <c r="GT196" s="399">
        <f t="shared" si="5411"/>
        <v>0</v>
      </c>
      <c r="GU196" s="424">
        <f t="shared" si="3791"/>
        <v>0</v>
      </c>
      <c r="GV196" s="45"/>
      <c r="GW196" s="32"/>
      <c r="GX196" s="35"/>
      <c r="GY196" s="35"/>
      <c r="GZ196" s="32"/>
      <c r="HA196" s="35"/>
      <c r="HB196" s="35"/>
      <c r="HC196" s="32"/>
      <c r="HD196" s="35"/>
      <c r="HE196" s="35"/>
      <c r="HF196" s="32"/>
      <c r="HG196" s="35"/>
      <c r="HH196" s="35"/>
      <c r="HI196" s="32"/>
      <c r="HJ196" s="35"/>
      <c r="HK196" s="35"/>
      <c r="HL196" s="32"/>
      <c r="HM196" s="35"/>
      <c r="HN196" s="35"/>
      <c r="HO196" s="669"/>
      <c r="HP196" s="35"/>
      <c r="HQ196" s="35"/>
      <c r="HR196" s="32"/>
      <c r="HS196" s="35"/>
      <c r="HT196" s="35"/>
      <c r="HU196" s="32"/>
      <c r="HV196" s="32"/>
      <c r="HW196" s="35"/>
      <c r="HX196" s="35"/>
      <c r="HY196" s="424">
        <f t="shared" si="3725"/>
        <v>0</v>
      </c>
      <c r="HZ196" s="32"/>
      <c r="IA196" s="35"/>
      <c r="IB196" s="35"/>
      <c r="IC196" s="32"/>
      <c r="ID196" s="35"/>
      <c r="IE196" s="35"/>
      <c r="IF196" s="32"/>
      <c r="IG196" s="35"/>
      <c r="IH196" s="35"/>
      <c r="II196" s="32"/>
      <c r="IJ196" s="35"/>
      <c r="IK196" s="35"/>
      <c r="IL196" s="32"/>
      <c r="IM196" s="35"/>
      <c r="IN196" s="35"/>
      <c r="IO196" s="424">
        <f t="shared" si="3732"/>
        <v>0</v>
      </c>
      <c r="IP196" s="35"/>
      <c r="IQ196" s="35"/>
      <c r="IR196" s="399">
        <f t="shared" si="5412"/>
        <v>0</v>
      </c>
      <c r="IS196" s="424">
        <f t="shared" si="3792"/>
        <v>0</v>
      </c>
      <c r="IT196" s="45"/>
      <c r="IU196" s="32"/>
      <c r="IV196" s="35"/>
      <c r="IW196" s="35"/>
      <c r="IX196" s="32"/>
      <c r="IY196" s="35"/>
      <c r="IZ196" s="35"/>
      <c r="JA196" s="32"/>
      <c r="JB196" s="35"/>
      <c r="JC196" s="35"/>
      <c r="JD196" s="32"/>
      <c r="JE196" s="35"/>
      <c r="JF196" s="35"/>
      <c r="JG196" s="32"/>
      <c r="JH196" s="35"/>
      <c r="JI196" s="35"/>
      <c r="JJ196" s="32"/>
      <c r="JK196" s="35"/>
      <c r="JL196" s="35"/>
      <c r="JM196" s="669"/>
      <c r="JN196" s="35"/>
      <c r="JO196" s="35"/>
      <c r="JP196" s="32"/>
      <c r="JQ196" s="35"/>
      <c r="JR196" s="35"/>
      <c r="JS196" s="32"/>
      <c r="JT196" s="32"/>
      <c r="JU196" s="35"/>
      <c r="JV196" s="35"/>
      <c r="JW196" s="424">
        <f t="shared" si="3742"/>
        <v>0</v>
      </c>
      <c r="JX196" s="32"/>
      <c r="JY196" s="35"/>
      <c r="JZ196" s="35"/>
      <c r="KA196" s="32"/>
      <c r="KB196" s="35"/>
      <c r="KC196" s="35"/>
      <c r="KD196" s="32"/>
      <c r="KE196" s="35"/>
      <c r="KF196" s="35"/>
      <c r="KG196" s="32"/>
      <c r="KH196" s="35"/>
      <c r="KI196" s="35"/>
      <c r="KJ196" s="32"/>
      <c r="KK196" s="35"/>
      <c r="KL196" s="35"/>
      <c r="KM196" s="424">
        <f t="shared" si="3749"/>
        <v>0</v>
      </c>
      <c r="KN196" s="35"/>
      <c r="KO196" s="35"/>
      <c r="KP196" s="399">
        <f t="shared" si="5413"/>
        <v>0</v>
      </c>
      <c r="KQ196" s="424">
        <f t="shared" si="3793"/>
        <v>0</v>
      </c>
      <c r="KR196" s="45"/>
    </row>
    <row r="197" spans="1:304">
      <c r="A197" s="919"/>
      <c r="B197" s="28"/>
      <c r="C197" s="18"/>
      <c r="D197" s="19" t="s">
        <v>287</v>
      </c>
      <c r="E197" s="32"/>
      <c r="F197" s="32" t="str">
        <f t="shared" si="5407"/>
        <v/>
      </c>
      <c r="G197" s="35"/>
      <c r="H197" s="32"/>
      <c r="I197" s="32" t="str">
        <f t="shared" si="5415"/>
        <v/>
      </c>
      <c r="J197" s="35"/>
      <c r="K197" s="32"/>
      <c r="L197" s="32" t="str">
        <f t="shared" si="5416"/>
        <v/>
      </c>
      <c r="M197" s="35"/>
      <c r="N197" s="32"/>
      <c r="O197" s="32" t="str">
        <f t="shared" si="5417"/>
        <v/>
      </c>
      <c r="P197" s="35"/>
      <c r="Q197" s="32"/>
      <c r="R197" s="32" t="str">
        <f t="shared" si="5418"/>
        <v/>
      </c>
      <c r="S197" s="35"/>
      <c r="T197" s="32"/>
      <c r="U197" s="32" t="str">
        <f t="shared" si="5419"/>
        <v/>
      </c>
      <c r="V197" s="35"/>
      <c r="W197" s="669"/>
      <c r="X197" s="35"/>
      <c r="Y197" s="35"/>
      <c r="Z197" s="32"/>
      <c r="AA197" s="229" t="str">
        <f t="shared" si="5420"/>
        <v/>
      </c>
      <c r="AB197" s="35"/>
      <c r="AC197" s="32"/>
      <c r="AD197" s="32"/>
      <c r="AE197" s="32" t="str">
        <f t="shared" si="5421"/>
        <v/>
      </c>
      <c r="AF197" s="35"/>
      <c r="AG197" s="41">
        <f>SUM(G197,J197,M197,P197,S197,V197,AB197,AF197)</f>
        <v>0</v>
      </c>
      <c r="AH197" s="32"/>
      <c r="AI197" s="32"/>
      <c r="AJ197" s="35"/>
      <c r="AK197" s="32"/>
      <c r="AL197" s="32"/>
      <c r="AM197" s="35"/>
      <c r="AN197" s="32"/>
      <c r="AO197" s="32"/>
      <c r="AP197" s="35"/>
      <c r="AQ197" s="32"/>
      <c r="AR197" s="32"/>
      <c r="AS197" s="35"/>
      <c r="AT197" s="32"/>
      <c r="AU197" s="32" t="str">
        <f t="shared" si="4231"/>
        <v>0</v>
      </c>
      <c r="AV197" s="35"/>
      <c r="AW197" s="35">
        <f t="shared" si="5298"/>
        <v>0</v>
      </c>
      <c r="AX197" s="35"/>
      <c r="AY197" s="35"/>
      <c r="AZ197" s="399">
        <f t="shared" si="5408"/>
        <v>0</v>
      </c>
      <c r="BA197" s="206">
        <f t="shared" si="5308"/>
        <v>0</v>
      </c>
      <c r="BB197" s="45"/>
      <c r="BC197" s="32"/>
      <c r="BD197" s="35" t="str">
        <f t="shared" si="5422"/>
        <v/>
      </c>
      <c r="BE197" s="35"/>
      <c r="BF197" s="32"/>
      <c r="BG197" s="35" t="str">
        <f t="shared" si="5423"/>
        <v/>
      </c>
      <c r="BH197" s="35"/>
      <c r="BI197" s="32"/>
      <c r="BJ197" s="35" t="str">
        <f t="shared" si="5424"/>
        <v/>
      </c>
      <c r="BK197" s="35"/>
      <c r="BL197" s="32"/>
      <c r="BM197" s="35" t="str">
        <f t="shared" si="5425"/>
        <v/>
      </c>
      <c r="BN197" s="35"/>
      <c r="BO197" s="32"/>
      <c r="BP197" s="35" t="str">
        <f t="shared" si="5426"/>
        <v/>
      </c>
      <c r="BQ197" s="35"/>
      <c r="BR197" s="32"/>
      <c r="BS197" s="35" t="str">
        <f t="shared" si="5427"/>
        <v/>
      </c>
      <c r="BT197" s="35"/>
      <c r="BU197" s="669"/>
      <c r="BV197" s="35"/>
      <c r="BW197" s="35"/>
      <c r="BX197" s="32"/>
      <c r="BY197" s="35" t="str">
        <f t="shared" si="5428"/>
        <v/>
      </c>
      <c r="BZ197" s="35"/>
      <c r="CA197" s="32"/>
      <c r="CB197" s="32"/>
      <c r="CC197" s="35" t="str">
        <f t="shared" si="5429"/>
        <v/>
      </c>
      <c r="CD197" s="35"/>
      <c r="CE197" s="424">
        <f t="shared" si="3674"/>
        <v>0</v>
      </c>
      <c r="CF197" s="32"/>
      <c r="CG197" s="35" t="str">
        <f t="shared" si="5430"/>
        <v/>
      </c>
      <c r="CH197" s="35"/>
      <c r="CI197" s="32"/>
      <c r="CJ197" s="35" t="str">
        <f t="shared" si="5431"/>
        <v/>
      </c>
      <c r="CK197" s="35"/>
      <c r="CL197" s="32"/>
      <c r="CM197" s="35" t="str">
        <f t="shared" si="5432"/>
        <v/>
      </c>
      <c r="CN197" s="35"/>
      <c r="CO197" s="32"/>
      <c r="CP197" s="35" t="str">
        <f t="shared" si="5433"/>
        <v/>
      </c>
      <c r="CQ197" s="35"/>
      <c r="CR197" s="32"/>
      <c r="CS197" s="35" t="str">
        <f t="shared" si="5434"/>
        <v/>
      </c>
      <c r="CT197" s="35"/>
      <c r="CU197" s="424">
        <f t="shared" si="3681"/>
        <v>0</v>
      </c>
      <c r="CV197" s="35"/>
      <c r="CW197" s="35"/>
      <c r="CX197" s="399">
        <f t="shared" si="5409"/>
        <v>0</v>
      </c>
      <c r="CY197" s="424">
        <f t="shared" si="3789"/>
        <v>0</v>
      </c>
      <c r="CZ197" s="822"/>
      <c r="DA197" s="32"/>
      <c r="DB197" s="35"/>
      <c r="DC197" s="35"/>
      <c r="DD197" s="32"/>
      <c r="DE197" s="35"/>
      <c r="DF197" s="35"/>
      <c r="DG197" s="32"/>
      <c r="DH197" s="35"/>
      <c r="DI197" s="35"/>
      <c r="DJ197" s="32"/>
      <c r="DK197" s="35"/>
      <c r="DL197" s="35"/>
      <c r="DM197" s="32"/>
      <c r="DN197" s="35"/>
      <c r="DO197" s="35"/>
      <c r="DP197" s="32"/>
      <c r="DQ197" s="35"/>
      <c r="DR197" s="35"/>
      <c r="DS197" s="669"/>
      <c r="DT197" s="35"/>
      <c r="DU197" s="35"/>
      <c r="DV197" s="32"/>
      <c r="DW197" s="35"/>
      <c r="DX197" s="35"/>
      <c r="DY197" s="32"/>
      <c r="DZ197" s="32"/>
      <c r="EA197" s="35"/>
      <c r="EB197" s="35"/>
      <c r="EC197" s="424">
        <f t="shared" si="3691"/>
        <v>0</v>
      </c>
      <c r="ED197" s="32"/>
      <c r="EE197" s="35"/>
      <c r="EF197" s="35"/>
      <c r="EG197" s="32"/>
      <c r="EH197" s="35"/>
      <c r="EI197" s="35"/>
      <c r="EJ197" s="32"/>
      <c r="EK197" s="35"/>
      <c r="EL197" s="35"/>
      <c r="EM197" s="32"/>
      <c r="EN197" s="35"/>
      <c r="EO197" s="35"/>
      <c r="EP197" s="32"/>
      <c r="EQ197" s="35"/>
      <c r="ER197" s="35"/>
      <c r="ES197" s="424">
        <f t="shared" si="3698"/>
        <v>0</v>
      </c>
      <c r="ET197" s="35"/>
      <c r="EU197" s="35"/>
      <c r="EV197" s="399">
        <f t="shared" si="5410"/>
        <v>0</v>
      </c>
      <c r="EW197" s="424">
        <f t="shared" si="3790"/>
        <v>0</v>
      </c>
      <c r="EX197" s="45"/>
      <c r="EY197" s="32"/>
      <c r="EZ197" s="35"/>
      <c r="FA197" s="35"/>
      <c r="FB197" s="32"/>
      <c r="FC197" s="35"/>
      <c r="FD197" s="35"/>
      <c r="FE197" s="32"/>
      <c r="FF197" s="35"/>
      <c r="FG197" s="35"/>
      <c r="FH197" s="32"/>
      <c r="FI197" s="35"/>
      <c r="FJ197" s="35"/>
      <c r="FK197" s="32"/>
      <c r="FL197" s="35"/>
      <c r="FM197" s="35"/>
      <c r="FN197" s="32"/>
      <c r="FO197" s="35"/>
      <c r="FP197" s="35"/>
      <c r="FQ197" s="669"/>
      <c r="FR197" s="35"/>
      <c r="FS197" s="35"/>
      <c r="FT197" s="32"/>
      <c r="FU197" s="35"/>
      <c r="FV197" s="35"/>
      <c r="FW197" s="32"/>
      <c r="FX197" s="35"/>
      <c r="FY197" s="35"/>
      <c r="FZ197" s="35"/>
      <c r="GA197" s="424">
        <f t="shared" si="3708"/>
        <v>0</v>
      </c>
      <c r="GB197" s="32"/>
      <c r="GC197" s="35"/>
      <c r="GD197" s="35"/>
      <c r="GE197" s="32"/>
      <c r="GF197" s="35"/>
      <c r="GG197" s="35"/>
      <c r="GH197" s="32"/>
      <c r="GI197" s="35"/>
      <c r="GJ197" s="35"/>
      <c r="GK197" s="32"/>
      <c r="GL197" s="35"/>
      <c r="GM197" s="35"/>
      <c r="GN197" s="32"/>
      <c r="GO197" s="35"/>
      <c r="GP197" s="35"/>
      <c r="GQ197" s="424">
        <f t="shared" si="3715"/>
        <v>0</v>
      </c>
      <c r="GR197" s="35"/>
      <c r="GS197" s="35"/>
      <c r="GT197" s="399">
        <f t="shared" si="5411"/>
        <v>0</v>
      </c>
      <c r="GU197" s="424">
        <f t="shared" si="3791"/>
        <v>0</v>
      </c>
      <c r="GV197" s="45"/>
      <c r="GW197" s="32"/>
      <c r="GX197" s="35"/>
      <c r="GY197" s="35"/>
      <c r="GZ197" s="32"/>
      <c r="HA197" s="35"/>
      <c r="HB197" s="35"/>
      <c r="HC197" s="32"/>
      <c r="HD197" s="35"/>
      <c r="HE197" s="35"/>
      <c r="HF197" s="32"/>
      <c r="HG197" s="35"/>
      <c r="HH197" s="35"/>
      <c r="HI197" s="32"/>
      <c r="HJ197" s="35"/>
      <c r="HK197" s="35"/>
      <c r="HL197" s="32"/>
      <c r="HM197" s="35"/>
      <c r="HN197" s="35"/>
      <c r="HO197" s="669"/>
      <c r="HP197" s="35"/>
      <c r="HQ197" s="35"/>
      <c r="HR197" s="32"/>
      <c r="HS197" s="35"/>
      <c r="HT197" s="35"/>
      <c r="HU197" s="32"/>
      <c r="HV197" s="32"/>
      <c r="HW197" s="35"/>
      <c r="HX197" s="35"/>
      <c r="HY197" s="424">
        <f t="shared" si="3725"/>
        <v>0</v>
      </c>
      <c r="HZ197" s="32"/>
      <c r="IA197" s="35"/>
      <c r="IB197" s="35"/>
      <c r="IC197" s="32"/>
      <c r="ID197" s="35"/>
      <c r="IE197" s="35"/>
      <c r="IF197" s="32"/>
      <c r="IG197" s="35"/>
      <c r="IH197" s="35"/>
      <c r="II197" s="32"/>
      <c r="IJ197" s="35"/>
      <c r="IK197" s="35"/>
      <c r="IL197" s="32"/>
      <c r="IM197" s="35"/>
      <c r="IN197" s="35"/>
      <c r="IO197" s="424">
        <f t="shared" si="3732"/>
        <v>0</v>
      </c>
      <c r="IP197" s="35"/>
      <c r="IQ197" s="35"/>
      <c r="IR197" s="399">
        <f t="shared" si="5412"/>
        <v>0</v>
      </c>
      <c r="IS197" s="424">
        <f t="shared" si="3792"/>
        <v>0</v>
      </c>
      <c r="IT197" s="45"/>
      <c r="IU197" s="32"/>
      <c r="IV197" s="35"/>
      <c r="IW197" s="35"/>
      <c r="IX197" s="32"/>
      <c r="IY197" s="35"/>
      <c r="IZ197" s="35"/>
      <c r="JA197" s="32"/>
      <c r="JB197" s="35"/>
      <c r="JC197" s="35"/>
      <c r="JD197" s="32"/>
      <c r="JE197" s="35"/>
      <c r="JF197" s="35"/>
      <c r="JG197" s="32"/>
      <c r="JH197" s="35"/>
      <c r="JI197" s="35"/>
      <c r="JJ197" s="32"/>
      <c r="JK197" s="35"/>
      <c r="JL197" s="35"/>
      <c r="JM197" s="669"/>
      <c r="JN197" s="35"/>
      <c r="JO197" s="35"/>
      <c r="JP197" s="32"/>
      <c r="JQ197" s="35"/>
      <c r="JR197" s="35"/>
      <c r="JS197" s="32"/>
      <c r="JT197" s="32"/>
      <c r="JU197" s="35"/>
      <c r="JV197" s="35"/>
      <c r="JW197" s="424">
        <f t="shared" si="3742"/>
        <v>0</v>
      </c>
      <c r="JX197" s="32"/>
      <c r="JY197" s="35"/>
      <c r="JZ197" s="35"/>
      <c r="KA197" s="32"/>
      <c r="KB197" s="35"/>
      <c r="KC197" s="35"/>
      <c r="KD197" s="32"/>
      <c r="KE197" s="35"/>
      <c r="KF197" s="35"/>
      <c r="KG197" s="32"/>
      <c r="KH197" s="35"/>
      <c r="KI197" s="35"/>
      <c r="KJ197" s="32"/>
      <c r="KK197" s="35"/>
      <c r="KL197" s="35"/>
      <c r="KM197" s="424">
        <f t="shared" si="3749"/>
        <v>0</v>
      </c>
      <c r="KN197" s="35"/>
      <c r="KO197" s="35"/>
      <c r="KP197" s="399">
        <f t="shared" ref="KP197" si="5435">SUM(IW197,IZ197,JC197,JF197,JI197,JL197,JR197,JV197,JZ197,KC197,KF197,KI197,KL197)*0.1</f>
        <v>0</v>
      </c>
      <c r="KQ197" s="424">
        <f t="shared" si="3793"/>
        <v>0</v>
      </c>
      <c r="KR197" s="45"/>
    </row>
    <row r="198" spans="1:304" ht="15">
      <c r="A198" s="919"/>
      <c r="B198" s="28"/>
      <c r="C198" s="20" t="s">
        <v>140</v>
      </c>
      <c r="D198" s="25"/>
      <c r="E198" s="33">
        <f>SUM(E189:E197)</f>
        <v>0</v>
      </c>
      <c r="F198" s="33" t="str">
        <f>IF(ISERROR(G198/E198),"0",(G198/E198))</f>
        <v>0</v>
      </c>
      <c r="G198" s="36">
        <f>SUM(G189:G197)</f>
        <v>0</v>
      </c>
      <c r="H198" s="33">
        <f>SUM(H189:H197)</f>
        <v>0</v>
      </c>
      <c r="I198" s="33" t="str">
        <f t="shared" si="5415"/>
        <v/>
      </c>
      <c r="J198" s="36">
        <f>SUM(J189:J197)</f>
        <v>0</v>
      </c>
      <c r="K198" s="33">
        <f>SUM(K189:K197)</f>
        <v>0</v>
      </c>
      <c r="L198" s="33" t="str">
        <f t="shared" si="5416"/>
        <v/>
      </c>
      <c r="M198" s="36">
        <f>SUM(M189:M197)</f>
        <v>0</v>
      </c>
      <c r="N198" s="33">
        <f>SUM(N189:N197)</f>
        <v>0</v>
      </c>
      <c r="O198" s="33" t="str">
        <f t="shared" si="5417"/>
        <v/>
      </c>
      <c r="P198" s="36">
        <f>SUM(P189:P197)</f>
        <v>0</v>
      </c>
      <c r="Q198" s="33">
        <f>SUM(Q189:Q197)</f>
        <v>0</v>
      </c>
      <c r="R198" s="33" t="str">
        <f t="shared" si="5418"/>
        <v/>
      </c>
      <c r="S198" s="36">
        <f>SUM(S189:S197)</f>
        <v>0</v>
      </c>
      <c r="T198" s="33">
        <f>SUM(T189:T197)</f>
        <v>0</v>
      </c>
      <c r="U198" s="33" t="str">
        <f t="shared" si="5419"/>
        <v/>
      </c>
      <c r="V198" s="36">
        <f>SUM(V189:V197)</f>
        <v>0</v>
      </c>
      <c r="W198" s="670">
        <f>SUM(W189:W197)</f>
        <v>0</v>
      </c>
      <c r="X198" s="36">
        <f>SUM(X189:X197)</f>
        <v>0</v>
      </c>
      <c r="Y198" s="36">
        <f>SUM(Y189:Y197)</f>
        <v>0</v>
      </c>
      <c r="Z198" s="33">
        <f>SUM(Z189:Z197)</f>
        <v>0</v>
      </c>
      <c r="AA198" s="230" t="str">
        <f t="shared" si="5420"/>
        <v/>
      </c>
      <c r="AB198" s="36">
        <f>SUM(AB189:AB197)</f>
        <v>0</v>
      </c>
      <c r="AC198" s="33">
        <f>SUM(AC189:AC197)</f>
        <v>0</v>
      </c>
      <c r="AD198" s="33">
        <f>SUM(AD189:AD197)</f>
        <v>0</v>
      </c>
      <c r="AE198" s="33" t="str">
        <f t="shared" si="5421"/>
        <v/>
      </c>
      <c r="AF198" s="36">
        <f>SUM(AF189:AF197)</f>
        <v>0</v>
      </c>
      <c r="AG198" s="41">
        <f>SUM(G198,J198,M198,P198,S198,V198,AB198,AF198)</f>
        <v>0</v>
      </c>
      <c r="AH198" s="33">
        <f>SUM(AH189:AH197)</f>
        <v>0</v>
      </c>
      <c r="AI198" s="33" t="str">
        <f t="shared" ref="AI198:AI199" si="5436">IF(ISERROR(AJ198/AH198),"",(AJ198/AH198))</f>
        <v/>
      </c>
      <c r="AJ198" s="36">
        <f>SUM(AJ189:AJ197)</f>
        <v>0</v>
      </c>
      <c r="AK198" s="33">
        <f>SUM(AK189:AK197)</f>
        <v>0</v>
      </c>
      <c r="AL198" s="33" t="str">
        <f t="shared" ref="AL198:AL199" si="5437">IF(ISERROR(AM198/AK198),"",(AM198/AK198))</f>
        <v/>
      </c>
      <c r="AM198" s="36">
        <f>SUM(AM189:AM197)</f>
        <v>0</v>
      </c>
      <c r="AN198" s="33">
        <f>SUM(AN189:AN197)</f>
        <v>0</v>
      </c>
      <c r="AO198" s="33" t="str">
        <f t="shared" ref="AO198:AO199" si="5438">IF(ISERROR(AP198/AN198),"",(AP198/AN198))</f>
        <v/>
      </c>
      <c r="AP198" s="36">
        <f>SUM(AP189:AP197)</f>
        <v>0</v>
      </c>
      <c r="AQ198" s="33">
        <f>SUM(AQ189:AQ197)</f>
        <v>0</v>
      </c>
      <c r="AR198" s="33" t="str">
        <f t="shared" ref="AR198:AR199" si="5439">IF(ISERROR(AS198/AQ198),"",(AS198/AQ198))</f>
        <v/>
      </c>
      <c r="AS198" s="36">
        <f>SUM(AS189:AS197)</f>
        <v>0</v>
      </c>
      <c r="AT198" s="33">
        <f>SUM(AT189:AT197)</f>
        <v>0</v>
      </c>
      <c r="AU198" s="33" t="str">
        <f t="shared" si="4231"/>
        <v>0</v>
      </c>
      <c r="AV198" s="36">
        <f>SUM(AV189:AV197)</f>
        <v>0</v>
      </c>
      <c r="AW198" s="36">
        <f t="shared" si="5298"/>
        <v>0</v>
      </c>
      <c r="AX198" s="36">
        <f>SUM(AX189:AX197)</f>
        <v>0</v>
      </c>
      <c r="AY198" s="36">
        <f>SUM(AY189:AY197)</f>
        <v>5000</v>
      </c>
      <c r="AZ198" s="36">
        <f>SUM(AZ189:AZ197)</f>
        <v>0</v>
      </c>
      <c r="BA198" s="214">
        <f t="shared" si="5308"/>
        <v>5000</v>
      </c>
      <c r="BB198" s="45"/>
      <c r="BC198" s="33">
        <f>SUM(BC189:BC197)</f>
        <v>0</v>
      </c>
      <c r="BD198" s="36" t="str">
        <f t="shared" ref="BD198:BD200" si="5440">IF(ISERROR(BE198/BC198),"",(BE198/BC198))</f>
        <v/>
      </c>
      <c r="BE198" s="36">
        <f>SUM(BE189:BE197)</f>
        <v>0</v>
      </c>
      <c r="BF198" s="33">
        <f>SUM(BF189:BF197)</f>
        <v>12</v>
      </c>
      <c r="BG198" s="36">
        <f t="shared" ref="BG198:BG200" si="5441">IF(ISERROR(BH198/BF198),"",(BH198/BF198))</f>
        <v>35</v>
      </c>
      <c r="BH198" s="36">
        <f>SUM(BH189:BH197)</f>
        <v>420</v>
      </c>
      <c r="BI198" s="33">
        <f>SUM(BI189:BI197)</f>
        <v>0</v>
      </c>
      <c r="BJ198" s="36" t="str">
        <f t="shared" ref="BJ198:BJ200" si="5442">IF(ISERROR(BK198/BI198),"",(BK198/BI198))</f>
        <v/>
      </c>
      <c r="BK198" s="36">
        <f>SUM(BK189:BK197)</f>
        <v>0</v>
      </c>
      <c r="BL198" s="33">
        <f>SUM(BL189:BL197)</f>
        <v>0</v>
      </c>
      <c r="BM198" s="36" t="str">
        <f t="shared" ref="BM198:BM200" si="5443">IF(ISERROR(BN198/BL198),"",(BN198/BL198))</f>
        <v/>
      </c>
      <c r="BN198" s="36">
        <f>SUM(BN189:BN197)</f>
        <v>0</v>
      </c>
      <c r="BO198" s="33">
        <f>SUM(BO189:BO197)</f>
        <v>0</v>
      </c>
      <c r="BP198" s="36" t="str">
        <f t="shared" ref="BP198:BP200" si="5444">IF(ISERROR(BQ198/BO198),"",(BQ198/BO198))</f>
        <v/>
      </c>
      <c r="BQ198" s="36">
        <f>SUM(BQ189:BQ197)</f>
        <v>0</v>
      </c>
      <c r="BR198" s="33">
        <f>SUM(BR189:BR197)</f>
        <v>0</v>
      </c>
      <c r="BS198" s="36" t="str">
        <f t="shared" ref="BS198:BS200" si="5445">IF(ISERROR(BT198/BR198),"",(BT198/BR198))</f>
        <v/>
      </c>
      <c r="BT198" s="36">
        <f>SUM(BT189:BT197)</f>
        <v>0</v>
      </c>
      <c r="BU198" s="670">
        <f>SUM(BU189:BU197)</f>
        <v>0</v>
      </c>
      <c r="BV198" s="36">
        <f>SUM(BV189:BV197)</f>
        <v>0</v>
      </c>
      <c r="BW198" s="36">
        <f>SUM(BW189:BW197)</f>
        <v>0</v>
      </c>
      <c r="BX198" s="33">
        <f>SUM(BX189:BX197)</f>
        <v>0</v>
      </c>
      <c r="BY198" s="36" t="str">
        <f t="shared" ref="BY198:BY200" si="5446">IF(ISERROR(BZ198/BX198),"",(BZ198/BX198))</f>
        <v/>
      </c>
      <c r="BZ198" s="36">
        <f>SUM(BZ189:BZ197)</f>
        <v>0</v>
      </c>
      <c r="CA198" s="33">
        <f>SUM(CA189:CA197)</f>
        <v>0</v>
      </c>
      <c r="CB198" s="33">
        <f>SUM(CB189:CB197)</f>
        <v>0</v>
      </c>
      <c r="CC198" s="36" t="str">
        <f t="shared" ref="CC198:CC200" si="5447">IF(ISERROR(CD198/CB198),"",(CD198/CB198))</f>
        <v/>
      </c>
      <c r="CD198" s="36">
        <f>SUM(CD189:CD197)</f>
        <v>0</v>
      </c>
      <c r="CE198" s="424">
        <f t="shared" si="3674"/>
        <v>420</v>
      </c>
      <c r="CF198" s="33">
        <f>SUM(CF189:CF197)</f>
        <v>7140</v>
      </c>
      <c r="CG198" s="36">
        <f t="shared" ref="CG198:CG200" si="5448">IF(ISERROR(CH198/CF198),"",(CH198/CF198))</f>
        <v>16.022408963585434</v>
      </c>
      <c r="CH198" s="36">
        <f>SUM(CH189:CH197)</f>
        <v>114400</v>
      </c>
      <c r="CI198" s="33">
        <f>SUM(CI189:CI197)</f>
        <v>0</v>
      </c>
      <c r="CJ198" s="36" t="str">
        <f t="shared" ref="CJ198:CJ200" si="5449">IF(ISERROR(CK198/CI198),"",(CK198/CI198))</f>
        <v/>
      </c>
      <c r="CK198" s="36">
        <f>SUM(CK189:CK197)</f>
        <v>0</v>
      </c>
      <c r="CL198" s="33">
        <f>SUM(CL189:CL197)</f>
        <v>0</v>
      </c>
      <c r="CM198" s="36" t="str">
        <f t="shared" ref="CM198:CM200" si="5450">IF(ISERROR(CN198/CL198),"",(CN198/CL198))</f>
        <v/>
      </c>
      <c r="CN198" s="36">
        <f>SUM(CN189:CN197)</f>
        <v>0</v>
      </c>
      <c r="CO198" s="33">
        <f>SUM(CO189:CO197)</f>
        <v>3050</v>
      </c>
      <c r="CP198" s="36">
        <f t="shared" ref="CP198:CP200" si="5451">IF(ISERROR(CQ198/CO198),"",(CQ198/CO198))</f>
        <v>218.36065573770492</v>
      </c>
      <c r="CQ198" s="36">
        <f>SUM(CQ189:CQ197)</f>
        <v>666000</v>
      </c>
      <c r="CR198" s="33">
        <f>SUM(CR189:CR197)</f>
        <v>0</v>
      </c>
      <c r="CS198" s="36" t="str">
        <f t="shared" ref="CS198:CS200" si="5452">IF(ISERROR(CT198/CR198),"",(CT198/CR198))</f>
        <v/>
      </c>
      <c r="CT198" s="36">
        <f>SUM(CT189:CT197)</f>
        <v>0</v>
      </c>
      <c r="CU198" s="424">
        <f t="shared" si="3681"/>
        <v>780400</v>
      </c>
      <c r="CV198" s="36">
        <f>SUM(CV189:CV197)</f>
        <v>0</v>
      </c>
      <c r="CW198" s="36">
        <f>SUM(CW189:CW197)</f>
        <v>5000</v>
      </c>
      <c r="CX198" s="36">
        <f>SUM(CX189:CX197)</f>
        <v>78082</v>
      </c>
      <c r="CY198" s="424">
        <f t="shared" si="3789"/>
        <v>863902</v>
      </c>
      <c r="CZ198" s="822"/>
      <c r="DA198" s="33">
        <f>SUM(DA189:DA197)</f>
        <v>0</v>
      </c>
      <c r="DB198" s="36"/>
      <c r="DC198" s="36">
        <f>SUM(DC189:DC197)</f>
        <v>0</v>
      </c>
      <c r="DD198" s="33">
        <f>SUM(DD189:DD197)</f>
        <v>0</v>
      </c>
      <c r="DE198" s="36"/>
      <c r="DF198" s="36">
        <f>SUM(DF189:DF197)</f>
        <v>0</v>
      </c>
      <c r="DG198" s="33">
        <f>SUM(DG189:DG197)</f>
        <v>0</v>
      </c>
      <c r="DH198" s="36"/>
      <c r="DI198" s="36">
        <f>SUM(DI189:DI197)</f>
        <v>0</v>
      </c>
      <c r="DJ198" s="33">
        <f>SUM(DJ189:DJ197)</f>
        <v>0</v>
      </c>
      <c r="DK198" s="36"/>
      <c r="DL198" s="36">
        <f>SUM(DL189:DL197)</f>
        <v>0</v>
      </c>
      <c r="DM198" s="33">
        <f>SUM(DM189:DM197)</f>
        <v>0</v>
      </c>
      <c r="DN198" s="36"/>
      <c r="DO198" s="36">
        <f>SUM(DO189:DO197)</f>
        <v>0</v>
      </c>
      <c r="DP198" s="33">
        <f>SUM(DP189:DP197)</f>
        <v>0</v>
      </c>
      <c r="DQ198" s="36"/>
      <c r="DR198" s="36">
        <f>SUM(DR189:DR197)</f>
        <v>0</v>
      </c>
      <c r="DS198" s="670">
        <f>SUM(DS189:DS197)</f>
        <v>0</v>
      </c>
      <c r="DT198" s="36">
        <f>SUM(DT189:DT197)</f>
        <v>0</v>
      </c>
      <c r="DU198" s="36">
        <f>SUM(DU189:DU197)</f>
        <v>0</v>
      </c>
      <c r="DV198" s="33">
        <f>SUM(DV189:DV197)</f>
        <v>0</v>
      </c>
      <c r="DW198" s="36"/>
      <c r="DX198" s="36">
        <f>SUM(DX189:DX197)</f>
        <v>0</v>
      </c>
      <c r="DY198" s="33">
        <f>SUM(DY189:DY197)</f>
        <v>0</v>
      </c>
      <c r="DZ198" s="33">
        <f>SUM(DZ189:DZ197)</f>
        <v>0</v>
      </c>
      <c r="EA198" s="36"/>
      <c r="EB198" s="36">
        <f>SUM(EB189:EB197)</f>
        <v>0</v>
      </c>
      <c r="EC198" s="424">
        <f t="shared" si="3691"/>
        <v>0</v>
      </c>
      <c r="ED198" s="33">
        <f>SUM(ED189:ED197)</f>
        <v>7168</v>
      </c>
      <c r="EE198" s="36"/>
      <c r="EF198" s="36">
        <f>SUM(EF189:EF197)</f>
        <v>128960</v>
      </c>
      <c r="EG198" s="33">
        <f>SUM(EG189:EG197)</f>
        <v>0</v>
      </c>
      <c r="EH198" s="36"/>
      <c r="EI198" s="36">
        <f>SUM(EI189:EI197)</f>
        <v>0</v>
      </c>
      <c r="EJ198" s="33">
        <f>SUM(EJ189:EJ197)</f>
        <v>0</v>
      </c>
      <c r="EK198" s="36"/>
      <c r="EL198" s="36">
        <f>SUM(EL189:EL197)</f>
        <v>0</v>
      </c>
      <c r="EM198" s="33">
        <f>SUM(EM189:EM197)</f>
        <v>3570</v>
      </c>
      <c r="EN198" s="36"/>
      <c r="EO198" s="36">
        <f>SUM(EO189:EO197)</f>
        <v>576090</v>
      </c>
      <c r="EP198" s="33">
        <f>SUM(EP189:EP197)</f>
        <v>0</v>
      </c>
      <c r="EQ198" s="36"/>
      <c r="ER198" s="36">
        <f>SUM(ER189:ER197)</f>
        <v>13900</v>
      </c>
      <c r="ES198" s="424">
        <f t="shared" si="3698"/>
        <v>718950</v>
      </c>
      <c r="ET198" s="36">
        <f>SUM(ET189:ET197)</f>
        <v>0</v>
      </c>
      <c r="EU198" s="36">
        <f>SUM(EU189:EU197)</f>
        <v>5000</v>
      </c>
      <c r="EV198" s="36">
        <f>SUM(EV189:EV197)</f>
        <v>71895</v>
      </c>
      <c r="EW198" s="424">
        <f t="shared" si="3790"/>
        <v>795845</v>
      </c>
      <c r="EX198" s="45"/>
      <c r="EY198" s="33">
        <f>SUM(EY189:EY197)</f>
        <v>0</v>
      </c>
      <c r="EZ198" s="36"/>
      <c r="FA198" s="36">
        <f>SUM(FA189:FA197)</f>
        <v>0</v>
      </c>
      <c r="FB198" s="33">
        <f>SUM(FB189:FB197)</f>
        <v>0</v>
      </c>
      <c r="FC198" s="36"/>
      <c r="FD198" s="36">
        <f>SUM(FD189:FD197)</f>
        <v>0</v>
      </c>
      <c r="FE198" s="33">
        <f>SUM(FE189:FE197)</f>
        <v>0</v>
      </c>
      <c r="FF198" s="36"/>
      <c r="FG198" s="36">
        <f>SUM(FG189:FG197)</f>
        <v>0</v>
      </c>
      <c r="FH198" s="33">
        <f>SUM(FH189:FH197)</f>
        <v>0</v>
      </c>
      <c r="FI198" s="36"/>
      <c r="FJ198" s="36">
        <f>SUM(FJ189:FJ197)</f>
        <v>0</v>
      </c>
      <c r="FK198" s="33">
        <f>SUM(FK189:FK197)</f>
        <v>0</v>
      </c>
      <c r="FL198" s="36"/>
      <c r="FM198" s="36">
        <f>SUM(FM189:FM197)</f>
        <v>0</v>
      </c>
      <c r="FN198" s="33">
        <f>SUM(FN189:FN197)</f>
        <v>0</v>
      </c>
      <c r="FO198" s="36"/>
      <c r="FP198" s="36">
        <f>SUM(FP189:FP197)</f>
        <v>0</v>
      </c>
      <c r="FQ198" s="670">
        <f>SUM(FQ189:FQ197)</f>
        <v>0</v>
      </c>
      <c r="FR198" s="36">
        <f>SUM(FR189:FR197)</f>
        <v>0</v>
      </c>
      <c r="FS198" s="36">
        <f>SUM(FS189:FS197)</f>
        <v>0</v>
      </c>
      <c r="FT198" s="33">
        <f>SUM(FT189:FT197)</f>
        <v>0</v>
      </c>
      <c r="FU198" s="36"/>
      <c r="FV198" s="36">
        <f>SUM(FV189:FV197)</f>
        <v>0</v>
      </c>
      <c r="FW198" s="33">
        <f>SUM(FW189:FW197)</f>
        <v>0</v>
      </c>
      <c r="FX198" s="36">
        <f>SUM(FX189:FX197)</f>
        <v>0</v>
      </c>
      <c r="FY198" s="36"/>
      <c r="FZ198" s="36">
        <f>SUM(FZ189:FZ197)</f>
        <v>0</v>
      </c>
      <c r="GA198" s="424">
        <f t="shared" si="3708"/>
        <v>0</v>
      </c>
      <c r="GB198" s="33">
        <f>SUM(GB189:GB197)</f>
        <v>7108</v>
      </c>
      <c r="GC198" s="36"/>
      <c r="GD198" s="36">
        <f>SUM(GD189:GD197)</f>
        <v>150760</v>
      </c>
      <c r="GE198" s="33">
        <f>SUM(GE189:GE197)</f>
        <v>0</v>
      </c>
      <c r="GF198" s="36"/>
      <c r="GG198" s="36">
        <f>SUM(GG189:GG197)</f>
        <v>0</v>
      </c>
      <c r="GH198" s="33">
        <f>SUM(GH189:GH197)</f>
        <v>0</v>
      </c>
      <c r="GI198" s="36"/>
      <c r="GJ198" s="36">
        <f>SUM(GJ189:GJ197)</f>
        <v>0</v>
      </c>
      <c r="GK198" s="33">
        <f>SUM(GK189:GK197)</f>
        <v>3584</v>
      </c>
      <c r="GL198" s="36"/>
      <c r="GM198" s="36">
        <f>SUM(GM189:GM197)</f>
        <v>579198</v>
      </c>
      <c r="GN198" s="33">
        <f>SUM(GN189:GN197)</f>
        <v>0</v>
      </c>
      <c r="GO198" s="36"/>
      <c r="GP198" s="36">
        <f>SUM(GP189:GP197)</f>
        <v>0</v>
      </c>
      <c r="GQ198" s="424">
        <f t="shared" si="3715"/>
        <v>729958</v>
      </c>
      <c r="GR198" s="36">
        <f>SUM(GR189:GR197)</f>
        <v>0</v>
      </c>
      <c r="GS198" s="36">
        <f>SUM(GS189:GS197)</f>
        <v>5000</v>
      </c>
      <c r="GT198" s="37">
        <f>SUM(GT189:GT197)</f>
        <v>72995.8</v>
      </c>
      <c r="GU198" s="424">
        <f t="shared" si="3791"/>
        <v>807953.8</v>
      </c>
      <c r="GV198" s="45"/>
      <c r="GW198" s="33">
        <f>SUM(GW189:GW197)</f>
        <v>0</v>
      </c>
      <c r="GX198" s="36"/>
      <c r="GY198" s="36">
        <f>SUM(GY189:GY197)</f>
        <v>0</v>
      </c>
      <c r="GZ198" s="33">
        <f>SUM(GZ189:GZ197)</f>
        <v>0</v>
      </c>
      <c r="HA198" s="36"/>
      <c r="HB198" s="36">
        <f>SUM(HB189:HB197)</f>
        <v>0</v>
      </c>
      <c r="HC198" s="33">
        <f>SUM(HC189:HC197)</f>
        <v>0</v>
      </c>
      <c r="HD198" s="36"/>
      <c r="HE198" s="36">
        <f>SUM(HE189:HE197)</f>
        <v>0</v>
      </c>
      <c r="HF198" s="33">
        <f>SUM(HF189:HF197)</f>
        <v>0</v>
      </c>
      <c r="HG198" s="36"/>
      <c r="HH198" s="36">
        <f>SUM(HH189:HH197)</f>
        <v>0</v>
      </c>
      <c r="HI198" s="33">
        <f>SUM(HI189:HI197)</f>
        <v>0</v>
      </c>
      <c r="HJ198" s="36"/>
      <c r="HK198" s="36">
        <f>SUM(HK189:HK197)</f>
        <v>0</v>
      </c>
      <c r="HL198" s="33">
        <f>SUM(HL189:HL197)</f>
        <v>0</v>
      </c>
      <c r="HM198" s="36"/>
      <c r="HN198" s="36">
        <f>SUM(HN189:HN197)</f>
        <v>0</v>
      </c>
      <c r="HO198" s="670">
        <f>SUM(HO189:HO197)</f>
        <v>0</v>
      </c>
      <c r="HP198" s="36">
        <f>SUM(HP189:HP197)</f>
        <v>0</v>
      </c>
      <c r="HQ198" s="36">
        <f>SUM(HQ189:HQ197)</f>
        <v>0</v>
      </c>
      <c r="HR198" s="33">
        <f>SUM(HR189:HR197)</f>
        <v>0</v>
      </c>
      <c r="HS198" s="36"/>
      <c r="HT198" s="36">
        <f>SUM(HT189:HT197)</f>
        <v>0</v>
      </c>
      <c r="HU198" s="33">
        <f>SUM(HU189:HU197)</f>
        <v>0</v>
      </c>
      <c r="HV198" s="33">
        <f>SUM(HV189:HV197)</f>
        <v>0</v>
      </c>
      <c r="HW198" s="36"/>
      <c r="HX198" s="36">
        <f>SUM(HX189:HX197)</f>
        <v>0</v>
      </c>
      <c r="HY198" s="424">
        <f t="shared" si="3725"/>
        <v>0</v>
      </c>
      <c r="HZ198" s="33">
        <f>SUM(HZ189:HZ197)</f>
        <v>7026</v>
      </c>
      <c r="IA198" s="36"/>
      <c r="IB198" s="36">
        <f>SUM(IB189:IB197)</f>
        <v>128700</v>
      </c>
      <c r="IC198" s="33">
        <f>SUM(IC189:IC197)</f>
        <v>0</v>
      </c>
      <c r="ID198" s="36"/>
      <c r="IE198" s="36">
        <f>SUM(IE189:IE197)</f>
        <v>0</v>
      </c>
      <c r="IF198" s="33">
        <f>SUM(IF189:IF197)</f>
        <v>20</v>
      </c>
      <c r="IG198" s="36"/>
      <c r="IH198" s="36">
        <f>SUM(IH189:IH197)</f>
        <v>37000</v>
      </c>
      <c r="II198" s="33">
        <f>SUM(II189:II197)</f>
        <v>3544</v>
      </c>
      <c r="IJ198" s="36"/>
      <c r="IK198" s="36">
        <f>SUM(IK189:IK197)</f>
        <v>770118</v>
      </c>
      <c r="IL198" s="33">
        <f>SUM(IL189:IL197)</f>
        <v>0</v>
      </c>
      <c r="IM198" s="36"/>
      <c r="IN198" s="36">
        <f>SUM(IN189:IN197)</f>
        <v>0</v>
      </c>
      <c r="IO198" s="424">
        <f t="shared" si="3732"/>
        <v>935818</v>
      </c>
      <c r="IP198" s="36">
        <f>SUM(IP189:IP197)</f>
        <v>0</v>
      </c>
      <c r="IQ198" s="36">
        <f>SUM(IQ189:IQ197)</f>
        <v>5000</v>
      </c>
      <c r="IR198" s="37">
        <f>SUM(IR189:IR197)</f>
        <v>93581.8</v>
      </c>
      <c r="IS198" s="424">
        <f t="shared" si="3792"/>
        <v>1034399.8</v>
      </c>
      <c r="IT198" s="45"/>
      <c r="IU198" s="33">
        <f>SUM(IU189:IU197)</f>
        <v>0</v>
      </c>
      <c r="IV198" s="36"/>
      <c r="IW198" s="36">
        <f>SUM(IW189:IW197)</f>
        <v>0</v>
      </c>
      <c r="IX198" s="33">
        <f>SUM(IX189:IX197)</f>
        <v>0</v>
      </c>
      <c r="IY198" s="36"/>
      <c r="IZ198" s="36">
        <f>SUM(IZ189:IZ197)</f>
        <v>0</v>
      </c>
      <c r="JA198" s="33">
        <f>SUM(JA189:JA197)</f>
        <v>0</v>
      </c>
      <c r="JB198" s="36"/>
      <c r="JC198" s="36">
        <f>SUM(JC189:JC197)</f>
        <v>0</v>
      </c>
      <c r="JD198" s="33">
        <f>SUM(JD189:JD197)</f>
        <v>0</v>
      </c>
      <c r="JE198" s="36"/>
      <c r="JF198" s="36">
        <f>SUM(JF189:JF197)</f>
        <v>0</v>
      </c>
      <c r="JG198" s="33">
        <f>SUM(JG189:JG197)</f>
        <v>0</v>
      </c>
      <c r="JH198" s="36"/>
      <c r="JI198" s="36">
        <f>SUM(JI189:JI197)</f>
        <v>0</v>
      </c>
      <c r="JJ198" s="33">
        <f>SUM(JJ189:JJ197)</f>
        <v>0</v>
      </c>
      <c r="JK198" s="36"/>
      <c r="JL198" s="36">
        <f>SUM(JL189:JL197)</f>
        <v>0</v>
      </c>
      <c r="JM198" s="670">
        <f>SUM(JM189:JM197)</f>
        <v>0</v>
      </c>
      <c r="JN198" s="36">
        <f>SUM(JN189:JN197)</f>
        <v>0</v>
      </c>
      <c r="JO198" s="36">
        <f>SUM(JO189:JO197)</f>
        <v>0</v>
      </c>
      <c r="JP198" s="33">
        <f>SUM(JP189:JP197)</f>
        <v>0</v>
      </c>
      <c r="JQ198" s="36"/>
      <c r="JR198" s="36">
        <f>SUM(JR189:JR197)</f>
        <v>0</v>
      </c>
      <c r="JS198" s="33">
        <f>SUM(JS189:JS197)</f>
        <v>0</v>
      </c>
      <c r="JT198" s="33">
        <f>SUM(JT189:JT197)</f>
        <v>0</v>
      </c>
      <c r="JU198" s="36"/>
      <c r="JV198" s="36">
        <f>SUM(JV189:JV197)</f>
        <v>0</v>
      </c>
      <c r="JW198" s="424">
        <f t="shared" si="3742"/>
        <v>0</v>
      </c>
      <c r="JX198" s="33">
        <f>SUM(JX189:JX197)</f>
        <v>7026</v>
      </c>
      <c r="JY198" s="36"/>
      <c r="JZ198" s="36">
        <f>SUM(JZ189:JZ197)</f>
        <v>128700</v>
      </c>
      <c r="KA198" s="33">
        <f>SUM(KA189:KA197)</f>
        <v>0</v>
      </c>
      <c r="KB198" s="36"/>
      <c r="KC198" s="36">
        <f>SUM(KC189:KC197)</f>
        <v>0</v>
      </c>
      <c r="KD198" s="33">
        <f>SUM(KD189:KD197)</f>
        <v>20</v>
      </c>
      <c r="KE198" s="36"/>
      <c r="KF198" s="36">
        <f>SUM(KF189:KF197)</f>
        <v>37000</v>
      </c>
      <c r="KG198" s="33">
        <f>SUM(KG189:KG197)</f>
        <v>3510</v>
      </c>
      <c r="KH198" s="36"/>
      <c r="KI198" s="36">
        <f>SUM(KI189:KI197)</f>
        <v>762570</v>
      </c>
      <c r="KJ198" s="33">
        <f>SUM(KJ189:KJ197)</f>
        <v>0</v>
      </c>
      <c r="KK198" s="36"/>
      <c r="KL198" s="36">
        <f>SUM(KL189:KL197)</f>
        <v>0</v>
      </c>
      <c r="KM198" s="424">
        <f t="shared" si="3749"/>
        <v>928270</v>
      </c>
      <c r="KN198" s="36">
        <f>SUM(KN189:KN197)</f>
        <v>0</v>
      </c>
      <c r="KO198" s="36">
        <f>SUM(KO189:KO197)</f>
        <v>5000</v>
      </c>
      <c r="KP198" s="37">
        <f>SUM(KP189:KP197)</f>
        <v>92827</v>
      </c>
      <c r="KQ198" s="424">
        <f t="shared" si="3793"/>
        <v>1026097</v>
      </c>
      <c r="KR198" s="45"/>
    </row>
    <row r="199" spans="1:304">
      <c r="A199" s="919"/>
      <c r="B199" s="28"/>
      <c r="C199" s="638" t="s">
        <v>36</v>
      </c>
      <c r="D199" s="17" t="s">
        <v>1</v>
      </c>
      <c r="E199" s="32"/>
      <c r="F199" s="32" t="str">
        <f t="shared" ref="F199:F207" si="5453">IF(ISERROR(G199/E199),"",(G199/E199))</f>
        <v/>
      </c>
      <c r="G199" s="35"/>
      <c r="H199" s="32"/>
      <c r="I199" s="32" t="str">
        <f t="shared" si="5415"/>
        <v/>
      </c>
      <c r="J199" s="35"/>
      <c r="K199" s="32"/>
      <c r="L199" s="32" t="str">
        <f t="shared" si="5416"/>
        <v/>
      </c>
      <c r="M199" s="35"/>
      <c r="N199" s="32"/>
      <c r="O199" s="32" t="str">
        <f t="shared" si="5417"/>
        <v/>
      </c>
      <c r="P199" s="35"/>
      <c r="Q199" s="32"/>
      <c r="R199" s="32" t="str">
        <f t="shared" si="5418"/>
        <v/>
      </c>
      <c r="S199" s="35"/>
      <c r="T199" s="32"/>
      <c r="U199" s="32" t="str">
        <f t="shared" si="5419"/>
        <v/>
      </c>
      <c r="V199" s="35"/>
      <c r="W199" s="669"/>
      <c r="X199" s="35"/>
      <c r="Y199" s="35"/>
      <c r="Z199" s="32"/>
      <c r="AA199" s="229" t="str">
        <f t="shared" si="5420"/>
        <v/>
      </c>
      <c r="AB199" s="35"/>
      <c r="AC199" s="32">
        <v>30000</v>
      </c>
      <c r="AD199" s="32"/>
      <c r="AE199" s="32" t="str">
        <f t="shared" si="5421"/>
        <v/>
      </c>
      <c r="AF199" s="35"/>
      <c r="AG199" s="35">
        <f>SUM(G199,J199,M199,P199,S199,V199,AB199,AF199)</f>
        <v>0</v>
      </c>
      <c r="AH199" s="32"/>
      <c r="AI199" s="32" t="str">
        <f t="shared" si="5436"/>
        <v/>
      </c>
      <c r="AJ199" s="35"/>
      <c r="AK199" s="32"/>
      <c r="AL199" s="32" t="str">
        <f t="shared" si="5437"/>
        <v/>
      </c>
      <c r="AM199" s="35"/>
      <c r="AN199" s="32"/>
      <c r="AO199" s="32" t="str">
        <f t="shared" si="5438"/>
        <v/>
      </c>
      <c r="AP199" s="35"/>
      <c r="AQ199" s="32"/>
      <c r="AR199" s="32" t="str">
        <f t="shared" si="5439"/>
        <v/>
      </c>
      <c r="AS199" s="35"/>
      <c r="AT199" s="32"/>
      <c r="AU199" s="32" t="str">
        <f t="shared" si="4231"/>
        <v>0</v>
      </c>
      <c r="AV199" s="35"/>
      <c r="AW199" s="43">
        <f t="shared" si="5298"/>
        <v>0</v>
      </c>
      <c r="AX199" s="35"/>
      <c r="AY199" s="35">
        <v>5000</v>
      </c>
      <c r="AZ199" s="399">
        <f t="shared" ref="AZ199:AZ207" si="5454">SUM(G199,J199,M199,P199,S199,V199,AB199,AF199,AJ199,AM199,AP199,AV199,AS199,AX199)*0.1</f>
        <v>0</v>
      </c>
      <c r="BA199" s="206">
        <f t="shared" si="5308"/>
        <v>5000</v>
      </c>
      <c r="BB199" s="45"/>
      <c r="BC199" s="398"/>
      <c r="BD199" s="399" t="str">
        <f t="shared" si="5440"/>
        <v/>
      </c>
      <c r="BE199" s="399"/>
      <c r="BF199" s="398">
        <v>10</v>
      </c>
      <c r="BG199" s="399">
        <f t="shared" si="5441"/>
        <v>65</v>
      </c>
      <c r="BH199" s="399">
        <v>650</v>
      </c>
      <c r="BI199" s="398"/>
      <c r="BJ199" s="399" t="str">
        <f t="shared" si="5442"/>
        <v/>
      </c>
      <c r="BK199" s="399"/>
      <c r="BL199" s="398"/>
      <c r="BM199" s="399" t="str">
        <f t="shared" si="5443"/>
        <v/>
      </c>
      <c r="BN199" s="399"/>
      <c r="BO199" s="398"/>
      <c r="BP199" s="399" t="str">
        <f t="shared" si="5444"/>
        <v/>
      </c>
      <c r="BQ199" s="399"/>
      <c r="BR199" s="398"/>
      <c r="BS199" s="399" t="str">
        <f t="shared" si="5445"/>
        <v/>
      </c>
      <c r="BT199" s="399"/>
      <c r="BU199" s="668"/>
      <c r="BV199" s="399"/>
      <c r="BW199" s="399"/>
      <c r="BX199" s="398"/>
      <c r="BY199" s="399" t="str">
        <f t="shared" si="5446"/>
        <v/>
      </c>
      <c r="BZ199" s="399"/>
      <c r="CA199" s="398"/>
      <c r="CB199" s="398"/>
      <c r="CC199" s="399" t="str">
        <f t="shared" si="5447"/>
        <v/>
      </c>
      <c r="CD199" s="399"/>
      <c r="CE199" s="424">
        <f t="shared" si="3674"/>
        <v>650</v>
      </c>
      <c r="CF199" s="398"/>
      <c r="CG199" s="399" t="str">
        <f t="shared" si="5448"/>
        <v/>
      </c>
      <c r="CH199" s="399"/>
      <c r="CI199" s="398"/>
      <c r="CJ199" s="399" t="str">
        <f t="shared" si="5449"/>
        <v/>
      </c>
      <c r="CK199" s="399"/>
      <c r="CL199" s="398"/>
      <c r="CM199" s="399" t="str">
        <f t="shared" si="5450"/>
        <v/>
      </c>
      <c r="CN199" s="399"/>
      <c r="CO199" s="398"/>
      <c r="CP199" s="399" t="str">
        <f t="shared" si="5451"/>
        <v/>
      </c>
      <c r="CQ199" s="399"/>
      <c r="CR199" s="398"/>
      <c r="CS199" s="399" t="str">
        <f t="shared" si="5452"/>
        <v/>
      </c>
      <c r="CT199" s="399"/>
      <c r="CU199" s="424">
        <f t="shared" si="3681"/>
        <v>0</v>
      </c>
      <c r="CV199" s="399"/>
      <c r="CW199" s="399">
        <v>5000</v>
      </c>
      <c r="CX199" s="399">
        <f>SUM(BE199,BH199,BK199,BN199,BQ199,BT199,BZ199,CD199,CH199,CK199,CN199,CQ199,CT199)*0.1</f>
        <v>65</v>
      </c>
      <c r="CY199" s="424">
        <f t="shared" si="3789"/>
        <v>5715</v>
      </c>
      <c r="CZ199" s="823"/>
      <c r="DA199" s="398"/>
      <c r="DB199" s="399"/>
      <c r="DC199" s="399"/>
      <c r="DD199" s="398"/>
      <c r="DE199" s="399"/>
      <c r="DF199" s="399"/>
      <c r="DG199" s="398"/>
      <c r="DH199" s="399"/>
      <c r="DI199" s="399"/>
      <c r="DJ199" s="398"/>
      <c r="DK199" s="399"/>
      <c r="DL199" s="399"/>
      <c r="DM199" s="398"/>
      <c r="DN199" s="399"/>
      <c r="DO199" s="399"/>
      <c r="DP199" s="398"/>
      <c r="DQ199" s="399"/>
      <c r="DR199" s="399"/>
      <c r="DS199" s="668"/>
      <c r="DT199" s="399"/>
      <c r="DU199" s="399"/>
      <c r="DV199" s="398">
        <v>30000</v>
      </c>
      <c r="DW199" s="399"/>
      <c r="DX199" s="399">
        <v>17100</v>
      </c>
      <c r="DY199" s="398"/>
      <c r="DZ199" s="398"/>
      <c r="EA199" s="399"/>
      <c r="EB199" s="399"/>
      <c r="EC199" s="424">
        <f t="shared" si="3691"/>
        <v>17100</v>
      </c>
      <c r="ED199" s="398">
        <v>6550</v>
      </c>
      <c r="EE199" s="399"/>
      <c r="EF199" s="399">
        <v>196500</v>
      </c>
      <c r="EG199" s="398"/>
      <c r="EH199" s="399"/>
      <c r="EI199" s="399"/>
      <c r="EJ199" s="398"/>
      <c r="EK199" s="399"/>
      <c r="EL199" s="399"/>
      <c r="EM199" s="398">
        <v>3250</v>
      </c>
      <c r="EN199" s="399"/>
      <c r="EO199" s="399">
        <v>721500</v>
      </c>
      <c r="EP199" s="398"/>
      <c r="EQ199" s="399"/>
      <c r="ER199" s="399"/>
      <c r="ES199" s="424">
        <f t="shared" si="3698"/>
        <v>918000</v>
      </c>
      <c r="ET199" s="399"/>
      <c r="EU199" s="399">
        <v>5000</v>
      </c>
      <c r="EV199" s="399">
        <f>SUM(DC199,DF199,DI199,DL199,DO199,DR199,DX199,EB199,EF199,EI199,EL199,EO199,ER199)*0.1</f>
        <v>93510</v>
      </c>
      <c r="EW199" s="424">
        <f t="shared" si="3790"/>
        <v>1033610</v>
      </c>
      <c r="EX199" s="424"/>
      <c r="EY199" s="398"/>
      <c r="EZ199" s="399"/>
      <c r="FA199" s="399"/>
      <c r="FB199" s="398"/>
      <c r="FC199" s="399"/>
      <c r="FD199" s="399"/>
      <c r="FE199" s="398"/>
      <c r="FF199" s="399"/>
      <c r="FG199" s="399"/>
      <c r="FH199" s="398"/>
      <c r="FI199" s="399"/>
      <c r="FJ199" s="399"/>
      <c r="FK199" s="398"/>
      <c r="FL199" s="399"/>
      <c r="FM199" s="399"/>
      <c r="FN199" s="398"/>
      <c r="FO199" s="399"/>
      <c r="FP199" s="399"/>
      <c r="FQ199" s="668"/>
      <c r="FR199" s="399"/>
      <c r="FS199" s="399"/>
      <c r="FT199" s="398"/>
      <c r="FU199" s="399"/>
      <c r="FV199" s="399"/>
      <c r="FW199" s="398"/>
      <c r="FX199" s="399"/>
      <c r="FY199" s="399"/>
      <c r="FZ199" s="399"/>
      <c r="GA199" s="424">
        <f t="shared" si="3708"/>
        <v>0</v>
      </c>
      <c r="GB199" s="398">
        <v>5700</v>
      </c>
      <c r="GC199" s="399"/>
      <c r="GD199" s="399">
        <v>171000</v>
      </c>
      <c r="GE199" s="398"/>
      <c r="GF199" s="399"/>
      <c r="GG199" s="399"/>
      <c r="GH199" s="398"/>
      <c r="GI199" s="399"/>
      <c r="GJ199" s="399"/>
      <c r="GK199" s="398">
        <v>3500</v>
      </c>
      <c r="GL199" s="399"/>
      <c r="GM199" s="399">
        <v>777000</v>
      </c>
      <c r="GN199" s="398"/>
      <c r="GO199" s="399"/>
      <c r="GP199" s="399"/>
      <c r="GQ199" s="424">
        <f t="shared" si="3715"/>
        <v>948000</v>
      </c>
      <c r="GR199" s="399"/>
      <c r="GS199" s="399">
        <v>5000</v>
      </c>
      <c r="GT199" s="399">
        <f>SUM(FA199,FD199,FG199,FJ199,FM199,FP199,FV199,FZ199,GD199,GG199,GJ199,GM199,GP199)*0.1</f>
        <v>94800</v>
      </c>
      <c r="GU199" s="424">
        <f t="shared" si="3791"/>
        <v>1047800</v>
      </c>
      <c r="GV199" s="424"/>
      <c r="GW199" s="398"/>
      <c r="GX199" s="399"/>
      <c r="GY199" s="399"/>
      <c r="GZ199" s="398"/>
      <c r="HA199" s="399"/>
      <c r="HB199" s="399"/>
      <c r="HC199" s="398"/>
      <c r="HD199" s="399"/>
      <c r="HE199" s="399"/>
      <c r="HF199" s="398"/>
      <c r="HG199" s="399"/>
      <c r="HH199" s="399"/>
      <c r="HI199" s="398"/>
      <c r="HJ199" s="399"/>
      <c r="HK199" s="399"/>
      <c r="HL199" s="398"/>
      <c r="HM199" s="399"/>
      <c r="HN199" s="399"/>
      <c r="HO199" s="668"/>
      <c r="HP199" s="399"/>
      <c r="HQ199" s="399"/>
      <c r="HR199" s="398"/>
      <c r="HS199" s="399"/>
      <c r="HT199" s="399"/>
      <c r="HU199" s="398"/>
      <c r="HV199" s="398"/>
      <c r="HW199" s="399"/>
      <c r="HX199" s="399"/>
      <c r="HY199" s="424">
        <f t="shared" si="3725"/>
        <v>0</v>
      </c>
      <c r="HZ199" s="398">
        <v>5700</v>
      </c>
      <c r="IA199" s="399"/>
      <c r="IB199" s="399">
        <v>171000</v>
      </c>
      <c r="IC199" s="398"/>
      <c r="ID199" s="399"/>
      <c r="IE199" s="399"/>
      <c r="IF199" s="398"/>
      <c r="IG199" s="399"/>
      <c r="IH199" s="399"/>
      <c r="II199" s="398">
        <v>3500</v>
      </c>
      <c r="IJ199" s="399"/>
      <c r="IK199" s="399">
        <v>777000</v>
      </c>
      <c r="IL199" s="398"/>
      <c r="IM199" s="399"/>
      <c r="IN199" s="399"/>
      <c r="IO199" s="424">
        <f t="shared" si="3732"/>
        <v>948000</v>
      </c>
      <c r="IP199" s="399"/>
      <c r="IQ199" s="399">
        <v>5000</v>
      </c>
      <c r="IR199" s="399">
        <f>SUM(GY199,HB199,HE199,HH199,HK199,HN199,HT199,HX199,IB199,IE199,IH199,IK199,IN199)*0.1</f>
        <v>94800</v>
      </c>
      <c r="IS199" s="424">
        <f t="shared" si="3792"/>
        <v>1047800</v>
      </c>
      <c r="IT199" s="424"/>
      <c r="IU199" s="398"/>
      <c r="IV199" s="399"/>
      <c r="IW199" s="399"/>
      <c r="IX199" s="398"/>
      <c r="IY199" s="399"/>
      <c r="IZ199" s="399"/>
      <c r="JA199" s="398"/>
      <c r="JB199" s="399"/>
      <c r="JC199" s="399"/>
      <c r="JD199" s="398"/>
      <c r="JE199" s="399"/>
      <c r="JF199" s="399"/>
      <c r="JG199" s="398"/>
      <c r="JH199" s="399"/>
      <c r="JI199" s="399"/>
      <c r="JJ199" s="398"/>
      <c r="JK199" s="399"/>
      <c r="JL199" s="399"/>
      <c r="JM199" s="668"/>
      <c r="JN199" s="399"/>
      <c r="JO199" s="399"/>
      <c r="JP199" s="398"/>
      <c r="JQ199" s="399"/>
      <c r="JR199" s="399"/>
      <c r="JS199" s="398"/>
      <c r="JT199" s="398"/>
      <c r="JU199" s="399"/>
      <c r="JV199" s="399"/>
      <c r="JW199" s="424">
        <f t="shared" si="3742"/>
        <v>0</v>
      </c>
      <c r="JX199" s="398">
        <v>5700</v>
      </c>
      <c r="JY199" s="399"/>
      <c r="JZ199" s="399">
        <v>171000</v>
      </c>
      <c r="KA199" s="398"/>
      <c r="KB199" s="399"/>
      <c r="KC199" s="399"/>
      <c r="KD199" s="398"/>
      <c r="KE199" s="399"/>
      <c r="KF199" s="399"/>
      <c r="KG199" s="398">
        <v>3500</v>
      </c>
      <c r="KH199" s="399"/>
      <c r="KI199" s="399">
        <v>777000</v>
      </c>
      <c r="KJ199" s="398"/>
      <c r="KK199" s="399"/>
      <c r="KL199" s="399"/>
      <c r="KM199" s="424">
        <f t="shared" si="3749"/>
        <v>948000</v>
      </c>
      <c r="KN199" s="399"/>
      <c r="KO199" s="399">
        <v>5000</v>
      </c>
      <c r="KP199" s="399">
        <f>SUM(IW199,IZ199,JC199,JF199,JI199,JL199,JR199,JV199,JZ199,KC199,KF199,KI199,KL199)*0.1</f>
        <v>94800</v>
      </c>
      <c r="KQ199" s="424">
        <f t="shared" si="3793"/>
        <v>1047800</v>
      </c>
      <c r="KR199" s="424"/>
    </row>
    <row r="200" spans="1:304">
      <c r="A200" s="919"/>
      <c r="B200" s="28"/>
      <c r="C200" s="16"/>
      <c r="D200" s="17" t="s">
        <v>55</v>
      </c>
      <c r="E200" s="32"/>
      <c r="F200" s="32" t="str">
        <f t="shared" si="5453"/>
        <v/>
      </c>
      <c r="G200" s="35"/>
      <c r="H200" s="32"/>
      <c r="I200" s="32" t="str">
        <f t="shared" si="5415"/>
        <v/>
      </c>
      <c r="J200" s="35"/>
      <c r="K200" s="32"/>
      <c r="L200" s="32" t="str">
        <f t="shared" si="5416"/>
        <v/>
      </c>
      <c r="M200" s="35"/>
      <c r="N200" s="32"/>
      <c r="O200" s="32" t="str">
        <f t="shared" si="5417"/>
        <v/>
      </c>
      <c r="P200" s="35"/>
      <c r="Q200" s="32"/>
      <c r="R200" s="32" t="str">
        <f t="shared" si="5418"/>
        <v/>
      </c>
      <c r="S200" s="35"/>
      <c r="T200" s="32"/>
      <c r="U200" s="32" t="str">
        <f t="shared" si="5419"/>
        <v/>
      </c>
      <c r="V200" s="35"/>
      <c r="W200" s="669"/>
      <c r="X200" s="35"/>
      <c r="Y200" s="35"/>
      <c r="Z200" s="32"/>
      <c r="AA200" s="229" t="str">
        <f t="shared" si="5420"/>
        <v/>
      </c>
      <c r="AB200" s="35"/>
      <c r="AC200" s="32"/>
      <c r="AD200" s="32"/>
      <c r="AE200" s="32" t="str">
        <f t="shared" si="5421"/>
        <v/>
      </c>
      <c r="AF200" s="35"/>
      <c r="AG200" s="35">
        <f>SUM(G200,J200,M200,P200,S200,V200,AB200,AF200)</f>
        <v>0</v>
      </c>
      <c r="AH200" s="32"/>
      <c r="AI200" s="32"/>
      <c r="AJ200" s="35"/>
      <c r="AK200" s="32"/>
      <c r="AL200" s="32"/>
      <c r="AM200" s="35"/>
      <c r="AN200" s="32"/>
      <c r="AO200" s="32"/>
      <c r="AP200" s="35"/>
      <c r="AQ200" s="32"/>
      <c r="AR200" s="32"/>
      <c r="AS200" s="35"/>
      <c r="AT200" s="32"/>
      <c r="AU200" s="32" t="str">
        <f t="shared" si="4231"/>
        <v>0</v>
      </c>
      <c r="AV200" s="35"/>
      <c r="AW200" s="35">
        <f t="shared" si="5298"/>
        <v>0</v>
      </c>
      <c r="AX200" s="35"/>
      <c r="AY200" s="35"/>
      <c r="AZ200" s="399">
        <f t="shared" si="5454"/>
        <v>0</v>
      </c>
      <c r="BA200" s="206">
        <f t="shared" si="5308"/>
        <v>0</v>
      </c>
      <c r="BB200" s="45"/>
      <c r="BC200" s="32"/>
      <c r="BD200" s="35" t="str">
        <f t="shared" si="5440"/>
        <v/>
      </c>
      <c r="BE200" s="35"/>
      <c r="BF200" s="32"/>
      <c r="BG200" s="35" t="str">
        <f t="shared" si="5441"/>
        <v/>
      </c>
      <c r="BH200" s="35"/>
      <c r="BI200" s="32"/>
      <c r="BJ200" s="35" t="str">
        <f t="shared" si="5442"/>
        <v/>
      </c>
      <c r="BK200" s="35"/>
      <c r="BL200" s="32"/>
      <c r="BM200" s="35" t="str">
        <f t="shared" si="5443"/>
        <v/>
      </c>
      <c r="BN200" s="35"/>
      <c r="BO200" s="32"/>
      <c r="BP200" s="35" t="str">
        <f t="shared" si="5444"/>
        <v/>
      </c>
      <c r="BQ200" s="35"/>
      <c r="BR200" s="32"/>
      <c r="BS200" s="35" t="str">
        <f t="shared" si="5445"/>
        <v/>
      </c>
      <c r="BT200" s="35"/>
      <c r="BU200" s="669"/>
      <c r="BV200" s="35"/>
      <c r="BW200" s="35"/>
      <c r="BX200" s="32"/>
      <c r="BY200" s="35" t="str">
        <f t="shared" si="5446"/>
        <v/>
      </c>
      <c r="BZ200" s="35"/>
      <c r="CA200" s="32"/>
      <c r="CB200" s="32"/>
      <c r="CC200" s="35" t="str">
        <f t="shared" si="5447"/>
        <v/>
      </c>
      <c r="CD200" s="35"/>
      <c r="CE200" s="424">
        <f t="shared" si="3674"/>
        <v>0</v>
      </c>
      <c r="CF200" s="32">
        <v>500</v>
      </c>
      <c r="CG200" s="35">
        <f t="shared" si="5448"/>
        <v>20</v>
      </c>
      <c r="CH200" s="35">
        <v>10000</v>
      </c>
      <c r="CI200" s="32"/>
      <c r="CJ200" s="35" t="str">
        <f t="shared" si="5449"/>
        <v/>
      </c>
      <c r="CK200" s="35"/>
      <c r="CL200" s="32"/>
      <c r="CM200" s="35" t="str">
        <f t="shared" si="5450"/>
        <v/>
      </c>
      <c r="CN200" s="35"/>
      <c r="CO200" s="32"/>
      <c r="CP200" s="35" t="str">
        <f t="shared" si="5451"/>
        <v/>
      </c>
      <c r="CQ200" s="35"/>
      <c r="CR200" s="32"/>
      <c r="CS200" s="35" t="str">
        <f t="shared" si="5452"/>
        <v/>
      </c>
      <c r="CT200" s="35"/>
      <c r="CU200" s="424">
        <f t="shared" si="3681"/>
        <v>10000</v>
      </c>
      <c r="CV200" s="35"/>
      <c r="CW200" s="35"/>
      <c r="CX200" s="399">
        <f t="shared" ref="CX200:CX207" si="5455">SUM(BE200,BH200,BK200,BN200,BQ200,BT200,BZ200,CD200,CH200,CK200,CN200,CQ200,CT200)*0.1</f>
        <v>1000</v>
      </c>
      <c r="CY200" s="424">
        <f t="shared" si="3789"/>
        <v>11000</v>
      </c>
      <c r="CZ200" s="822"/>
      <c r="DA200" s="32"/>
      <c r="DB200" s="35"/>
      <c r="DC200" s="35"/>
      <c r="DD200" s="32"/>
      <c r="DE200" s="35"/>
      <c r="DF200" s="35"/>
      <c r="DG200" s="32"/>
      <c r="DH200" s="35"/>
      <c r="DI200" s="35"/>
      <c r="DJ200" s="32"/>
      <c r="DK200" s="35"/>
      <c r="DL200" s="35"/>
      <c r="DM200" s="32"/>
      <c r="DN200" s="35"/>
      <c r="DO200" s="35"/>
      <c r="DP200" s="32"/>
      <c r="DQ200" s="35"/>
      <c r="DR200" s="35"/>
      <c r="DS200" s="669"/>
      <c r="DT200" s="35"/>
      <c r="DU200" s="35"/>
      <c r="DV200" s="32"/>
      <c r="DW200" s="35"/>
      <c r="DX200" s="35"/>
      <c r="DY200" s="32"/>
      <c r="DZ200" s="32"/>
      <c r="EA200" s="35"/>
      <c r="EB200" s="35"/>
      <c r="EC200" s="424">
        <f t="shared" si="3691"/>
        <v>0</v>
      </c>
      <c r="ED200" s="32">
        <v>500</v>
      </c>
      <c r="EE200" s="35"/>
      <c r="EF200" s="35">
        <v>10000</v>
      </c>
      <c r="EG200" s="32"/>
      <c r="EH200" s="35"/>
      <c r="EI200" s="35"/>
      <c r="EJ200" s="32"/>
      <c r="EK200" s="35"/>
      <c r="EL200" s="35"/>
      <c r="EM200" s="32">
        <v>250</v>
      </c>
      <c r="EN200" s="35"/>
      <c r="EO200" s="35">
        <v>55500</v>
      </c>
      <c r="EP200" s="32"/>
      <c r="EQ200" s="35"/>
      <c r="ER200" s="35"/>
      <c r="ES200" s="424">
        <f t="shared" si="3698"/>
        <v>65500</v>
      </c>
      <c r="ET200" s="35"/>
      <c r="EU200" s="35"/>
      <c r="EV200" s="399">
        <f t="shared" ref="EV200:EV207" si="5456">SUM(DC200,DF200,DI200,DL200,DO200,DR200,DX200,EB200,EF200,EI200,EL200,EO200,ER200)*0.1</f>
        <v>6550</v>
      </c>
      <c r="EW200" s="424">
        <f t="shared" si="3790"/>
        <v>72050</v>
      </c>
      <c r="EX200" s="45"/>
      <c r="EY200" s="32"/>
      <c r="EZ200" s="35"/>
      <c r="FA200" s="35"/>
      <c r="FB200" s="32"/>
      <c r="FC200" s="35"/>
      <c r="FD200" s="35"/>
      <c r="FE200" s="32"/>
      <c r="FF200" s="35"/>
      <c r="FG200" s="35"/>
      <c r="FH200" s="32"/>
      <c r="FI200" s="35"/>
      <c r="FJ200" s="35"/>
      <c r="FK200" s="32"/>
      <c r="FL200" s="35"/>
      <c r="FM200" s="35"/>
      <c r="FN200" s="32"/>
      <c r="FO200" s="35"/>
      <c r="FP200" s="35"/>
      <c r="FQ200" s="669"/>
      <c r="FR200" s="35"/>
      <c r="FS200" s="35"/>
      <c r="FT200" s="32"/>
      <c r="FU200" s="35"/>
      <c r="FV200" s="35"/>
      <c r="FW200" s="32"/>
      <c r="FX200" s="35"/>
      <c r="FY200" s="35"/>
      <c r="FZ200" s="35"/>
      <c r="GA200" s="424">
        <f t="shared" si="3708"/>
        <v>0</v>
      </c>
      <c r="GB200" s="32">
        <v>500</v>
      </c>
      <c r="GC200" s="35"/>
      <c r="GD200" s="35">
        <v>10000</v>
      </c>
      <c r="GE200" s="32"/>
      <c r="GF200" s="35"/>
      <c r="GG200" s="35"/>
      <c r="GH200" s="32"/>
      <c r="GI200" s="35"/>
      <c r="GJ200" s="35"/>
      <c r="GK200" s="32">
        <v>250</v>
      </c>
      <c r="GL200" s="35"/>
      <c r="GM200" s="35">
        <v>55500</v>
      </c>
      <c r="GN200" s="32"/>
      <c r="GO200" s="35"/>
      <c r="GP200" s="35"/>
      <c r="GQ200" s="424">
        <f t="shared" si="3715"/>
        <v>65500</v>
      </c>
      <c r="GR200" s="35"/>
      <c r="GS200" s="35"/>
      <c r="GT200" s="399">
        <f t="shared" ref="GT200:GT207" si="5457">SUM(FA200,FD200,FG200,FJ200,FM200,FP200,FV200,FZ200,GD200,GG200,GJ200,GM200,GP200)*0.1</f>
        <v>6550</v>
      </c>
      <c r="GU200" s="424">
        <f t="shared" si="3791"/>
        <v>72050</v>
      </c>
      <c r="GV200" s="45"/>
      <c r="GW200" s="32"/>
      <c r="GX200" s="35"/>
      <c r="GY200" s="35"/>
      <c r="GZ200" s="32"/>
      <c r="HA200" s="35"/>
      <c r="HB200" s="35"/>
      <c r="HC200" s="32"/>
      <c r="HD200" s="35"/>
      <c r="HE200" s="35"/>
      <c r="HF200" s="32"/>
      <c r="HG200" s="35"/>
      <c r="HH200" s="35"/>
      <c r="HI200" s="32"/>
      <c r="HJ200" s="35"/>
      <c r="HK200" s="35"/>
      <c r="HL200" s="32"/>
      <c r="HM200" s="35"/>
      <c r="HN200" s="35"/>
      <c r="HO200" s="669"/>
      <c r="HP200" s="35"/>
      <c r="HQ200" s="35"/>
      <c r="HR200" s="32"/>
      <c r="HS200" s="35"/>
      <c r="HT200" s="35"/>
      <c r="HU200" s="32"/>
      <c r="HV200" s="32"/>
      <c r="HW200" s="35"/>
      <c r="HX200" s="35"/>
      <c r="HY200" s="424">
        <f t="shared" si="3725"/>
        <v>0</v>
      </c>
      <c r="HZ200" s="32">
        <v>500</v>
      </c>
      <c r="IA200" s="35"/>
      <c r="IB200" s="35">
        <v>10000</v>
      </c>
      <c r="IC200" s="32"/>
      <c r="ID200" s="35"/>
      <c r="IE200" s="35"/>
      <c r="IF200" s="32"/>
      <c r="IG200" s="35"/>
      <c r="IH200" s="35"/>
      <c r="II200" s="32">
        <v>250</v>
      </c>
      <c r="IJ200" s="35"/>
      <c r="IK200" s="35">
        <v>55500</v>
      </c>
      <c r="IL200" s="32"/>
      <c r="IM200" s="35"/>
      <c r="IN200" s="35"/>
      <c r="IO200" s="424">
        <f t="shared" si="3732"/>
        <v>65500</v>
      </c>
      <c r="IP200" s="35"/>
      <c r="IQ200" s="35"/>
      <c r="IR200" s="399">
        <f t="shared" ref="IR200:IR207" si="5458">SUM(GY200,HB200,HE200,HH200,HK200,HN200,HT200,HX200,IB200,IE200,IH200,IK200,IN200)*0.1</f>
        <v>6550</v>
      </c>
      <c r="IS200" s="424">
        <f t="shared" si="3792"/>
        <v>72050</v>
      </c>
      <c r="IT200" s="45"/>
      <c r="IU200" s="32"/>
      <c r="IV200" s="35"/>
      <c r="IW200" s="35"/>
      <c r="IX200" s="32"/>
      <c r="IY200" s="35"/>
      <c r="IZ200" s="35"/>
      <c r="JA200" s="32"/>
      <c r="JB200" s="35"/>
      <c r="JC200" s="35"/>
      <c r="JD200" s="32"/>
      <c r="JE200" s="35"/>
      <c r="JF200" s="35"/>
      <c r="JG200" s="32"/>
      <c r="JH200" s="35"/>
      <c r="JI200" s="35"/>
      <c r="JJ200" s="32"/>
      <c r="JK200" s="35"/>
      <c r="JL200" s="35"/>
      <c r="JM200" s="669"/>
      <c r="JN200" s="35"/>
      <c r="JO200" s="35"/>
      <c r="JP200" s="32"/>
      <c r="JQ200" s="35"/>
      <c r="JR200" s="35"/>
      <c r="JS200" s="32"/>
      <c r="JT200" s="32"/>
      <c r="JU200" s="35"/>
      <c r="JV200" s="35"/>
      <c r="JW200" s="424">
        <f t="shared" si="3742"/>
        <v>0</v>
      </c>
      <c r="JX200" s="32">
        <v>500</v>
      </c>
      <c r="JY200" s="35"/>
      <c r="JZ200" s="35">
        <v>10000</v>
      </c>
      <c r="KA200" s="32"/>
      <c r="KB200" s="35"/>
      <c r="KC200" s="35"/>
      <c r="KD200" s="32"/>
      <c r="KE200" s="35"/>
      <c r="KF200" s="35"/>
      <c r="KG200" s="32">
        <v>250</v>
      </c>
      <c r="KH200" s="35"/>
      <c r="KI200" s="35">
        <v>55500</v>
      </c>
      <c r="KJ200" s="32"/>
      <c r="KK200" s="35"/>
      <c r="KL200" s="35"/>
      <c r="KM200" s="424">
        <f t="shared" si="3749"/>
        <v>65500</v>
      </c>
      <c r="KN200" s="35"/>
      <c r="KO200" s="35"/>
      <c r="KP200" s="399">
        <f t="shared" ref="KP200:KP207" si="5459">SUM(IW200,IZ200,JC200,JF200,JI200,JL200,JR200,JV200,JZ200,KC200,KF200,KI200,KL200)*0.1</f>
        <v>6550</v>
      </c>
      <c r="KQ200" s="424">
        <f t="shared" si="3793"/>
        <v>72050</v>
      </c>
      <c r="KR200" s="45"/>
    </row>
    <row r="201" spans="1:304">
      <c r="A201" s="919"/>
      <c r="B201" s="28"/>
      <c r="C201" s="16"/>
      <c r="D201" s="17" t="s">
        <v>56</v>
      </c>
      <c r="E201" s="32"/>
      <c r="F201" s="32" t="str">
        <f t="shared" si="5453"/>
        <v/>
      </c>
      <c r="G201" s="35"/>
      <c r="H201" s="32">
        <v>45</v>
      </c>
      <c r="I201" s="32"/>
      <c r="J201" s="35">
        <v>2925</v>
      </c>
      <c r="K201" s="32"/>
      <c r="L201" s="32"/>
      <c r="M201" s="35"/>
      <c r="N201" s="32"/>
      <c r="O201" s="32"/>
      <c r="P201" s="35"/>
      <c r="Q201" s="32"/>
      <c r="R201" s="32"/>
      <c r="S201" s="35"/>
      <c r="T201" s="32"/>
      <c r="U201" s="32"/>
      <c r="V201" s="35"/>
      <c r="W201" s="669"/>
      <c r="X201" s="35"/>
      <c r="Y201" s="35"/>
      <c r="Z201" s="32"/>
      <c r="AA201" s="229"/>
      <c r="AB201" s="35"/>
      <c r="AC201" s="32"/>
      <c r="AD201" s="32"/>
      <c r="AE201" s="32"/>
      <c r="AF201" s="35"/>
      <c r="AG201" s="35">
        <f>SUM(G201,J201,M201,P201,S201,V201,AB201,AF201)</f>
        <v>2925</v>
      </c>
      <c r="AH201" s="32"/>
      <c r="AI201" s="32"/>
      <c r="AJ201" s="35"/>
      <c r="AK201" s="32"/>
      <c r="AL201" s="32"/>
      <c r="AM201" s="35"/>
      <c r="AN201" s="32"/>
      <c r="AO201" s="32"/>
      <c r="AP201" s="35"/>
      <c r="AQ201" s="32"/>
      <c r="AR201" s="32"/>
      <c r="AS201" s="35"/>
      <c r="AT201" s="32"/>
      <c r="AU201" s="32" t="str">
        <f t="shared" si="4231"/>
        <v>0</v>
      </c>
      <c r="AV201" s="35"/>
      <c r="AW201" s="35">
        <f t="shared" si="5298"/>
        <v>0</v>
      </c>
      <c r="AX201" s="35"/>
      <c r="AY201" s="35"/>
      <c r="AZ201" s="399">
        <f t="shared" si="5454"/>
        <v>292.5</v>
      </c>
      <c r="BA201" s="206">
        <f t="shared" si="5308"/>
        <v>3217.5</v>
      </c>
      <c r="BB201" s="45"/>
      <c r="BC201" s="32"/>
      <c r="BD201" s="35"/>
      <c r="BE201" s="35"/>
      <c r="BF201" s="32"/>
      <c r="BG201" s="35"/>
      <c r="BH201" s="35"/>
      <c r="BI201" s="32"/>
      <c r="BJ201" s="35"/>
      <c r="BK201" s="35"/>
      <c r="BL201" s="32"/>
      <c r="BM201" s="35"/>
      <c r="BN201" s="35"/>
      <c r="BO201" s="32"/>
      <c r="BP201" s="35"/>
      <c r="BQ201" s="35"/>
      <c r="BR201" s="32"/>
      <c r="BS201" s="35"/>
      <c r="BT201" s="35"/>
      <c r="BU201" s="669"/>
      <c r="BV201" s="35"/>
      <c r="BW201" s="35"/>
      <c r="BX201" s="32"/>
      <c r="BY201" s="35"/>
      <c r="BZ201" s="35"/>
      <c r="CA201" s="32"/>
      <c r="CB201" s="32"/>
      <c r="CC201" s="35"/>
      <c r="CD201" s="35"/>
      <c r="CE201" s="424">
        <f t="shared" si="3674"/>
        <v>0</v>
      </c>
      <c r="CF201" s="32">
        <v>3000</v>
      </c>
      <c r="CG201" s="35"/>
      <c r="CH201" s="35">
        <v>60000</v>
      </c>
      <c r="CI201" s="32"/>
      <c r="CJ201" s="35"/>
      <c r="CK201" s="35"/>
      <c r="CL201" s="32"/>
      <c r="CM201" s="35"/>
      <c r="CN201" s="35"/>
      <c r="CO201" s="32">
        <v>1500</v>
      </c>
      <c r="CP201" s="35"/>
      <c r="CQ201" s="35">
        <v>333000</v>
      </c>
      <c r="CR201" s="32"/>
      <c r="CS201" s="35"/>
      <c r="CT201" s="35"/>
      <c r="CU201" s="424">
        <f t="shared" si="3681"/>
        <v>393000</v>
      </c>
      <c r="CV201" s="35"/>
      <c r="CW201" s="35"/>
      <c r="CX201" s="399">
        <f t="shared" si="5455"/>
        <v>39300</v>
      </c>
      <c r="CY201" s="424">
        <f t="shared" si="3789"/>
        <v>432300</v>
      </c>
      <c r="CZ201" s="822"/>
      <c r="DA201" s="32"/>
      <c r="DB201" s="35"/>
      <c r="DC201" s="35"/>
      <c r="DD201" s="32"/>
      <c r="DE201" s="35"/>
      <c r="DF201" s="35"/>
      <c r="DG201" s="32"/>
      <c r="DH201" s="35"/>
      <c r="DI201" s="35"/>
      <c r="DJ201" s="32"/>
      <c r="DK201" s="35"/>
      <c r="DL201" s="35"/>
      <c r="DM201" s="32"/>
      <c r="DN201" s="35"/>
      <c r="DO201" s="35"/>
      <c r="DP201" s="32"/>
      <c r="DQ201" s="35"/>
      <c r="DR201" s="35"/>
      <c r="DS201" s="669"/>
      <c r="DT201" s="35"/>
      <c r="DU201" s="35"/>
      <c r="DV201" s="32"/>
      <c r="DW201" s="35"/>
      <c r="DX201" s="35"/>
      <c r="DY201" s="32"/>
      <c r="DZ201" s="32"/>
      <c r="EA201" s="35"/>
      <c r="EB201" s="35"/>
      <c r="EC201" s="424">
        <f t="shared" si="3691"/>
        <v>0</v>
      </c>
      <c r="ED201" s="32"/>
      <c r="EE201" s="35"/>
      <c r="EF201" s="35"/>
      <c r="EG201" s="32"/>
      <c r="EH201" s="35"/>
      <c r="EI201" s="35"/>
      <c r="EJ201" s="32"/>
      <c r="EK201" s="35"/>
      <c r="EL201" s="35"/>
      <c r="EM201" s="32"/>
      <c r="EN201" s="35"/>
      <c r="EO201" s="35"/>
      <c r="EP201" s="32"/>
      <c r="EQ201" s="35"/>
      <c r="ER201" s="35"/>
      <c r="ES201" s="424">
        <f t="shared" si="3698"/>
        <v>0</v>
      </c>
      <c r="ET201" s="35"/>
      <c r="EU201" s="35"/>
      <c r="EV201" s="399">
        <f t="shared" si="5456"/>
        <v>0</v>
      </c>
      <c r="EW201" s="424">
        <f t="shared" si="3790"/>
        <v>0</v>
      </c>
      <c r="EX201" s="45"/>
      <c r="EY201" s="32"/>
      <c r="EZ201" s="35"/>
      <c r="FA201" s="35"/>
      <c r="FB201" s="32"/>
      <c r="FC201" s="35"/>
      <c r="FD201" s="35"/>
      <c r="FE201" s="32"/>
      <c r="FF201" s="35"/>
      <c r="FG201" s="35"/>
      <c r="FH201" s="32"/>
      <c r="FI201" s="35"/>
      <c r="FJ201" s="35"/>
      <c r="FK201" s="32"/>
      <c r="FL201" s="35"/>
      <c r="FM201" s="35"/>
      <c r="FN201" s="32"/>
      <c r="FO201" s="35"/>
      <c r="FP201" s="35"/>
      <c r="FQ201" s="669"/>
      <c r="FR201" s="35"/>
      <c r="FS201" s="35"/>
      <c r="FT201" s="32"/>
      <c r="FU201" s="35"/>
      <c r="FV201" s="35"/>
      <c r="FW201" s="32"/>
      <c r="FX201" s="35"/>
      <c r="FY201" s="35"/>
      <c r="FZ201" s="35"/>
      <c r="GA201" s="424">
        <f t="shared" si="3708"/>
        <v>0</v>
      </c>
      <c r="GB201" s="32"/>
      <c r="GC201" s="35"/>
      <c r="GD201" s="35"/>
      <c r="GE201" s="32"/>
      <c r="GF201" s="35"/>
      <c r="GG201" s="35"/>
      <c r="GH201" s="32"/>
      <c r="GI201" s="35"/>
      <c r="GJ201" s="35"/>
      <c r="GK201" s="32"/>
      <c r="GL201" s="35"/>
      <c r="GM201" s="35"/>
      <c r="GN201" s="32"/>
      <c r="GO201" s="35"/>
      <c r="GP201" s="35"/>
      <c r="GQ201" s="424">
        <f t="shared" si="3715"/>
        <v>0</v>
      </c>
      <c r="GR201" s="35"/>
      <c r="GS201" s="35"/>
      <c r="GT201" s="399">
        <f t="shared" si="5457"/>
        <v>0</v>
      </c>
      <c r="GU201" s="424">
        <f t="shared" si="3791"/>
        <v>0</v>
      </c>
      <c r="GV201" s="45"/>
      <c r="GW201" s="32"/>
      <c r="GX201" s="35"/>
      <c r="GY201" s="35"/>
      <c r="GZ201" s="32"/>
      <c r="HA201" s="35"/>
      <c r="HB201" s="35"/>
      <c r="HC201" s="32"/>
      <c r="HD201" s="35"/>
      <c r="HE201" s="35"/>
      <c r="HF201" s="32">
        <v>30</v>
      </c>
      <c r="HG201" s="35"/>
      <c r="HH201" s="35">
        <v>960</v>
      </c>
      <c r="HI201" s="32"/>
      <c r="HJ201" s="35"/>
      <c r="HK201" s="35"/>
      <c r="HL201" s="32"/>
      <c r="HM201" s="35"/>
      <c r="HN201" s="35"/>
      <c r="HO201" s="669"/>
      <c r="HP201" s="35"/>
      <c r="HQ201" s="35"/>
      <c r="HR201" s="32"/>
      <c r="HS201" s="35"/>
      <c r="HT201" s="35"/>
      <c r="HU201" s="32"/>
      <c r="HV201" s="32"/>
      <c r="HW201" s="35"/>
      <c r="HX201" s="35"/>
      <c r="HY201" s="424">
        <f t="shared" si="3725"/>
        <v>960</v>
      </c>
      <c r="HZ201" s="32"/>
      <c r="IA201" s="35"/>
      <c r="IB201" s="35"/>
      <c r="IC201" s="32"/>
      <c r="ID201" s="35"/>
      <c r="IE201" s="35"/>
      <c r="IF201" s="32"/>
      <c r="IG201" s="35"/>
      <c r="IH201" s="35"/>
      <c r="II201" s="32"/>
      <c r="IJ201" s="35"/>
      <c r="IK201" s="35"/>
      <c r="IL201" s="32"/>
      <c r="IM201" s="35"/>
      <c r="IN201" s="35"/>
      <c r="IO201" s="424">
        <f t="shared" si="3732"/>
        <v>0</v>
      </c>
      <c r="IP201" s="35"/>
      <c r="IQ201" s="35"/>
      <c r="IR201" s="399">
        <f t="shared" si="5458"/>
        <v>96</v>
      </c>
      <c r="IS201" s="424">
        <f t="shared" si="3792"/>
        <v>1056</v>
      </c>
      <c r="IT201" s="45"/>
      <c r="IU201" s="32"/>
      <c r="IV201" s="35"/>
      <c r="IW201" s="35"/>
      <c r="IX201" s="32"/>
      <c r="IY201" s="35"/>
      <c r="IZ201" s="35"/>
      <c r="JA201" s="32"/>
      <c r="JB201" s="35"/>
      <c r="JC201" s="35"/>
      <c r="JD201" s="32">
        <v>30</v>
      </c>
      <c r="JE201" s="35"/>
      <c r="JF201" s="35">
        <v>960</v>
      </c>
      <c r="JG201" s="32"/>
      <c r="JH201" s="35"/>
      <c r="JI201" s="35"/>
      <c r="JJ201" s="32"/>
      <c r="JK201" s="35"/>
      <c r="JL201" s="35"/>
      <c r="JM201" s="669"/>
      <c r="JN201" s="35"/>
      <c r="JO201" s="35"/>
      <c r="JP201" s="32"/>
      <c r="JQ201" s="35"/>
      <c r="JR201" s="35"/>
      <c r="JS201" s="32"/>
      <c r="JT201" s="32"/>
      <c r="JU201" s="35"/>
      <c r="JV201" s="35"/>
      <c r="JW201" s="424">
        <f t="shared" si="3742"/>
        <v>960</v>
      </c>
      <c r="JX201" s="32"/>
      <c r="JY201" s="35"/>
      <c r="JZ201" s="35"/>
      <c r="KA201" s="32"/>
      <c r="KB201" s="35"/>
      <c r="KC201" s="35"/>
      <c r="KD201" s="32"/>
      <c r="KE201" s="35"/>
      <c r="KF201" s="35"/>
      <c r="KG201" s="32"/>
      <c r="KH201" s="35"/>
      <c r="KI201" s="35"/>
      <c r="KJ201" s="32"/>
      <c r="KK201" s="35"/>
      <c r="KL201" s="35"/>
      <c r="KM201" s="424">
        <f t="shared" si="3749"/>
        <v>0</v>
      </c>
      <c r="KN201" s="35"/>
      <c r="KO201" s="35"/>
      <c r="KP201" s="399">
        <f t="shared" si="5459"/>
        <v>96</v>
      </c>
      <c r="KQ201" s="424">
        <f t="shared" si="3793"/>
        <v>1056</v>
      </c>
      <c r="KR201" s="45"/>
    </row>
    <row r="202" spans="1:304">
      <c r="A202" s="919"/>
      <c r="B202" s="28"/>
      <c r="C202" s="16"/>
      <c r="D202" s="17" t="s">
        <v>56</v>
      </c>
      <c r="E202" s="32"/>
      <c r="F202" s="32" t="str">
        <f t="shared" si="5453"/>
        <v/>
      </c>
      <c r="G202" s="35"/>
      <c r="H202" s="32"/>
      <c r="I202" s="32" t="str">
        <f t="shared" ref="I202:I229" si="5460">IF(ISERROR(J202/H202),"",(J202/H202))</f>
        <v/>
      </c>
      <c r="J202" s="35"/>
      <c r="K202" s="32"/>
      <c r="L202" s="32" t="str">
        <f t="shared" ref="L202:L229" si="5461">IF(ISERROR(M202/K202),"",(M202/K202))</f>
        <v/>
      </c>
      <c r="M202" s="35"/>
      <c r="N202" s="32"/>
      <c r="O202" s="32" t="str">
        <f t="shared" ref="O202:O229" si="5462">IF(ISERROR(P202/N202),"",(P202/N202))</f>
        <v/>
      </c>
      <c r="P202" s="35"/>
      <c r="Q202" s="32"/>
      <c r="R202" s="32" t="str">
        <f t="shared" ref="R202:R229" si="5463">IF(ISERROR(S202/Q202),"",(S202/Q202))</f>
        <v/>
      </c>
      <c r="S202" s="35"/>
      <c r="T202" s="32"/>
      <c r="U202" s="32" t="str">
        <f t="shared" ref="U202:U229" si="5464">IF(ISERROR(V202/T202),"",(V202/T202))</f>
        <v/>
      </c>
      <c r="V202" s="35"/>
      <c r="W202" s="669"/>
      <c r="X202" s="35"/>
      <c r="Y202" s="35"/>
      <c r="Z202" s="32"/>
      <c r="AA202" s="229" t="str">
        <f t="shared" ref="AA202:AA229" si="5465">IF(ISERROR(AB202/Z202),"",(AB202/Z202))</f>
        <v/>
      </c>
      <c r="AB202" s="35"/>
      <c r="AC202" s="32"/>
      <c r="AD202" s="32"/>
      <c r="AE202" s="32" t="str">
        <f t="shared" ref="AE202:AE229" si="5466">IF(ISERROR(AF202/AD202),"",(AF202/AD202))</f>
        <v/>
      </c>
      <c r="AF202" s="35"/>
      <c r="AG202" s="35">
        <f t="shared" ref="AG202:AG206" si="5467">SUM(G202,J202,M202,P202,S202,V202,AB202,AF202)</f>
        <v>0</v>
      </c>
      <c r="AH202" s="32"/>
      <c r="AI202" s="32"/>
      <c r="AJ202" s="35"/>
      <c r="AK202" s="32"/>
      <c r="AL202" s="32"/>
      <c r="AM202" s="35"/>
      <c r="AN202" s="32"/>
      <c r="AO202" s="32"/>
      <c r="AP202" s="35"/>
      <c r="AQ202" s="32"/>
      <c r="AR202" s="32"/>
      <c r="AS202" s="35"/>
      <c r="AT202" s="32"/>
      <c r="AU202" s="32" t="str">
        <f t="shared" si="4231"/>
        <v>0</v>
      </c>
      <c r="AV202" s="35"/>
      <c r="AW202" s="35">
        <f t="shared" si="5298"/>
        <v>0</v>
      </c>
      <c r="AX202" s="35"/>
      <c r="AY202" s="35"/>
      <c r="AZ202" s="399">
        <f t="shared" si="5454"/>
        <v>0</v>
      </c>
      <c r="BA202" s="206">
        <f t="shared" si="5308"/>
        <v>0</v>
      </c>
      <c r="BB202" s="45"/>
      <c r="BC202" s="32"/>
      <c r="BD202" s="35" t="str">
        <f t="shared" ref="BD202:BD207" si="5468">IF(ISERROR(BE202/BC202),"",(BE202/BC202))</f>
        <v/>
      </c>
      <c r="BE202" s="35"/>
      <c r="BF202" s="32"/>
      <c r="BG202" s="35" t="str">
        <f t="shared" ref="BG202:BG207" si="5469">IF(ISERROR(BH202/BF202),"",(BH202/BF202))</f>
        <v/>
      </c>
      <c r="BH202" s="35"/>
      <c r="BI202" s="32"/>
      <c r="BJ202" s="35" t="str">
        <f t="shared" ref="BJ202:BJ207" si="5470">IF(ISERROR(BK202/BI202),"",(BK202/BI202))</f>
        <v/>
      </c>
      <c r="BK202" s="35"/>
      <c r="BL202" s="32"/>
      <c r="BM202" s="35" t="str">
        <f t="shared" ref="BM202:BM207" si="5471">IF(ISERROR(BN202/BL202),"",(BN202/BL202))</f>
        <v/>
      </c>
      <c r="BN202" s="35"/>
      <c r="BO202" s="32"/>
      <c r="BP202" s="35" t="str">
        <f t="shared" ref="BP202:BP207" si="5472">IF(ISERROR(BQ202/BO202),"",(BQ202/BO202))</f>
        <v/>
      </c>
      <c r="BQ202" s="35"/>
      <c r="BR202" s="32"/>
      <c r="BS202" s="35" t="str">
        <f t="shared" ref="BS202:BS207" si="5473">IF(ISERROR(BT202/BR202),"",(BT202/BR202))</f>
        <v/>
      </c>
      <c r="BT202" s="35"/>
      <c r="BU202" s="669"/>
      <c r="BV202" s="35"/>
      <c r="BW202" s="35"/>
      <c r="BX202" s="32"/>
      <c r="BY202" s="35" t="str">
        <f t="shared" ref="BY202:BY207" si="5474">IF(ISERROR(BZ202/BX202),"",(BZ202/BX202))</f>
        <v/>
      </c>
      <c r="BZ202" s="35"/>
      <c r="CA202" s="32"/>
      <c r="CB202" s="32"/>
      <c r="CC202" s="35" t="str">
        <f t="shared" ref="CC202:CC207" si="5475">IF(ISERROR(CD202/CB202),"",(CD202/CB202))</f>
        <v/>
      </c>
      <c r="CD202" s="35"/>
      <c r="CE202" s="424">
        <f t="shared" si="3674"/>
        <v>0</v>
      </c>
      <c r="CF202" s="32">
        <v>16</v>
      </c>
      <c r="CG202" s="35">
        <f t="shared" ref="CG202:CG207" si="5476">IF(ISERROR(CH202/CF202),"",(CH202/CF202))</f>
        <v>45</v>
      </c>
      <c r="CH202" s="35">
        <v>720</v>
      </c>
      <c r="CI202" s="32"/>
      <c r="CJ202" s="35" t="str">
        <f t="shared" ref="CJ202:CJ207" si="5477">IF(ISERROR(CK202/CI202),"",(CK202/CI202))</f>
        <v/>
      </c>
      <c r="CK202" s="35"/>
      <c r="CL202" s="32">
        <v>30</v>
      </c>
      <c r="CM202" s="35">
        <f t="shared" ref="CM202:CM207" si="5478">IF(ISERROR(CN202/CL202),"",(CN202/CL202))</f>
        <v>1833.3333333333333</v>
      </c>
      <c r="CN202" s="35">
        <v>55000</v>
      </c>
      <c r="CO202" s="32"/>
      <c r="CP202" s="35" t="str">
        <f t="shared" ref="CP202:CP207" si="5479">IF(ISERROR(CQ202/CO202),"",(CQ202/CO202))</f>
        <v/>
      </c>
      <c r="CQ202" s="35"/>
      <c r="CR202" s="32"/>
      <c r="CS202" s="35" t="str">
        <f t="shared" ref="CS202:CS207" si="5480">IF(ISERROR(CT202/CR202),"",(CT202/CR202))</f>
        <v/>
      </c>
      <c r="CT202" s="35"/>
      <c r="CU202" s="424">
        <f t="shared" si="3681"/>
        <v>55720</v>
      </c>
      <c r="CV202" s="35"/>
      <c r="CW202" s="35"/>
      <c r="CX202" s="399">
        <f t="shared" si="5455"/>
        <v>5572</v>
      </c>
      <c r="CY202" s="424">
        <f t="shared" si="3789"/>
        <v>61292</v>
      </c>
      <c r="CZ202" s="822"/>
      <c r="DA202" s="32"/>
      <c r="DB202" s="35"/>
      <c r="DC202" s="35"/>
      <c r="DD202" s="32"/>
      <c r="DE202" s="35"/>
      <c r="DF202" s="35"/>
      <c r="DG202" s="32"/>
      <c r="DH202" s="35"/>
      <c r="DI202" s="35"/>
      <c r="DJ202" s="32"/>
      <c r="DK202" s="35"/>
      <c r="DL202" s="35"/>
      <c r="DM202" s="32"/>
      <c r="DN202" s="35"/>
      <c r="DO202" s="35"/>
      <c r="DP202" s="32"/>
      <c r="DQ202" s="35"/>
      <c r="DR202" s="35"/>
      <c r="DS202" s="669"/>
      <c r="DT202" s="35"/>
      <c r="DU202" s="35"/>
      <c r="DV202" s="32"/>
      <c r="DW202" s="35"/>
      <c r="DX202" s="35"/>
      <c r="DY202" s="32"/>
      <c r="DZ202" s="32"/>
      <c r="EA202" s="35"/>
      <c r="EB202" s="35"/>
      <c r="EC202" s="424">
        <f t="shared" si="3691"/>
        <v>0</v>
      </c>
      <c r="ED202" s="32">
        <v>22</v>
      </c>
      <c r="EE202" s="35"/>
      <c r="EF202" s="35">
        <v>990</v>
      </c>
      <c r="EG202" s="32"/>
      <c r="EH202" s="35"/>
      <c r="EI202" s="35"/>
      <c r="EJ202" s="32">
        <v>16</v>
      </c>
      <c r="EK202" s="35"/>
      <c r="EL202" s="35">
        <v>29600</v>
      </c>
      <c r="EM202" s="32"/>
      <c r="EN202" s="35"/>
      <c r="EO202" s="35"/>
      <c r="EP202" s="32"/>
      <c r="EQ202" s="35"/>
      <c r="ER202" s="35"/>
      <c r="ES202" s="424">
        <f t="shared" si="3698"/>
        <v>30590</v>
      </c>
      <c r="ET202" s="35"/>
      <c r="EU202" s="35"/>
      <c r="EV202" s="399">
        <f t="shared" si="5456"/>
        <v>3059</v>
      </c>
      <c r="EW202" s="424">
        <f t="shared" si="3790"/>
        <v>33649</v>
      </c>
      <c r="EX202" s="45"/>
      <c r="EY202" s="32"/>
      <c r="EZ202" s="35"/>
      <c r="FA202" s="35"/>
      <c r="FB202" s="32"/>
      <c r="FC202" s="35"/>
      <c r="FD202" s="35"/>
      <c r="FE202" s="32"/>
      <c r="FF202" s="35"/>
      <c r="FG202" s="35"/>
      <c r="FH202" s="32"/>
      <c r="FI202" s="35"/>
      <c r="FJ202" s="35"/>
      <c r="FK202" s="32"/>
      <c r="FL202" s="35"/>
      <c r="FM202" s="35"/>
      <c r="FN202" s="32"/>
      <c r="FO202" s="35"/>
      <c r="FP202" s="35"/>
      <c r="FQ202" s="669"/>
      <c r="FR202" s="35"/>
      <c r="FS202" s="35"/>
      <c r="FT202" s="32"/>
      <c r="FU202" s="35"/>
      <c r="FV202" s="35"/>
      <c r="FW202" s="32"/>
      <c r="FX202" s="35"/>
      <c r="FY202" s="35"/>
      <c r="FZ202" s="35"/>
      <c r="GA202" s="424">
        <f t="shared" si="3708"/>
        <v>0</v>
      </c>
      <c r="GB202" s="32">
        <v>4</v>
      </c>
      <c r="GC202" s="35"/>
      <c r="GD202" s="35">
        <v>356</v>
      </c>
      <c r="GE202" s="32"/>
      <c r="GF202" s="35"/>
      <c r="GG202" s="35"/>
      <c r="GH202" s="32">
        <v>22</v>
      </c>
      <c r="GI202" s="35"/>
      <c r="GJ202" s="35">
        <v>40700</v>
      </c>
      <c r="GK202" s="32"/>
      <c r="GL202" s="35"/>
      <c r="GM202" s="35"/>
      <c r="GN202" s="32"/>
      <c r="GO202" s="35"/>
      <c r="GP202" s="35"/>
      <c r="GQ202" s="424">
        <f t="shared" si="3715"/>
        <v>41056</v>
      </c>
      <c r="GR202" s="35"/>
      <c r="GS202" s="35"/>
      <c r="GT202" s="399">
        <f t="shared" si="5457"/>
        <v>4105.6000000000004</v>
      </c>
      <c r="GU202" s="424">
        <f t="shared" si="3791"/>
        <v>45161.599999999999</v>
      </c>
      <c r="GV202" s="45"/>
      <c r="GW202" s="32"/>
      <c r="GX202" s="35"/>
      <c r="GY202" s="35"/>
      <c r="GZ202" s="32"/>
      <c r="HA202" s="35"/>
      <c r="HB202" s="35"/>
      <c r="HC202" s="32"/>
      <c r="HD202" s="35"/>
      <c r="HE202" s="35"/>
      <c r="HF202" s="32"/>
      <c r="HG202" s="35"/>
      <c r="HH202" s="35"/>
      <c r="HI202" s="32"/>
      <c r="HJ202" s="35"/>
      <c r="HK202" s="35"/>
      <c r="HL202" s="32"/>
      <c r="HM202" s="35"/>
      <c r="HN202" s="35"/>
      <c r="HO202" s="669"/>
      <c r="HP202" s="35"/>
      <c r="HQ202" s="35"/>
      <c r="HR202" s="32"/>
      <c r="HS202" s="35"/>
      <c r="HT202" s="35"/>
      <c r="HU202" s="32"/>
      <c r="HV202" s="32"/>
      <c r="HW202" s="35"/>
      <c r="HX202" s="35"/>
      <c r="HY202" s="424">
        <f t="shared" si="3725"/>
        <v>0</v>
      </c>
      <c r="HZ202" s="32"/>
      <c r="IA202" s="35"/>
      <c r="IB202" s="35"/>
      <c r="IC202" s="32"/>
      <c r="ID202" s="35"/>
      <c r="IE202" s="35"/>
      <c r="IF202" s="32">
        <v>5</v>
      </c>
      <c r="IG202" s="35"/>
      <c r="IH202" s="35">
        <v>9250</v>
      </c>
      <c r="II202" s="32"/>
      <c r="IJ202" s="35"/>
      <c r="IK202" s="35"/>
      <c r="IL202" s="32"/>
      <c r="IM202" s="35"/>
      <c r="IN202" s="35"/>
      <c r="IO202" s="424">
        <f t="shared" si="3732"/>
        <v>9250</v>
      </c>
      <c r="IP202" s="35"/>
      <c r="IQ202" s="35"/>
      <c r="IR202" s="399">
        <f t="shared" si="5458"/>
        <v>925</v>
      </c>
      <c r="IS202" s="424">
        <f t="shared" si="3792"/>
        <v>10175</v>
      </c>
      <c r="IT202" s="45"/>
      <c r="IU202" s="32"/>
      <c r="IV202" s="35"/>
      <c r="IW202" s="35"/>
      <c r="IX202" s="32"/>
      <c r="IY202" s="35"/>
      <c r="IZ202" s="35"/>
      <c r="JA202" s="32"/>
      <c r="JB202" s="35"/>
      <c r="JC202" s="35"/>
      <c r="JD202" s="32"/>
      <c r="JE202" s="35"/>
      <c r="JF202" s="35"/>
      <c r="JG202" s="32"/>
      <c r="JH202" s="35"/>
      <c r="JI202" s="35"/>
      <c r="JJ202" s="32"/>
      <c r="JK202" s="35"/>
      <c r="JL202" s="35"/>
      <c r="JM202" s="669"/>
      <c r="JN202" s="35"/>
      <c r="JO202" s="35"/>
      <c r="JP202" s="32"/>
      <c r="JQ202" s="35"/>
      <c r="JR202" s="35"/>
      <c r="JS202" s="32"/>
      <c r="JT202" s="32"/>
      <c r="JU202" s="35"/>
      <c r="JV202" s="35"/>
      <c r="JW202" s="424">
        <f t="shared" si="3742"/>
        <v>0</v>
      </c>
      <c r="JX202" s="32"/>
      <c r="JY202" s="35"/>
      <c r="JZ202" s="35"/>
      <c r="KA202" s="32"/>
      <c r="KB202" s="35"/>
      <c r="KC202" s="35"/>
      <c r="KD202" s="32">
        <v>5</v>
      </c>
      <c r="KE202" s="35"/>
      <c r="KF202" s="35">
        <v>9250</v>
      </c>
      <c r="KG202" s="32"/>
      <c r="KH202" s="35"/>
      <c r="KI202" s="35"/>
      <c r="KJ202" s="32"/>
      <c r="KK202" s="35"/>
      <c r="KL202" s="35"/>
      <c r="KM202" s="424">
        <f t="shared" si="3749"/>
        <v>9250</v>
      </c>
      <c r="KN202" s="35"/>
      <c r="KO202" s="35"/>
      <c r="KP202" s="399">
        <f t="shared" si="5459"/>
        <v>925</v>
      </c>
      <c r="KQ202" s="424">
        <f t="shared" si="3793"/>
        <v>10175</v>
      </c>
      <c r="KR202" s="45"/>
    </row>
    <row r="203" spans="1:304">
      <c r="A203" s="919"/>
      <c r="B203" s="28"/>
      <c r="C203" s="16"/>
      <c r="D203" s="17" t="s">
        <v>288</v>
      </c>
      <c r="E203" s="32"/>
      <c r="F203" s="32" t="str">
        <f t="shared" si="5453"/>
        <v/>
      </c>
      <c r="G203" s="35"/>
      <c r="H203" s="32"/>
      <c r="I203" s="32" t="str">
        <f t="shared" si="5460"/>
        <v/>
      </c>
      <c r="J203" s="35"/>
      <c r="K203" s="32"/>
      <c r="L203" s="32" t="str">
        <f t="shared" si="5461"/>
        <v/>
      </c>
      <c r="M203" s="35"/>
      <c r="N203" s="32"/>
      <c r="O203" s="32" t="str">
        <f t="shared" si="5462"/>
        <v/>
      </c>
      <c r="P203" s="35"/>
      <c r="Q203" s="32"/>
      <c r="R203" s="32" t="str">
        <f t="shared" si="5463"/>
        <v/>
      </c>
      <c r="S203" s="35"/>
      <c r="T203" s="32"/>
      <c r="U203" s="32" t="str">
        <f t="shared" si="5464"/>
        <v/>
      </c>
      <c r="V203" s="35"/>
      <c r="W203" s="669"/>
      <c r="X203" s="35"/>
      <c r="Y203" s="35"/>
      <c r="Z203" s="32"/>
      <c r="AA203" s="229" t="str">
        <f t="shared" si="5465"/>
        <v/>
      </c>
      <c r="AB203" s="35"/>
      <c r="AC203" s="32"/>
      <c r="AD203" s="32"/>
      <c r="AE203" s="32" t="str">
        <f t="shared" si="5466"/>
        <v/>
      </c>
      <c r="AF203" s="35"/>
      <c r="AG203" s="35">
        <f t="shared" si="5467"/>
        <v>0</v>
      </c>
      <c r="AH203" s="32"/>
      <c r="AI203" s="32"/>
      <c r="AJ203" s="35"/>
      <c r="AK203" s="32"/>
      <c r="AL203" s="32"/>
      <c r="AM203" s="35"/>
      <c r="AN203" s="32"/>
      <c r="AO203" s="32"/>
      <c r="AP203" s="35"/>
      <c r="AQ203" s="32"/>
      <c r="AR203" s="32"/>
      <c r="AS203" s="35"/>
      <c r="AT203" s="32"/>
      <c r="AU203" s="32" t="str">
        <f t="shared" si="4231"/>
        <v>0</v>
      </c>
      <c r="AV203" s="35"/>
      <c r="AW203" s="35">
        <f t="shared" si="5298"/>
        <v>0</v>
      </c>
      <c r="AX203" s="35"/>
      <c r="AY203" s="35"/>
      <c r="AZ203" s="399">
        <f t="shared" si="5454"/>
        <v>0</v>
      </c>
      <c r="BA203" s="206">
        <f t="shared" si="5308"/>
        <v>0</v>
      </c>
      <c r="BB203" s="45"/>
      <c r="BC203" s="32"/>
      <c r="BD203" s="35" t="str">
        <f t="shared" si="5468"/>
        <v/>
      </c>
      <c r="BE203" s="35"/>
      <c r="BF203" s="32"/>
      <c r="BG203" s="35" t="str">
        <f t="shared" si="5469"/>
        <v/>
      </c>
      <c r="BH203" s="35"/>
      <c r="BI203" s="32"/>
      <c r="BJ203" s="35" t="str">
        <f t="shared" si="5470"/>
        <v/>
      </c>
      <c r="BK203" s="35"/>
      <c r="BL203" s="32"/>
      <c r="BM203" s="35" t="str">
        <f t="shared" si="5471"/>
        <v/>
      </c>
      <c r="BN203" s="35"/>
      <c r="BO203" s="32"/>
      <c r="BP203" s="35" t="str">
        <f t="shared" si="5472"/>
        <v/>
      </c>
      <c r="BQ203" s="35"/>
      <c r="BR203" s="32"/>
      <c r="BS203" s="35" t="str">
        <f t="shared" si="5473"/>
        <v/>
      </c>
      <c r="BT203" s="35"/>
      <c r="BU203" s="669"/>
      <c r="BV203" s="35"/>
      <c r="BW203" s="35"/>
      <c r="BX203" s="32"/>
      <c r="BY203" s="35" t="str">
        <f t="shared" si="5474"/>
        <v/>
      </c>
      <c r="BZ203" s="35"/>
      <c r="CA203" s="32"/>
      <c r="CB203" s="32"/>
      <c r="CC203" s="35" t="str">
        <f t="shared" si="5475"/>
        <v/>
      </c>
      <c r="CD203" s="35"/>
      <c r="CE203" s="424">
        <f t="shared" si="3674"/>
        <v>0</v>
      </c>
      <c r="CF203" s="32">
        <v>800</v>
      </c>
      <c r="CG203" s="35">
        <f t="shared" si="5476"/>
        <v>20</v>
      </c>
      <c r="CH203" s="35">
        <v>16000</v>
      </c>
      <c r="CI203" s="32"/>
      <c r="CJ203" s="35" t="str">
        <f t="shared" si="5477"/>
        <v/>
      </c>
      <c r="CK203" s="35"/>
      <c r="CL203" s="32"/>
      <c r="CM203" s="35" t="str">
        <f t="shared" si="5478"/>
        <v/>
      </c>
      <c r="CN203" s="35"/>
      <c r="CO203" s="32">
        <v>400</v>
      </c>
      <c r="CP203" s="35">
        <f t="shared" si="5479"/>
        <v>222</v>
      </c>
      <c r="CQ203" s="35">
        <v>88800</v>
      </c>
      <c r="CR203" s="32"/>
      <c r="CS203" s="35" t="str">
        <f t="shared" si="5480"/>
        <v/>
      </c>
      <c r="CT203" s="35"/>
      <c r="CU203" s="424">
        <f t="shared" ref="CU203:CU221" si="5481">SUM(CH203,CK203,CN203,CQ203,CT203)</f>
        <v>104800</v>
      </c>
      <c r="CV203" s="35"/>
      <c r="CW203" s="35"/>
      <c r="CX203" s="399">
        <f t="shared" si="5455"/>
        <v>10480</v>
      </c>
      <c r="CY203" s="424">
        <f t="shared" si="3789"/>
        <v>115280</v>
      </c>
      <c r="CZ203" s="822"/>
      <c r="DA203" s="32"/>
      <c r="DB203" s="35"/>
      <c r="DC203" s="35"/>
      <c r="DD203" s="32"/>
      <c r="DE203" s="35"/>
      <c r="DF203" s="35"/>
      <c r="DG203" s="32"/>
      <c r="DH203" s="35"/>
      <c r="DI203" s="35"/>
      <c r="DJ203" s="32"/>
      <c r="DK203" s="35"/>
      <c r="DL203" s="35"/>
      <c r="DM203" s="32"/>
      <c r="DN203" s="35"/>
      <c r="DO203" s="35"/>
      <c r="DP203" s="32"/>
      <c r="DQ203" s="35"/>
      <c r="DR203" s="35"/>
      <c r="DS203" s="669"/>
      <c r="DT203" s="35"/>
      <c r="DU203" s="35"/>
      <c r="DV203" s="32"/>
      <c r="DW203" s="35"/>
      <c r="DX203" s="35"/>
      <c r="DY203" s="32"/>
      <c r="DZ203" s="32"/>
      <c r="EA203" s="35"/>
      <c r="EB203" s="35"/>
      <c r="EC203" s="424">
        <f t="shared" si="3691"/>
        <v>0</v>
      </c>
      <c r="ED203" s="32">
        <v>800</v>
      </c>
      <c r="EE203" s="35"/>
      <c r="EF203" s="35">
        <v>16000</v>
      </c>
      <c r="EG203" s="32"/>
      <c r="EH203" s="35"/>
      <c r="EI203" s="35"/>
      <c r="EJ203" s="32"/>
      <c r="EK203" s="35"/>
      <c r="EL203" s="35"/>
      <c r="EM203" s="32">
        <v>400</v>
      </c>
      <c r="EN203" s="35"/>
      <c r="EO203" s="35">
        <v>88800</v>
      </c>
      <c r="EP203" s="32"/>
      <c r="EQ203" s="35"/>
      <c r="ER203" s="35"/>
      <c r="ES203" s="424">
        <f t="shared" ref="ES203:ES221" si="5482">SUM(EF203,EI203,EL203,EO203,ER203)</f>
        <v>104800</v>
      </c>
      <c r="ET203" s="35"/>
      <c r="EU203" s="35"/>
      <c r="EV203" s="399">
        <f t="shared" si="5456"/>
        <v>10480</v>
      </c>
      <c r="EW203" s="424">
        <f t="shared" si="3790"/>
        <v>115280</v>
      </c>
      <c r="EX203" s="45"/>
      <c r="EY203" s="32"/>
      <c r="EZ203" s="35"/>
      <c r="FA203" s="35"/>
      <c r="FB203" s="32"/>
      <c r="FC203" s="35"/>
      <c r="FD203" s="35"/>
      <c r="FE203" s="32"/>
      <c r="FF203" s="35"/>
      <c r="FG203" s="35"/>
      <c r="FH203" s="32"/>
      <c r="FI203" s="35"/>
      <c r="FJ203" s="35"/>
      <c r="FK203" s="32"/>
      <c r="FL203" s="35"/>
      <c r="FM203" s="35"/>
      <c r="FN203" s="32"/>
      <c r="FO203" s="35"/>
      <c r="FP203" s="35"/>
      <c r="FQ203" s="669"/>
      <c r="FR203" s="35"/>
      <c r="FS203" s="35"/>
      <c r="FT203" s="32"/>
      <c r="FU203" s="35"/>
      <c r="FV203" s="35"/>
      <c r="FW203" s="32"/>
      <c r="FX203" s="35"/>
      <c r="FY203" s="35"/>
      <c r="FZ203" s="35"/>
      <c r="GA203" s="424">
        <f t="shared" si="3708"/>
        <v>0</v>
      </c>
      <c r="GB203" s="32">
        <v>800</v>
      </c>
      <c r="GC203" s="35"/>
      <c r="GD203" s="35">
        <v>16000</v>
      </c>
      <c r="GE203" s="32"/>
      <c r="GF203" s="35"/>
      <c r="GG203" s="35"/>
      <c r="GH203" s="32"/>
      <c r="GI203" s="35"/>
      <c r="GJ203" s="35"/>
      <c r="GK203" s="32">
        <v>400</v>
      </c>
      <c r="GL203" s="35"/>
      <c r="GM203" s="35">
        <v>88800</v>
      </c>
      <c r="GN203" s="32"/>
      <c r="GO203" s="35"/>
      <c r="GP203" s="35"/>
      <c r="GQ203" s="424">
        <f t="shared" ref="GQ203:GQ221" si="5483">SUM(GD203,GG203,GJ203,GM203,GP203)</f>
        <v>104800</v>
      </c>
      <c r="GR203" s="35"/>
      <c r="GS203" s="35"/>
      <c r="GT203" s="399">
        <f t="shared" si="5457"/>
        <v>10480</v>
      </c>
      <c r="GU203" s="424">
        <f t="shared" si="3791"/>
        <v>115280</v>
      </c>
      <c r="GV203" s="45"/>
      <c r="GW203" s="32"/>
      <c r="GX203" s="35"/>
      <c r="GY203" s="35"/>
      <c r="GZ203" s="32"/>
      <c r="HA203" s="35"/>
      <c r="HB203" s="35"/>
      <c r="HC203" s="32"/>
      <c r="HD203" s="35"/>
      <c r="HE203" s="35"/>
      <c r="HF203" s="32"/>
      <c r="HG203" s="35"/>
      <c r="HH203" s="35"/>
      <c r="HI203" s="32"/>
      <c r="HJ203" s="35"/>
      <c r="HK203" s="35"/>
      <c r="HL203" s="32"/>
      <c r="HM203" s="35"/>
      <c r="HN203" s="35"/>
      <c r="HO203" s="669"/>
      <c r="HP203" s="35"/>
      <c r="HQ203" s="35"/>
      <c r="HR203" s="32"/>
      <c r="HS203" s="35"/>
      <c r="HT203" s="35"/>
      <c r="HU203" s="32"/>
      <c r="HV203" s="32"/>
      <c r="HW203" s="35"/>
      <c r="HX203" s="35"/>
      <c r="HY203" s="424">
        <f t="shared" si="3725"/>
        <v>0</v>
      </c>
      <c r="HZ203" s="32">
        <v>800</v>
      </c>
      <c r="IA203" s="35"/>
      <c r="IB203" s="35">
        <v>16000</v>
      </c>
      <c r="IC203" s="32"/>
      <c r="ID203" s="35"/>
      <c r="IE203" s="35"/>
      <c r="IF203" s="32"/>
      <c r="IG203" s="35"/>
      <c r="IH203" s="35"/>
      <c r="II203" s="32">
        <v>400</v>
      </c>
      <c r="IJ203" s="35"/>
      <c r="IK203" s="35">
        <v>88800</v>
      </c>
      <c r="IL203" s="32"/>
      <c r="IM203" s="35"/>
      <c r="IN203" s="35"/>
      <c r="IO203" s="424">
        <f t="shared" ref="IO203:IO221" si="5484">SUM(IB203,IE203,IH203,IK203,IN203)</f>
        <v>104800</v>
      </c>
      <c r="IP203" s="35"/>
      <c r="IQ203" s="35"/>
      <c r="IR203" s="399">
        <f t="shared" si="5458"/>
        <v>10480</v>
      </c>
      <c r="IS203" s="424">
        <f t="shared" si="3792"/>
        <v>115280</v>
      </c>
      <c r="IT203" s="45"/>
      <c r="IU203" s="32"/>
      <c r="IV203" s="35"/>
      <c r="IW203" s="35"/>
      <c r="IX203" s="32"/>
      <c r="IY203" s="35"/>
      <c r="IZ203" s="35"/>
      <c r="JA203" s="32"/>
      <c r="JB203" s="35"/>
      <c r="JC203" s="35"/>
      <c r="JD203" s="32"/>
      <c r="JE203" s="35"/>
      <c r="JF203" s="35"/>
      <c r="JG203" s="32"/>
      <c r="JH203" s="35"/>
      <c r="JI203" s="35"/>
      <c r="JJ203" s="32"/>
      <c r="JK203" s="35"/>
      <c r="JL203" s="35"/>
      <c r="JM203" s="669"/>
      <c r="JN203" s="35"/>
      <c r="JO203" s="35"/>
      <c r="JP203" s="32"/>
      <c r="JQ203" s="35"/>
      <c r="JR203" s="35"/>
      <c r="JS203" s="32"/>
      <c r="JT203" s="32"/>
      <c r="JU203" s="35"/>
      <c r="JV203" s="35"/>
      <c r="JW203" s="424">
        <f t="shared" si="3742"/>
        <v>0</v>
      </c>
      <c r="JX203" s="32">
        <v>800</v>
      </c>
      <c r="JY203" s="35"/>
      <c r="JZ203" s="35">
        <v>16000</v>
      </c>
      <c r="KA203" s="32"/>
      <c r="KB203" s="35"/>
      <c r="KC203" s="35"/>
      <c r="KD203" s="32"/>
      <c r="KE203" s="35"/>
      <c r="KF203" s="35"/>
      <c r="KG203" s="32">
        <v>400</v>
      </c>
      <c r="KH203" s="35"/>
      <c r="KI203" s="35">
        <v>88800</v>
      </c>
      <c r="KJ203" s="32"/>
      <c r="KK203" s="35"/>
      <c r="KL203" s="35"/>
      <c r="KM203" s="424">
        <f t="shared" ref="KM203:KM221" si="5485">SUM(JZ203,KC203,KF203,KI203,KL203)</f>
        <v>104800</v>
      </c>
      <c r="KN203" s="35"/>
      <c r="KO203" s="35"/>
      <c r="KP203" s="399">
        <f t="shared" si="5459"/>
        <v>10480</v>
      </c>
      <c r="KQ203" s="424">
        <f t="shared" si="3793"/>
        <v>115280</v>
      </c>
      <c r="KR203" s="45"/>
    </row>
    <row r="204" spans="1:304">
      <c r="A204" s="919"/>
      <c r="B204" s="28"/>
      <c r="C204" s="16"/>
      <c r="D204" s="17" t="s">
        <v>280</v>
      </c>
      <c r="E204" s="32"/>
      <c r="F204" s="32" t="str">
        <f t="shared" si="5453"/>
        <v/>
      </c>
      <c r="G204" s="35"/>
      <c r="H204" s="32"/>
      <c r="I204" s="32" t="str">
        <f t="shared" si="5460"/>
        <v/>
      </c>
      <c r="J204" s="35"/>
      <c r="K204" s="32"/>
      <c r="L204" s="32" t="str">
        <f t="shared" si="5461"/>
        <v/>
      </c>
      <c r="M204" s="35"/>
      <c r="N204" s="32"/>
      <c r="O204" s="32" t="str">
        <f t="shared" si="5462"/>
        <v/>
      </c>
      <c r="P204" s="35"/>
      <c r="Q204" s="32"/>
      <c r="R204" s="32" t="str">
        <f t="shared" si="5463"/>
        <v/>
      </c>
      <c r="S204" s="35"/>
      <c r="T204" s="32"/>
      <c r="U204" s="32" t="str">
        <f t="shared" si="5464"/>
        <v/>
      </c>
      <c r="V204" s="35"/>
      <c r="W204" s="669"/>
      <c r="X204" s="35"/>
      <c r="Y204" s="35"/>
      <c r="Z204" s="32"/>
      <c r="AA204" s="229" t="str">
        <f t="shared" si="5465"/>
        <v/>
      </c>
      <c r="AB204" s="35"/>
      <c r="AC204" s="32"/>
      <c r="AD204" s="32"/>
      <c r="AE204" s="32" t="str">
        <f t="shared" si="5466"/>
        <v/>
      </c>
      <c r="AF204" s="35"/>
      <c r="AG204" s="35">
        <f t="shared" si="5467"/>
        <v>0</v>
      </c>
      <c r="AH204" s="32"/>
      <c r="AI204" s="32"/>
      <c r="AJ204" s="35"/>
      <c r="AK204" s="32"/>
      <c r="AL204" s="32"/>
      <c r="AM204" s="35"/>
      <c r="AN204" s="32"/>
      <c r="AO204" s="32"/>
      <c r="AP204" s="35"/>
      <c r="AQ204" s="32"/>
      <c r="AR204" s="32"/>
      <c r="AS204" s="35"/>
      <c r="AT204" s="32"/>
      <c r="AU204" s="32" t="str">
        <f t="shared" si="4231"/>
        <v>0</v>
      </c>
      <c r="AV204" s="35"/>
      <c r="AW204" s="35">
        <f t="shared" si="5298"/>
        <v>0</v>
      </c>
      <c r="AX204" s="35"/>
      <c r="AY204" s="35"/>
      <c r="AZ204" s="399">
        <f t="shared" si="5454"/>
        <v>0</v>
      </c>
      <c r="BA204" s="206">
        <f t="shared" si="5308"/>
        <v>0</v>
      </c>
      <c r="BB204" s="45"/>
      <c r="BC204" s="32"/>
      <c r="BD204" s="35" t="str">
        <f t="shared" si="5468"/>
        <v/>
      </c>
      <c r="BE204" s="35"/>
      <c r="BF204" s="32"/>
      <c r="BG204" s="35" t="str">
        <f t="shared" si="5469"/>
        <v/>
      </c>
      <c r="BH204" s="35"/>
      <c r="BI204" s="32"/>
      <c r="BJ204" s="35" t="str">
        <f t="shared" si="5470"/>
        <v/>
      </c>
      <c r="BK204" s="35"/>
      <c r="BL204" s="32"/>
      <c r="BM204" s="35" t="str">
        <f t="shared" si="5471"/>
        <v/>
      </c>
      <c r="BN204" s="35"/>
      <c r="BO204" s="32"/>
      <c r="BP204" s="35" t="str">
        <f t="shared" si="5472"/>
        <v/>
      </c>
      <c r="BQ204" s="35"/>
      <c r="BR204" s="32"/>
      <c r="BS204" s="35" t="str">
        <f t="shared" si="5473"/>
        <v/>
      </c>
      <c r="BT204" s="35"/>
      <c r="BU204" s="669"/>
      <c r="BV204" s="35"/>
      <c r="BW204" s="35"/>
      <c r="BX204" s="32"/>
      <c r="BY204" s="35" t="str">
        <f t="shared" si="5474"/>
        <v/>
      </c>
      <c r="BZ204" s="35"/>
      <c r="CA204" s="32"/>
      <c r="CB204" s="32"/>
      <c r="CC204" s="35" t="str">
        <f t="shared" si="5475"/>
        <v/>
      </c>
      <c r="CD204" s="35"/>
      <c r="CE204" s="424">
        <f t="shared" si="3674"/>
        <v>0</v>
      </c>
      <c r="CF204" s="32"/>
      <c r="CG204" s="35" t="str">
        <f t="shared" si="5476"/>
        <v/>
      </c>
      <c r="CH204" s="35"/>
      <c r="CI204" s="32"/>
      <c r="CJ204" s="35" t="str">
        <f t="shared" si="5477"/>
        <v/>
      </c>
      <c r="CK204" s="35"/>
      <c r="CL204" s="32"/>
      <c r="CM204" s="35" t="str">
        <f t="shared" si="5478"/>
        <v/>
      </c>
      <c r="CN204" s="35"/>
      <c r="CO204" s="32"/>
      <c r="CP204" s="35" t="str">
        <f t="shared" si="5479"/>
        <v/>
      </c>
      <c r="CQ204" s="35"/>
      <c r="CR204" s="32"/>
      <c r="CS204" s="35" t="str">
        <f t="shared" si="5480"/>
        <v/>
      </c>
      <c r="CT204" s="35"/>
      <c r="CU204" s="424">
        <f t="shared" si="5481"/>
        <v>0</v>
      </c>
      <c r="CV204" s="35"/>
      <c r="CW204" s="35"/>
      <c r="CX204" s="399">
        <f t="shared" si="5455"/>
        <v>0</v>
      </c>
      <c r="CY204" s="424">
        <f t="shared" si="3789"/>
        <v>0</v>
      </c>
      <c r="CZ204" s="822"/>
      <c r="DA204" s="32"/>
      <c r="DB204" s="35"/>
      <c r="DC204" s="35"/>
      <c r="DD204" s="32"/>
      <c r="DE204" s="35"/>
      <c r="DF204" s="35"/>
      <c r="DG204" s="32"/>
      <c r="DH204" s="35"/>
      <c r="DI204" s="35"/>
      <c r="DJ204" s="32"/>
      <c r="DK204" s="35"/>
      <c r="DL204" s="35"/>
      <c r="DM204" s="32"/>
      <c r="DN204" s="35"/>
      <c r="DO204" s="35"/>
      <c r="DP204" s="32"/>
      <c r="DQ204" s="35"/>
      <c r="DR204" s="35"/>
      <c r="DS204" s="669"/>
      <c r="DT204" s="35"/>
      <c r="DU204" s="35"/>
      <c r="DV204" s="32"/>
      <c r="DW204" s="35"/>
      <c r="DX204" s="35"/>
      <c r="DY204" s="32"/>
      <c r="DZ204" s="32"/>
      <c r="EA204" s="35"/>
      <c r="EB204" s="35"/>
      <c r="EC204" s="424">
        <f t="shared" si="3691"/>
        <v>0</v>
      </c>
      <c r="ED204" s="32"/>
      <c r="EE204" s="35"/>
      <c r="EF204" s="35"/>
      <c r="EG204" s="32"/>
      <c r="EH204" s="35"/>
      <c r="EI204" s="35"/>
      <c r="EJ204" s="32"/>
      <c r="EK204" s="35"/>
      <c r="EL204" s="35"/>
      <c r="EM204" s="32"/>
      <c r="EN204" s="35"/>
      <c r="EO204" s="35"/>
      <c r="EP204" s="32"/>
      <c r="EQ204" s="35"/>
      <c r="ER204" s="35"/>
      <c r="ES204" s="424">
        <f t="shared" si="5482"/>
        <v>0</v>
      </c>
      <c r="ET204" s="35"/>
      <c r="EU204" s="35"/>
      <c r="EV204" s="399">
        <f t="shared" si="5456"/>
        <v>0</v>
      </c>
      <c r="EW204" s="424">
        <f t="shared" si="3790"/>
        <v>0</v>
      </c>
      <c r="EX204" s="45"/>
      <c r="EY204" s="32"/>
      <c r="EZ204" s="35"/>
      <c r="FA204" s="35"/>
      <c r="FB204" s="32"/>
      <c r="FC204" s="35"/>
      <c r="FD204" s="35"/>
      <c r="FE204" s="32"/>
      <c r="FF204" s="35"/>
      <c r="FG204" s="35"/>
      <c r="FH204" s="32"/>
      <c r="FI204" s="35"/>
      <c r="FJ204" s="35"/>
      <c r="FK204" s="32"/>
      <c r="FL204" s="35"/>
      <c r="FM204" s="35"/>
      <c r="FN204" s="32"/>
      <c r="FO204" s="35"/>
      <c r="FP204" s="35"/>
      <c r="FQ204" s="669"/>
      <c r="FR204" s="35"/>
      <c r="FS204" s="35"/>
      <c r="FT204" s="32"/>
      <c r="FU204" s="35"/>
      <c r="FV204" s="35"/>
      <c r="FW204" s="32"/>
      <c r="FX204" s="35"/>
      <c r="FY204" s="35"/>
      <c r="FZ204" s="35"/>
      <c r="GA204" s="424">
        <f t="shared" si="3708"/>
        <v>0</v>
      </c>
      <c r="GB204" s="32"/>
      <c r="GC204" s="35"/>
      <c r="GD204" s="35"/>
      <c r="GE204" s="32"/>
      <c r="GF204" s="35"/>
      <c r="GG204" s="35"/>
      <c r="GH204" s="32"/>
      <c r="GI204" s="35"/>
      <c r="GJ204" s="35"/>
      <c r="GK204" s="32"/>
      <c r="GL204" s="35"/>
      <c r="GM204" s="35"/>
      <c r="GN204" s="32"/>
      <c r="GO204" s="35"/>
      <c r="GP204" s="35"/>
      <c r="GQ204" s="424">
        <f t="shared" si="5483"/>
        <v>0</v>
      </c>
      <c r="GR204" s="35"/>
      <c r="GS204" s="35"/>
      <c r="GT204" s="399">
        <f t="shared" si="5457"/>
        <v>0</v>
      </c>
      <c r="GU204" s="424">
        <f t="shared" si="3791"/>
        <v>0</v>
      </c>
      <c r="GV204" s="45"/>
      <c r="GW204" s="32"/>
      <c r="GX204" s="35"/>
      <c r="GY204" s="35"/>
      <c r="GZ204" s="32"/>
      <c r="HA204" s="35"/>
      <c r="HB204" s="35"/>
      <c r="HC204" s="32"/>
      <c r="HD204" s="35"/>
      <c r="HE204" s="35"/>
      <c r="HF204" s="32"/>
      <c r="HG204" s="35"/>
      <c r="HH204" s="35"/>
      <c r="HI204" s="32"/>
      <c r="HJ204" s="35"/>
      <c r="HK204" s="35"/>
      <c r="HL204" s="32"/>
      <c r="HM204" s="35"/>
      <c r="HN204" s="35"/>
      <c r="HO204" s="669"/>
      <c r="HP204" s="35"/>
      <c r="HQ204" s="35"/>
      <c r="HR204" s="32"/>
      <c r="HS204" s="35"/>
      <c r="HT204" s="35"/>
      <c r="HU204" s="32"/>
      <c r="HV204" s="32"/>
      <c r="HW204" s="35"/>
      <c r="HX204" s="35"/>
      <c r="HY204" s="424">
        <f t="shared" si="3725"/>
        <v>0</v>
      </c>
      <c r="HZ204" s="32"/>
      <c r="IA204" s="35"/>
      <c r="IB204" s="35"/>
      <c r="IC204" s="32"/>
      <c r="ID204" s="35"/>
      <c r="IE204" s="35"/>
      <c r="IF204" s="32"/>
      <c r="IG204" s="35"/>
      <c r="IH204" s="35"/>
      <c r="II204" s="32"/>
      <c r="IJ204" s="35"/>
      <c r="IK204" s="35"/>
      <c r="IL204" s="32"/>
      <c r="IM204" s="35"/>
      <c r="IN204" s="35"/>
      <c r="IO204" s="424">
        <f t="shared" si="5484"/>
        <v>0</v>
      </c>
      <c r="IP204" s="35"/>
      <c r="IQ204" s="35"/>
      <c r="IR204" s="399">
        <f t="shared" si="5458"/>
        <v>0</v>
      </c>
      <c r="IS204" s="424">
        <f t="shared" si="3792"/>
        <v>0</v>
      </c>
      <c r="IT204" s="45"/>
      <c r="IU204" s="32"/>
      <c r="IV204" s="35"/>
      <c r="IW204" s="35"/>
      <c r="IX204" s="32"/>
      <c r="IY204" s="35"/>
      <c r="IZ204" s="35"/>
      <c r="JA204" s="32"/>
      <c r="JB204" s="35"/>
      <c r="JC204" s="35"/>
      <c r="JD204" s="32"/>
      <c r="JE204" s="35"/>
      <c r="JF204" s="35"/>
      <c r="JG204" s="32"/>
      <c r="JH204" s="35"/>
      <c r="JI204" s="35"/>
      <c r="JJ204" s="32"/>
      <c r="JK204" s="35"/>
      <c r="JL204" s="35"/>
      <c r="JM204" s="669"/>
      <c r="JN204" s="35"/>
      <c r="JO204" s="35"/>
      <c r="JP204" s="32"/>
      <c r="JQ204" s="35"/>
      <c r="JR204" s="35"/>
      <c r="JS204" s="32"/>
      <c r="JT204" s="32"/>
      <c r="JU204" s="35"/>
      <c r="JV204" s="35"/>
      <c r="JW204" s="424">
        <f t="shared" si="3742"/>
        <v>0</v>
      </c>
      <c r="JX204" s="32"/>
      <c r="JY204" s="35"/>
      <c r="JZ204" s="35"/>
      <c r="KA204" s="32"/>
      <c r="KB204" s="35"/>
      <c r="KC204" s="35"/>
      <c r="KD204" s="32"/>
      <c r="KE204" s="35"/>
      <c r="KF204" s="35"/>
      <c r="KG204" s="32"/>
      <c r="KH204" s="35"/>
      <c r="KI204" s="35"/>
      <c r="KJ204" s="32"/>
      <c r="KK204" s="35"/>
      <c r="KL204" s="35"/>
      <c r="KM204" s="424">
        <f t="shared" si="5485"/>
        <v>0</v>
      </c>
      <c r="KN204" s="35"/>
      <c r="KO204" s="35"/>
      <c r="KP204" s="399">
        <f t="shared" si="5459"/>
        <v>0</v>
      </c>
      <c r="KQ204" s="424">
        <f t="shared" si="3793"/>
        <v>0</v>
      </c>
      <c r="KR204" s="45"/>
    </row>
    <row r="205" spans="1:304" ht="21.6" customHeight="1">
      <c r="A205" s="919"/>
      <c r="B205" s="28"/>
      <c r="C205" s="16"/>
      <c r="D205" s="17" t="s">
        <v>278</v>
      </c>
      <c r="E205" s="32"/>
      <c r="F205" s="32" t="str">
        <f t="shared" si="5453"/>
        <v/>
      </c>
      <c r="G205" s="35"/>
      <c r="H205" s="32"/>
      <c r="I205" s="32" t="str">
        <f t="shared" si="5460"/>
        <v/>
      </c>
      <c r="J205" s="35"/>
      <c r="K205" s="32"/>
      <c r="L205" s="32" t="str">
        <f t="shared" si="5461"/>
        <v/>
      </c>
      <c r="M205" s="35"/>
      <c r="N205" s="32"/>
      <c r="O205" s="32" t="str">
        <f t="shared" si="5462"/>
        <v/>
      </c>
      <c r="P205" s="35"/>
      <c r="Q205" s="32"/>
      <c r="R205" s="32" t="str">
        <f t="shared" si="5463"/>
        <v/>
      </c>
      <c r="S205" s="35"/>
      <c r="T205" s="32"/>
      <c r="U205" s="32" t="str">
        <f t="shared" si="5464"/>
        <v/>
      </c>
      <c r="V205" s="35"/>
      <c r="W205" s="669"/>
      <c r="X205" s="35"/>
      <c r="Y205" s="35"/>
      <c r="Z205" s="32"/>
      <c r="AA205" s="229" t="str">
        <f t="shared" si="5465"/>
        <v/>
      </c>
      <c r="AB205" s="35"/>
      <c r="AC205" s="32"/>
      <c r="AD205" s="32"/>
      <c r="AE205" s="32" t="str">
        <f t="shared" si="5466"/>
        <v/>
      </c>
      <c r="AF205" s="35"/>
      <c r="AG205" s="35">
        <f t="shared" si="5467"/>
        <v>0</v>
      </c>
      <c r="AH205" s="32"/>
      <c r="AI205" s="32"/>
      <c r="AJ205" s="35"/>
      <c r="AK205" s="32"/>
      <c r="AL205" s="32"/>
      <c r="AM205" s="35"/>
      <c r="AN205" s="32"/>
      <c r="AO205" s="32"/>
      <c r="AP205" s="35"/>
      <c r="AQ205" s="32"/>
      <c r="AR205" s="32"/>
      <c r="AS205" s="35"/>
      <c r="AT205" s="32"/>
      <c r="AU205" s="32" t="str">
        <f t="shared" si="4231"/>
        <v>0</v>
      </c>
      <c r="AV205" s="35"/>
      <c r="AW205" s="35">
        <f t="shared" si="5298"/>
        <v>0</v>
      </c>
      <c r="AX205" s="35"/>
      <c r="AY205" s="35"/>
      <c r="AZ205" s="399">
        <f t="shared" si="5454"/>
        <v>0</v>
      </c>
      <c r="BA205" s="206">
        <f t="shared" si="5308"/>
        <v>0</v>
      </c>
      <c r="BB205" s="45"/>
      <c r="BC205" s="398"/>
      <c r="BD205" s="399" t="str">
        <f t="shared" si="5468"/>
        <v/>
      </c>
      <c r="BE205" s="399"/>
      <c r="BF205" s="398"/>
      <c r="BG205" s="399" t="str">
        <f t="shared" si="5469"/>
        <v/>
      </c>
      <c r="BH205" s="399"/>
      <c r="BI205" s="398"/>
      <c r="BJ205" s="399" t="str">
        <f t="shared" si="5470"/>
        <v/>
      </c>
      <c r="BK205" s="399"/>
      <c r="BL205" s="398"/>
      <c r="BM205" s="399" t="str">
        <f t="shared" si="5471"/>
        <v/>
      </c>
      <c r="BN205" s="399"/>
      <c r="BO205" s="398"/>
      <c r="BP205" s="399" t="str">
        <f t="shared" si="5472"/>
        <v/>
      </c>
      <c r="BQ205" s="399"/>
      <c r="BR205" s="398"/>
      <c r="BS205" s="399" t="str">
        <f t="shared" si="5473"/>
        <v/>
      </c>
      <c r="BT205" s="399"/>
      <c r="BU205" s="668"/>
      <c r="BV205" s="399"/>
      <c r="BW205" s="399"/>
      <c r="BX205" s="196">
        <v>13800</v>
      </c>
      <c r="BY205" s="807">
        <v>0.68</v>
      </c>
      <c r="BZ205" s="806">
        <v>22246</v>
      </c>
      <c r="CA205" s="398"/>
      <c r="CB205" s="398"/>
      <c r="CC205" s="399" t="str">
        <f t="shared" si="5475"/>
        <v/>
      </c>
      <c r="CD205" s="399"/>
      <c r="CE205" s="424">
        <f t="shared" ref="CE205:CE229" si="5486">SUM(BE205,BH205,BK205,BN205,BQ205,BT205,BW205,BZ205,CD205)</f>
        <v>22246</v>
      </c>
      <c r="CF205" s="398">
        <v>1600</v>
      </c>
      <c r="CG205" s="399">
        <f t="shared" si="5476"/>
        <v>30</v>
      </c>
      <c r="CH205" s="399">
        <v>48000</v>
      </c>
      <c r="CI205" s="398"/>
      <c r="CJ205" s="399" t="str">
        <f t="shared" si="5477"/>
        <v/>
      </c>
      <c r="CK205" s="399"/>
      <c r="CL205" s="398"/>
      <c r="CM205" s="399" t="str">
        <f t="shared" si="5478"/>
        <v/>
      </c>
      <c r="CN205" s="399"/>
      <c r="CO205" s="398">
        <v>800</v>
      </c>
      <c r="CP205" s="399">
        <f t="shared" si="5479"/>
        <v>222</v>
      </c>
      <c r="CQ205" s="399">
        <v>177600</v>
      </c>
      <c r="CR205" s="398"/>
      <c r="CS205" s="399" t="str">
        <f t="shared" si="5480"/>
        <v/>
      </c>
      <c r="CT205" s="399"/>
      <c r="CU205" s="424">
        <f t="shared" si="5481"/>
        <v>225600</v>
      </c>
      <c r="CV205" s="399"/>
      <c r="CW205" s="399"/>
      <c r="CX205" s="399">
        <f t="shared" si="5455"/>
        <v>24784.600000000002</v>
      </c>
      <c r="CY205" s="424">
        <f t="shared" si="3789"/>
        <v>272630.59999999998</v>
      </c>
      <c r="CZ205" s="830" t="s">
        <v>393</v>
      </c>
      <c r="DA205" s="398"/>
      <c r="DB205" s="399"/>
      <c r="DC205" s="399"/>
      <c r="DD205" s="398"/>
      <c r="DE205" s="399"/>
      <c r="DF205" s="399"/>
      <c r="DG205" s="398"/>
      <c r="DH205" s="399"/>
      <c r="DI205" s="399"/>
      <c r="DJ205" s="196">
        <v>23</v>
      </c>
      <c r="DK205" s="807">
        <v>32</v>
      </c>
      <c r="DL205" s="807">
        <v>736</v>
      </c>
      <c r="DM205" s="398"/>
      <c r="DN205" s="399"/>
      <c r="DO205" s="399"/>
      <c r="DP205" s="398"/>
      <c r="DQ205" s="399"/>
      <c r="DR205" s="399"/>
      <c r="DS205" s="668"/>
      <c r="DT205" s="399"/>
      <c r="DU205" s="399"/>
      <c r="DV205" s="398"/>
      <c r="DW205" s="399"/>
      <c r="DX205" s="399"/>
      <c r="DY205" s="398"/>
      <c r="DZ205" s="398"/>
      <c r="EA205" s="399"/>
      <c r="EB205" s="399"/>
      <c r="EC205" s="424">
        <f t="shared" ref="EC205:EC229" si="5487">SUM(DC205,DF205,DI205,DL205,DO205,DR205,DU205,DX205,EB205)</f>
        <v>736</v>
      </c>
      <c r="ED205" s="398">
        <v>1600</v>
      </c>
      <c r="EE205" s="399"/>
      <c r="EF205" s="399">
        <v>48000</v>
      </c>
      <c r="EG205" s="398"/>
      <c r="EH205" s="399"/>
      <c r="EI205" s="399"/>
      <c r="EJ205" s="398"/>
      <c r="EK205" s="399"/>
      <c r="EL205" s="399"/>
      <c r="EM205" s="398">
        <v>800</v>
      </c>
      <c r="EN205" s="399"/>
      <c r="EO205" s="399">
        <v>177600</v>
      </c>
      <c r="EP205" s="398"/>
      <c r="EQ205" s="399"/>
      <c r="ER205" s="399"/>
      <c r="ES205" s="424">
        <f t="shared" si="5482"/>
        <v>225600</v>
      </c>
      <c r="ET205" s="399"/>
      <c r="EU205" s="399"/>
      <c r="EV205" s="399">
        <f t="shared" si="5456"/>
        <v>22633.600000000002</v>
      </c>
      <c r="EW205" s="424">
        <f t="shared" si="3790"/>
        <v>248969.60000000001</v>
      </c>
      <c r="EX205" s="193" t="s">
        <v>394</v>
      </c>
      <c r="EY205" s="398"/>
      <c r="EZ205" s="399"/>
      <c r="FA205" s="399"/>
      <c r="FB205" s="804"/>
      <c r="FC205" s="842"/>
      <c r="FD205" s="842"/>
      <c r="FE205" s="398"/>
      <c r="FF205" s="399"/>
      <c r="FG205" s="399"/>
      <c r="FH205" s="196">
        <v>23</v>
      </c>
      <c r="FI205" s="807">
        <v>22</v>
      </c>
      <c r="FJ205" s="807">
        <v>506</v>
      </c>
      <c r="FK205" s="398"/>
      <c r="FL205" s="399"/>
      <c r="FM205" s="399"/>
      <c r="FN205" s="398"/>
      <c r="FO205" s="399"/>
      <c r="FP205" s="399"/>
      <c r="FQ205" s="668"/>
      <c r="FR205" s="399"/>
      <c r="FS205" s="399"/>
      <c r="FT205" s="398"/>
      <c r="FU205" s="399"/>
      <c r="FV205" s="399"/>
      <c r="FW205" s="398"/>
      <c r="FX205" s="399"/>
      <c r="FY205" s="399"/>
      <c r="FZ205" s="399"/>
      <c r="GA205" s="424">
        <f t="shared" ref="GA205:GA229" si="5488">SUM(FA205,FD205,FG205,FJ205,FM205,FP205,FS205,FV205,FZ205)</f>
        <v>506</v>
      </c>
      <c r="GB205" s="398">
        <v>1600</v>
      </c>
      <c r="GC205" s="399"/>
      <c r="GD205" s="399">
        <v>48000</v>
      </c>
      <c r="GE205" s="398"/>
      <c r="GF205" s="399"/>
      <c r="GG205" s="399"/>
      <c r="GH205" s="398"/>
      <c r="GI205" s="399"/>
      <c r="GJ205" s="399"/>
      <c r="GK205" s="398">
        <v>800</v>
      </c>
      <c r="GL205" s="399"/>
      <c r="GM205" s="399">
        <v>177600</v>
      </c>
      <c r="GN205" s="398"/>
      <c r="GO205" s="399"/>
      <c r="GP205" s="399"/>
      <c r="GQ205" s="424">
        <f t="shared" si="5483"/>
        <v>225600</v>
      </c>
      <c r="GR205" s="399"/>
      <c r="GS205" s="399"/>
      <c r="GT205" s="399">
        <f t="shared" si="5457"/>
        <v>22610.600000000002</v>
      </c>
      <c r="GU205" s="424">
        <f t="shared" si="3791"/>
        <v>248716.6</v>
      </c>
      <c r="GV205" s="193" t="s">
        <v>395</v>
      </c>
      <c r="GW205" s="398"/>
      <c r="GX205" s="399"/>
      <c r="GY205" s="399"/>
      <c r="GZ205" s="398"/>
      <c r="HA205" s="399"/>
      <c r="HB205" s="399"/>
      <c r="HC205" s="398"/>
      <c r="HD205" s="399"/>
      <c r="HE205" s="399"/>
      <c r="HF205" s="398"/>
      <c r="HG205" s="399"/>
      <c r="HH205" s="399"/>
      <c r="HI205" s="398"/>
      <c r="HJ205" s="399"/>
      <c r="HK205" s="399"/>
      <c r="HL205" s="398"/>
      <c r="HM205" s="399"/>
      <c r="HN205" s="399"/>
      <c r="HO205" s="668"/>
      <c r="HP205" s="399"/>
      <c r="HQ205" s="399"/>
      <c r="HR205" s="398"/>
      <c r="HS205" s="399"/>
      <c r="HT205" s="399"/>
      <c r="HU205" s="398"/>
      <c r="HV205" s="398"/>
      <c r="HW205" s="399"/>
      <c r="HX205" s="399"/>
      <c r="HY205" s="424">
        <f t="shared" ref="HY205:HY229" si="5489">SUM(GY205,HB205,HE205,HH205,HK205,HN205,HQ205,HT205,HX205)</f>
        <v>0</v>
      </c>
      <c r="HZ205" s="398">
        <v>1600</v>
      </c>
      <c r="IA205" s="399"/>
      <c r="IB205" s="399">
        <v>48000</v>
      </c>
      <c r="IC205" s="398"/>
      <c r="ID205" s="399"/>
      <c r="IE205" s="399"/>
      <c r="IF205" s="398"/>
      <c r="IG205" s="399"/>
      <c r="IH205" s="399"/>
      <c r="II205" s="398">
        <v>800</v>
      </c>
      <c r="IJ205" s="399"/>
      <c r="IK205" s="399">
        <v>177600</v>
      </c>
      <c r="IL205" s="398"/>
      <c r="IM205" s="399"/>
      <c r="IN205" s="399"/>
      <c r="IO205" s="424">
        <f t="shared" si="5484"/>
        <v>225600</v>
      </c>
      <c r="IP205" s="399"/>
      <c r="IQ205" s="399"/>
      <c r="IR205" s="399">
        <f t="shared" si="5458"/>
        <v>22560</v>
      </c>
      <c r="IS205" s="424">
        <f t="shared" si="3792"/>
        <v>248160</v>
      </c>
      <c r="IT205" s="424"/>
      <c r="IU205" s="398"/>
      <c r="IV205" s="399"/>
      <c r="IW205" s="399"/>
      <c r="IX205" s="398"/>
      <c r="IY205" s="399"/>
      <c r="IZ205" s="399"/>
      <c r="JA205" s="398"/>
      <c r="JB205" s="399"/>
      <c r="JC205" s="399"/>
      <c r="JD205" s="398"/>
      <c r="JE205" s="399"/>
      <c r="JF205" s="399"/>
      <c r="JG205" s="398"/>
      <c r="JH205" s="399"/>
      <c r="JI205" s="399"/>
      <c r="JJ205" s="398"/>
      <c r="JK205" s="399"/>
      <c r="JL205" s="399"/>
      <c r="JM205" s="668"/>
      <c r="JN205" s="399"/>
      <c r="JO205" s="399"/>
      <c r="JP205" s="398"/>
      <c r="JQ205" s="399"/>
      <c r="JR205" s="399"/>
      <c r="JS205" s="398"/>
      <c r="JT205" s="398"/>
      <c r="JU205" s="399"/>
      <c r="JV205" s="399"/>
      <c r="JW205" s="424">
        <f t="shared" ref="JW205:JW229" si="5490">SUM(IW205,IZ205,JC205,JF205,JI205,JL205,JO205,JR205,JV205)</f>
        <v>0</v>
      </c>
      <c r="JX205" s="398">
        <v>1600</v>
      </c>
      <c r="JY205" s="399"/>
      <c r="JZ205" s="399">
        <v>48000</v>
      </c>
      <c r="KA205" s="398"/>
      <c r="KB205" s="399"/>
      <c r="KC205" s="399"/>
      <c r="KD205" s="398"/>
      <c r="KE205" s="399"/>
      <c r="KF205" s="399"/>
      <c r="KG205" s="398">
        <v>800</v>
      </c>
      <c r="KH205" s="399"/>
      <c r="KI205" s="399">
        <v>177600</v>
      </c>
      <c r="KJ205" s="398"/>
      <c r="KK205" s="399"/>
      <c r="KL205" s="399"/>
      <c r="KM205" s="424">
        <f t="shared" si="5485"/>
        <v>225600</v>
      </c>
      <c r="KN205" s="399"/>
      <c r="KO205" s="399"/>
      <c r="KP205" s="399">
        <f t="shared" si="5459"/>
        <v>22560</v>
      </c>
      <c r="KQ205" s="424">
        <f t="shared" si="3793"/>
        <v>248160</v>
      </c>
      <c r="KR205" s="424"/>
    </row>
    <row r="206" spans="1:304">
      <c r="A206" s="919"/>
      <c r="B206" s="28"/>
      <c r="C206" s="16"/>
      <c r="D206" s="17" t="s">
        <v>281</v>
      </c>
      <c r="E206" s="32"/>
      <c r="F206" s="32" t="str">
        <f t="shared" si="5453"/>
        <v/>
      </c>
      <c r="G206" s="35"/>
      <c r="H206" s="32"/>
      <c r="I206" s="32" t="str">
        <f t="shared" si="5460"/>
        <v/>
      </c>
      <c r="J206" s="35"/>
      <c r="K206" s="32"/>
      <c r="L206" s="32" t="str">
        <f t="shared" si="5461"/>
        <v/>
      </c>
      <c r="M206" s="35"/>
      <c r="N206" s="32"/>
      <c r="O206" s="32" t="str">
        <f t="shared" si="5462"/>
        <v/>
      </c>
      <c r="P206" s="35"/>
      <c r="Q206" s="32"/>
      <c r="R206" s="32" t="str">
        <f t="shared" si="5463"/>
        <v/>
      </c>
      <c r="S206" s="35"/>
      <c r="T206" s="32"/>
      <c r="U206" s="32" t="str">
        <f t="shared" si="5464"/>
        <v/>
      </c>
      <c r="V206" s="35"/>
      <c r="W206" s="669"/>
      <c r="X206" s="35"/>
      <c r="Y206" s="35"/>
      <c r="Z206" s="32"/>
      <c r="AA206" s="229" t="str">
        <f t="shared" si="5465"/>
        <v/>
      </c>
      <c r="AB206" s="35"/>
      <c r="AC206" s="32"/>
      <c r="AD206" s="32"/>
      <c r="AE206" s="32" t="str">
        <f t="shared" si="5466"/>
        <v/>
      </c>
      <c r="AF206" s="35"/>
      <c r="AG206" s="35">
        <f t="shared" si="5467"/>
        <v>0</v>
      </c>
      <c r="AH206" s="32"/>
      <c r="AI206" s="32"/>
      <c r="AJ206" s="35"/>
      <c r="AK206" s="32"/>
      <c r="AL206" s="32"/>
      <c r="AM206" s="35"/>
      <c r="AN206" s="32"/>
      <c r="AO206" s="32"/>
      <c r="AP206" s="35"/>
      <c r="AQ206" s="32"/>
      <c r="AR206" s="32"/>
      <c r="AS206" s="35"/>
      <c r="AT206" s="32"/>
      <c r="AU206" s="32" t="str">
        <f t="shared" si="4231"/>
        <v>0</v>
      </c>
      <c r="AV206" s="35"/>
      <c r="AW206" s="35">
        <f t="shared" si="5298"/>
        <v>0</v>
      </c>
      <c r="AX206" s="35"/>
      <c r="AY206" s="35"/>
      <c r="AZ206" s="399">
        <f t="shared" si="5454"/>
        <v>0</v>
      </c>
      <c r="BA206" s="206">
        <f t="shared" si="5308"/>
        <v>0</v>
      </c>
      <c r="BB206" s="45"/>
      <c r="BC206" s="32"/>
      <c r="BD206" s="35" t="str">
        <f t="shared" si="5468"/>
        <v/>
      </c>
      <c r="BE206" s="35"/>
      <c r="BF206" s="32"/>
      <c r="BG206" s="35" t="str">
        <f t="shared" si="5469"/>
        <v/>
      </c>
      <c r="BH206" s="35"/>
      <c r="BI206" s="32"/>
      <c r="BJ206" s="35" t="str">
        <f t="shared" si="5470"/>
        <v/>
      </c>
      <c r="BK206" s="35"/>
      <c r="BL206" s="32"/>
      <c r="BM206" s="35" t="str">
        <f t="shared" si="5471"/>
        <v/>
      </c>
      <c r="BN206" s="35"/>
      <c r="BO206" s="32"/>
      <c r="BP206" s="35" t="str">
        <f t="shared" si="5472"/>
        <v/>
      </c>
      <c r="BQ206" s="35"/>
      <c r="BR206" s="32"/>
      <c r="BS206" s="35" t="str">
        <f t="shared" si="5473"/>
        <v/>
      </c>
      <c r="BT206" s="35"/>
      <c r="BU206" s="669"/>
      <c r="BV206" s="35"/>
      <c r="BW206" s="35"/>
      <c r="BX206" s="32"/>
      <c r="BY206" s="35" t="str">
        <f t="shared" si="5474"/>
        <v/>
      </c>
      <c r="BZ206" s="35"/>
      <c r="CA206" s="32"/>
      <c r="CB206" s="32"/>
      <c r="CC206" s="35" t="str">
        <f t="shared" si="5475"/>
        <v/>
      </c>
      <c r="CD206" s="35"/>
      <c r="CE206" s="424">
        <f t="shared" si="5486"/>
        <v>0</v>
      </c>
      <c r="CF206" s="32"/>
      <c r="CG206" s="35" t="str">
        <f t="shared" si="5476"/>
        <v/>
      </c>
      <c r="CH206" s="35"/>
      <c r="CI206" s="32"/>
      <c r="CJ206" s="35" t="str">
        <f t="shared" si="5477"/>
        <v/>
      </c>
      <c r="CK206" s="35"/>
      <c r="CL206" s="32"/>
      <c r="CM206" s="35" t="str">
        <f t="shared" si="5478"/>
        <v/>
      </c>
      <c r="CN206" s="35"/>
      <c r="CO206" s="32"/>
      <c r="CP206" s="35" t="str">
        <f t="shared" si="5479"/>
        <v/>
      </c>
      <c r="CQ206" s="35"/>
      <c r="CR206" s="32"/>
      <c r="CS206" s="35" t="str">
        <f t="shared" si="5480"/>
        <v/>
      </c>
      <c r="CT206" s="35"/>
      <c r="CU206" s="424">
        <f t="shared" si="5481"/>
        <v>0</v>
      </c>
      <c r="CV206" s="35"/>
      <c r="CW206" s="35"/>
      <c r="CX206" s="399">
        <f t="shared" si="5455"/>
        <v>0</v>
      </c>
      <c r="CY206" s="424">
        <f t="shared" si="3789"/>
        <v>0</v>
      </c>
      <c r="CZ206" s="822"/>
      <c r="DA206" s="32"/>
      <c r="DB206" s="35"/>
      <c r="DC206" s="35"/>
      <c r="DD206" s="32"/>
      <c r="DE206" s="35"/>
      <c r="DF206" s="35"/>
      <c r="DG206" s="32"/>
      <c r="DH206" s="35"/>
      <c r="DI206" s="35"/>
      <c r="DJ206" s="32"/>
      <c r="DK206" s="35"/>
      <c r="DL206" s="35"/>
      <c r="DM206" s="32"/>
      <c r="DN206" s="35"/>
      <c r="DO206" s="35"/>
      <c r="DP206" s="32"/>
      <c r="DQ206" s="35"/>
      <c r="DR206" s="35"/>
      <c r="DS206" s="669"/>
      <c r="DT206" s="35"/>
      <c r="DU206" s="35"/>
      <c r="DV206" s="32"/>
      <c r="DW206" s="35"/>
      <c r="DX206" s="35"/>
      <c r="DY206" s="32"/>
      <c r="DZ206" s="32"/>
      <c r="EA206" s="35"/>
      <c r="EB206" s="35"/>
      <c r="EC206" s="424">
        <f t="shared" si="5487"/>
        <v>0</v>
      </c>
      <c r="ED206" s="32"/>
      <c r="EE206" s="35"/>
      <c r="EF206" s="35"/>
      <c r="EG206" s="32"/>
      <c r="EH206" s="35"/>
      <c r="EI206" s="35"/>
      <c r="EJ206" s="32"/>
      <c r="EK206" s="35"/>
      <c r="EL206" s="35"/>
      <c r="EM206" s="32"/>
      <c r="EN206" s="35"/>
      <c r="EO206" s="35"/>
      <c r="EP206" s="32"/>
      <c r="EQ206" s="35"/>
      <c r="ER206" s="35"/>
      <c r="ES206" s="424">
        <f t="shared" si="5482"/>
        <v>0</v>
      </c>
      <c r="ET206" s="35"/>
      <c r="EU206" s="35"/>
      <c r="EV206" s="399">
        <f t="shared" si="5456"/>
        <v>0</v>
      </c>
      <c r="EW206" s="424">
        <f t="shared" si="3790"/>
        <v>0</v>
      </c>
      <c r="EX206" s="45"/>
      <c r="EY206" s="32"/>
      <c r="EZ206" s="35"/>
      <c r="FA206" s="35"/>
      <c r="FB206" s="32"/>
      <c r="FC206" s="35"/>
      <c r="FD206" s="35"/>
      <c r="FE206" s="32"/>
      <c r="FF206" s="35"/>
      <c r="FG206" s="35"/>
      <c r="FH206" s="32"/>
      <c r="FI206" s="35"/>
      <c r="FJ206" s="35"/>
      <c r="FK206" s="32"/>
      <c r="FL206" s="35"/>
      <c r="FM206" s="35"/>
      <c r="FN206" s="32"/>
      <c r="FO206" s="35"/>
      <c r="FP206" s="35"/>
      <c r="FQ206" s="669"/>
      <c r="FR206" s="35"/>
      <c r="FS206" s="35"/>
      <c r="FT206" s="32"/>
      <c r="FU206" s="35"/>
      <c r="FV206" s="35"/>
      <c r="FW206" s="32"/>
      <c r="FX206" s="35"/>
      <c r="FY206" s="35"/>
      <c r="FZ206" s="35"/>
      <c r="GA206" s="424">
        <f t="shared" si="5488"/>
        <v>0</v>
      </c>
      <c r="GB206" s="32"/>
      <c r="GC206" s="35"/>
      <c r="GD206" s="35"/>
      <c r="GE206" s="32"/>
      <c r="GF206" s="35"/>
      <c r="GG206" s="35"/>
      <c r="GH206" s="32"/>
      <c r="GI206" s="35"/>
      <c r="GJ206" s="35"/>
      <c r="GK206" s="32"/>
      <c r="GL206" s="35"/>
      <c r="GM206" s="35"/>
      <c r="GN206" s="32"/>
      <c r="GO206" s="35"/>
      <c r="GP206" s="35"/>
      <c r="GQ206" s="424">
        <f t="shared" si="5483"/>
        <v>0</v>
      </c>
      <c r="GR206" s="35"/>
      <c r="GS206" s="35"/>
      <c r="GT206" s="399">
        <f t="shared" si="5457"/>
        <v>0</v>
      </c>
      <c r="GU206" s="424">
        <f t="shared" si="3791"/>
        <v>0</v>
      </c>
      <c r="GV206" s="45"/>
      <c r="GW206" s="32"/>
      <c r="GX206" s="35"/>
      <c r="GY206" s="35"/>
      <c r="GZ206" s="32"/>
      <c r="HA206" s="35"/>
      <c r="HB206" s="35"/>
      <c r="HC206" s="32"/>
      <c r="HD206" s="35"/>
      <c r="HE206" s="35"/>
      <c r="HF206" s="32"/>
      <c r="HG206" s="35"/>
      <c r="HH206" s="35"/>
      <c r="HI206" s="32"/>
      <c r="HJ206" s="35"/>
      <c r="HK206" s="35"/>
      <c r="HL206" s="32"/>
      <c r="HM206" s="35"/>
      <c r="HN206" s="35"/>
      <c r="HO206" s="669"/>
      <c r="HP206" s="35"/>
      <c r="HQ206" s="35"/>
      <c r="HR206" s="32"/>
      <c r="HS206" s="35"/>
      <c r="HT206" s="35"/>
      <c r="HU206" s="32"/>
      <c r="HV206" s="32"/>
      <c r="HW206" s="35"/>
      <c r="HX206" s="35"/>
      <c r="HY206" s="424">
        <f t="shared" si="5489"/>
        <v>0</v>
      </c>
      <c r="HZ206" s="32"/>
      <c r="IA206" s="35"/>
      <c r="IB206" s="35"/>
      <c r="IC206" s="32"/>
      <c r="ID206" s="35"/>
      <c r="IE206" s="35"/>
      <c r="IF206" s="32"/>
      <c r="IG206" s="35"/>
      <c r="IH206" s="35"/>
      <c r="II206" s="32"/>
      <c r="IJ206" s="35"/>
      <c r="IK206" s="35"/>
      <c r="IL206" s="32"/>
      <c r="IM206" s="35"/>
      <c r="IN206" s="35"/>
      <c r="IO206" s="424">
        <f t="shared" si="5484"/>
        <v>0</v>
      </c>
      <c r="IP206" s="35"/>
      <c r="IQ206" s="35"/>
      <c r="IR206" s="399">
        <f t="shared" si="5458"/>
        <v>0</v>
      </c>
      <c r="IS206" s="424">
        <f t="shared" si="3792"/>
        <v>0</v>
      </c>
      <c r="IT206" s="45"/>
      <c r="IU206" s="32"/>
      <c r="IV206" s="35"/>
      <c r="IW206" s="35"/>
      <c r="IX206" s="32"/>
      <c r="IY206" s="35"/>
      <c r="IZ206" s="35"/>
      <c r="JA206" s="32"/>
      <c r="JB206" s="35"/>
      <c r="JC206" s="35"/>
      <c r="JD206" s="32"/>
      <c r="JE206" s="35"/>
      <c r="JF206" s="35"/>
      <c r="JG206" s="32"/>
      <c r="JH206" s="35"/>
      <c r="JI206" s="35"/>
      <c r="JJ206" s="32"/>
      <c r="JK206" s="35"/>
      <c r="JL206" s="35"/>
      <c r="JM206" s="669"/>
      <c r="JN206" s="35"/>
      <c r="JO206" s="35"/>
      <c r="JP206" s="32"/>
      <c r="JQ206" s="35"/>
      <c r="JR206" s="35"/>
      <c r="JS206" s="32"/>
      <c r="JT206" s="32"/>
      <c r="JU206" s="35"/>
      <c r="JV206" s="35"/>
      <c r="JW206" s="424">
        <f t="shared" si="5490"/>
        <v>0</v>
      </c>
      <c r="JX206" s="32"/>
      <c r="JY206" s="35"/>
      <c r="JZ206" s="35"/>
      <c r="KA206" s="32"/>
      <c r="KB206" s="35"/>
      <c r="KC206" s="35"/>
      <c r="KD206" s="32"/>
      <c r="KE206" s="35"/>
      <c r="KF206" s="35"/>
      <c r="KG206" s="32"/>
      <c r="KH206" s="35"/>
      <c r="KI206" s="35"/>
      <c r="KJ206" s="32"/>
      <c r="KK206" s="35"/>
      <c r="KL206" s="35"/>
      <c r="KM206" s="424">
        <f t="shared" si="5485"/>
        <v>0</v>
      </c>
      <c r="KN206" s="35"/>
      <c r="KO206" s="35"/>
      <c r="KP206" s="399">
        <f t="shared" si="5459"/>
        <v>0</v>
      </c>
      <c r="KQ206" s="424">
        <f t="shared" si="3793"/>
        <v>0</v>
      </c>
      <c r="KR206" s="45"/>
    </row>
    <row r="207" spans="1:304">
      <c r="A207" s="919"/>
      <c r="B207" s="28"/>
      <c r="C207" s="18"/>
      <c r="D207" s="19" t="s">
        <v>283</v>
      </c>
      <c r="E207" s="32"/>
      <c r="F207" s="32" t="str">
        <f t="shared" si="5453"/>
        <v/>
      </c>
      <c r="G207" s="35"/>
      <c r="H207" s="32"/>
      <c r="I207" s="32" t="str">
        <f t="shared" si="5460"/>
        <v/>
      </c>
      <c r="J207" s="35"/>
      <c r="K207" s="32"/>
      <c r="L207" s="32" t="str">
        <f t="shared" si="5461"/>
        <v/>
      </c>
      <c r="M207" s="35"/>
      <c r="N207" s="32"/>
      <c r="O207" s="32" t="str">
        <f t="shared" si="5462"/>
        <v/>
      </c>
      <c r="P207" s="35"/>
      <c r="Q207" s="32"/>
      <c r="R207" s="32" t="str">
        <f t="shared" si="5463"/>
        <v/>
      </c>
      <c r="S207" s="35"/>
      <c r="T207" s="32"/>
      <c r="U207" s="32" t="str">
        <f t="shared" si="5464"/>
        <v/>
      </c>
      <c r="V207" s="35"/>
      <c r="W207" s="669"/>
      <c r="X207" s="35"/>
      <c r="Y207" s="35"/>
      <c r="Z207" s="32"/>
      <c r="AA207" s="229" t="str">
        <f t="shared" si="5465"/>
        <v/>
      </c>
      <c r="AB207" s="35"/>
      <c r="AC207" s="32"/>
      <c r="AD207" s="32"/>
      <c r="AE207" s="32" t="str">
        <f t="shared" si="5466"/>
        <v/>
      </c>
      <c r="AF207" s="35"/>
      <c r="AG207" s="41">
        <f>SUM(G207,J207,M207,P207,S207,V207,AB207,AF207)</f>
        <v>0</v>
      </c>
      <c r="AH207" s="32"/>
      <c r="AI207" s="32"/>
      <c r="AJ207" s="35"/>
      <c r="AK207" s="32"/>
      <c r="AL207" s="32"/>
      <c r="AM207" s="35"/>
      <c r="AN207" s="32"/>
      <c r="AO207" s="32"/>
      <c r="AP207" s="35"/>
      <c r="AQ207" s="32"/>
      <c r="AR207" s="32"/>
      <c r="AS207" s="35"/>
      <c r="AT207" s="32"/>
      <c r="AU207" s="32" t="str">
        <f t="shared" si="4231"/>
        <v>0</v>
      </c>
      <c r="AV207" s="35"/>
      <c r="AW207" s="35">
        <f t="shared" si="5298"/>
        <v>0</v>
      </c>
      <c r="AX207" s="35"/>
      <c r="AY207" s="35"/>
      <c r="AZ207" s="399">
        <f t="shared" si="5454"/>
        <v>0</v>
      </c>
      <c r="BA207" s="206">
        <f t="shared" si="5308"/>
        <v>0</v>
      </c>
      <c r="BB207" s="45"/>
      <c r="BC207" s="32"/>
      <c r="BD207" s="35" t="str">
        <f t="shared" si="5468"/>
        <v/>
      </c>
      <c r="BE207" s="35"/>
      <c r="BF207" s="32"/>
      <c r="BG207" s="35" t="str">
        <f t="shared" si="5469"/>
        <v/>
      </c>
      <c r="BH207" s="35"/>
      <c r="BI207" s="32"/>
      <c r="BJ207" s="35" t="str">
        <f t="shared" si="5470"/>
        <v/>
      </c>
      <c r="BK207" s="35"/>
      <c r="BL207" s="32"/>
      <c r="BM207" s="35" t="str">
        <f t="shared" si="5471"/>
        <v/>
      </c>
      <c r="BN207" s="35"/>
      <c r="BO207" s="32"/>
      <c r="BP207" s="35" t="str">
        <f t="shared" si="5472"/>
        <v/>
      </c>
      <c r="BQ207" s="35"/>
      <c r="BR207" s="32"/>
      <c r="BS207" s="35" t="str">
        <f t="shared" si="5473"/>
        <v/>
      </c>
      <c r="BT207" s="35"/>
      <c r="BU207" s="669"/>
      <c r="BV207" s="35"/>
      <c r="BW207" s="35"/>
      <c r="BX207" s="32"/>
      <c r="BY207" s="35" t="str">
        <f t="shared" si="5474"/>
        <v/>
      </c>
      <c r="BZ207" s="35"/>
      <c r="CA207" s="32"/>
      <c r="CB207" s="32"/>
      <c r="CC207" s="35" t="str">
        <f t="shared" si="5475"/>
        <v/>
      </c>
      <c r="CD207" s="35"/>
      <c r="CE207" s="424">
        <f t="shared" si="5486"/>
        <v>0</v>
      </c>
      <c r="CF207" s="32">
        <v>600</v>
      </c>
      <c r="CG207" s="35">
        <f t="shared" si="5476"/>
        <v>20</v>
      </c>
      <c r="CH207" s="35">
        <v>12000</v>
      </c>
      <c r="CI207" s="32"/>
      <c r="CJ207" s="35" t="str">
        <f t="shared" si="5477"/>
        <v/>
      </c>
      <c r="CK207" s="35"/>
      <c r="CL207" s="32"/>
      <c r="CM207" s="35" t="str">
        <f t="shared" si="5478"/>
        <v/>
      </c>
      <c r="CN207" s="35"/>
      <c r="CO207" s="32">
        <v>50</v>
      </c>
      <c r="CP207" s="35">
        <f t="shared" si="5479"/>
        <v>222</v>
      </c>
      <c r="CQ207" s="35">
        <v>11100</v>
      </c>
      <c r="CR207" s="32"/>
      <c r="CS207" s="35" t="str">
        <f t="shared" si="5480"/>
        <v/>
      </c>
      <c r="CT207" s="35"/>
      <c r="CU207" s="424">
        <f t="shared" si="5481"/>
        <v>23100</v>
      </c>
      <c r="CV207" s="35"/>
      <c r="CW207" s="35"/>
      <c r="CX207" s="399">
        <f t="shared" si="5455"/>
        <v>2310</v>
      </c>
      <c r="CY207" s="424">
        <f t="shared" si="3789"/>
        <v>25410</v>
      </c>
      <c r="CZ207" s="822"/>
      <c r="DA207" s="32"/>
      <c r="DB207" s="35"/>
      <c r="DC207" s="35"/>
      <c r="DD207" s="32"/>
      <c r="DE207" s="35"/>
      <c r="DF207" s="35"/>
      <c r="DG207" s="32"/>
      <c r="DH207" s="35"/>
      <c r="DI207" s="35"/>
      <c r="DJ207" s="32"/>
      <c r="DK207" s="35"/>
      <c r="DL207" s="35"/>
      <c r="DM207" s="32"/>
      <c r="DN207" s="35"/>
      <c r="DO207" s="35"/>
      <c r="DP207" s="32"/>
      <c r="DQ207" s="35"/>
      <c r="DR207" s="35"/>
      <c r="DS207" s="669"/>
      <c r="DT207" s="35"/>
      <c r="DU207" s="35"/>
      <c r="DV207" s="32"/>
      <c r="DW207" s="35"/>
      <c r="DX207" s="35"/>
      <c r="DY207" s="32"/>
      <c r="DZ207" s="32"/>
      <c r="EA207" s="35"/>
      <c r="EB207" s="35"/>
      <c r="EC207" s="424">
        <f t="shared" si="5487"/>
        <v>0</v>
      </c>
      <c r="ED207" s="32">
        <v>1100</v>
      </c>
      <c r="EE207" s="35"/>
      <c r="EF207" s="35">
        <v>22000</v>
      </c>
      <c r="EG207" s="32"/>
      <c r="EH207" s="35"/>
      <c r="EI207" s="35"/>
      <c r="EJ207" s="32"/>
      <c r="EK207" s="35"/>
      <c r="EL207" s="35"/>
      <c r="EM207" s="32">
        <v>300</v>
      </c>
      <c r="EN207" s="35"/>
      <c r="EO207" s="35">
        <v>66600</v>
      </c>
      <c r="EP207" s="32"/>
      <c r="EQ207" s="35"/>
      <c r="ER207" s="35"/>
      <c r="ES207" s="424">
        <f t="shared" si="5482"/>
        <v>88600</v>
      </c>
      <c r="ET207" s="35"/>
      <c r="EU207" s="35"/>
      <c r="EV207" s="399">
        <f t="shared" si="5456"/>
        <v>8860</v>
      </c>
      <c r="EW207" s="424">
        <f t="shared" si="3790"/>
        <v>97460</v>
      </c>
      <c r="EX207" s="45"/>
      <c r="EY207" s="32"/>
      <c r="EZ207" s="35"/>
      <c r="FA207" s="35"/>
      <c r="FB207" s="32"/>
      <c r="FC207" s="35"/>
      <c r="FD207" s="35"/>
      <c r="FE207" s="32"/>
      <c r="FF207" s="35"/>
      <c r="FG207" s="35"/>
      <c r="FH207" s="32"/>
      <c r="FI207" s="35"/>
      <c r="FJ207" s="35"/>
      <c r="FK207" s="32"/>
      <c r="FL207" s="35"/>
      <c r="FM207" s="35"/>
      <c r="FN207" s="32"/>
      <c r="FO207" s="35"/>
      <c r="FP207" s="35"/>
      <c r="FQ207" s="669"/>
      <c r="FR207" s="35"/>
      <c r="FS207" s="35"/>
      <c r="FT207" s="32"/>
      <c r="FU207" s="35"/>
      <c r="FV207" s="35"/>
      <c r="FW207" s="32"/>
      <c r="FX207" s="35"/>
      <c r="FY207" s="35"/>
      <c r="FZ207" s="35"/>
      <c r="GA207" s="424">
        <f t="shared" si="5488"/>
        <v>0</v>
      </c>
      <c r="GB207" s="32">
        <v>1100</v>
      </c>
      <c r="GC207" s="35"/>
      <c r="GD207" s="35">
        <v>22000</v>
      </c>
      <c r="GE207" s="32"/>
      <c r="GF207" s="35"/>
      <c r="GG207" s="35"/>
      <c r="GH207" s="32"/>
      <c r="GI207" s="35"/>
      <c r="GJ207" s="35"/>
      <c r="GK207" s="32">
        <v>550</v>
      </c>
      <c r="GL207" s="35"/>
      <c r="GM207" s="35">
        <v>122100</v>
      </c>
      <c r="GN207" s="32"/>
      <c r="GO207" s="35"/>
      <c r="GP207" s="35"/>
      <c r="GQ207" s="424">
        <f t="shared" si="5483"/>
        <v>144100</v>
      </c>
      <c r="GR207" s="35"/>
      <c r="GS207" s="35"/>
      <c r="GT207" s="399">
        <f t="shared" si="5457"/>
        <v>14410</v>
      </c>
      <c r="GU207" s="424">
        <f t="shared" si="3791"/>
        <v>158510</v>
      </c>
      <c r="GV207" s="45"/>
      <c r="GW207" s="32"/>
      <c r="GX207" s="35"/>
      <c r="GY207" s="35"/>
      <c r="GZ207" s="32"/>
      <c r="HA207" s="35"/>
      <c r="HB207" s="35"/>
      <c r="HC207" s="32"/>
      <c r="HD207" s="35"/>
      <c r="HE207" s="35"/>
      <c r="HF207" s="32"/>
      <c r="HG207" s="35"/>
      <c r="HH207" s="35"/>
      <c r="HI207" s="32"/>
      <c r="HJ207" s="35"/>
      <c r="HK207" s="35"/>
      <c r="HL207" s="32"/>
      <c r="HM207" s="35"/>
      <c r="HN207" s="35"/>
      <c r="HO207" s="669"/>
      <c r="HP207" s="35"/>
      <c r="HQ207" s="35"/>
      <c r="HR207" s="32"/>
      <c r="HS207" s="35"/>
      <c r="HT207" s="35"/>
      <c r="HU207" s="32"/>
      <c r="HV207" s="32"/>
      <c r="HW207" s="35"/>
      <c r="HX207" s="35"/>
      <c r="HY207" s="424">
        <f t="shared" si="5489"/>
        <v>0</v>
      </c>
      <c r="HZ207" s="32">
        <v>1100</v>
      </c>
      <c r="IA207" s="35"/>
      <c r="IB207" s="35">
        <v>22000</v>
      </c>
      <c r="IC207" s="32"/>
      <c r="ID207" s="35"/>
      <c r="IE207" s="35"/>
      <c r="IF207" s="32"/>
      <c r="IG207" s="35"/>
      <c r="IH207" s="35"/>
      <c r="II207" s="32">
        <v>550</v>
      </c>
      <c r="IJ207" s="35"/>
      <c r="IK207" s="35">
        <v>122100</v>
      </c>
      <c r="IL207" s="32"/>
      <c r="IM207" s="35"/>
      <c r="IN207" s="35"/>
      <c r="IO207" s="424">
        <f t="shared" si="5484"/>
        <v>144100</v>
      </c>
      <c r="IP207" s="35"/>
      <c r="IQ207" s="35"/>
      <c r="IR207" s="399">
        <f t="shared" si="5458"/>
        <v>14410</v>
      </c>
      <c r="IS207" s="424">
        <f t="shared" si="3792"/>
        <v>158510</v>
      </c>
      <c r="IT207" s="45"/>
      <c r="IU207" s="32"/>
      <c r="IV207" s="35"/>
      <c r="IW207" s="35"/>
      <c r="IX207" s="32"/>
      <c r="IY207" s="35"/>
      <c r="IZ207" s="35"/>
      <c r="JA207" s="32"/>
      <c r="JB207" s="35"/>
      <c r="JC207" s="35"/>
      <c r="JD207" s="32"/>
      <c r="JE207" s="35"/>
      <c r="JF207" s="35"/>
      <c r="JG207" s="32"/>
      <c r="JH207" s="35"/>
      <c r="JI207" s="35"/>
      <c r="JJ207" s="32"/>
      <c r="JK207" s="35"/>
      <c r="JL207" s="35"/>
      <c r="JM207" s="669"/>
      <c r="JN207" s="35"/>
      <c r="JO207" s="35"/>
      <c r="JP207" s="32"/>
      <c r="JQ207" s="35"/>
      <c r="JR207" s="35"/>
      <c r="JS207" s="32"/>
      <c r="JT207" s="32"/>
      <c r="JU207" s="35"/>
      <c r="JV207" s="35"/>
      <c r="JW207" s="424">
        <f t="shared" si="5490"/>
        <v>0</v>
      </c>
      <c r="JX207" s="32">
        <v>1100</v>
      </c>
      <c r="JY207" s="35"/>
      <c r="JZ207" s="35">
        <v>22000</v>
      </c>
      <c r="KA207" s="32"/>
      <c r="KB207" s="35"/>
      <c r="KC207" s="35"/>
      <c r="KD207" s="32"/>
      <c r="KE207" s="35"/>
      <c r="KF207" s="35"/>
      <c r="KG207" s="32">
        <v>550</v>
      </c>
      <c r="KH207" s="35"/>
      <c r="KI207" s="35">
        <v>122100</v>
      </c>
      <c r="KJ207" s="32"/>
      <c r="KK207" s="35"/>
      <c r="KL207" s="35"/>
      <c r="KM207" s="424">
        <f t="shared" si="5485"/>
        <v>144100</v>
      </c>
      <c r="KN207" s="35"/>
      <c r="KO207" s="35"/>
      <c r="KP207" s="399">
        <f t="shared" si="5459"/>
        <v>14410</v>
      </c>
      <c r="KQ207" s="424">
        <f t="shared" si="3793"/>
        <v>158510</v>
      </c>
      <c r="KR207" s="45"/>
    </row>
    <row r="208" spans="1:304" ht="15">
      <c r="A208" s="919"/>
      <c r="B208" s="28"/>
      <c r="C208" s="20" t="s">
        <v>140</v>
      </c>
      <c r="D208" s="25"/>
      <c r="E208" s="33">
        <f>SUM(E199:E207)</f>
        <v>0</v>
      </c>
      <c r="F208" s="33" t="str">
        <f>IF(ISERROR(G208/E208),"0",(G208/E208))</f>
        <v>0</v>
      </c>
      <c r="G208" s="36">
        <f t="shared" ref="G208:H208" si="5491">SUM(G199:G207)</f>
        <v>0</v>
      </c>
      <c r="H208" s="33">
        <f t="shared" si="5491"/>
        <v>45</v>
      </c>
      <c r="I208" s="33">
        <f t="shared" si="5460"/>
        <v>65</v>
      </c>
      <c r="J208" s="36">
        <f t="shared" ref="J208:K208" si="5492">SUM(J199:J207)</f>
        <v>2925</v>
      </c>
      <c r="K208" s="33">
        <f t="shared" si="5492"/>
        <v>0</v>
      </c>
      <c r="L208" s="33" t="str">
        <f t="shared" si="5461"/>
        <v/>
      </c>
      <c r="M208" s="36">
        <f t="shared" ref="M208:N208" si="5493">SUM(M199:M207)</f>
        <v>0</v>
      </c>
      <c r="N208" s="33">
        <f t="shared" si="5493"/>
        <v>0</v>
      </c>
      <c r="O208" s="33" t="str">
        <f t="shared" si="5462"/>
        <v/>
      </c>
      <c r="P208" s="36">
        <f t="shared" ref="P208:Q208" si="5494">SUM(P199:P207)</f>
        <v>0</v>
      </c>
      <c r="Q208" s="33">
        <f t="shared" si="5494"/>
        <v>0</v>
      </c>
      <c r="R208" s="33" t="str">
        <f t="shared" si="5463"/>
        <v/>
      </c>
      <c r="S208" s="36">
        <f t="shared" ref="S208:T208" si="5495">SUM(S199:S207)</f>
        <v>0</v>
      </c>
      <c r="T208" s="33">
        <f t="shared" si="5495"/>
        <v>0</v>
      </c>
      <c r="U208" s="33" t="str">
        <f t="shared" si="5464"/>
        <v/>
      </c>
      <c r="V208" s="36">
        <f t="shared" ref="V208:Z208" si="5496">SUM(V199:V207)</f>
        <v>0</v>
      </c>
      <c r="W208" s="670">
        <f t="shared" si="5496"/>
        <v>0</v>
      </c>
      <c r="X208" s="36">
        <f t="shared" si="5496"/>
        <v>0</v>
      </c>
      <c r="Y208" s="36">
        <f t="shared" si="5496"/>
        <v>0</v>
      </c>
      <c r="Z208" s="33">
        <f t="shared" si="5496"/>
        <v>0</v>
      </c>
      <c r="AA208" s="230" t="str">
        <f t="shared" si="5465"/>
        <v/>
      </c>
      <c r="AB208" s="36">
        <f t="shared" ref="AB208:AD208" si="5497">SUM(AB199:AB207)</f>
        <v>0</v>
      </c>
      <c r="AC208" s="33">
        <f t="shared" si="5497"/>
        <v>30000</v>
      </c>
      <c r="AD208" s="33">
        <f t="shared" si="5497"/>
        <v>0</v>
      </c>
      <c r="AE208" s="33" t="str">
        <f t="shared" si="5466"/>
        <v/>
      </c>
      <c r="AF208" s="36">
        <f t="shared" ref="AF208" si="5498">SUM(AF199:AF207)</f>
        <v>0</v>
      </c>
      <c r="AG208" s="41">
        <f>SUM(G208,J208,M208,P208,S208,V208,AB208,AF208)</f>
        <v>2925</v>
      </c>
      <c r="AH208" s="33">
        <f t="shared" ref="AH208" si="5499">SUM(AH199:AH207)</f>
        <v>0</v>
      </c>
      <c r="AI208" s="33" t="str">
        <f t="shared" ref="AI208:AI229" si="5500">IF(ISERROR(AJ208/AH208),"",(AJ208/AH208))</f>
        <v/>
      </c>
      <c r="AJ208" s="36">
        <f t="shared" ref="AJ208:AK208" si="5501">SUM(AJ199:AJ207)</f>
        <v>0</v>
      </c>
      <c r="AK208" s="33">
        <f t="shared" si="5501"/>
        <v>0</v>
      </c>
      <c r="AL208" s="33" t="str">
        <f t="shared" ref="AL208" si="5502">IF(ISERROR(AM208/AK208),"",(AM208/AK208))</f>
        <v/>
      </c>
      <c r="AM208" s="36">
        <f t="shared" ref="AM208:AN208" si="5503">SUM(AM199:AM207)</f>
        <v>0</v>
      </c>
      <c r="AN208" s="33">
        <f t="shared" si="5503"/>
        <v>0</v>
      </c>
      <c r="AO208" s="33" t="str">
        <f t="shared" ref="AO208:AO229" si="5504">IF(ISERROR(AP208/AN208),"",(AP208/AN208))</f>
        <v/>
      </c>
      <c r="AP208" s="36">
        <f t="shared" ref="AP208:AQ208" si="5505">SUM(AP199:AP207)</f>
        <v>0</v>
      </c>
      <c r="AQ208" s="33">
        <f t="shared" si="5505"/>
        <v>0</v>
      </c>
      <c r="AR208" s="33" t="str">
        <f t="shared" ref="AR208:AR229" si="5506">IF(ISERROR(AS208/AQ208),"",(AS208/AQ208))</f>
        <v/>
      </c>
      <c r="AS208" s="36">
        <f t="shared" ref="AS208:AT208" si="5507">SUM(AS199:AS207)</f>
        <v>0</v>
      </c>
      <c r="AT208" s="33">
        <f t="shared" si="5507"/>
        <v>0</v>
      </c>
      <c r="AU208" s="33" t="str">
        <f t="shared" si="4231"/>
        <v>0</v>
      </c>
      <c r="AV208" s="36">
        <f t="shared" ref="AV208" si="5508">SUM(AV199:AV207)</f>
        <v>0</v>
      </c>
      <c r="AW208" s="36">
        <f t="shared" si="5298"/>
        <v>0</v>
      </c>
      <c r="AX208" s="36">
        <f t="shared" ref="AX208" si="5509">SUM(AX199:AX207)</f>
        <v>0</v>
      </c>
      <c r="AY208" s="36">
        <f t="shared" ref="AY208" si="5510">SUM(AY199:AY207)</f>
        <v>5000</v>
      </c>
      <c r="AZ208" s="36">
        <f t="shared" ref="AZ208" si="5511">SUM(AZ199:AZ207)</f>
        <v>292.5</v>
      </c>
      <c r="BA208" s="214">
        <f t="shared" si="5308"/>
        <v>8217.5</v>
      </c>
      <c r="BB208" s="45"/>
      <c r="BC208" s="33">
        <f>SUM(BC199:BC207)</f>
        <v>0</v>
      </c>
      <c r="BD208" s="36" t="str">
        <f t="shared" ref="BD208:BD219" si="5512">IF(ISERROR(BE208/BC208),"",(BE208/BC208))</f>
        <v/>
      </c>
      <c r="BE208" s="36">
        <f t="shared" ref="BE208:BF208" si="5513">SUM(BE199:BE207)</f>
        <v>0</v>
      </c>
      <c r="BF208" s="33">
        <f t="shared" si="5513"/>
        <v>10</v>
      </c>
      <c r="BG208" s="36">
        <f t="shared" ref="BG208:BG219" si="5514">IF(ISERROR(BH208/BF208),"",(BH208/BF208))</f>
        <v>65</v>
      </c>
      <c r="BH208" s="36">
        <f t="shared" ref="BH208:BI208" si="5515">SUM(BH199:BH207)</f>
        <v>650</v>
      </c>
      <c r="BI208" s="33">
        <f t="shared" si="5515"/>
        <v>0</v>
      </c>
      <c r="BJ208" s="36" t="str">
        <f t="shared" ref="BJ208:BJ219" si="5516">IF(ISERROR(BK208/BI208),"",(BK208/BI208))</f>
        <v/>
      </c>
      <c r="BK208" s="36">
        <f t="shared" ref="BK208:BL208" si="5517">SUM(BK199:BK207)</f>
        <v>0</v>
      </c>
      <c r="BL208" s="33">
        <f t="shared" si="5517"/>
        <v>0</v>
      </c>
      <c r="BM208" s="36" t="str">
        <f t="shared" ref="BM208:BM219" si="5518">IF(ISERROR(BN208/BL208),"",(BN208/BL208))</f>
        <v/>
      </c>
      <c r="BN208" s="36">
        <f t="shared" ref="BN208:BO208" si="5519">SUM(BN199:BN207)</f>
        <v>0</v>
      </c>
      <c r="BO208" s="33">
        <f t="shared" si="5519"/>
        <v>0</v>
      </c>
      <c r="BP208" s="36" t="str">
        <f t="shared" ref="BP208:BP219" si="5520">IF(ISERROR(BQ208/BO208),"",(BQ208/BO208))</f>
        <v/>
      </c>
      <c r="BQ208" s="36">
        <f t="shared" ref="BQ208:BR208" si="5521">SUM(BQ199:BQ207)</f>
        <v>0</v>
      </c>
      <c r="BR208" s="33">
        <f t="shared" si="5521"/>
        <v>0</v>
      </c>
      <c r="BS208" s="36" t="str">
        <f t="shared" ref="BS208:BS219" si="5522">IF(ISERROR(BT208/BR208),"",(BT208/BR208))</f>
        <v/>
      </c>
      <c r="BT208" s="36">
        <f t="shared" ref="BT208:BX208" si="5523">SUM(BT199:BT207)</f>
        <v>0</v>
      </c>
      <c r="BU208" s="670">
        <f t="shared" si="5523"/>
        <v>0</v>
      </c>
      <c r="BV208" s="36">
        <f t="shared" si="5523"/>
        <v>0</v>
      </c>
      <c r="BW208" s="36">
        <f t="shared" si="5523"/>
        <v>0</v>
      </c>
      <c r="BX208" s="33">
        <f t="shared" si="5523"/>
        <v>13800</v>
      </c>
      <c r="BY208" s="36">
        <f t="shared" ref="BY208:BY219" si="5524">IF(ISERROR(BZ208/BX208),"",(BZ208/BX208))</f>
        <v>1.6120289855072463</v>
      </c>
      <c r="BZ208" s="36">
        <f t="shared" ref="BZ208:CB208" si="5525">SUM(BZ199:BZ207)</f>
        <v>22246</v>
      </c>
      <c r="CA208" s="33">
        <f t="shared" si="5525"/>
        <v>0</v>
      </c>
      <c r="CB208" s="33">
        <f t="shared" si="5525"/>
        <v>0</v>
      </c>
      <c r="CC208" s="36" t="str">
        <f t="shared" ref="CC208:CC219" si="5526">IF(ISERROR(CD208/CB208),"",(CD208/CB208))</f>
        <v/>
      </c>
      <c r="CD208" s="36">
        <f t="shared" ref="CD208" si="5527">SUM(CD199:CD207)</f>
        <v>0</v>
      </c>
      <c r="CE208" s="424">
        <f t="shared" si="5486"/>
        <v>22896</v>
      </c>
      <c r="CF208" s="33">
        <f t="shared" ref="CF208" si="5528">SUM(CF199:CF207)</f>
        <v>6516</v>
      </c>
      <c r="CG208" s="36">
        <f t="shared" ref="CG208:CG219" si="5529">IF(ISERROR(CH208/CF208),"",(CH208/CF208))</f>
        <v>22.516881522406383</v>
      </c>
      <c r="CH208" s="36">
        <f t="shared" ref="CH208:CI208" si="5530">SUM(CH199:CH207)</f>
        <v>146720</v>
      </c>
      <c r="CI208" s="33">
        <f t="shared" si="5530"/>
        <v>0</v>
      </c>
      <c r="CJ208" s="36" t="str">
        <f t="shared" ref="CJ208:CJ219" si="5531">IF(ISERROR(CK208/CI208),"",(CK208/CI208))</f>
        <v/>
      </c>
      <c r="CK208" s="36">
        <f t="shared" ref="CK208:CL208" si="5532">SUM(CK199:CK207)</f>
        <v>0</v>
      </c>
      <c r="CL208" s="33">
        <f t="shared" si="5532"/>
        <v>30</v>
      </c>
      <c r="CM208" s="36">
        <f t="shared" ref="CM208:CM219" si="5533">IF(ISERROR(CN208/CL208),"",(CN208/CL208))</f>
        <v>1833.3333333333333</v>
      </c>
      <c r="CN208" s="36">
        <f t="shared" ref="CN208:CO208" si="5534">SUM(CN199:CN207)</f>
        <v>55000</v>
      </c>
      <c r="CO208" s="33">
        <f t="shared" si="5534"/>
        <v>2750</v>
      </c>
      <c r="CP208" s="36">
        <f t="shared" ref="CP208:CP219" si="5535">IF(ISERROR(CQ208/CO208),"",(CQ208/CO208))</f>
        <v>222</v>
      </c>
      <c r="CQ208" s="36">
        <f t="shared" ref="CQ208:CR208" si="5536">SUM(CQ199:CQ207)</f>
        <v>610500</v>
      </c>
      <c r="CR208" s="33">
        <f t="shared" si="5536"/>
        <v>0</v>
      </c>
      <c r="CS208" s="36" t="str">
        <f t="shared" ref="CS208:CS219" si="5537">IF(ISERROR(CT208/CR208),"",(CT208/CR208))</f>
        <v/>
      </c>
      <c r="CT208" s="36">
        <f t="shared" ref="CT208" si="5538">SUM(CT199:CT207)</f>
        <v>0</v>
      </c>
      <c r="CU208" s="424">
        <f t="shared" si="5481"/>
        <v>812220</v>
      </c>
      <c r="CV208" s="36">
        <f t="shared" ref="CV208:CX208" si="5539">SUM(CV199:CV207)</f>
        <v>0</v>
      </c>
      <c r="CW208" s="36">
        <f t="shared" si="5539"/>
        <v>5000</v>
      </c>
      <c r="CX208" s="36">
        <f t="shared" si="5539"/>
        <v>83511.600000000006</v>
      </c>
      <c r="CY208" s="424">
        <f t="shared" ref="CY208:CY228" si="5540">CE208+CU208+CV208+CW208+CX208</f>
        <v>923627.6</v>
      </c>
      <c r="CZ208" s="822"/>
      <c r="DA208" s="33">
        <f>SUM(DA199:DA207)</f>
        <v>0</v>
      </c>
      <c r="DB208" s="36"/>
      <c r="DC208" s="36">
        <f t="shared" ref="DC208:DD208" si="5541">SUM(DC199:DC207)</f>
        <v>0</v>
      </c>
      <c r="DD208" s="33">
        <f t="shared" si="5541"/>
        <v>0</v>
      </c>
      <c r="DE208" s="36"/>
      <c r="DF208" s="36">
        <f t="shared" ref="DF208:DG208" si="5542">SUM(DF199:DF207)</f>
        <v>0</v>
      </c>
      <c r="DG208" s="33">
        <f t="shared" si="5542"/>
        <v>0</v>
      </c>
      <c r="DH208" s="36"/>
      <c r="DI208" s="36">
        <f t="shared" ref="DI208:DJ208" si="5543">SUM(DI199:DI207)</f>
        <v>0</v>
      </c>
      <c r="DJ208" s="33">
        <f t="shared" si="5543"/>
        <v>23</v>
      </c>
      <c r="DK208" s="36"/>
      <c r="DL208" s="36">
        <f t="shared" ref="DL208:DM208" si="5544">SUM(DL199:DL207)</f>
        <v>736</v>
      </c>
      <c r="DM208" s="33">
        <f t="shared" si="5544"/>
        <v>0</v>
      </c>
      <c r="DN208" s="36"/>
      <c r="DO208" s="36">
        <f t="shared" ref="DO208:DP208" si="5545">SUM(DO199:DO207)</f>
        <v>0</v>
      </c>
      <c r="DP208" s="33">
        <f t="shared" si="5545"/>
        <v>0</v>
      </c>
      <c r="DQ208" s="36"/>
      <c r="DR208" s="36">
        <f t="shared" ref="DR208:DV208" si="5546">SUM(DR199:DR207)</f>
        <v>0</v>
      </c>
      <c r="DS208" s="670">
        <f t="shared" si="5546"/>
        <v>0</v>
      </c>
      <c r="DT208" s="36">
        <f t="shared" si="5546"/>
        <v>0</v>
      </c>
      <c r="DU208" s="36">
        <f t="shared" si="5546"/>
        <v>0</v>
      </c>
      <c r="DV208" s="33">
        <f t="shared" si="5546"/>
        <v>30000</v>
      </c>
      <c r="DW208" s="36"/>
      <c r="DX208" s="36">
        <f t="shared" ref="DX208:DZ208" si="5547">SUM(DX199:DX207)</f>
        <v>17100</v>
      </c>
      <c r="DY208" s="33">
        <f t="shared" si="5547"/>
        <v>0</v>
      </c>
      <c r="DZ208" s="33">
        <f t="shared" si="5547"/>
        <v>0</v>
      </c>
      <c r="EA208" s="36"/>
      <c r="EB208" s="36">
        <f t="shared" ref="EB208" si="5548">SUM(EB199:EB207)</f>
        <v>0</v>
      </c>
      <c r="EC208" s="424">
        <f t="shared" si="5487"/>
        <v>17836</v>
      </c>
      <c r="ED208" s="33">
        <f t="shared" ref="ED208" si="5549">SUM(ED199:ED207)</f>
        <v>10572</v>
      </c>
      <c r="EE208" s="36"/>
      <c r="EF208" s="36">
        <f t="shared" ref="EF208:EG208" si="5550">SUM(EF199:EF207)</f>
        <v>293490</v>
      </c>
      <c r="EG208" s="33">
        <f t="shared" si="5550"/>
        <v>0</v>
      </c>
      <c r="EH208" s="36"/>
      <c r="EI208" s="36">
        <f t="shared" ref="EI208:EJ208" si="5551">SUM(EI199:EI207)</f>
        <v>0</v>
      </c>
      <c r="EJ208" s="33">
        <f t="shared" si="5551"/>
        <v>16</v>
      </c>
      <c r="EK208" s="36"/>
      <c r="EL208" s="36">
        <f t="shared" ref="EL208:EM208" si="5552">SUM(EL199:EL207)</f>
        <v>29600</v>
      </c>
      <c r="EM208" s="33">
        <f t="shared" si="5552"/>
        <v>5000</v>
      </c>
      <c r="EN208" s="36"/>
      <c r="EO208" s="36">
        <f t="shared" ref="EO208:EP208" si="5553">SUM(EO199:EO207)</f>
        <v>1110000</v>
      </c>
      <c r="EP208" s="33">
        <f t="shared" si="5553"/>
        <v>0</v>
      </c>
      <c r="EQ208" s="36"/>
      <c r="ER208" s="36">
        <f t="shared" ref="ER208" si="5554">SUM(ER199:ER207)</f>
        <v>0</v>
      </c>
      <c r="ES208" s="424">
        <f t="shared" si="5482"/>
        <v>1433090</v>
      </c>
      <c r="ET208" s="36">
        <f t="shared" ref="ET208:EV208" si="5555">SUM(ET199:ET207)</f>
        <v>0</v>
      </c>
      <c r="EU208" s="36">
        <f t="shared" si="5555"/>
        <v>5000</v>
      </c>
      <c r="EV208" s="36">
        <f t="shared" si="5555"/>
        <v>145092.6</v>
      </c>
      <c r="EW208" s="424">
        <f t="shared" ref="EW208:EW228" si="5556">EC208+ES208+ET208+EU208+EV208</f>
        <v>1601018.6</v>
      </c>
      <c r="EX208" s="45"/>
      <c r="EY208" s="33">
        <f>SUM(EY199:EY207)</f>
        <v>0</v>
      </c>
      <c r="EZ208" s="36"/>
      <c r="FA208" s="36">
        <f t="shared" ref="FA208:FB208" si="5557">SUM(FA199:FA207)</f>
        <v>0</v>
      </c>
      <c r="FB208" s="33">
        <f t="shared" si="5557"/>
        <v>0</v>
      </c>
      <c r="FC208" s="36"/>
      <c r="FD208" s="36">
        <f t="shared" ref="FD208:FE208" si="5558">SUM(FD199:FD207)</f>
        <v>0</v>
      </c>
      <c r="FE208" s="33">
        <f t="shared" si="5558"/>
        <v>0</v>
      </c>
      <c r="FF208" s="36"/>
      <c r="FG208" s="36">
        <f t="shared" ref="FG208:FH208" si="5559">SUM(FG199:FG207)</f>
        <v>0</v>
      </c>
      <c r="FH208" s="33">
        <f t="shared" si="5559"/>
        <v>23</v>
      </c>
      <c r="FI208" s="36"/>
      <c r="FJ208" s="36">
        <f t="shared" ref="FJ208:FK208" si="5560">SUM(FJ199:FJ207)</f>
        <v>506</v>
      </c>
      <c r="FK208" s="33">
        <f t="shared" si="5560"/>
        <v>0</v>
      </c>
      <c r="FL208" s="36"/>
      <c r="FM208" s="36">
        <f t="shared" ref="FM208:FN208" si="5561">SUM(FM199:FM207)</f>
        <v>0</v>
      </c>
      <c r="FN208" s="33">
        <f t="shared" si="5561"/>
        <v>0</v>
      </c>
      <c r="FO208" s="36"/>
      <c r="FP208" s="36">
        <f t="shared" ref="FP208:FT208" si="5562">SUM(FP199:FP207)</f>
        <v>0</v>
      </c>
      <c r="FQ208" s="670">
        <f t="shared" si="5562"/>
        <v>0</v>
      </c>
      <c r="FR208" s="36">
        <f t="shared" si="5562"/>
        <v>0</v>
      </c>
      <c r="FS208" s="36">
        <f t="shared" si="5562"/>
        <v>0</v>
      </c>
      <c r="FT208" s="33">
        <f t="shared" si="5562"/>
        <v>0</v>
      </c>
      <c r="FU208" s="36"/>
      <c r="FV208" s="36">
        <f t="shared" ref="FV208:FX208" si="5563">SUM(FV199:FV207)</f>
        <v>0</v>
      </c>
      <c r="FW208" s="33">
        <f t="shared" si="5563"/>
        <v>0</v>
      </c>
      <c r="FX208" s="36">
        <f t="shared" si="5563"/>
        <v>0</v>
      </c>
      <c r="FY208" s="36"/>
      <c r="FZ208" s="36">
        <f t="shared" ref="FZ208" si="5564">SUM(FZ199:FZ207)</f>
        <v>0</v>
      </c>
      <c r="GA208" s="424">
        <f t="shared" si="5488"/>
        <v>506</v>
      </c>
      <c r="GB208" s="33">
        <f t="shared" ref="GB208" si="5565">SUM(GB199:GB207)</f>
        <v>9704</v>
      </c>
      <c r="GC208" s="36"/>
      <c r="GD208" s="36">
        <f t="shared" ref="GD208:GE208" si="5566">SUM(GD199:GD207)</f>
        <v>267356</v>
      </c>
      <c r="GE208" s="33">
        <f t="shared" si="5566"/>
        <v>0</v>
      </c>
      <c r="GF208" s="36"/>
      <c r="GG208" s="36">
        <f t="shared" ref="GG208:GH208" si="5567">SUM(GG199:GG207)</f>
        <v>0</v>
      </c>
      <c r="GH208" s="33">
        <f t="shared" si="5567"/>
        <v>22</v>
      </c>
      <c r="GI208" s="36"/>
      <c r="GJ208" s="36">
        <f t="shared" ref="GJ208:GK208" si="5568">SUM(GJ199:GJ207)</f>
        <v>40700</v>
      </c>
      <c r="GK208" s="33">
        <f t="shared" si="5568"/>
        <v>5500</v>
      </c>
      <c r="GL208" s="36"/>
      <c r="GM208" s="36">
        <f t="shared" ref="GM208:GN208" si="5569">SUM(GM199:GM207)</f>
        <v>1221000</v>
      </c>
      <c r="GN208" s="33">
        <f t="shared" si="5569"/>
        <v>0</v>
      </c>
      <c r="GO208" s="36"/>
      <c r="GP208" s="36">
        <f t="shared" ref="GP208" si="5570">SUM(GP199:GP207)</f>
        <v>0</v>
      </c>
      <c r="GQ208" s="424">
        <f t="shared" si="5483"/>
        <v>1529056</v>
      </c>
      <c r="GR208" s="36">
        <f t="shared" ref="GR208:GT208" si="5571">SUM(GR199:GR207)</f>
        <v>0</v>
      </c>
      <c r="GS208" s="36">
        <f t="shared" si="5571"/>
        <v>5000</v>
      </c>
      <c r="GT208" s="37">
        <f t="shared" si="5571"/>
        <v>152956.20000000001</v>
      </c>
      <c r="GU208" s="424">
        <f t="shared" ref="GU208:GU228" si="5572">GA208+GQ208+GR208+GS208+GT208</f>
        <v>1687518.2</v>
      </c>
      <c r="GV208" s="45"/>
      <c r="GW208" s="33">
        <f>SUM(GW199:GW207)</f>
        <v>0</v>
      </c>
      <c r="GX208" s="36"/>
      <c r="GY208" s="36">
        <f t="shared" ref="GY208:GZ208" si="5573">SUM(GY199:GY207)</f>
        <v>0</v>
      </c>
      <c r="GZ208" s="33">
        <f t="shared" si="5573"/>
        <v>0</v>
      </c>
      <c r="HA208" s="36"/>
      <c r="HB208" s="36">
        <f t="shared" ref="HB208:HC208" si="5574">SUM(HB199:HB207)</f>
        <v>0</v>
      </c>
      <c r="HC208" s="33">
        <f t="shared" si="5574"/>
        <v>0</v>
      </c>
      <c r="HD208" s="36"/>
      <c r="HE208" s="36">
        <f t="shared" ref="HE208:HF208" si="5575">SUM(HE199:HE207)</f>
        <v>0</v>
      </c>
      <c r="HF208" s="33">
        <f t="shared" si="5575"/>
        <v>30</v>
      </c>
      <c r="HG208" s="36"/>
      <c r="HH208" s="36">
        <f t="shared" ref="HH208:HI208" si="5576">SUM(HH199:HH207)</f>
        <v>960</v>
      </c>
      <c r="HI208" s="33">
        <f t="shared" si="5576"/>
        <v>0</v>
      </c>
      <c r="HJ208" s="36"/>
      <c r="HK208" s="36">
        <f t="shared" ref="HK208:HL208" si="5577">SUM(HK199:HK207)</f>
        <v>0</v>
      </c>
      <c r="HL208" s="33">
        <f t="shared" si="5577"/>
        <v>0</v>
      </c>
      <c r="HM208" s="36"/>
      <c r="HN208" s="36">
        <f t="shared" ref="HN208:HR208" si="5578">SUM(HN199:HN207)</f>
        <v>0</v>
      </c>
      <c r="HO208" s="670">
        <f t="shared" si="5578"/>
        <v>0</v>
      </c>
      <c r="HP208" s="36">
        <f t="shared" si="5578"/>
        <v>0</v>
      </c>
      <c r="HQ208" s="36">
        <f t="shared" si="5578"/>
        <v>0</v>
      </c>
      <c r="HR208" s="33">
        <f t="shared" si="5578"/>
        <v>0</v>
      </c>
      <c r="HS208" s="36"/>
      <c r="HT208" s="36">
        <f t="shared" ref="HT208:HV208" si="5579">SUM(HT199:HT207)</f>
        <v>0</v>
      </c>
      <c r="HU208" s="33">
        <f t="shared" si="5579"/>
        <v>0</v>
      </c>
      <c r="HV208" s="33">
        <f t="shared" si="5579"/>
        <v>0</v>
      </c>
      <c r="HW208" s="36"/>
      <c r="HX208" s="36">
        <f t="shared" ref="HX208" si="5580">SUM(HX199:HX207)</f>
        <v>0</v>
      </c>
      <c r="HY208" s="424">
        <f t="shared" si="5489"/>
        <v>960</v>
      </c>
      <c r="HZ208" s="33">
        <f t="shared" ref="HZ208" si="5581">SUM(HZ199:HZ207)</f>
        <v>9700</v>
      </c>
      <c r="IA208" s="36"/>
      <c r="IB208" s="36">
        <f t="shared" ref="IB208:IC208" si="5582">SUM(IB199:IB207)</f>
        <v>267000</v>
      </c>
      <c r="IC208" s="33">
        <f t="shared" si="5582"/>
        <v>0</v>
      </c>
      <c r="ID208" s="36"/>
      <c r="IE208" s="36">
        <f t="shared" ref="IE208:IF208" si="5583">SUM(IE199:IE207)</f>
        <v>0</v>
      </c>
      <c r="IF208" s="33">
        <f t="shared" si="5583"/>
        <v>5</v>
      </c>
      <c r="IG208" s="36"/>
      <c r="IH208" s="36">
        <f t="shared" ref="IH208:II208" si="5584">SUM(IH199:IH207)</f>
        <v>9250</v>
      </c>
      <c r="II208" s="33">
        <f t="shared" si="5584"/>
        <v>5500</v>
      </c>
      <c r="IJ208" s="36"/>
      <c r="IK208" s="36">
        <f t="shared" ref="IK208:IL208" si="5585">SUM(IK199:IK207)</f>
        <v>1221000</v>
      </c>
      <c r="IL208" s="33">
        <f t="shared" si="5585"/>
        <v>0</v>
      </c>
      <c r="IM208" s="36"/>
      <c r="IN208" s="36">
        <f t="shared" ref="IN208" si="5586">SUM(IN199:IN207)</f>
        <v>0</v>
      </c>
      <c r="IO208" s="424">
        <f t="shared" si="5484"/>
        <v>1497250</v>
      </c>
      <c r="IP208" s="36">
        <f t="shared" ref="IP208:IR208" si="5587">SUM(IP199:IP207)</f>
        <v>0</v>
      </c>
      <c r="IQ208" s="36">
        <f t="shared" si="5587"/>
        <v>5000</v>
      </c>
      <c r="IR208" s="37">
        <f t="shared" si="5587"/>
        <v>149821</v>
      </c>
      <c r="IS208" s="424">
        <f t="shared" ref="IS208:IS228" si="5588">HY208+IO208+IP208+IQ208+IR208</f>
        <v>1653031</v>
      </c>
      <c r="IT208" s="45"/>
      <c r="IU208" s="33">
        <f>SUM(IU199:IU207)</f>
        <v>0</v>
      </c>
      <c r="IV208" s="36"/>
      <c r="IW208" s="36">
        <f t="shared" ref="IW208:IX208" si="5589">SUM(IW199:IW207)</f>
        <v>0</v>
      </c>
      <c r="IX208" s="33">
        <f t="shared" si="5589"/>
        <v>0</v>
      </c>
      <c r="IY208" s="36"/>
      <c r="IZ208" s="36">
        <f t="shared" ref="IZ208:JA208" si="5590">SUM(IZ199:IZ207)</f>
        <v>0</v>
      </c>
      <c r="JA208" s="33">
        <f t="shared" si="5590"/>
        <v>0</v>
      </c>
      <c r="JB208" s="36"/>
      <c r="JC208" s="36">
        <f t="shared" ref="JC208:JD208" si="5591">SUM(JC199:JC207)</f>
        <v>0</v>
      </c>
      <c r="JD208" s="33">
        <f t="shared" si="5591"/>
        <v>30</v>
      </c>
      <c r="JE208" s="36"/>
      <c r="JF208" s="36">
        <f t="shared" ref="JF208:JG208" si="5592">SUM(JF199:JF207)</f>
        <v>960</v>
      </c>
      <c r="JG208" s="33">
        <f t="shared" si="5592"/>
        <v>0</v>
      </c>
      <c r="JH208" s="36"/>
      <c r="JI208" s="36">
        <f t="shared" ref="JI208:JJ208" si="5593">SUM(JI199:JI207)</f>
        <v>0</v>
      </c>
      <c r="JJ208" s="33">
        <f t="shared" si="5593"/>
        <v>0</v>
      </c>
      <c r="JK208" s="36"/>
      <c r="JL208" s="36">
        <f t="shared" ref="JL208:JP208" si="5594">SUM(JL199:JL207)</f>
        <v>0</v>
      </c>
      <c r="JM208" s="670">
        <f t="shared" si="5594"/>
        <v>0</v>
      </c>
      <c r="JN208" s="36">
        <f t="shared" si="5594"/>
        <v>0</v>
      </c>
      <c r="JO208" s="36">
        <f t="shared" si="5594"/>
        <v>0</v>
      </c>
      <c r="JP208" s="33">
        <f t="shared" si="5594"/>
        <v>0</v>
      </c>
      <c r="JQ208" s="36"/>
      <c r="JR208" s="36">
        <f t="shared" ref="JR208:JT208" si="5595">SUM(JR199:JR207)</f>
        <v>0</v>
      </c>
      <c r="JS208" s="33">
        <f t="shared" si="5595"/>
        <v>0</v>
      </c>
      <c r="JT208" s="33">
        <f t="shared" si="5595"/>
        <v>0</v>
      </c>
      <c r="JU208" s="36"/>
      <c r="JV208" s="36">
        <f t="shared" ref="JV208" si="5596">SUM(JV199:JV207)</f>
        <v>0</v>
      </c>
      <c r="JW208" s="424">
        <f t="shared" si="5490"/>
        <v>960</v>
      </c>
      <c r="JX208" s="33">
        <f t="shared" ref="JX208" si="5597">SUM(JX199:JX207)</f>
        <v>9700</v>
      </c>
      <c r="JY208" s="36"/>
      <c r="JZ208" s="36">
        <f t="shared" ref="JZ208:KA208" si="5598">SUM(JZ199:JZ207)</f>
        <v>267000</v>
      </c>
      <c r="KA208" s="33">
        <f t="shared" si="5598"/>
        <v>0</v>
      </c>
      <c r="KB208" s="36"/>
      <c r="KC208" s="36">
        <f t="shared" ref="KC208:KD208" si="5599">SUM(KC199:KC207)</f>
        <v>0</v>
      </c>
      <c r="KD208" s="33">
        <f t="shared" si="5599"/>
        <v>5</v>
      </c>
      <c r="KE208" s="36"/>
      <c r="KF208" s="36">
        <f t="shared" ref="KF208:KG208" si="5600">SUM(KF199:KF207)</f>
        <v>9250</v>
      </c>
      <c r="KG208" s="33">
        <f t="shared" si="5600"/>
        <v>5500</v>
      </c>
      <c r="KH208" s="36"/>
      <c r="KI208" s="36">
        <f t="shared" ref="KI208:KJ208" si="5601">SUM(KI199:KI207)</f>
        <v>1221000</v>
      </c>
      <c r="KJ208" s="33">
        <f t="shared" si="5601"/>
        <v>0</v>
      </c>
      <c r="KK208" s="36"/>
      <c r="KL208" s="36">
        <f t="shared" ref="KL208" si="5602">SUM(KL199:KL207)</f>
        <v>0</v>
      </c>
      <c r="KM208" s="424">
        <f t="shared" si="5485"/>
        <v>1497250</v>
      </c>
      <c r="KN208" s="36">
        <f t="shared" ref="KN208:KP208" si="5603">SUM(KN199:KN207)</f>
        <v>0</v>
      </c>
      <c r="KO208" s="36">
        <f t="shared" si="5603"/>
        <v>5000</v>
      </c>
      <c r="KP208" s="37">
        <f t="shared" si="5603"/>
        <v>149821</v>
      </c>
      <c r="KQ208" s="424">
        <f t="shared" ref="KQ208:KQ228" si="5604">JW208+KM208+KN208+KO208+KP208</f>
        <v>1653031</v>
      </c>
      <c r="KR208" s="45"/>
    </row>
    <row r="209" spans="1:304">
      <c r="A209" s="919"/>
      <c r="B209" s="27"/>
      <c r="C209" s="638" t="s">
        <v>53</v>
      </c>
      <c r="D209" s="17" t="s">
        <v>1</v>
      </c>
      <c r="E209" s="32"/>
      <c r="F209" s="32" t="str">
        <f t="shared" ref="F209:F213" si="5605">IF(ISERROR(G209/E209),"",(G209/E209))</f>
        <v/>
      </c>
      <c r="G209" s="35"/>
      <c r="H209" s="32"/>
      <c r="I209" s="32" t="str">
        <f t="shared" si="5460"/>
        <v/>
      </c>
      <c r="J209" s="35"/>
      <c r="K209" s="32"/>
      <c r="L209" s="32" t="str">
        <f t="shared" si="5461"/>
        <v/>
      </c>
      <c r="M209" s="35"/>
      <c r="N209" s="32"/>
      <c r="O209" s="32" t="str">
        <f t="shared" si="5462"/>
        <v/>
      </c>
      <c r="P209" s="35"/>
      <c r="Q209" s="32"/>
      <c r="R209" s="32" t="str">
        <f t="shared" si="5463"/>
        <v/>
      </c>
      <c r="S209" s="35"/>
      <c r="T209" s="398"/>
      <c r="U209" s="398" t="str">
        <f t="shared" si="5464"/>
        <v/>
      </c>
      <c r="V209" s="399"/>
      <c r="W209" s="668"/>
      <c r="X209" s="399"/>
      <c r="Y209" s="399"/>
      <c r="Z209" s="32"/>
      <c r="AA209" s="229" t="str">
        <f t="shared" si="5465"/>
        <v/>
      </c>
      <c r="AB209" s="35"/>
      <c r="AC209" s="32"/>
      <c r="AD209" s="32"/>
      <c r="AE209" s="32" t="str">
        <f t="shared" si="5466"/>
        <v/>
      </c>
      <c r="AF209" s="35"/>
      <c r="AG209" s="35">
        <f>SUM(G209,J209,M209,P209,S209,V209,AB209,AF209)</f>
        <v>0</v>
      </c>
      <c r="AH209" s="32"/>
      <c r="AI209" s="32" t="str">
        <f t="shared" si="5500"/>
        <v/>
      </c>
      <c r="AJ209" s="35"/>
      <c r="AK209" s="398"/>
      <c r="AL209" s="398"/>
      <c r="AM209" s="399"/>
      <c r="AN209" s="32"/>
      <c r="AO209" s="32" t="str">
        <f t="shared" si="5504"/>
        <v/>
      </c>
      <c r="AP209" s="35"/>
      <c r="AQ209" s="32"/>
      <c r="AR209" s="32" t="str">
        <f t="shared" si="5506"/>
        <v/>
      </c>
      <c r="AS209" s="35"/>
      <c r="AT209" s="32"/>
      <c r="AU209" s="32" t="str">
        <f t="shared" si="4231"/>
        <v>0</v>
      </c>
      <c r="AV209" s="35"/>
      <c r="AW209" s="43">
        <f t="shared" si="5298"/>
        <v>0</v>
      </c>
      <c r="AX209" s="35"/>
      <c r="AY209" s="35">
        <v>5000</v>
      </c>
      <c r="AZ209" s="399">
        <f t="shared" ref="AZ209:AZ213" si="5606">SUM(G209,J209,M209,P209,S209,V209,AB209,AF209,AJ209,AM209,AP209,AV209,AS209,AX209)*0.1</f>
        <v>0</v>
      </c>
      <c r="BA209" s="206">
        <f t="shared" si="5308"/>
        <v>5000</v>
      </c>
      <c r="BB209" s="45"/>
      <c r="BC209" s="398"/>
      <c r="BD209" s="399" t="str">
        <f t="shared" si="5512"/>
        <v/>
      </c>
      <c r="BE209" s="399"/>
      <c r="BF209" s="398"/>
      <c r="BG209" s="399" t="str">
        <f t="shared" si="5514"/>
        <v/>
      </c>
      <c r="BH209" s="399"/>
      <c r="BI209" s="398"/>
      <c r="BJ209" s="399" t="str">
        <f t="shared" si="5516"/>
        <v/>
      </c>
      <c r="BK209" s="399"/>
      <c r="BL209" s="398"/>
      <c r="BM209" s="399" t="str">
        <f t="shared" si="5518"/>
        <v/>
      </c>
      <c r="BN209" s="399"/>
      <c r="BO209" s="398"/>
      <c r="BP209" s="399" t="str">
        <f t="shared" si="5520"/>
        <v/>
      </c>
      <c r="BQ209" s="399"/>
      <c r="BR209" s="804"/>
      <c r="BS209" s="842"/>
      <c r="BT209" s="842"/>
      <c r="BU209" s="668"/>
      <c r="BV209" s="399"/>
      <c r="BW209" s="399"/>
      <c r="BX209" s="398"/>
      <c r="BY209" s="399" t="str">
        <f t="shared" si="5524"/>
        <v/>
      </c>
      <c r="BZ209" s="399"/>
      <c r="CA209" s="398"/>
      <c r="CB209" s="398"/>
      <c r="CC209" s="399" t="str">
        <f t="shared" si="5526"/>
        <v/>
      </c>
      <c r="CD209" s="399"/>
      <c r="CE209" s="424">
        <f t="shared" si="5486"/>
        <v>0</v>
      </c>
      <c r="CF209" s="398">
        <v>0</v>
      </c>
      <c r="CG209" s="399">
        <v>0</v>
      </c>
      <c r="CH209" s="399">
        <v>0</v>
      </c>
      <c r="CI209" s="398"/>
      <c r="CJ209" s="399" t="str">
        <f t="shared" si="5531"/>
        <v/>
      </c>
      <c r="CK209" s="399"/>
      <c r="CL209" s="398"/>
      <c r="CM209" s="399" t="str">
        <f t="shared" si="5533"/>
        <v/>
      </c>
      <c r="CN209" s="399"/>
      <c r="CO209" s="398"/>
      <c r="CP209" s="399" t="str">
        <f t="shared" si="5535"/>
        <v/>
      </c>
      <c r="CQ209" s="399"/>
      <c r="CR209" s="398"/>
      <c r="CS209" s="399" t="str">
        <f t="shared" si="5537"/>
        <v/>
      </c>
      <c r="CT209" s="399"/>
      <c r="CU209" s="424">
        <f t="shared" si="5481"/>
        <v>0</v>
      </c>
      <c r="CV209" s="399"/>
      <c r="CW209" s="399">
        <v>5000</v>
      </c>
      <c r="CX209" s="399">
        <f>SUM(BE209,BH209,BK209,BN209,BQ209,BT209,BZ209,CD209,CH209,CK209,CN209,CQ209,CT209)*0.1</f>
        <v>0</v>
      </c>
      <c r="CY209" s="424">
        <f t="shared" si="5540"/>
        <v>5000</v>
      </c>
      <c r="CZ209" s="823"/>
      <c r="DA209" s="398"/>
      <c r="DB209" s="399"/>
      <c r="DC209" s="399"/>
      <c r="DD209" s="398"/>
      <c r="DE209" s="399"/>
      <c r="DF209" s="399"/>
      <c r="DG209" s="398"/>
      <c r="DH209" s="399"/>
      <c r="DI209" s="399"/>
      <c r="DJ209" s="398"/>
      <c r="DK209" s="399"/>
      <c r="DL209" s="399"/>
      <c r="DM209" s="398"/>
      <c r="DN209" s="399"/>
      <c r="DO209" s="399"/>
      <c r="DP209" s="398"/>
      <c r="DQ209" s="399"/>
      <c r="DR209" s="399"/>
      <c r="DS209" s="668"/>
      <c r="DT209" s="399"/>
      <c r="DU209" s="399"/>
      <c r="DV209" s="398"/>
      <c r="DW209" s="399"/>
      <c r="DX209" s="399"/>
      <c r="DY209" s="398"/>
      <c r="DZ209" s="398"/>
      <c r="EA209" s="399"/>
      <c r="EB209" s="399"/>
      <c r="EC209" s="424">
        <f t="shared" si="5487"/>
        <v>0</v>
      </c>
      <c r="ED209" s="398">
        <v>0</v>
      </c>
      <c r="EE209" s="399"/>
      <c r="EF209" s="399">
        <v>0</v>
      </c>
      <c r="EG209" s="398"/>
      <c r="EH209" s="399"/>
      <c r="EI209" s="399"/>
      <c r="EJ209" s="398">
        <v>0</v>
      </c>
      <c r="EK209" s="399"/>
      <c r="EL209" s="399">
        <v>0</v>
      </c>
      <c r="EM209" s="398"/>
      <c r="EN209" s="399"/>
      <c r="EO209" s="399"/>
      <c r="EP209" s="398"/>
      <c r="EQ209" s="399"/>
      <c r="ER209" s="399"/>
      <c r="ES209" s="424">
        <f t="shared" si="5482"/>
        <v>0</v>
      </c>
      <c r="ET209" s="399"/>
      <c r="EU209" s="399">
        <v>5000</v>
      </c>
      <c r="EV209" s="399">
        <f>SUM(DC209,DF209,DI209,DL209,DO209,DR209,DX209,EB209,EF209,EI209,EL209,EO209,ER209)*0.1</f>
        <v>0</v>
      </c>
      <c r="EW209" s="424">
        <f t="shared" si="5556"/>
        <v>5000</v>
      </c>
      <c r="EX209" s="816"/>
      <c r="EY209" s="398"/>
      <c r="EZ209" s="399"/>
      <c r="FA209" s="399"/>
      <c r="FB209" s="398"/>
      <c r="FC209" s="399"/>
      <c r="FD209" s="399"/>
      <c r="FE209" s="398"/>
      <c r="FF209" s="399"/>
      <c r="FG209" s="399"/>
      <c r="FH209" s="398"/>
      <c r="FI209" s="399"/>
      <c r="FJ209" s="399"/>
      <c r="FK209" s="398"/>
      <c r="FL209" s="399"/>
      <c r="FM209" s="399"/>
      <c r="FN209" s="398"/>
      <c r="FO209" s="399"/>
      <c r="FP209" s="399"/>
      <c r="FQ209" s="668"/>
      <c r="FR209" s="399"/>
      <c r="FS209" s="399"/>
      <c r="FT209" s="398"/>
      <c r="FU209" s="399"/>
      <c r="FV209" s="399"/>
      <c r="FW209" s="398"/>
      <c r="FX209" s="399"/>
      <c r="FY209" s="399"/>
      <c r="FZ209" s="399"/>
      <c r="GA209" s="424">
        <f t="shared" si="5488"/>
        <v>0</v>
      </c>
      <c r="GB209" s="398">
        <v>0</v>
      </c>
      <c r="GC209" s="399"/>
      <c r="GD209" s="399">
        <v>0</v>
      </c>
      <c r="GE209" s="398"/>
      <c r="GF209" s="399"/>
      <c r="GG209" s="399"/>
      <c r="GH209" s="398">
        <v>0</v>
      </c>
      <c r="GI209" s="399"/>
      <c r="GJ209" s="399">
        <v>0</v>
      </c>
      <c r="GK209" s="398"/>
      <c r="GL209" s="399"/>
      <c r="GM209" s="399"/>
      <c r="GN209" s="398"/>
      <c r="GO209" s="399"/>
      <c r="GP209" s="399"/>
      <c r="GQ209" s="424">
        <f t="shared" si="5483"/>
        <v>0</v>
      </c>
      <c r="GR209" s="399"/>
      <c r="GS209" s="399">
        <v>5000</v>
      </c>
      <c r="GT209" s="399">
        <f>SUM(FA209,FD209,FG209,FJ209,FM209,FP209,FV209,FZ209,GD209,GG209,GJ209,GM209,GP209)*0.1</f>
        <v>0</v>
      </c>
      <c r="GU209" s="424">
        <f t="shared" si="5572"/>
        <v>5000</v>
      </c>
      <c r="GV209" s="424"/>
      <c r="GW209" s="398"/>
      <c r="GX209" s="399"/>
      <c r="GY209" s="399"/>
      <c r="GZ209" s="398"/>
      <c r="HA209" s="399"/>
      <c r="HB209" s="399"/>
      <c r="HC209" s="398"/>
      <c r="HD209" s="399"/>
      <c r="HE209" s="399"/>
      <c r="HF209" s="398"/>
      <c r="HG209" s="399"/>
      <c r="HH209" s="399"/>
      <c r="HI209" s="398"/>
      <c r="HJ209" s="399"/>
      <c r="HK209" s="399"/>
      <c r="HL209" s="398"/>
      <c r="HM209" s="399"/>
      <c r="HN209" s="399"/>
      <c r="HO209" s="668"/>
      <c r="HP209" s="399"/>
      <c r="HQ209" s="399"/>
      <c r="HR209" s="398"/>
      <c r="HS209" s="399"/>
      <c r="HT209" s="399"/>
      <c r="HU209" s="398"/>
      <c r="HV209" s="398"/>
      <c r="HW209" s="399"/>
      <c r="HX209" s="399"/>
      <c r="HY209" s="424">
        <f t="shared" si="5489"/>
        <v>0</v>
      </c>
      <c r="HZ209" s="398">
        <v>0</v>
      </c>
      <c r="IA209" s="399"/>
      <c r="IB209" s="399">
        <v>0</v>
      </c>
      <c r="IC209" s="398"/>
      <c r="ID209" s="399"/>
      <c r="IE209" s="399"/>
      <c r="IF209" s="398">
        <v>0</v>
      </c>
      <c r="IG209" s="399"/>
      <c r="IH209" s="399">
        <v>0</v>
      </c>
      <c r="II209" s="398"/>
      <c r="IJ209" s="399"/>
      <c r="IK209" s="399"/>
      <c r="IL209" s="398"/>
      <c r="IM209" s="399"/>
      <c r="IN209" s="399"/>
      <c r="IO209" s="424">
        <f t="shared" si="5484"/>
        <v>0</v>
      </c>
      <c r="IP209" s="399"/>
      <c r="IQ209" s="399">
        <v>5000</v>
      </c>
      <c r="IR209" s="399">
        <f>SUM(GY209,HB209,HE209,HH209,HK209,HN209,HT209,HX209,IB209,IE209,IH209,IK209,IN209)*0.1</f>
        <v>0</v>
      </c>
      <c r="IS209" s="424">
        <f t="shared" si="5588"/>
        <v>5000</v>
      </c>
      <c r="IT209" s="424"/>
      <c r="IU209" s="398"/>
      <c r="IV209" s="399"/>
      <c r="IW209" s="399"/>
      <c r="IX209" s="398"/>
      <c r="IY209" s="399"/>
      <c r="IZ209" s="399"/>
      <c r="JA209" s="398"/>
      <c r="JB209" s="399"/>
      <c r="JC209" s="399"/>
      <c r="JD209" s="398"/>
      <c r="JE209" s="399"/>
      <c r="JF209" s="399"/>
      <c r="JG209" s="398"/>
      <c r="JH209" s="399"/>
      <c r="JI209" s="399"/>
      <c r="JJ209" s="398"/>
      <c r="JK209" s="399"/>
      <c r="JL209" s="399"/>
      <c r="JM209" s="668"/>
      <c r="JN209" s="399"/>
      <c r="JO209" s="399"/>
      <c r="JP209" s="398"/>
      <c r="JQ209" s="399"/>
      <c r="JR209" s="399"/>
      <c r="JS209" s="398"/>
      <c r="JT209" s="398"/>
      <c r="JU209" s="399"/>
      <c r="JV209" s="399"/>
      <c r="JW209" s="424">
        <f t="shared" si="5490"/>
        <v>0</v>
      </c>
      <c r="JX209" s="398">
        <v>0</v>
      </c>
      <c r="JY209" s="399"/>
      <c r="JZ209" s="399">
        <v>0</v>
      </c>
      <c r="KA209" s="398"/>
      <c r="KB209" s="399"/>
      <c r="KC209" s="399"/>
      <c r="KD209" s="398">
        <v>0</v>
      </c>
      <c r="KE209" s="399"/>
      <c r="KF209" s="399">
        <v>0</v>
      </c>
      <c r="KG209" s="398"/>
      <c r="KH209" s="399"/>
      <c r="KI209" s="399"/>
      <c r="KJ209" s="398"/>
      <c r="KK209" s="399"/>
      <c r="KL209" s="399"/>
      <c r="KM209" s="424">
        <f t="shared" si="5485"/>
        <v>0</v>
      </c>
      <c r="KN209" s="399"/>
      <c r="KO209" s="399">
        <v>5000</v>
      </c>
      <c r="KP209" s="399">
        <f>SUM(IW209,IZ209,JC209,JF209,JI209,JL209,JR209,JV209,JZ209,KC209,KF209,KI209,KL209)*0.1</f>
        <v>0</v>
      </c>
      <c r="KQ209" s="424">
        <f t="shared" si="5604"/>
        <v>5000</v>
      </c>
      <c r="KR209" s="424"/>
    </row>
    <row r="210" spans="1:304" ht="31.15" customHeight="1">
      <c r="A210" s="919"/>
      <c r="B210" s="27"/>
      <c r="C210" s="16"/>
      <c r="D210" s="17" t="s">
        <v>55</v>
      </c>
      <c r="E210" s="32"/>
      <c r="F210" s="32" t="str">
        <f t="shared" si="5605"/>
        <v/>
      </c>
      <c r="G210" s="35"/>
      <c r="H210" s="32"/>
      <c r="I210" s="32" t="str">
        <f t="shared" si="5460"/>
        <v/>
      </c>
      <c r="J210" s="35"/>
      <c r="K210" s="32"/>
      <c r="L210" s="32" t="str">
        <f t="shared" si="5461"/>
        <v/>
      </c>
      <c r="M210" s="35"/>
      <c r="N210" s="32"/>
      <c r="O210" s="32" t="str">
        <f t="shared" si="5462"/>
        <v/>
      </c>
      <c r="P210" s="35"/>
      <c r="Q210" s="32"/>
      <c r="R210" s="32" t="str">
        <f t="shared" si="5463"/>
        <v/>
      </c>
      <c r="S210" s="35"/>
      <c r="T210" s="32">
        <v>100</v>
      </c>
      <c r="U210" s="32">
        <f t="shared" si="5464"/>
        <v>823.38</v>
      </c>
      <c r="V210" s="35">
        <v>82338</v>
      </c>
      <c r="W210" s="669"/>
      <c r="X210" s="35"/>
      <c r="Y210" s="35"/>
      <c r="Z210" s="32"/>
      <c r="AA210" s="229" t="str">
        <f t="shared" si="5465"/>
        <v/>
      </c>
      <c r="AB210" s="35"/>
      <c r="AC210" s="32"/>
      <c r="AD210" s="32"/>
      <c r="AE210" s="32" t="str">
        <f t="shared" si="5466"/>
        <v/>
      </c>
      <c r="AF210" s="35"/>
      <c r="AG210" s="35">
        <f>SUM(G210,J210,M210,P210,S210,V210,AB210,AF210)</f>
        <v>82338</v>
      </c>
      <c r="AH210" s="32"/>
      <c r="AI210" s="32" t="str">
        <f t="shared" si="5500"/>
        <v/>
      </c>
      <c r="AJ210" s="35"/>
      <c r="AK210" s="32"/>
      <c r="AL210" s="32" t="str">
        <f t="shared" ref="AL210:AL229" si="5607">IF(ISERROR(AM210/AK210),"",(AM210/AK210))</f>
        <v/>
      </c>
      <c r="AM210" s="35"/>
      <c r="AN210" s="32"/>
      <c r="AO210" s="32" t="str">
        <f t="shared" si="5504"/>
        <v/>
      </c>
      <c r="AP210" s="35"/>
      <c r="AQ210" s="32"/>
      <c r="AR210" s="32" t="str">
        <f t="shared" si="5506"/>
        <v/>
      </c>
      <c r="AS210" s="35"/>
      <c r="AT210" s="32"/>
      <c r="AU210" s="32" t="str">
        <f t="shared" si="4231"/>
        <v>0</v>
      </c>
      <c r="AV210" s="35"/>
      <c r="AW210" s="35">
        <f t="shared" si="5298"/>
        <v>0</v>
      </c>
      <c r="AX210" s="35"/>
      <c r="AY210" s="35"/>
      <c r="AZ210" s="399">
        <f t="shared" si="5606"/>
        <v>8233.8000000000011</v>
      </c>
      <c r="BA210" s="206">
        <f t="shared" si="5308"/>
        <v>90571.8</v>
      </c>
      <c r="BB210" s="45"/>
      <c r="BC210" s="398"/>
      <c r="BD210" s="399" t="str">
        <f t="shared" si="5512"/>
        <v/>
      </c>
      <c r="BE210" s="399"/>
      <c r="BF210" s="398"/>
      <c r="BG210" s="399" t="str">
        <f t="shared" si="5514"/>
        <v/>
      </c>
      <c r="BH210" s="399"/>
      <c r="BI210" s="398"/>
      <c r="BJ210" s="399" t="str">
        <f t="shared" si="5516"/>
        <v/>
      </c>
      <c r="BK210" s="399"/>
      <c r="BL210" s="398"/>
      <c r="BM210" s="399" t="str">
        <f t="shared" si="5518"/>
        <v/>
      </c>
      <c r="BN210" s="399"/>
      <c r="BO210" s="398"/>
      <c r="BP210" s="399" t="str">
        <f t="shared" si="5520"/>
        <v/>
      </c>
      <c r="BQ210" s="399"/>
      <c r="BR210" s="398">
        <v>50</v>
      </c>
      <c r="BS210" s="399">
        <f>IF(ISERROR(BT210/BR210),"",(BT210/BR210))</f>
        <v>823.38</v>
      </c>
      <c r="BT210" s="399">
        <v>41169</v>
      </c>
      <c r="BU210" s="668"/>
      <c r="BV210" s="399"/>
      <c r="BW210" s="399"/>
      <c r="BX210" s="398"/>
      <c r="BY210" s="399" t="str">
        <f t="shared" si="5524"/>
        <v/>
      </c>
      <c r="BZ210" s="399"/>
      <c r="CA210" s="398"/>
      <c r="CB210" s="398"/>
      <c r="CC210" s="399" t="str">
        <f t="shared" si="5526"/>
        <v/>
      </c>
      <c r="CD210" s="399"/>
      <c r="CE210" s="424">
        <f t="shared" si="5486"/>
        <v>41169</v>
      </c>
      <c r="CF210" s="398">
        <v>100</v>
      </c>
      <c r="CG210" s="399">
        <v>89</v>
      </c>
      <c r="CH210" s="399">
        <v>8900</v>
      </c>
      <c r="CI210" s="398"/>
      <c r="CJ210" s="399" t="str">
        <f t="shared" si="5531"/>
        <v/>
      </c>
      <c r="CK210" s="399"/>
      <c r="CL210" s="398"/>
      <c r="CM210" s="399" t="str">
        <f t="shared" si="5533"/>
        <v/>
      </c>
      <c r="CN210" s="399"/>
      <c r="CO210" s="398"/>
      <c r="CP210" s="399" t="str">
        <f t="shared" si="5535"/>
        <v/>
      </c>
      <c r="CQ210" s="399"/>
      <c r="CR210" s="398"/>
      <c r="CS210" s="399" t="str">
        <f t="shared" si="5537"/>
        <v/>
      </c>
      <c r="CT210" s="399"/>
      <c r="CU210" s="424">
        <f t="shared" si="5481"/>
        <v>8900</v>
      </c>
      <c r="CV210" s="399"/>
      <c r="CW210" s="399"/>
      <c r="CX210" s="399">
        <f>SUM(BE210,BH210,BK210,BN210,BQ210,BT210,BZ210,CD210,CH210,CK210,CN210,CQ210,CT210)*0.1</f>
        <v>5006.9000000000005</v>
      </c>
      <c r="CY210" s="424">
        <f t="shared" si="5540"/>
        <v>55075.9</v>
      </c>
      <c r="CZ210" s="823" t="s">
        <v>396</v>
      </c>
      <c r="DA210" s="398"/>
      <c r="DB210" s="399"/>
      <c r="DC210" s="399"/>
      <c r="DD210" s="398"/>
      <c r="DE210" s="399"/>
      <c r="DF210" s="399"/>
      <c r="DG210" s="398"/>
      <c r="DH210" s="399"/>
      <c r="DI210" s="399"/>
      <c r="DJ210" s="398"/>
      <c r="DK210" s="399"/>
      <c r="DL210" s="399"/>
      <c r="DM210" s="398"/>
      <c r="DN210" s="399"/>
      <c r="DO210" s="399"/>
      <c r="DP210" s="398"/>
      <c r="DQ210" s="399"/>
      <c r="DR210" s="399"/>
      <c r="DS210" s="668"/>
      <c r="DT210" s="399"/>
      <c r="DU210" s="399"/>
      <c r="DV210" s="398"/>
      <c r="DW210" s="399"/>
      <c r="DX210" s="399"/>
      <c r="DY210" s="398"/>
      <c r="DZ210" s="398"/>
      <c r="EA210" s="399"/>
      <c r="EB210" s="399"/>
      <c r="EC210" s="424">
        <f t="shared" si="5487"/>
        <v>0</v>
      </c>
      <c r="ED210" s="398">
        <v>100</v>
      </c>
      <c r="EE210" s="399"/>
      <c r="EF210" s="399">
        <v>8900</v>
      </c>
      <c r="EG210" s="398"/>
      <c r="EH210" s="399"/>
      <c r="EI210" s="399"/>
      <c r="EJ210" s="398">
        <v>50</v>
      </c>
      <c r="EK210" s="399"/>
      <c r="EL210" s="399">
        <v>93283</v>
      </c>
      <c r="EM210" s="398"/>
      <c r="EN210" s="399"/>
      <c r="EO210" s="399"/>
      <c r="EP210" s="398"/>
      <c r="EQ210" s="399"/>
      <c r="ER210" s="399"/>
      <c r="ES210" s="424">
        <f t="shared" si="5482"/>
        <v>102183</v>
      </c>
      <c r="ET210" s="399"/>
      <c r="EU210" s="399"/>
      <c r="EV210" s="399">
        <f t="shared" ref="EV210:EV213" si="5608">SUM(DC210,DF210,DI210,DL210,DO210,DR210,DX210,EB210,EF210,EI210,EL210,EO210,ER210)*0.1</f>
        <v>10218.300000000001</v>
      </c>
      <c r="EW210" s="424">
        <f t="shared" si="5556"/>
        <v>112401.3</v>
      </c>
      <c r="EX210" s="424" t="s">
        <v>397</v>
      </c>
      <c r="EY210" s="398"/>
      <c r="EZ210" s="399"/>
      <c r="FA210" s="399"/>
      <c r="FB210" s="398"/>
      <c r="FC210" s="399"/>
      <c r="FD210" s="399"/>
      <c r="FE210" s="398"/>
      <c r="FF210" s="399"/>
      <c r="FG210" s="399"/>
      <c r="FH210" s="398"/>
      <c r="FI210" s="399"/>
      <c r="FJ210" s="399"/>
      <c r="FK210" s="398"/>
      <c r="FL210" s="399"/>
      <c r="FM210" s="399"/>
      <c r="FN210" s="398"/>
      <c r="FO210" s="399"/>
      <c r="FP210" s="399"/>
      <c r="FQ210" s="668"/>
      <c r="FR210" s="399"/>
      <c r="FS210" s="399"/>
      <c r="FT210" s="398"/>
      <c r="FU210" s="399"/>
      <c r="FV210" s="399"/>
      <c r="FW210" s="398"/>
      <c r="FX210" s="399"/>
      <c r="FY210" s="399"/>
      <c r="FZ210" s="399"/>
      <c r="GA210" s="424">
        <f t="shared" si="5488"/>
        <v>0</v>
      </c>
      <c r="GB210" s="398">
        <v>100</v>
      </c>
      <c r="GC210" s="399"/>
      <c r="GD210" s="399">
        <v>8900</v>
      </c>
      <c r="GE210" s="398"/>
      <c r="GF210" s="399"/>
      <c r="GG210" s="399"/>
      <c r="GH210" s="398">
        <v>50</v>
      </c>
      <c r="GI210" s="399"/>
      <c r="GJ210" s="399">
        <v>93283</v>
      </c>
      <c r="GK210" s="398"/>
      <c r="GL210" s="399"/>
      <c r="GM210" s="399"/>
      <c r="GN210" s="398"/>
      <c r="GO210" s="399"/>
      <c r="GP210" s="399"/>
      <c r="GQ210" s="424">
        <f t="shared" si="5483"/>
        <v>102183</v>
      </c>
      <c r="GR210" s="399"/>
      <c r="GS210" s="399"/>
      <c r="GT210" s="399">
        <f t="shared" ref="GT210:GT213" si="5609">SUM(FA210,FD210,FG210,FJ210,FM210,FP210,FV210,FZ210,GD210,GG210,GJ210,GM210,GP210)*0.1</f>
        <v>10218.300000000001</v>
      </c>
      <c r="GU210" s="424">
        <f t="shared" si="5572"/>
        <v>112401.3</v>
      </c>
      <c r="GV210" s="424" t="s">
        <v>397</v>
      </c>
      <c r="GW210" s="398"/>
      <c r="GX210" s="399"/>
      <c r="GY210" s="399"/>
      <c r="GZ210" s="398"/>
      <c r="HA210" s="399"/>
      <c r="HB210" s="399"/>
      <c r="HC210" s="398"/>
      <c r="HD210" s="399"/>
      <c r="HE210" s="399"/>
      <c r="HF210" s="398"/>
      <c r="HG210" s="399"/>
      <c r="HH210" s="399"/>
      <c r="HI210" s="398"/>
      <c r="HJ210" s="399"/>
      <c r="HK210" s="399"/>
      <c r="HL210" s="398"/>
      <c r="HM210" s="399"/>
      <c r="HN210" s="399"/>
      <c r="HO210" s="668"/>
      <c r="HP210" s="399"/>
      <c r="HQ210" s="399"/>
      <c r="HR210" s="398"/>
      <c r="HS210" s="399"/>
      <c r="HT210" s="399"/>
      <c r="HU210" s="398"/>
      <c r="HV210" s="398"/>
      <c r="HW210" s="399"/>
      <c r="HX210" s="399"/>
      <c r="HY210" s="424">
        <f t="shared" si="5489"/>
        <v>0</v>
      </c>
      <c r="HZ210" s="398">
        <v>100</v>
      </c>
      <c r="IA210" s="399"/>
      <c r="IB210" s="399">
        <v>8900</v>
      </c>
      <c r="IC210" s="398"/>
      <c r="ID210" s="399"/>
      <c r="IE210" s="399"/>
      <c r="IF210" s="398">
        <v>50</v>
      </c>
      <c r="IG210" s="399"/>
      <c r="IH210" s="399">
        <v>93283</v>
      </c>
      <c r="II210" s="398"/>
      <c r="IJ210" s="399"/>
      <c r="IK210" s="399"/>
      <c r="IL210" s="398"/>
      <c r="IM210" s="399"/>
      <c r="IN210" s="399"/>
      <c r="IO210" s="424">
        <f t="shared" si="5484"/>
        <v>102183</v>
      </c>
      <c r="IP210" s="399"/>
      <c r="IQ210" s="399"/>
      <c r="IR210" s="399">
        <f t="shared" ref="IR210:IR213" si="5610">SUM(GY210,HB210,HE210,HH210,HK210,HN210,HT210,HX210,IB210,IE210,IH210,IK210,IN210)*0.1</f>
        <v>10218.300000000001</v>
      </c>
      <c r="IS210" s="424">
        <f t="shared" si="5588"/>
        <v>112401.3</v>
      </c>
      <c r="IT210" s="424" t="s">
        <v>397</v>
      </c>
      <c r="IU210" s="398"/>
      <c r="IV210" s="399"/>
      <c r="IW210" s="399"/>
      <c r="IX210" s="398"/>
      <c r="IY210" s="399"/>
      <c r="IZ210" s="399"/>
      <c r="JA210" s="398"/>
      <c r="JB210" s="399"/>
      <c r="JC210" s="399"/>
      <c r="JD210" s="398"/>
      <c r="JE210" s="399"/>
      <c r="JF210" s="399"/>
      <c r="JG210" s="398"/>
      <c r="JH210" s="399"/>
      <c r="JI210" s="399"/>
      <c r="JJ210" s="398"/>
      <c r="JK210" s="399"/>
      <c r="JL210" s="399"/>
      <c r="JM210" s="668"/>
      <c r="JN210" s="399"/>
      <c r="JO210" s="399"/>
      <c r="JP210" s="398"/>
      <c r="JQ210" s="399"/>
      <c r="JR210" s="399"/>
      <c r="JS210" s="398"/>
      <c r="JT210" s="398"/>
      <c r="JU210" s="399"/>
      <c r="JV210" s="399"/>
      <c r="JW210" s="424">
        <f t="shared" si="5490"/>
        <v>0</v>
      </c>
      <c r="JX210" s="398">
        <v>100</v>
      </c>
      <c r="JY210" s="399"/>
      <c r="JZ210" s="399">
        <v>8900</v>
      </c>
      <c r="KA210" s="398"/>
      <c r="KB210" s="399"/>
      <c r="KC210" s="399"/>
      <c r="KD210" s="398">
        <v>50</v>
      </c>
      <c r="KE210" s="399"/>
      <c r="KF210" s="399">
        <v>93283</v>
      </c>
      <c r="KG210" s="398"/>
      <c r="KH210" s="399"/>
      <c r="KI210" s="399"/>
      <c r="KJ210" s="398"/>
      <c r="KK210" s="399"/>
      <c r="KL210" s="399"/>
      <c r="KM210" s="424">
        <f t="shared" si="5485"/>
        <v>102183</v>
      </c>
      <c r="KN210" s="399"/>
      <c r="KO210" s="399"/>
      <c r="KP210" s="399">
        <f t="shared" ref="KP210:KP213" si="5611">SUM(IW210,IZ210,JC210,JF210,JI210,JL210,JR210,JV210,JZ210,KC210,KF210,KI210,KL210)*0.1</f>
        <v>10218.300000000001</v>
      </c>
      <c r="KQ210" s="424">
        <f t="shared" si="5604"/>
        <v>112401.3</v>
      </c>
      <c r="KR210" s="424" t="s">
        <v>397</v>
      </c>
    </row>
    <row r="211" spans="1:304">
      <c r="A211" s="919"/>
      <c r="B211" s="27"/>
      <c r="C211" s="16"/>
      <c r="D211" s="17" t="s">
        <v>56</v>
      </c>
      <c r="E211" s="32"/>
      <c r="F211" s="32" t="str">
        <f t="shared" si="5605"/>
        <v/>
      </c>
      <c r="G211" s="35"/>
      <c r="H211" s="32"/>
      <c r="I211" s="32" t="str">
        <f t="shared" si="5460"/>
        <v/>
      </c>
      <c r="J211" s="35"/>
      <c r="K211" s="32"/>
      <c r="L211" s="32" t="str">
        <f t="shared" si="5461"/>
        <v/>
      </c>
      <c r="M211" s="35"/>
      <c r="N211" s="32"/>
      <c r="O211" s="32" t="str">
        <f t="shared" si="5462"/>
        <v/>
      </c>
      <c r="P211" s="35"/>
      <c r="Q211" s="32"/>
      <c r="R211" s="32" t="str">
        <f t="shared" si="5463"/>
        <v/>
      </c>
      <c r="S211" s="35"/>
      <c r="T211" s="32"/>
      <c r="U211" s="32" t="str">
        <f t="shared" si="5464"/>
        <v/>
      </c>
      <c r="V211" s="35"/>
      <c r="W211" s="669"/>
      <c r="X211" s="35"/>
      <c r="Y211" s="35"/>
      <c r="Z211" s="32"/>
      <c r="AA211" s="229" t="str">
        <f t="shared" si="5465"/>
        <v/>
      </c>
      <c r="AB211" s="35"/>
      <c r="AC211" s="32"/>
      <c r="AD211" s="32"/>
      <c r="AE211" s="32" t="str">
        <f t="shared" si="5466"/>
        <v/>
      </c>
      <c r="AF211" s="35"/>
      <c r="AG211" s="35">
        <f t="shared" ref="AG211:AG212" si="5612">SUM(G211,J211,M211,P211,S211,V211,AB211,AF211)</f>
        <v>0</v>
      </c>
      <c r="AH211" s="32"/>
      <c r="AI211" s="32" t="str">
        <f t="shared" si="5500"/>
        <v/>
      </c>
      <c r="AJ211" s="35"/>
      <c r="AK211" s="32"/>
      <c r="AL211" s="32" t="str">
        <f t="shared" si="5607"/>
        <v/>
      </c>
      <c r="AM211" s="35"/>
      <c r="AN211" s="32"/>
      <c r="AO211" s="32" t="str">
        <f t="shared" si="5504"/>
        <v/>
      </c>
      <c r="AP211" s="35"/>
      <c r="AQ211" s="32"/>
      <c r="AR211" s="32" t="str">
        <f t="shared" si="5506"/>
        <v/>
      </c>
      <c r="AS211" s="35"/>
      <c r="AT211" s="32"/>
      <c r="AU211" s="32" t="str">
        <f t="shared" si="4231"/>
        <v>0</v>
      </c>
      <c r="AV211" s="35"/>
      <c r="AW211" s="35">
        <f t="shared" si="5298"/>
        <v>0</v>
      </c>
      <c r="AX211" s="35"/>
      <c r="AY211" s="35"/>
      <c r="AZ211" s="399">
        <f t="shared" si="5606"/>
        <v>0</v>
      </c>
      <c r="BA211" s="206">
        <f t="shared" si="5308"/>
        <v>0</v>
      </c>
      <c r="BB211" s="45"/>
      <c r="BC211" s="32"/>
      <c r="BD211" s="35" t="str">
        <f t="shared" si="5512"/>
        <v/>
      </c>
      <c r="BE211" s="35"/>
      <c r="BF211" s="32"/>
      <c r="BG211" s="35" t="str">
        <f t="shared" si="5514"/>
        <v/>
      </c>
      <c r="BH211" s="35"/>
      <c r="BI211" s="32"/>
      <c r="BJ211" s="35" t="str">
        <f t="shared" si="5516"/>
        <v/>
      </c>
      <c r="BK211" s="35"/>
      <c r="BL211" s="32"/>
      <c r="BM211" s="35" t="str">
        <f t="shared" si="5518"/>
        <v/>
      </c>
      <c r="BN211" s="35"/>
      <c r="BO211" s="32"/>
      <c r="BP211" s="35" t="str">
        <f t="shared" si="5520"/>
        <v/>
      </c>
      <c r="BQ211" s="35"/>
      <c r="BR211" s="32"/>
      <c r="BS211" s="35" t="str">
        <f t="shared" ref="BS211:BS213" si="5613">IF(ISERROR(BT211/BR211),"",(BT211/BR211))</f>
        <v/>
      </c>
      <c r="BT211" s="35"/>
      <c r="BU211" s="669"/>
      <c r="BV211" s="35"/>
      <c r="BW211" s="35"/>
      <c r="BX211" s="32"/>
      <c r="BY211" s="35" t="str">
        <f t="shared" si="5524"/>
        <v/>
      </c>
      <c r="BZ211" s="35"/>
      <c r="CA211" s="32"/>
      <c r="CB211" s="32"/>
      <c r="CC211" s="35" t="str">
        <f t="shared" si="5526"/>
        <v/>
      </c>
      <c r="CD211" s="35"/>
      <c r="CE211" s="424">
        <f t="shared" si="5486"/>
        <v>0</v>
      </c>
      <c r="CF211" s="32"/>
      <c r="CG211" s="35" t="str">
        <f t="shared" ref="CG211:CG213" si="5614">IF(ISERROR(CH211/CF211),"",(CH211/CF211))</f>
        <v/>
      </c>
      <c r="CH211" s="35"/>
      <c r="CI211" s="32"/>
      <c r="CJ211" s="35" t="str">
        <f t="shared" si="5531"/>
        <v/>
      </c>
      <c r="CK211" s="35"/>
      <c r="CL211" s="32"/>
      <c r="CM211" s="35" t="str">
        <f t="shared" si="5533"/>
        <v/>
      </c>
      <c r="CN211" s="35"/>
      <c r="CO211" s="32"/>
      <c r="CP211" s="35" t="str">
        <f t="shared" si="5535"/>
        <v/>
      </c>
      <c r="CQ211" s="35"/>
      <c r="CR211" s="32"/>
      <c r="CS211" s="35" t="str">
        <f t="shared" si="5537"/>
        <v/>
      </c>
      <c r="CT211" s="35"/>
      <c r="CU211" s="424">
        <f t="shared" si="5481"/>
        <v>0</v>
      </c>
      <c r="CV211" s="35"/>
      <c r="CW211" s="35"/>
      <c r="CX211" s="399">
        <f t="shared" ref="CX211:CX213" si="5615">SUM(BE211,BH211,BK211,BN211,BQ211,BT211,BZ211,CD211,CH211,CK211,CN211,CQ211,CT211)*0.1</f>
        <v>0</v>
      </c>
      <c r="CY211" s="424">
        <f t="shared" si="5540"/>
        <v>0</v>
      </c>
      <c r="CZ211" s="822"/>
      <c r="DA211" s="32"/>
      <c r="DB211" s="35"/>
      <c r="DC211" s="35"/>
      <c r="DD211" s="32"/>
      <c r="DE211" s="35"/>
      <c r="DF211" s="35"/>
      <c r="DG211" s="32"/>
      <c r="DH211" s="35"/>
      <c r="DI211" s="35"/>
      <c r="DJ211" s="32"/>
      <c r="DK211" s="35"/>
      <c r="DL211" s="35"/>
      <c r="DM211" s="32"/>
      <c r="DN211" s="35"/>
      <c r="DO211" s="35"/>
      <c r="DP211" s="32"/>
      <c r="DQ211" s="35"/>
      <c r="DR211" s="35"/>
      <c r="DS211" s="669"/>
      <c r="DT211" s="35"/>
      <c r="DU211" s="35"/>
      <c r="DV211" s="32"/>
      <c r="DW211" s="35"/>
      <c r="DX211" s="35"/>
      <c r="DY211" s="32"/>
      <c r="DZ211" s="32"/>
      <c r="EA211" s="35"/>
      <c r="EB211" s="35"/>
      <c r="EC211" s="424">
        <f t="shared" si="5487"/>
        <v>0</v>
      </c>
      <c r="ED211" s="32"/>
      <c r="EE211" s="35"/>
      <c r="EF211" s="35"/>
      <c r="EG211" s="32"/>
      <c r="EH211" s="35"/>
      <c r="EI211" s="35"/>
      <c r="EJ211" s="32"/>
      <c r="EK211" s="35"/>
      <c r="EL211" s="35"/>
      <c r="EM211" s="32"/>
      <c r="EN211" s="35"/>
      <c r="EO211" s="35"/>
      <c r="EP211" s="32"/>
      <c r="EQ211" s="35"/>
      <c r="ER211" s="35"/>
      <c r="ES211" s="424">
        <f t="shared" si="5482"/>
        <v>0</v>
      </c>
      <c r="ET211" s="35"/>
      <c r="EU211" s="35"/>
      <c r="EV211" s="399">
        <f t="shared" si="5608"/>
        <v>0</v>
      </c>
      <c r="EW211" s="424">
        <f t="shared" si="5556"/>
        <v>0</v>
      </c>
      <c r="EX211" s="45"/>
      <c r="EY211" s="32"/>
      <c r="EZ211" s="35"/>
      <c r="FA211" s="35"/>
      <c r="FB211" s="32"/>
      <c r="FC211" s="35"/>
      <c r="FD211" s="35"/>
      <c r="FE211" s="32"/>
      <c r="FF211" s="35"/>
      <c r="FG211" s="35"/>
      <c r="FH211" s="32"/>
      <c r="FI211" s="35"/>
      <c r="FJ211" s="35"/>
      <c r="FK211" s="32"/>
      <c r="FL211" s="35"/>
      <c r="FM211" s="35"/>
      <c r="FN211" s="32"/>
      <c r="FO211" s="35"/>
      <c r="FP211" s="35"/>
      <c r="FQ211" s="669"/>
      <c r="FR211" s="35"/>
      <c r="FS211" s="35"/>
      <c r="FT211" s="32"/>
      <c r="FU211" s="35"/>
      <c r="FV211" s="35"/>
      <c r="FW211" s="32"/>
      <c r="FX211" s="35"/>
      <c r="FY211" s="35"/>
      <c r="FZ211" s="35"/>
      <c r="GA211" s="424">
        <f t="shared" si="5488"/>
        <v>0</v>
      </c>
      <c r="GB211" s="32"/>
      <c r="GC211" s="35"/>
      <c r="GD211" s="35"/>
      <c r="GE211" s="32"/>
      <c r="GF211" s="35"/>
      <c r="GG211" s="35"/>
      <c r="GH211" s="32"/>
      <c r="GI211" s="35"/>
      <c r="GJ211" s="35"/>
      <c r="GK211" s="32"/>
      <c r="GL211" s="35"/>
      <c r="GM211" s="35"/>
      <c r="GN211" s="32"/>
      <c r="GO211" s="35"/>
      <c r="GP211" s="35"/>
      <c r="GQ211" s="424">
        <f t="shared" si="5483"/>
        <v>0</v>
      </c>
      <c r="GR211" s="35"/>
      <c r="GS211" s="35"/>
      <c r="GT211" s="399">
        <f t="shared" si="5609"/>
        <v>0</v>
      </c>
      <c r="GU211" s="424">
        <f t="shared" si="5572"/>
        <v>0</v>
      </c>
      <c r="GV211" s="45"/>
      <c r="GW211" s="32"/>
      <c r="GX211" s="35"/>
      <c r="GY211" s="35"/>
      <c r="GZ211" s="32"/>
      <c r="HA211" s="35"/>
      <c r="HB211" s="35"/>
      <c r="HC211" s="32"/>
      <c r="HD211" s="35"/>
      <c r="HE211" s="35"/>
      <c r="HF211" s="32"/>
      <c r="HG211" s="35"/>
      <c r="HH211" s="35"/>
      <c r="HI211" s="32"/>
      <c r="HJ211" s="35"/>
      <c r="HK211" s="35"/>
      <c r="HL211" s="32"/>
      <c r="HM211" s="35"/>
      <c r="HN211" s="35"/>
      <c r="HO211" s="669"/>
      <c r="HP211" s="35"/>
      <c r="HQ211" s="35"/>
      <c r="HR211" s="32"/>
      <c r="HS211" s="35"/>
      <c r="HT211" s="35"/>
      <c r="HU211" s="32"/>
      <c r="HV211" s="32"/>
      <c r="HW211" s="35"/>
      <c r="HX211" s="35"/>
      <c r="HY211" s="424">
        <f t="shared" si="5489"/>
        <v>0</v>
      </c>
      <c r="HZ211" s="32"/>
      <c r="IA211" s="35"/>
      <c r="IB211" s="35"/>
      <c r="IC211" s="32"/>
      <c r="ID211" s="35"/>
      <c r="IE211" s="35"/>
      <c r="IF211" s="32"/>
      <c r="IG211" s="35"/>
      <c r="IH211" s="35"/>
      <c r="II211" s="32"/>
      <c r="IJ211" s="35"/>
      <c r="IK211" s="35"/>
      <c r="IL211" s="32"/>
      <c r="IM211" s="35"/>
      <c r="IN211" s="35"/>
      <c r="IO211" s="424">
        <f t="shared" si="5484"/>
        <v>0</v>
      </c>
      <c r="IP211" s="35"/>
      <c r="IQ211" s="35"/>
      <c r="IR211" s="399">
        <f t="shared" si="5610"/>
        <v>0</v>
      </c>
      <c r="IS211" s="424">
        <f t="shared" si="5588"/>
        <v>0</v>
      </c>
      <c r="IT211" s="45"/>
      <c r="IU211" s="32"/>
      <c r="IV211" s="35"/>
      <c r="IW211" s="35"/>
      <c r="IX211" s="32"/>
      <c r="IY211" s="35"/>
      <c r="IZ211" s="35"/>
      <c r="JA211" s="32"/>
      <c r="JB211" s="35"/>
      <c r="JC211" s="35"/>
      <c r="JD211" s="32"/>
      <c r="JE211" s="35"/>
      <c r="JF211" s="35"/>
      <c r="JG211" s="32"/>
      <c r="JH211" s="35"/>
      <c r="JI211" s="35"/>
      <c r="JJ211" s="32"/>
      <c r="JK211" s="35"/>
      <c r="JL211" s="35"/>
      <c r="JM211" s="669"/>
      <c r="JN211" s="35"/>
      <c r="JO211" s="35"/>
      <c r="JP211" s="32"/>
      <c r="JQ211" s="35"/>
      <c r="JR211" s="35"/>
      <c r="JS211" s="32"/>
      <c r="JT211" s="32"/>
      <c r="JU211" s="35"/>
      <c r="JV211" s="35"/>
      <c r="JW211" s="424">
        <f t="shared" si="5490"/>
        <v>0</v>
      </c>
      <c r="JX211" s="32"/>
      <c r="JY211" s="35"/>
      <c r="JZ211" s="35"/>
      <c r="KA211" s="32"/>
      <c r="KB211" s="35"/>
      <c r="KC211" s="35"/>
      <c r="KD211" s="32"/>
      <c r="KE211" s="35"/>
      <c r="KF211" s="35"/>
      <c r="KG211" s="32"/>
      <c r="KH211" s="35"/>
      <c r="KI211" s="35"/>
      <c r="KJ211" s="32"/>
      <c r="KK211" s="35"/>
      <c r="KL211" s="35"/>
      <c r="KM211" s="424">
        <f t="shared" si="5485"/>
        <v>0</v>
      </c>
      <c r="KN211" s="35"/>
      <c r="KO211" s="35"/>
      <c r="KP211" s="399">
        <f t="shared" si="5611"/>
        <v>0</v>
      </c>
      <c r="KQ211" s="424">
        <f t="shared" si="5604"/>
        <v>0</v>
      </c>
      <c r="KR211" s="45"/>
    </row>
    <row r="212" spans="1:304">
      <c r="A212" s="919"/>
      <c r="B212" s="27"/>
      <c r="C212" s="16"/>
      <c r="D212" s="17" t="s">
        <v>289</v>
      </c>
      <c r="E212" s="32"/>
      <c r="F212" s="32" t="str">
        <f t="shared" si="5605"/>
        <v/>
      </c>
      <c r="G212" s="35"/>
      <c r="H212" s="32"/>
      <c r="I212" s="32" t="str">
        <f t="shared" si="5460"/>
        <v/>
      </c>
      <c r="J212" s="35"/>
      <c r="K212" s="32"/>
      <c r="L212" s="32" t="str">
        <f t="shared" si="5461"/>
        <v/>
      </c>
      <c r="M212" s="35"/>
      <c r="N212" s="32"/>
      <c r="O212" s="32" t="str">
        <f t="shared" si="5462"/>
        <v/>
      </c>
      <c r="P212" s="35"/>
      <c r="Q212" s="32"/>
      <c r="R212" s="32" t="str">
        <f t="shared" si="5463"/>
        <v/>
      </c>
      <c r="S212" s="35"/>
      <c r="T212" s="32"/>
      <c r="U212" s="32" t="str">
        <f t="shared" si="5464"/>
        <v/>
      </c>
      <c r="V212" s="35"/>
      <c r="W212" s="669"/>
      <c r="X212" s="35"/>
      <c r="Y212" s="35"/>
      <c r="Z212" s="32"/>
      <c r="AA212" s="229" t="str">
        <f t="shared" si="5465"/>
        <v/>
      </c>
      <c r="AB212" s="35"/>
      <c r="AC212" s="32"/>
      <c r="AD212" s="32"/>
      <c r="AE212" s="32" t="str">
        <f t="shared" si="5466"/>
        <v/>
      </c>
      <c r="AF212" s="35"/>
      <c r="AG212" s="35">
        <f t="shared" si="5612"/>
        <v>0</v>
      </c>
      <c r="AH212" s="32"/>
      <c r="AI212" s="32" t="str">
        <f t="shared" si="5500"/>
        <v/>
      </c>
      <c r="AJ212" s="35"/>
      <c r="AK212" s="32"/>
      <c r="AL212" s="32" t="str">
        <f t="shared" si="5607"/>
        <v/>
      </c>
      <c r="AM212" s="35"/>
      <c r="AN212" s="32"/>
      <c r="AO212" s="32" t="str">
        <f t="shared" si="5504"/>
        <v/>
      </c>
      <c r="AP212" s="35"/>
      <c r="AQ212" s="32"/>
      <c r="AR212" s="32" t="str">
        <f t="shared" si="5506"/>
        <v/>
      </c>
      <c r="AS212" s="35"/>
      <c r="AT212" s="32"/>
      <c r="AU212" s="32" t="str">
        <f t="shared" si="4231"/>
        <v>0</v>
      </c>
      <c r="AV212" s="35"/>
      <c r="AW212" s="35">
        <f t="shared" si="5298"/>
        <v>0</v>
      </c>
      <c r="AX212" s="35"/>
      <c r="AY212" s="35"/>
      <c r="AZ212" s="399">
        <f t="shared" si="5606"/>
        <v>0</v>
      </c>
      <c r="BA212" s="206">
        <f t="shared" si="5308"/>
        <v>0</v>
      </c>
      <c r="BB212" s="45"/>
      <c r="BC212" s="32"/>
      <c r="BD212" s="35" t="str">
        <f t="shared" si="5512"/>
        <v/>
      </c>
      <c r="BE212" s="35"/>
      <c r="BF212" s="32"/>
      <c r="BG212" s="35" t="str">
        <f t="shared" si="5514"/>
        <v/>
      </c>
      <c r="BH212" s="35"/>
      <c r="BI212" s="32"/>
      <c r="BJ212" s="35" t="str">
        <f t="shared" si="5516"/>
        <v/>
      </c>
      <c r="BK212" s="35"/>
      <c r="BL212" s="32"/>
      <c r="BM212" s="35" t="str">
        <f t="shared" si="5518"/>
        <v/>
      </c>
      <c r="BN212" s="35"/>
      <c r="BO212" s="32"/>
      <c r="BP212" s="35" t="str">
        <f t="shared" si="5520"/>
        <v/>
      </c>
      <c r="BQ212" s="35"/>
      <c r="BR212" s="32"/>
      <c r="BS212" s="35" t="str">
        <f t="shared" si="5613"/>
        <v/>
      </c>
      <c r="BT212" s="35"/>
      <c r="BU212" s="669"/>
      <c r="BV212" s="35"/>
      <c r="BW212" s="35"/>
      <c r="BX212" s="32"/>
      <c r="BY212" s="35" t="str">
        <f t="shared" si="5524"/>
        <v/>
      </c>
      <c r="BZ212" s="35"/>
      <c r="CA212" s="32"/>
      <c r="CB212" s="32"/>
      <c r="CC212" s="35" t="str">
        <f t="shared" si="5526"/>
        <v/>
      </c>
      <c r="CD212" s="35"/>
      <c r="CE212" s="424">
        <f t="shared" si="5486"/>
        <v>0</v>
      </c>
      <c r="CF212" s="32"/>
      <c r="CG212" s="35" t="str">
        <f t="shared" si="5614"/>
        <v/>
      </c>
      <c r="CH212" s="35"/>
      <c r="CI212" s="32"/>
      <c r="CJ212" s="35" t="str">
        <f t="shared" si="5531"/>
        <v/>
      </c>
      <c r="CK212" s="35"/>
      <c r="CL212" s="32"/>
      <c r="CM212" s="35" t="str">
        <f t="shared" si="5533"/>
        <v/>
      </c>
      <c r="CN212" s="35"/>
      <c r="CO212" s="32"/>
      <c r="CP212" s="35" t="str">
        <f t="shared" si="5535"/>
        <v/>
      </c>
      <c r="CQ212" s="35"/>
      <c r="CR212" s="32"/>
      <c r="CS212" s="35" t="str">
        <f t="shared" si="5537"/>
        <v/>
      </c>
      <c r="CT212" s="35"/>
      <c r="CU212" s="424">
        <f t="shared" si="5481"/>
        <v>0</v>
      </c>
      <c r="CV212" s="35"/>
      <c r="CW212" s="35"/>
      <c r="CX212" s="399">
        <f t="shared" si="5615"/>
        <v>0</v>
      </c>
      <c r="CY212" s="424">
        <f t="shared" si="5540"/>
        <v>0</v>
      </c>
      <c r="CZ212" s="822"/>
      <c r="DA212" s="32"/>
      <c r="DB212" s="35"/>
      <c r="DC212" s="35"/>
      <c r="DD212" s="32"/>
      <c r="DE212" s="35"/>
      <c r="DF212" s="35"/>
      <c r="DG212" s="32"/>
      <c r="DH212" s="35"/>
      <c r="DI212" s="35"/>
      <c r="DJ212" s="32"/>
      <c r="DK212" s="35"/>
      <c r="DL212" s="35"/>
      <c r="DM212" s="32"/>
      <c r="DN212" s="35"/>
      <c r="DO212" s="35"/>
      <c r="DP212" s="32"/>
      <c r="DQ212" s="35"/>
      <c r="DR212" s="35"/>
      <c r="DS212" s="669"/>
      <c r="DT212" s="35"/>
      <c r="DU212" s="35"/>
      <c r="DV212" s="32"/>
      <c r="DW212" s="35"/>
      <c r="DX212" s="35"/>
      <c r="DY212" s="32"/>
      <c r="DZ212" s="32"/>
      <c r="EA212" s="35"/>
      <c r="EB212" s="35"/>
      <c r="EC212" s="424">
        <f t="shared" si="5487"/>
        <v>0</v>
      </c>
      <c r="ED212" s="32"/>
      <c r="EE212" s="35"/>
      <c r="EF212" s="35"/>
      <c r="EG212" s="32"/>
      <c r="EH212" s="35"/>
      <c r="EI212" s="35"/>
      <c r="EJ212" s="32"/>
      <c r="EK212" s="35"/>
      <c r="EL212" s="35"/>
      <c r="EM212" s="32"/>
      <c r="EN212" s="35"/>
      <c r="EO212" s="35"/>
      <c r="EP212" s="32"/>
      <c r="EQ212" s="35"/>
      <c r="ER212" s="35"/>
      <c r="ES212" s="424">
        <f t="shared" si="5482"/>
        <v>0</v>
      </c>
      <c r="ET212" s="35"/>
      <c r="EU212" s="35"/>
      <c r="EV212" s="399">
        <f t="shared" si="5608"/>
        <v>0</v>
      </c>
      <c r="EW212" s="424">
        <f t="shared" si="5556"/>
        <v>0</v>
      </c>
      <c r="EX212" s="45"/>
      <c r="EY212" s="32"/>
      <c r="EZ212" s="35"/>
      <c r="FA212" s="35"/>
      <c r="FB212" s="32"/>
      <c r="FC212" s="35"/>
      <c r="FD212" s="35"/>
      <c r="FE212" s="32"/>
      <c r="FF212" s="35"/>
      <c r="FG212" s="35"/>
      <c r="FH212" s="32"/>
      <c r="FI212" s="35"/>
      <c r="FJ212" s="35"/>
      <c r="FK212" s="32"/>
      <c r="FL212" s="35"/>
      <c r="FM212" s="35"/>
      <c r="FN212" s="32"/>
      <c r="FO212" s="35"/>
      <c r="FP212" s="35"/>
      <c r="FQ212" s="669"/>
      <c r="FR212" s="35"/>
      <c r="FS212" s="35"/>
      <c r="FT212" s="32"/>
      <c r="FU212" s="35"/>
      <c r="FV212" s="35"/>
      <c r="FW212" s="32"/>
      <c r="FX212" s="35"/>
      <c r="FY212" s="35"/>
      <c r="FZ212" s="35"/>
      <c r="GA212" s="424">
        <f t="shared" si="5488"/>
        <v>0</v>
      </c>
      <c r="GB212" s="32"/>
      <c r="GC212" s="35"/>
      <c r="GD212" s="35"/>
      <c r="GE212" s="32"/>
      <c r="GF212" s="35"/>
      <c r="GG212" s="35"/>
      <c r="GH212" s="32"/>
      <c r="GI212" s="35"/>
      <c r="GJ212" s="35"/>
      <c r="GK212" s="32"/>
      <c r="GL212" s="35"/>
      <c r="GM212" s="35"/>
      <c r="GN212" s="32"/>
      <c r="GO212" s="35"/>
      <c r="GP212" s="35"/>
      <c r="GQ212" s="424">
        <f t="shared" si="5483"/>
        <v>0</v>
      </c>
      <c r="GR212" s="35"/>
      <c r="GS212" s="35"/>
      <c r="GT212" s="399">
        <f t="shared" si="5609"/>
        <v>0</v>
      </c>
      <c r="GU212" s="424">
        <f t="shared" si="5572"/>
        <v>0</v>
      </c>
      <c r="GV212" s="45"/>
      <c r="GW212" s="32"/>
      <c r="GX212" s="35"/>
      <c r="GY212" s="35"/>
      <c r="GZ212" s="32"/>
      <c r="HA212" s="35"/>
      <c r="HB212" s="35"/>
      <c r="HC212" s="32"/>
      <c r="HD212" s="35"/>
      <c r="HE212" s="35"/>
      <c r="HF212" s="32"/>
      <c r="HG212" s="35"/>
      <c r="HH212" s="35"/>
      <c r="HI212" s="32"/>
      <c r="HJ212" s="35"/>
      <c r="HK212" s="35"/>
      <c r="HL212" s="32"/>
      <c r="HM212" s="35"/>
      <c r="HN212" s="35"/>
      <c r="HO212" s="669"/>
      <c r="HP212" s="35"/>
      <c r="HQ212" s="35"/>
      <c r="HR212" s="32"/>
      <c r="HS212" s="35"/>
      <c r="HT212" s="35"/>
      <c r="HU212" s="32"/>
      <c r="HV212" s="32"/>
      <c r="HW212" s="35"/>
      <c r="HX212" s="35"/>
      <c r="HY212" s="424">
        <f t="shared" si="5489"/>
        <v>0</v>
      </c>
      <c r="HZ212" s="32"/>
      <c r="IA212" s="35"/>
      <c r="IB212" s="35"/>
      <c r="IC212" s="32"/>
      <c r="ID212" s="35"/>
      <c r="IE212" s="35"/>
      <c r="IF212" s="32"/>
      <c r="IG212" s="35"/>
      <c r="IH212" s="35"/>
      <c r="II212" s="32"/>
      <c r="IJ212" s="35"/>
      <c r="IK212" s="35"/>
      <c r="IL212" s="32"/>
      <c r="IM212" s="35"/>
      <c r="IN212" s="35"/>
      <c r="IO212" s="424">
        <f t="shared" si="5484"/>
        <v>0</v>
      </c>
      <c r="IP212" s="35"/>
      <c r="IQ212" s="35"/>
      <c r="IR212" s="399">
        <f t="shared" si="5610"/>
        <v>0</v>
      </c>
      <c r="IS212" s="424">
        <f t="shared" si="5588"/>
        <v>0</v>
      </c>
      <c r="IT212" s="45"/>
      <c r="IU212" s="32"/>
      <c r="IV212" s="35"/>
      <c r="IW212" s="35"/>
      <c r="IX212" s="32"/>
      <c r="IY212" s="35"/>
      <c r="IZ212" s="35"/>
      <c r="JA212" s="32"/>
      <c r="JB212" s="35"/>
      <c r="JC212" s="35"/>
      <c r="JD212" s="32"/>
      <c r="JE212" s="35"/>
      <c r="JF212" s="35"/>
      <c r="JG212" s="32"/>
      <c r="JH212" s="35"/>
      <c r="JI212" s="35"/>
      <c r="JJ212" s="32"/>
      <c r="JK212" s="35"/>
      <c r="JL212" s="35"/>
      <c r="JM212" s="669"/>
      <c r="JN212" s="35"/>
      <c r="JO212" s="35"/>
      <c r="JP212" s="32"/>
      <c r="JQ212" s="35"/>
      <c r="JR212" s="35"/>
      <c r="JS212" s="32"/>
      <c r="JT212" s="32"/>
      <c r="JU212" s="35"/>
      <c r="JV212" s="35"/>
      <c r="JW212" s="424">
        <f t="shared" si="5490"/>
        <v>0</v>
      </c>
      <c r="JX212" s="32"/>
      <c r="JY212" s="35"/>
      <c r="JZ212" s="35"/>
      <c r="KA212" s="32"/>
      <c r="KB212" s="35"/>
      <c r="KC212" s="35"/>
      <c r="KD212" s="32"/>
      <c r="KE212" s="35"/>
      <c r="KF212" s="35"/>
      <c r="KG212" s="32"/>
      <c r="KH212" s="35"/>
      <c r="KI212" s="35"/>
      <c r="KJ212" s="32"/>
      <c r="KK212" s="35"/>
      <c r="KL212" s="35"/>
      <c r="KM212" s="424">
        <f t="shared" si="5485"/>
        <v>0</v>
      </c>
      <c r="KN212" s="35"/>
      <c r="KO212" s="35"/>
      <c r="KP212" s="399">
        <f t="shared" si="5611"/>
        <v>0</v>
      </c>
      <c r="KQ212" s="424">
        <f t="shared" si="5604"/>
        <v>0</v>
      </c>
      <c r="KR212" s="45"/>
    </row>
    <row r="213" spans="1:304">
      <c r="A213" s="919"/>
      <c r="B213" s="27"/>
      <c r="C213" s="18"/>
      <c r="D213" s="19" t="s">
        <v>290</v>
      </c>
      <c r="E213" s="32"/>
      <c r="F213" s="32" t="str">
        <f t="shared" si="5605"/>
        <v/>
      </c>
      <c r="G213" s="35"/>
      <c r="H213" s="32"/>
      <c r="I213" s="32" t="str">
        <f t="shared" si="5460"/>
        <v/>
      </c>
      <c r="J213" s="35"/>
      <c r="K213" s="32"/>
      <c r="L213" s="32" t="str">
        <f t="shared" si="5461"/>
        <v/>
      </c>
      <c r="M213" s="35"/>
      <c r="N213" s="32"/>
      <c r="O213" s="32" t="str">
        <f t="shared" si="5462"/>
        <v/>
      </c>
      <c r="P213" s="35"/>
      <c r="Q213" s="32"/>
      <c r="R213" s="32" t="str">
        <f t="shared" si="5463"/>
        <v/>
      </c>
      <c r="S213" s="35"/>
      <c r="T213" s="32"/>
      <c r="U213" s="32" t="str">
        <f t="shared" si="5464"/>
        <v/>
      </c>
      <c r="V213" s="35"/>
      <c r="W213" s="669"/>
      <c r="X213" s="35"/>
      <c r="Y213" s="35"/>
      <c r="Z213" s="32"/>
      <c r="AA213" s="229" t="str">
        <f t="shared" si="5465"/>
        <v/>
      </c>
      <c r="AB213" s="35"/>
      <c r="AC213" s="32"/>
      <c r="AD213" s="32"/>
      <c r="AE213" s="32" t="str">
        <f t="shared" si="5466"/>
        <v/>
      </c>
      <c r="AF213" s="35"/>
      <c r="AG213" s="41">
        <f>SUM(G213,J213,M213,P213,S213,V213,AB213,AF213)</f>
        <v>0</v>
      </c>
      <c r="AH213" s="32"/>
      <c r="AI213" s="32" t="str">
        <f t="shared" si="5500"/>
        <v/>
      </c>
      <c r="AJ213" s="35"/>
      <c r="AK213" s="32"/>
      <c r="AL213" s="32" t="str">
        <f t="shared" si="5607"/>
        <v/>
      </c>
      <c r="AM213" s="35"/>
      <c r="AN213" s="32"/>
      <c r="AO213" s="32" t="str">
        <f t="shared" si="5504"/>
        <v/>
      </c>
      <c r="AP213" s="35"/>
      <c r="AQ213" s="32"/>
      <c r="AR213" s="32" t="str">
        <f t="shared" si="5506"/>
        <v/>
      </c>
      <c r="AS213" s="35"/>
      <c r="AT213" s="32"/>
      <c r="AU213" s="32" t="str">
        <f t="shared" si="4231"/>
        <v>0</v>
      </c>
      <c r="AV213" s="35"/>
      <c r="AW213" s="35">
        <f t="shared" si="5298"/>
        <v>0</v>
      </c>
      <c r="AX213" s="35"/>
      <c r="AY213" s="35"/>
      <c r="AZ213" s="399">
        <f t="shared" si="5606"/>
        <v>0</v>
      </c>
      <c r="BA213" s="206">
        <f t="shared" si="5308"/>
        <v>0</v>
      </c>
      <c r="BB213" s="45"/>
      <c r="BC213" s="32"/>
      <c r="BD213" s="35" t="str">
        <f t="shared" si="5512"/>
        <v/>
      </c>
      <c r="BE213" s="35"/>
      <c r="BF213" s="32"/>
      <c r="BG213" s="35" t="str">
        <f t="shared" si="5514"/>
        <v/>
      </c>
      <c r="BH213" s="35"/>
      <c r="BI213" s="32"/>
      <c r="BJ213" s="35" t="str">
        <f t="shared" si="5516"/>
        <v/>
      </c>
      <c r="BK213" s="35"/>
      <c r="BL213" s="32"/>
      <c r="BM213" s="35" t="str">
        <f t="shared" si="5518"/>
        <v/>
      </c>
      <c r="BN213" s="35"/>
      <c r="BO213" s="32"/>
      <c r="BP213" s="35" t="str">
        <f t="shared" si="5520"/>
        <v/>
      </c>
      <c r="BQ213" s="35"/>
      <c r="BR213" s="32"/>
      <c r="BS213" s="35" t="str">
        <f t="shared" si="5613"/>
        <v/>
      </c>
      <c r="BT213" s="35"/>
      <c r="BU213" s="669"/>
      <c r="BV213" s="35"/>
      <c r="BW213" s="35"/>
      <c r="BX213" s="32"/>
      <c r="BY213" s="35" t="str">
        <f t="shared" si="5524"/>
        <v/>
      </c>
      <c r="BZ213" s="35"/>
      <c r="CA213" s="32"/>
      <c r="CB213" s="32"/>
      <c r="CC213" s="35" t="str">
        <f t="shared" si="5526"/>
        <v/>
      </c>
      <c r="CD213" s="35"/>
      <c r="CE213" s="424">
        <f t="shared" si="5486"/>
        <v>0</v>
      </c>
      <c r="CF213" s="32"/>
      <c r="CG213" s="35" t="str">
        <f t="shared" si="5614"/>
        <v/>
      </c>
      <c r="CH213" s="35"/>
      <c r="CI213" s="32"/>
      <c r="CJ213" s="35" t="str">
        <f t="shared" si="5531"/>
        <v/>
      </c>
      <c r="CK213" s="35"/>
      <c r="CL213" s="32"/>
      <c r="CM213" s="35" t="str">
        <f t="shared" si="5533"/>
        <v/>
      </c>
      <c r="CN213" s="35"/>
      <c r="CO213" s="32"/>
      <c r="CP213" s="35" t="str">
        <f t="shared" si="5535"/>
        <v/>
      </c>
      <c r="CQ213" s="35"/>
      <c r="CR213" s="32"/>
      <c r="CS213" s="35" t="str">
        <f t="shared" si="5537"/>
        <v/>
      </c>
      <c r="CT213" s="35"/>
      <c r="CU213" s="424">
        <f t="shared" si="5481"/>
        <v>0</v>
      </c>
      <c r="CV213" s="35"/>
      <c r="CW213" s="35"/>
      <c r="CX213" s="399">
        <f t="shared" si="5615"/>
        <v>0</v>
      </c>
      <c r="CY213" s="424">
        <f t="shared" si="5540"/>
        <v>0</v>
      </c>
      <c r="CZ213" s="822"/>
      <c r="DA213" s="32"/>
      <c r="DB213" s="35"/>
      <c r="DC213" s="35"/>
      <c r="DD213" s="32"/>
      <c r="DE213" s="35"/>
      <c r="DF213" s="35"/>
      <c r="DG213" s="32"/>
      <c r="DH213" s="35"/>
      <c r="DI213" s="35"/>
      <c r="DJ213" s="32"/>
      <c r="DK213" s="35"/>
      <c r="DL213" s="35"/>
      <c r="DM213" s="32"/>
      <c r="DN213" s="35"/>
      <c r="DO213" s="35"/>
      <c r="DP213" s="32"/>
      <c r="DQ213" s="35"/>
      <c r="DR213" s="35"/>
      <c r="DS213" s="669"/>
      <c r="DT213" s="35"/>
      <c r="DU213" s="35"/>
      <c r="DV213" s="32"/>
      <c r="DW213" s="35"/>
      <c r="DX213" s="35"/>
      <c r="DY213" s="32"/>
      <c r="DZ213" s="32"/>
      <c r="EA213" s="35"/>
      <c r="EB213" s="35"/>
      <c r="EC213" s="424">
        <f t="shared" si="5487"/>
        <v>0</v>
      </c>
      <c r="ED213" s="32"/>
      <c r="EE213" s="35"/>
      <c r="EF213" s="35"/>
      <c r="EG213" s="32"/>
      <c r="EH213" s="35"/>
      <c r="EI213" s="35"/>
      <c r="EJ213" s="32"/>
      <c r="EK213" s="35"/>
      <c r="EL213" s="35"/>
      <c r="EM213" s="32"/>
      <c r="EN213" s="35"/>
      <c r="EO213" s="35"/>
      <c r="EP213" s="32"/>
      <c r="EQ213" s="35"/>
      <c r="ER213" s="35"/>
      <c r="ES213" s="424">
        <f t="shared" si="5482"/>
        <v>0</v>
      </c>
      <c r="ET213" s="35"/>
      <c r="EU213" s="35"/>
      <c r="EV213" s="399">
        <f t="shared" si="5608"/>
        <v>0</v>
      </c>
      <c r="EW213" s="424">
        <f t="shared" si="5556"/>
        <v>0</v>
      </c>
      <c r="EX213" s="45"/>
      <c r="EY213" s="32"/>
      <c r="EZ213" s="35"/>
      <c r="FA213" s="35"/>
      <c r="FB213" s="32"/>
      <c r="FC213" s="35"/>
      <c r="FD213" s="35"/>
      <c r="FE213" s="32"/>
      <c r="FF213" s="35"/>
      <c r="FG213" s="35"/>
      <c r="FH213" s="32"/>
      <c r="FI213" s="35"/>
      <c r="FJ213" s="35"/>
      <c r="FK213" s="32"/>
      <c r="FL213" s="35"/>
      <c r="FM213" s="35"/>
      <c r="FN213" s="32"/>
      <c r="FO213" s="35"/>
      <c r="FP213" s="35"/>
      <c r="FQ213" s="669"/>
      <c r="FR213" s="35"/>
      <c r="FS213" s="35"/>
      <c r="FT213" s="32"/>
      <c r="FU213" s="35"/>
      <c r="FV213" s="35"/>
      <c r="FW213" s="32"/>
      <c r="FX213" s="35"/>
      <c r="FY213" s="35"/>
      <c r="FZ213" s="35"/>
      <c r="GA213" s="424">
        <f t="shared" si="5488"/>
        <v>0</v>
      </c>
      <c r="GB213" s="32"/>
      <c r="GC213" s="35"/>
      <c r="GD213" s="35"/>
      <c r="GE213" s="32"/>
      <c r="GF213" s="35"/>
      <c r="GG213" s="35"/>
      <c r="GH213" s="32"/>
      <c r="GI213" s="35"/>
      <c r="GJ213" s="35"/>
      <c r="GK213" s="32"/>
      <c r="GL213" s="35"/>
      <c r="GM213" s="35"/>
      <c r="GN213" s="32"/>
      <c r="GO213" s="35"/>
      <c r="GP213" s="35"/>
      <c r="GQ213" s="424">
        <f t="shared" si="5483"/>
        <v>0</v>
      </c>
      <c r="GR213" s="35"/>
      <c r="GS213" s="35"/>
      <c r="GT213" s="399">
        <f t="shared" si="5609"/>
        <v>0</v>
      </c>
      <c r="GU213" s="424">
        <f t="shared" si="5572"/>
        <v>0</v>
      </c>
      <c r="GV213" s="45"/>
      <c r="GW213" s="32"/>
      <c r="GX213" s="35"/>
      <c r="GY213" s="35"/>
      <c r="GZ213" s="32"/>
      <c r="HA213" s="35"/>
      <c r="HB213" s="35"/>
      <c r="HC213" s="32"/>
      <c r="HD213" s="35"/>
      <c r="HE213" s="35"/>
      <c r="HF213" s="32"/>
      <c r="HG213" s="35"/>
      <c r="HH213" s="35"/>
      <c r="HI213" s="32"/>
      <c r="HJ213" s="35"/>
      <c r="HK213" s="35"/>
      <c r="HL213" s="32"/>
      <c r="HM213" s="35"/>
      <c r="HN213" s="35"/>
      <c r="HO213" s="669"/>
      <c r="HP213" s="35"/>
      <c r="HQ213" s="35"/>
      <c r="HR213" s="32"/>
      <c r="HS213" s="35"/>
      <c r="HT213" s="35"/>
      <c r="HU213" s="32"/>
      <c r="HV213" s="32"/>
      <c r="HW213" s="35"/>
      <c r="HX213" s="35"/>
      <c r="HY213" s="424">
        <f t="shared" si="5489"/>
        <v>0</v>
      </c>
      <c r="HZ213" s="32"/>
      <c r="IA213" s="35"/>
      <c r="IB213" s="35"/>
      <c r="IC213" s="32"/>
      <c r="ID213" s="35"/>
      <c r="IE213" s="35"/>
      <c r="IF213" s="32"/>
      <c r="IG213" s="35"/>
      <c r="IH213" s="35"/>
      <c r="II213" s="32"/>
      <c r="IJ213" s="35"/>
      <c r="IK213" s="35"/>
      <c r="IL213" s="32"/>
      <c r="IM213" s="35"/>
      <c r="IN213" s="35"/>
      <c r="IO213" s="424">
        <f t="shared" si="5484"/>
        <v>0</v>
      </c>
      <c r="IP213" s="35"/>
      <c r="IQ213" s="35"/>
      <c r="IR213" s="399">
        <f t="shared" si="5610"/>
        <v>0</v>
      </c>
      <c r="IS213" s="424">
        <f t="shared" si="5588"/>
        <v>0</v>
      </c>
      <c r="IT213" s="45"/>
      <c r="IU213" s="32"/>
      <c r="IV213" s="35"/>
      <c r="IW213" s="35"/>
      <c r="IX213" s="32"/>
      <c r="IY213" s="35"/>
      <c r="IZ213" s="35"/>
      <c r="JA213" s="32"/>
      <c r="JB213" s="35"/>
      <c r="JC213" s="35"/>
      <c r="JD213" s="32"/>
      <c r="JE213" s="35"/>
      <c r="JF213" s="35"/>
      <c r="JG213" s="32"/>
      <c r="JH213" s="35"/>
      <c r="JI213" s="35"/>
      <c r="JJ213" s="32"/>
      <c r="JK213" s="35"/>
      <c r="JL213" s="35"/>
      <c r="JM213" s="669"/>
      <c r="JN213" s="35"/>
      <c r="JO213" s="35"/>
      <c r="JP213" s="32"/>
      <c r="JQ213" s="35"/>
      <c r="JR213" s="35"/>
      <c r="JS213" s="32"/>
      <c r="JT213" s="32"/>
      <c r="JU213" s="35"/>
      <c r="JV213" s="35"/>
      <c r="JW213" s="424">
        <f t="shared" si="5490"/>
        <v>0</v>
      </c>
      <c r="JX213" s="32"/>
      <c r="JY213" s="35"/>
      <c r="JZ213" s="35"/>
      <c r="KA213" s="32"/>
      <c r="KB213" s="35"/>
      <c r="KC213" s="35"/>
      <c r="KD213" s="32"/>
      <c r="KE213" s="35"/>
      <c r="KF213" s="35"/>
      <c r="KG213" s="32"/>
      <c r="KH213" s="35"/>
      <c r="KI213" s="35"/>
      <c r="KJ213" s="32"/>
      <c r="KK213" s="35"/>
      <c r="KL213" s="35"/>
      <c r="KM213" s="424">
        <f t="shared" si="5485"/>
        <v>0</v>
      </c>
      <c r="KN213" s="35"/>
      <c r="KO213" s="35"/>
      <c r="KP213" s="399">
        <f t="shared" si="5611"/>
        <v>0</v>
      </c>
      <c r="KQ213" s="424">
        <f t="shared" si="5604"/>
        <v>0</v>
      </c>
      <c r="KR213" s="45"/>
    </row>
    <row r="214" spans="1:304" ht="15">
      <c r="A214" s="919"/>
      <c r="B214" s="29"/>
      <c r="C214" s="20" t="s">
        <v>140</v>
      </c>
      <c r="D214" s="25"/>
      <c r="E214" s="33">
        <f>SUM(E209:E213)</f>
        <v>0</v>
      </c>
      <c r="F214" s="33" t="str">
        <f>IF(ISERROR(G214/E214),"0",(G214/E214))</f>
        <v>0</v>
      </c>
      <c r="G214" s="36">
        <f t="shared" ref="G214:H214" si="5616">SUM(G209:G213)</f>
        <v>0</v>
      </c>
      <c r="H214" s="33">
        <f t="shared" si="5616"/>
        <v>0</v>
      </c>
      <c r="I214" s="33" t="str">
        <f t="shared" si="5460"/>
        <v/>
      </c>
      <c r="J214" s="36">
        <f t="shared" ref="J214:K214" si="5617">SUM(J209:J213)</f>
        <v>0</v>
      </c>
      <c r="K214" s="33">
        <f t="shared" si="5617"/>
        <v>0</v>
      </c>
      <c r="L214" s="33" t="str">
        <f t="shared" si="5461"/>
        <v/>
      </c>
      <c r="M214" s="36">
        <f t="shared" ref="M214:N214" si="5618">SUM(M209:M213)</f>
        <v>0</v>
      </c>
      <c r="N214" s="33">
        <f t="shared" si="5618"/>
        <v>0</v>
      </c>
      <c r="O214" s="33" t="str">
        <f t="shared" si="5462"/>
        <v/>
      </c>
      <c r="P214" s="36">
        <f t="shared" ref="P214:Q214" si="5619">SUM(P209:P213)</f>
        <v>0</v>
      </c>
      <c r="Q214" s="33">
        <f t="shared" si="5619"/>
        <v>0</v>
      </c>
      <c r="R214" s="33" t="str">
        <f t="shared" si="5463"/>
        <v/>
      </c>
      <c r="S214" s="36">
        <f t="shared" ref="S214:T214" si="5620">SUM(S209:S213)</f>
        <v>0</v>
      </c>
      <c r="T214" s="33">
        <f t="shared" si="5620"/>
        <v>100</v>
      </c>
      <c r="U214" s="33">
        <f t="shared" si="5464"/>
        <v>823.38</v>
      </c>
      <c r="V214" s="36">
        <f t="shared" ref="V214:Z214" si="5621">SUM(V209:V213)</f>
        <v>82338</v>
      </c>
      <c r="W214" s="670">
        <f t="shared" ref="W214:Y214" si="5622">SUM(W209:W213)</f>
        <v>0</v>
      </c>
      <c r="X214" s="36">
        <f t="shared" si="5622"/>
        <v>0</v>
      </c>
      <c r="Y214" s="36">
        <f t="shared" si="5622"/>
        <v>0</v>
      </c>
      <c r="Z214" s="33">
        <f t="shared" si="5621"/>
        <v>0</v>
      </c>
      <c r="AA214" s="230" t="str">
        <f t="shared" si="5465"/>
        <v/>
      </c>
      <c r="AB214" s="36">
        <f t="shared" ref="AB214:AD214" si="5623">SUM(AB209:AB213)</f>
        <v>0</v>
      </c>
      <c r="AC214" s="33">
        <f t="shared" si="5623"/>
        <v>0</v>
      </c>
      <c r="AD214" s="33">
        <f t="shared" si="5623"/>
        <v>0</v>
      </c>
      <c r="AE214" s="33" t="str">
        <f t="shared" si="5466"/>
        <v/>
      </c>
      <c r="AF214" s="36">
        <f t="shared" ref="AF214" si="5624">SUM(AF209:AF213)</f>
        <v>0</v>
      </c>
      <c r="AG214" s="41">
        <f>SUM(G214,J214,M214,P214,S214,V214,AB214,AF214)</f>
        <v>82338</v>
      </c>
      <c r="AH214" s="33">
        <f t="shared" ref="AH214" si="5625">SUM(AH209:AH213)</f>
        <v>0</v>
      </c>
      <c r="AI214" s="33" t="str">
        <f t="shared" si="5500"/>
        <v/>
      </c>
      <c r="AJ214" s="36">
        <f t="shared" ref="AJ214:AK214" si="5626">SUM(AJ209:AJ213)</f>
        <v>0</v>
      </c>
      <c r="AK214" s="33">
        <f t="shared" si="5626"/>
        <v>0</v>
      </c>
      <c r="AL214" s="33" t="str">
        <f t="shared" si="5607"/>
        <v/>
      </c>
      <c r="AM214" s="36">
        <f t="shared" ref="AM214:AN214" si="5627">SUM(AM209:AM213)</f>
        <v>0</v>
      </c>
      <c r="AN214" s="33">
        <f t="shared" si="5627"/>
        <v>0</v>
      </c>
      <c r="AO214" s="33" t="str">
        <f t="shared" si="5504"/>
        <v/>
      </c>
      <c r="AP214" s="36">
        <f t="shared" ref="AP214:AQ214" si="5628">SUM(AP209:AP213)</f>
        <v>0</v>
      </c>
      <c r="AQ214" s="33">
        <f t="shared" si="5628"/>
        <v>0</v>
      </c>
      <c r="AR214" s="33" t="str">
        <f t="shared" si="5506"/>
        <v/>
      </c>
      <c r="AS214" s="36">
        <f t="shared" ref="AS214:AT214" si="5629">SUM(AS209:AS213)</f>
        <v>0</v>
      </c>
      <c r="AT214" s="33">
        <f t="shared" si="5629"/>
        <v>0</v>
      </c>
      <c r="AU214" s="33" t="str">
        <f t="shared" si="4231"/>
        <v>0</v>
      </c>
      <c r="AV214" s="36">
        <f t="shared" ref="AV214" si="5630">SUM(AV209:AV213)</f>
        <v>0</v>
      </c>
      <c r="AW214" s="43">
        <f t="shared" si="5298"/>
        <v>0</v>
      </c>
      <c r="AX214" s="36">
        <f t="shared" ref="AX214" si="5631">SUM(AX209:AX213)</f>
        <v>0</v>
      </c>
      <c r="AY214" s="36">
        <f t="shared" ref="AY214" si="5632">SUM(AY209:AY213)</f>
        <v>5000</v>
      </c>
      <c r="AZ214" s="36">
        <f t="shared" ref="AZ214" si="5633">SUM(AZ209:AZ213)</f>
        <v>8233.8000000000011</v>
      </c>
      <c r="BA214" s="214">
        <f t="shared" si="5308"/>
        <v>95571.8</v>
      </c>
      <c r="BB214" s="45"/>
      <c r="BC214" s="33">
        <f>SUM(BC209:BC213)</f>
        <v>0</v>
      </c>
      <c r="BD214" s="36" t="str">
        <f t="shared" si="5512"/>
        <v/>
      </c>
      <c r="BE214" s="36">
        <f t="shared" ref="BE214:BF214" si="5634">SUM(BE209:BE213)</f>
        <v>0</v>
      </c>
      <c r="BF214" s="33">
        <f t="shared" si="5634"/>
        <v>0</v>
      </c>
      <c r="BG214" s="36" t="str">
        <f t="shared" si="5514"/>
        <v/>
      </c>
      <c r="BH214" s="36">
        <f t="shared" ref="BH214:BI214" si="5635">SUM(BH209:BH213)</f>
        <v>0</v>
      </c>
      <c r="BI214" s="33">
        <f t="shared" si="5635"/>
        <v>0</v>
      </c>
      <c r="BJ214" s="36" t="str">
        <f t="shared" si="5516"/>
        <v/>
      </c>
      <c r="BK214" s="36">
        <f t="shared" ref="BK214:BL214" si="5636">SUM(BK209:BK213)</f>
        <v>0</v>
      </c>
      <c r="BL214" s="33">
        <f t="shared" si="5636"/>
        <v>0</v>
      </c>
      <c r="BM214" s="36" t="str">
        <f t="shared" si="5518"/>
        <v/>
      </c>
      <c r="BN214" s="36">
        <f t="shared" ref="BN214:BO214" si="5637">SUM(BN209:BN213)</f>
        <v>0</v>
      </c>
      <c r="BO214" s="33">
        <f t="shared" si="5637"/>
        <v>0</v>
      </c>
      <c r="BP214" s="36" t="str">
        <f t="shared" si="5520"/>
        <v/>
      </c>
      <c r="BQ214" s="36">
        <f t="shared" ref="BQ214:BR214" si="5638">SUM(BQ209:BQ213)</f>
        <v>0</v>
      </c>
      <c r="BR214" s="33">
        <f t="shared" si="5638"/>
        <v>50</v>
      </c>
      <c r="BS214" s="36">
        <f t="shared" si="5522"/>
        <v>823.38</v>
      </c>
      <c r="BT214" s="36">
        <f t="shared" ref="BT214:BX214" si="5639">SUM(BT209:BT213)</f>
        <v>41169</v>
      </c>
      <c r="BU214" s="670">
        <f t="shared" ref="BU214:BW214" si="5640">SUM(BU209:BU213)</f>
        <v>0</v>
      </c>
      <c r="BV214" s="36">
        <f t="shared" si="5640"/>
        <v>0</v>
      </c>
      <c r="BW214" s="36">
        <f t="shared" si="5640"/>
        <v>0</v>
      </c>
      <c r="BX214" s="33">
        <f t="shared" si="5639"/>
        <v>0</v>
      </c>
      <c r="BY214" s="36" t="str">
        <f t="shared" si="5524"/>
        <v/>
      </c>
      <c r="BZ214" s="36">
        <f t="shared" ref="BZ214:CB214" si="5641">SUM(BZ209:BZ213)</f>
        <v>0</v>
      </c>
      <c r="CA214" s="33">
        <f t="shared" si="5641"/>
        <v>0</v>
      </c>
      <c r="CB214" s="33">
        <f t="shared" si="5641"/>
        <v>0</v>
      </c>
      <c r="CC214" s="36" t="str">
        <f t="shared" si="5526"/>
        <v/>
      </c>
      <c r="CD214" s="36">
        <f t="shared" ref="CD214" si="5642">SUM(CD209:CD213)</f>
        <v>0</v>
      </c>
      <c r="CE214" s="424">
        <f t="shared" si="5486"/>
        <v>41169</v>
      </c>
      <c r="CF214" s="33">
        <f t="shared" ref="CF214" si="5643">SUM(CF209:CF213)</f>
        <v>100</v>
      </c>
      <c r="CG214" s="36">
        <f t="shared" si="5529"/>
        <v>89</v>
      </c>
      <c r="CH214" s="36">
        <f t="shared" ref="CH214:CI214" si="5644">SUM(CH209:CH213)</f>
        <v>8900</v>
      </c>
      <c r="CI214" s="33">
        <f t="shared" si="5644"/>
        <v>0</v>
      </c>
      <c r="CJ214" s="36" t="str">
        <f t="shared" si="5531"/>
        <v/>
      </c>
      <c r="CK214" s="36">
        <f t="shared" ref="CK214:CL214" si="5645">SUM(CK209:CK213)</f>
        <v>0</v>
      </c>
      <c r="CL214" s="33">
        <f t="shared" si="5645"/>
        <v>0</v>
      </c>
      <c r="CM214" s="36" t="str">
        <f t="shared" si="5533"/>
        <v/>
      </c>
      <c r="CN214" s="36">
        <f t="shared" ref="CN214:CO214" si="5646">SUM(CN209:CN213)</f>
        <v>0</v>
      </c>
      <c r="CO214" s="33">
        <f t="shared" si="5646"/>
        <v>0</v>
      </c>
      <c r="CP214" s="36" t="str">
        <f t="shared" si="5535"/>
        <v/>
      </c>
      <c r="CQ214" s="36">
        <f t="shared" ref="CQ214:CR214" si="5647">SUM(CQ209:CQ213)</f>
        <v>0</v>
      </c>
      <c r="CR214" s="33">
        <f t="shared" si="5647"/>
        <v>0</v>
      </c>
      <c r="CS214" s="36" t="str">
        <f t="shared" si="5537"/>
        <v/>
      </c>
      <c r="CT214" s="36">
        <f t="shared" ref="CT214" si="5648">SUM(CT209:CT213)</f>
        <v>0</v>
      </c>
      <c r="CU214" s="424">
        <f t="shared" si="5481"/>
        <v>8900</v>
      </c>
      <c r="CV214" s="36">
        <f t="shared" ref="CV214:CX214" si="5649">SUM(CV209:CV213)</f>
        <v>0</v>
      </c>
      <c r="CW214" s="36">
        <f t="shared" si="5649"/>
        <v>5000</v>
      </c>
      <c r="CX214" s="36">
        <f t="shared" si="5649"/>
        <v>5006.9000000000005</v>
      </c>
      <c r="CY214" s="424">
        <f t="shared" si="5540"/>
        <v>60075.9</v>
      </c>
      <c r="CZ214" s="822"/>
      <c r="DA214" s="33">
        <f>SUM(DA209:DA213)</f>
        <v>0</v>
      </c>
      <c r="DB214" s="36"/>
      <c r="DC214" s="36">
        <f t="shared" ref="DC214:DD214" si="5650">SUM(DC209:DC213)</f>
        <v>0</v>
      </c>
      <c r="DD214" s="33">
        <f t="shared" si="5650"/>
        <v>0</v>
      </c>
      <c r="DE214" s="36"/>
      <c r="DF214" s="36">
        <f t="shared" ref="DF214:DG214" si="5651">SUM(DF209:DF213)</f>
        <v>0</v>
      </c>
      <c r="DG214" s="33">
        <f t="shared" si="5651"/>
        <v>0</v>
      </c>
      <c r="DH214" s="36"/>
      <c r="DI214" s="36">
        <f t="shared" ref="DI214:DJ214" si="5652">SUM(DI209:DI213)</f>
        <v>0</v>
      </c>
      <c r="DJ214" s="33">
        <f t="shared" si="5652"/>
        <v>0</v>
      </c>
      <c r="DK214" s="36"/>
      <c r="DL214" s="36">
        <f t="shared" ref="DL214:DM214" si="5653">SUM(DL209:DL213)</f>
        <v>0</v>
      </c>
      <c r="DM214" s="33">
        <f t="shared" si="5653"/>
        <v>0</v>
      </c>
      <c r="DN214" s="36"/>
      <c r="DO214" s="36">
        <f t="shared" ref="DO214:DP214" si="5654">SUM(DO209:DO213)</f>
        <v>0</v>
      </c>
      <c r="DP214" s="33">
        <f t="shared" si="5654"/>
        <v>0</v>
      </c>
      <c r="DQ214" s="36"/>
      <c r="DR214" s="36">
        <f t="shared" ref="DR214:DV214" si="5655">SUM(DR209:DR213)</f>
        <v>0</v>
      </c>
      <c r="DS214" s="670">
        <f t="shared" ref="DS214:DU214" si="5656">SUM(DS209:DS213)</f>
        <v>0</v>
      </c>
      <c r="DT214" s="36">
        <f t="shared" si="5656"/>
        <v>0</v>
      </c>
      <c r="DU214" s="36">
        <f t="shared" si="5656"/>
        <v>0</v>
      </c>
      <c r="DV214" s="33">
        <f t="shared" si="5655"/>
        <v>0</v>
      </c>
      <c r="DW214" s="36"/>
      <c r="DX214" s="36">
        <f t="shared" ref="DX214:DZ214" si="5657">SUM(DX209:DX213)</f>
        <v>0</v>
      </c>
      <c r="DY214" s="33">
        <f t="shared" si="5657"/>
        <v>0</v>
      </c>
      <c r="DZ214" s="33">
        <f t="shared" si="5657"/>
        <v>0</v>
      </c>
      <c r="EA214" s="36"/>
      <c r="EB214" s="36">
        <f t="shared" ref="EB214" si="5658">SUM(EB209:EB213)</f>
        <v>0</v>
      </c>
      <c r="EC214" s="424">
        <f t="shared" si="5487"/>
        <v>0</v>
      </c>
      <c r="ED214" s="33">
        <f t="shared" ref="ED214" si="5659">SUM(ED209:ED213)</f>
        <v>100</v>
      </c>
      <c r="EE214" s="36"/>
      <c r="EF214" s="36">
        <f t="shared" ref="EF214:EG214" si="5660">SUM(EF209:EF213)</f>
        <v>8900</v>
      </c>
      <c r="EG214" s="33">
        <f t="shared" si="5660"/>
        <v>0</v>
      </c>
      <c r="EH214" s="36"/>
      <c r="EI214" s="36">
        <f t="shared" ref="EI214:EJ214" si="5661">SUM(EI209:EI213)</f>
        <v>0</v>
      </c>
      <c r="EJ214" s="33">
        <f t="shared" si="5661"/>
        <v>50</v>
      </c>
      <c r="EK214" s="36"/>
      <c r="EL214" s="36">
        <f t="shared" ref="EL214:EM214" si="5662">SUM(EL209:EL213)</f>
        <v>93283</v>
      </c>
      <c r="EM214" s="33">
        <f t="shared" si="5662"/>
        <v>0</v>
      </c>
      <c r="EN214" s="36"/>
      <c r="EO214" s="36">
        <f t="shared" ref="EO214:EP214" si="5663">SUM(EO209:EO213)</f>
        <v>0</v>
      </c>
      <c r="EP214" s="33">
        <f t="shared" si="5663"/>
        <v>0</v>
      </c>
      <c r="EQ214" s="36"/>
      <c r="ER214" s="36">
        <f t="shared" ref="ER214" si="5664">SUM(ER209:ER213)</f>
        <v>0</v>
      </c>
      <c r="ES214" s="424">
        <f t="shared" si="5482"/>
        <v>102183</v>
      </c>
      <c r="ET214" s="36">
        <f t="shared" ref="ET214:EV214" si="5665">SUM(ET209:ET213)</f>
        <v>0</v>
      </c>
      <c r="EU214" s="36">
        <f t="shared" si="5665"/>
        <v>5000</v>
      </c>
      <c r="EV214" s="36">
        <f t="shared" si="5665"/>
        <v>10218.300000000001</v>
      </c>
      <c r="EW214" s="424">
        <f t="shared" si="5556"/>
        <v>117401.3</v>
      </c>
      <c r="EX214" s="45"/>
      <c r="EY214" s="33">
        <f>SUM(EY209:EY213)</f>
        <v>0</v>
      </c>
      <c r="EZ214" s="36"/>
      <c r="FA214" s="36">
        <f t="shared" ref="FA214:FB214" si="5666">SUM(FA209:FA213)</f>
        <v>0</v>
      </c>
      <c r="FB214" s="33">
        <f t="shared" si="5666"/>
        <v>0</v>
      </c>
      <c r="FC214" s="36"/>
      <c r="FD214" s="36">
        <f t="shared" ref="FD214:FE214" si="5667">SUM(FD209:FD213)</f>
        <v>0</v>
      </c>
      <c r="FE214" s="33">
        <f t="shared" si="5667"/>
        <v>0</v>
      </c>
      <c r="FF214" s="36"/>
      <c r="FG214" s="36">
        <f t="shared" ref="FG214:FH214" si="5668">SUM(FG209:FG213)</f>
        <v>0</v>
      </c>
      <c r="FH214" s="33">
        <f t="shared" si="5668"/>
        <v>0</v>
      </c>
      <c r="FI214" s="36"/>
      <c r="FJ214" s="36">
        <f t="shared" ref="FJ214:FK214" si="5669">SUM(FJ209:FJ213)</f>
        <v>0</v>
      </c>
      <c r="FK214" s="33">
        <f t="shared" si="5669"/>
        <v>0</v>
      </c>
      <c r="FL214" s="36"/>
      <c r="FM214" s="36">
        <f t="shared" ref="FM214:FN214" si="5670">SUM(FM209:FM213)</f>
        <v>0</v>
      </c>
      <c r="FN214" s="33">
        <f t="shared" si="5670"/>
        <v>0</v>
      </c>
      <c r="FO214" s="36"/>
      <c r="FP214" s="36">
        <f t="shared" ref="FP214:FT214" si="5671">SUM(FP209:FP213)</f>
        <v>0</v>
      </c>
      <c r="FQ214" s="670">
        <f t="shared" ref="FQ214:FS214" si="5672">SUM(FQ209:FQ213)</f>
        <v>0</v>
      </c>
      <c r="FR214" s="36">
        <f t="shared" si="5672"/>
        <v>0</v>
      </c>
      <c r="FS214" s="36">
        <f t="shared" si="5672"/>
        <v>0</v>
      </c>
      <c r="FT214" s="33">
        <f t="shared" si="5671"/>
        <v>0</v>
      </c>
      <c r="FU214" s="36"/>
      <c r="FV214" s="36">
        <f t="shared" ref="FV214:FX214" si="5673">SUM(FV209:FV213)</f>
        <v>0</v>
      </c>
      <c r="FW214" s="33">
        <f t="shared" si="5673"/>
        <v>0</v>
      </c>
      <c r="FX214" s="36">
        <f t="shared" si="5673"/>
        <v>0</v>
      </c>
      <c r="FY214" s="36"/>
      <c r="FZ214" s="36">
        <f t="shared" ref="FZ214" si="5674">SUM(FZ209:FZ213)</f>
        <v>0</v>
      </c>
      <c r="GA214" s="424">
        <f t="shared" si="5488"/>
        <v>0</v>
      </c>
      <c r="GB214" s="33">
        <f t="shared" ref="GB214" si="5675">SUM(GB209:GB213)</f>
        <v>100</v>
      </c>
      <c r="GC214" s="36"/>
      <c r="GD214" s="36">
        <f t="shared" ref="GD214:GE214" si="5676">SUM(GD209:GD213)</f>
        <v>8900</v>
      </c>
      <c r="GE214" s="33">
        <f t="shared" si="5676"/>
        <v>0</v>
      </c>
      <c r="GF214" s="36"/>
      <c r="GG214" s="36">
        <f t="shared" ref="GG214:GH214" si="5677">SUM(GG209:GG213)</f>
        <v>0</v>
      </c>
      <c r="GH214" s="33">
        <f t="shared" si="5677"/>
        <v>50</v>
      </c>
      <c r="GI214" s="36"/>
      <c r="GJ214" s="36">
        <f t="shared" ref="GJ214:GK214" si="5678">SUM(GJ209:GJ213)</f>
        <v>93283</v>
      </c>
      <c r="GK214" s="33">
        <f t="shared" si="5678"/>
        <v>0</v>
      </c>
      <c r="GL214" s="36"/>
      <c r="GM214" s="36">
        <f t="shared" ref="GM214:GN214" si="5679">SUM(GM209:GM213)</f>
        <v>0</v>
      </c>
      <c r="GN214" s="33">
        <f t="shared" si="5679"/>
        <v>0</v>
      </c>
      <c r="GO214" s="36"/>
      <c r="GP214" s="36">
        <f t="shared" ref="GP214" si="5680">SUM(GP209:GP213)</f>
        <v>0</v>
      </c>
      <c r="GQ214" s="424">
        <f t="shared" si="5483"/>
        <v>102183</v>
      </c>
      <c r="GR214" s="36">
        <f t="shared" ref="GR214:GT214" si="5681">SUM(GR209:GR213)</f>
        <v>0</v>
      </c>
      <c r="GS214" s="36">
        <f t="shared" si="5681"/>
        <v>5000</v>
      </c>
      <c r="GT214" s="37">
        <f t="shared" si="5681"/>
        <v>10218.300000000001</v>
      </c>
      <c r="GU214" s="424">
        <f t="shared" si="5572"/>
        <v>117401.3</v>
      </c>
      <c r="GV214" s="45"/>
      <c r="GW214" s="33">
        <f>SUM(GW209:GW213)</f>
        <v>0</v>
      </c>
      <c r="GX214" s="36"/>
      <c r="GY214" s="36">
        <f t="shared" ref="GY214:GZ214" si="5682">SUM(GY209:GY213)</f>
        <v>0</v>
      </c>
      <c r="GZ214" s="33">
        <f t="shared" si="5682"/>
        <v>0</v>
      </c>
      <c r="HA214" s="36"/>
      <c r="HB214" s="36">
        <f t="shared" ref="HB214:HC214" si="5683">SUM(HB209:HB213)</f>
        <v>0</v>
      </c>
      <c r="HC214" s="33">
        <f t="shared" si="5683"/>
        <v>0</v>
      </c>
      <c r="HD214" s="36"/>
      <c r="HE214" s="36">
        <f t="shared" ref="HE214:HF214" si="5684">SUM(HE209:HE213)</f>
        <v>0</v>
      </c>
      <c r="HF214" s="33">
        <f t="shared" si="5684"/>
        <v>0</v>
      </c>
      <c r="HG214" s="36"/>
      <c r="HH214" s="36">
        <f t="shared" ref="HH214:HI214" si="5685">SUM(HH209:HH213)</f>
        <v>0</v>
      </c>
      <c r="HI214" s="33">
        <f t="shared" si="5685"/>
        <v>0</v>
      </c>
      <c r="HJ214" s="36"/>
      <c r="HK214" s="36">
        <f t="shared" ref="HK214:HL214" si="5686">SUM(HK209:HK213)</f>
        <v>0</v>
      </c>
      <c r="HL214" s="33">
        <f t="shared" si="5686"/>
        <v>0</v>
      </c>
      <c r="HM214" s="36"/>
      <c r="HN214" s="36">
        <f t="shared" ref="HN214:HR214" si="5687">SUM(HN209:HN213)</f>
        <v>0</v>
      </c>
      <c r="HO214" s="670">
        <f t="shared" ref="HO214:HQ214" si="5688">SUM(HO209:HO213)</f>
        <v>0</v>
      </c>
      <c r="HP214" s="36">
        <f t="shared" si="5688"/>
        <v>0</v>
      </c>
      <c r="HQ214" s="36">
        <f t="shared" si="5688"/>
        <v>0</v>
      </c>
      <c r="HR214" s="33">
        <f t="shared" si="5687"/>
        <v>0</v>
      </c>
      <c r="HS214" s="36"/>
      <c r="HT214" s="36">
        <f t="shared" ref="HT214:HV214" si="5689">SUM(HT209:HT213)</f>
        <v>0</v>
      </c>
      <c r="HU214" s="33">
        <f t="shared" si="5689"/>
        <v>0</v>
      </c>
      <c r="HV214" s="33">
        <f t="shared" si="5689"/>
        <v>0</v>
      </c>
      <c r="HW214" s="36"/>
      <c r="HX214" s="36">
        <f t="shared" ref="HX214" si="5690">SUM(HX209:HX213)</f>
        <v>0</v>
      </c>
      <c r="HY214" s="424">
        <f t="shared" si="5489"/>
        <v>0</v>
      </c>
      <c r="HZ214" s="33">
        <f t="shared" ref="HZ214" si="5691">SUM(HZ209:HZ213)</f>
        <v>100</v>
      </c>
      <c r="IA214" s="36"/>
      <c r="IB214" s="36">
        <f t="shared" ref="IB214:IC214" si="5692">SUM(IB209:IB213)</f>
        <v>8900</v>
      </c>
      <c r="IC214" s="33">
        <f t="shared" si="5692"/>
        <v>0</v>
      </c>
      <c r="ID214" s="36"/>
      <c r="IE214" s="36">
        <f t="shared" ref="IE214:IF214" si="5693">SUM(IE209:IE213)</f>
        <v>0</v>
      </c>
      <c r="IF214" s="33">
        <f t="shared" si="5693"/>
        <v>50</v>
      </c>
      <c r="IG214" s="36"/>
      <c r="IH214" s="36">
        <f t="shared" ref="IH214:II214" si="5694">SUM(IH209:IH213)</f>
        <v>93283</v>
      </c>
      <c r="II214" s="33">
        <f t="shared" si="5694"/>
        <v>0</v>
      </c>
      <c r="IJ214" s="36"/>
      <c r="IK214" s="36">
        <f t="shared" ref="IK214:IL214" si="5695">SUM(IK209:IK213)</f>
        <v>0</v>
      </c>
      <c r="IL214" s="33">
        <f t="shared" si="5695"/>
        <v>0</v>
      </c>
      <c r="IM214" s="36"/>
      <c r="IN214" s="36">
        <f t="shared" ref="IN214" si="5696">SUM(IN209:IN213)</f>
        <v>0</v>
      </c>
      <c r="IO214" s="424">
        <f t="shared" si="5484"/>
        <v>102183</v>
      </c>
      <c r="IP214" s="36">
        <f t="shared" ref="IP214:IR214" si="5697">SUM(IP209:IP213)</f>
        <v>0</v>
      </c>
      <c r="IQ214" s="36">
        <f t="shared" si="5697"/>
        <v>5000</v>
      </c>
      <c r="IR214" s="37">
        <f t="shared" si="5697"/>
        <v>10218.300000000001</v>
      </c>
      <c r="IS214" s="424">
        <f t="shared" si="5588"/>
        <v>117401.3</v>
      </c>
      <c r="IT214" s="45"/>
      <c r="IU214" s="33">
        <f>SUM(IU209:IU213)</f>
        <v>0</v>
      </c>
      <c r="IV214" s="36"/>
      <c r="IW214" s="36">
        <f t="shared" ref="IW214:IX214" si="5698">SUM(IW209:IW213)</f>
        <v>0</v>
      </c>
      <c r="IX214" s="33">
        <f t="shared" si="5698"/>
        <v>0</v>
      </c>
      <c r="IY214" s="36"/>
      <c r="IZ214" s="36">
        <f t="shared" ref="IZ214:JA214" si="5699">SUM(IZ209:IZ213)</f>
        <v>0</v>
      </c>
      <c r="JA214" s="33">
        <f t="shared" si="5699"/>
        <v>0</v>
      </c>
      <c r="JB214" s="36"/>
      <c r="JC214" s="36">
        <f t="shared" ref="JC214:JD214" si="5700">SUM(JC209:JC213)</f>
        <v>0</v>
      </c>
      <c r="JD214" s="33">
        <f t="shared" si="5700"/>
        <v>0</v>
      </c>
      <c r="JE214" s="36"/>
      <c r="JF214" s="36">
        <f t="shared" ref="JF214:JG214" si="5701">SUM(JF209:JF213)</f>
        <v>0</v>
      </c>
      <c r="JG214" s="33">
        <f t="shared" si="5701"/>
        <v>0</v>
      </c>
      <c r="JH214" s="36"/>
      <c r="JI214" s="36">
        <f t="shared" ref="JI214:JJ214" si="5702">SUM(JI209:JI213)</f>
        <v>0</v>
      </c>
      <c r="JJ214" s="33">
        <f t="shared" si="5702"/>
        <v>0</v>
      </c>
      <c r="JK214" s="36"/>
      <c r="JL214" s="36">
        <f t="shared" ref="JL214:JP214" si="5703">SUM(JL209:JL213)</f>
        <v>0</v>
      </c>
      <c r="JM214" s="670">
        <f t="shared" si="5703"/>
        <v>0</v>
      </c>
      <c r="JN214" s="36">
        <f t="shared" si="5703"/>
        <v>0</v>
      </c>
      <c r="JO214" s="36">
        <f t="shared" si="5703"/>
        <v>0</v>
      </c>
      <c r="JP214" s="33">
        <f t="shared" si="5703"/>
        <v>0</v>
      </c>
      <c r="JQ214" s="36"/>
      <c r="JR214" s="36">
        <f t="shared" ref="JR214:JT214" si="5704">SUM(JR209:JR213)</f>
        <v>0</v>
      </c>
      <c r="JS214" s="33">
        <f t="shared" si="5704"/>
        <v>0</v>
      </c>
      <c r="JT214" s="33">
        <f t="shared" si="5704"/>
        <v>0</v>
      </c>
      <c r="JU214" s="36"/>
      <c r="JV214" s="36">
        <f t="shared" ref="JV214" si="5705">SUM(JV209:JV213)</f>
        <v>0</v>
      </c>
      <c r="JW214" s="424">
        <f t="shared" si="5490"/>
        <v>0</v>
      </c>
      <c r="JX214" s="33">
        <f t="shared" ref="JX214" si="5706">SUM(JX209:JX213)</f>
        <v>100</v>
      </c>
      <c r="JY214" s="36"/>
      <c r="JZ214" s="36">
        <f t="shared" ref="JZ214:KA214" si="5707">SUM(JZ209:JZ213)</f>
        <v>8900</v>
      </c>
      <c r="KA214" s="33">
        <f t="shared" si="5707"/>
        <v>0</v>
      </c>
      <c r="KB214" s="36"/>
      <c r="KC214" s="36">
        <f t="shared" ref="KC214:KD214" si="5708">SUM(KC209:KC213)</f>
        <v>0</v>
      </c>
      <c r="KD214" s="33">
        <f t="shared" si="5708"/>
        <v>50</v>
      </c>
      <c r="KE214" s="36"/>
      <c r="KF214" s="36">
        <f t="shared" ref="KF214:KG214" si="5709">SUM(KF209:KF213)</f>
        <v>93283</v>
      </c>
      <c r="KG214" s="33">
        <f t="shared" si="5709"/>
        <v>0</v>
      </c>
      <c r="KH214" s="36"/>
      <c r="KI214" s="36">
        <f t="shared" ref="KI214:KJ214" si="5710">SUM(KI209:KI213)</f>
        <v>0</v>
      </c>
      <c r="KJ214" s="33">
        <f t="shared" si="5710"/>
        <v>0</v>
      </c>
      <c r="KK214" s="36"/>
      <c r="KL214" s="36">
        <f t="shared" ref="KL214" si="5711">SUM(KL209:KL213)</f>
        <v>0</v>
      </c>
      <c r="KM214" s="424">
        <f t="shared" si="5485"/>
        <v>102183</v>
      </c>
      <c r="KN214" s="36">
        <f t="shared" ref="KN214:KP214" si="5712">SUM(KN209:KN213)</f>
        <v>0</v>
      </c>
      <c r="KO214" s="36">
        <f t="shared" si="5712"/>
        <v>5000</v>
      </c>
      <c r="KP214" s="37">
        <f t="shared" si="5712"/>
        <v>10218.300000000001</v>
      </c>
      <c r="KQ214" s="424">
        <f t="shared" si="5604"/>
        <v>117401.3</v>
      </c>
      <c r="KR214" s="45"/>
    </row>
    <row r="215" spans="1:304" ht="15">
      <c r="A215" s="919"/>
      <c r="B215" s="998" t="s">
        <v>139</v>
      </c>
      <c r="C215" s="999"/>
      <c r="D215" s="348" t="s">
        <v>1</v>
      </c>
      <c r="E215" s="350">
        <f>E177+E189+E199+E209</f>
        <v>0</v>
      </c>
      <c r="F215" s="350" t="str">
        <f t="shared" ref="F215:F229" si="5713">IF(ISERROR(G215/E215),"",(G215/E215))</f>
        <v/>
      </c>
      <c r="G215" s="350">
        <f>G177+G189+G199+G209</f>
        <v>0</v>
      </c>
      <c r="H215" s="350">
        <f>H177+H189+H199+H209</f>
        <v>0</v>
      </c>
      <c r="I215" s="350" t="str">
        <f t="shared" si="5460"/>
        <v/>
      </c>
      <c r="J215" s="350">
        <f>J177+J189+J199+J209</f>
        <v>0</v>
      </c>
      <c r="K215" s="350">
        <f>K177+K189+K199+K209</f>
        <v>0</v>
      </c>
      <c r="L215" s="350" t="str">
        <f t="shared" si="5461"/>
        <v/>
      </c>
      <c r="M215" s="350">
        <f>M177+M189+M199+M209</f>
        <v>0</v>
      </c>
      <c r="N215" s="350">
        <f>N177+N189+N199+N209</f>
        <v>0</v>
      </c>
      <c r="O215" s="350" t="str">
        <f t="shared" si="5462"/>
        <v/>
      </c>
      <c r="P215" s="350">
        <f>P177+P189+P199+P209</f>
        <v>0</v>
      </c>
      <c r="Q215" s="350">
        <f>Q177+Q189+Q199+Q209</f>
        <v>0</v>
      </c>
      <c r="R215" s="350" t="str">
        <f t="shared" si="5463"/>
        <v/>
      </c>
      <c r="S215" s="350">
        <f>S177+S189+S199+S209</f>
        <v>0</v>
      </c>
      <c r="T215" s="350">
        <f>T177+T189+T199+T209</f>
        <v>0</v>
      </c>
      <c r="U215" s="350" t="str">
        <f t="shared" si="5464"/>
        <v/>
      </c>
      <c r="V215" s="350">
        <f t="shared" ref="V215:Z216" si="5714">V177+V189+V199+V209</f>
        <v>0</v>
      </c>
      <c r="W215" s="701">
        <f t="shared" si="5714"/>
        <v>0</v>
      </c>
      <c r="X215" s="350">
        <f t="shared" si="5714"/>
        <v>0</v>
      </c>
      <c r="Y215" s="350">
        <f t="shared" si="5714"/>
        <v>0</v>
      </c>
      <c r="Z215" s="350">
        <f t="shared" si="5714"/>
        <v>0</v>
      </c>
      <c r="AA215" s="351" t="str">
        <f t="shared" si="5465"/>
        <v/>
      </c>
      <c r="AB215" s="350">
        <f t="shared" ref="AB215:AD216" si="5715">AB177+AB189+AB199+AB209</f>
        <v>0</v>
      </c>
      <c r="AC215" s="350">
        <f t="shared" si="5715"/>
        <v>30000</v>
      </c>
      <c r="AD215" s="350">
        <f t="shared" si="5715"/>
        <v>0</v>
      </c>
      <c r="AE215" s="350" t="str">
        <f t="shared" si="5466"/>
        <v/>
      </c>
      <c r="AF215" s="350">
        <f t="shared" ref="AF215:AH216" si="5716">AF177+AF189+AF199+AF209</f>
        <v>0</v>
      </c>
      <c r="AG215" s="350">
        <f t="shared" si="5716"/>
        <v>0</v>
      </c>
      <c r="AH215" s="350">
        <f t="shared" si="5716"/>
        <v>0</v>
      </c>
      <c r="AI215" s="350" t="str">
        <f t="shared" si="5500"/>
        <v/>
      </c>
      <c r="AJ215" s="350">
        <f>AJ177+AJ189+AJ199+AJ209</f>
        <v>0</v>
      </c>
      <c r="AK215" s="350">
        <f>AK177+AK189+AK199+AK209</f>
        <v>0</v>
      </c>
      <c r="AL215" s="350" t="str">
        <f t="shared" si="5607"/>
        <v/>
      </c>
      <c r="AM215" s="350">
        <f>AM177+AM189+AM199+AM209</f>
        <v>0</v>
      </c>
      <c r="AN215" s="350">
        <f>AN177+AN189+AN199+AN209</f>
        <v>0</v>
      </c>
      <c r="AO215" s="350" t="str">
        <f t="shared" si="5504"/>
        <v/>
      </c>
      <c r="AP215" s="350">
        <f>AP177+AP189+AP199+AP209</f>
        <v>0</v>
      </c>
      <c r="AQ215" s="350">
        <f>AQ177+AQ189+AQ199+AQ209</f>
        <v>0</v>
      </c>
      <c r="AR215" s="350" t="str">
        <f t="shared" si="5506"/>
        <v/>
      </c>
      <c r="AS215" s="350">
        <f>AS177+AS189+AS199+AS209</f>
        <v>0</v>
      </c>
      <c r="AT215" s="350">
        <f>AT177+AT189+AT199+AT209</f>
        <v>0</v>
      </c>
      <c r="AU215" s="350" t="str">
        <f t="shared" ref="AU215:AU216" si="5717">IF(ISERROR(AV215/AT215),"",(AV215/AT215))</f>
        <v/>
      </c>
      <c r="AV215" s="350">
        <f t="shared" ref="AV215:AZ216" si="5718">AV177+AV189+AV199+AV209</f>
        <v>0</v>
      </c>
      <c r="AW215" s="350">
        <f t="shared" si="5718"/>
        <v>0</v>
      </c>
      <c r="AX215" s="350">
        <f t="shared" si="5718"/>
        <v>0</v>
      </c>
      <c r="AY215" s="350">
        <f t="shared" si="5718"/>
        <v>20000</v>
      </c>
      <c r="AZ215" s="353">
        <f t="shared" si="5718"/>
        <v>0</v>
      </c>
      <c r="BA215" s="352">
        <f t="shared" si="5308"/>
        <v>20000</v>
      </c>
      <c r="BB215" s="346"/>
      <c r="BC215" s="349">
        <f>BC177+BC189+BC199+BC209</f>
        <v>0</v>
      </c>
      <c r="BD215" s="344" t="str">
        <f t="shared" si="5512"/>
        <v/>
      </c>
      <c r="BE215" s="344">
        <f>BE177+BE189+BE199+BE209</f>
        <v>0</v>
      </c>
      <c r="BF215" s="350">
        <f>BF177+BF189+BF199+BF209</f>
        <v>22</v>
      </c>
      <c r="BG215" s="344">
        <f t="shared" si="5514"/>
        <v>48.636363636363633</v>
      </c>
      <c r="BH215" s="344">
        <f>BH177+BH189+BH199+BH209</f>
        <v>1070</v>
      </c>
      <c r="BI215" s="350">
        <f>BI177+BI189+BI199+BI209</f>
        <v>0</v>
      </c>
      <c r="BJ215" s="344" t="str">
        <f t="shared" si="5516"/>
        <v/>
      </c>
      <c r="BK215" s="344">
        <f>BK177+BK189+BK199+BK209</f>
        <v>0</v>
      </c>
      <c r="BL215" s="350">
        <f>BL177+BL189+BL199+BL209</f>
        <v>0</v>
      </c>
      <c r="BM215" s="344" t="str">
        <f t="shared" si="5518"/>
        <v/>
      </c>
      <c r="BN215" s="344">
        <f>BN177+BN189+BN199+BN209</f>
        <v>0</v>
      </c>
      <c r="BO215" s="350">
        <f>BO177+BO189+BO199+BO209</f>
        <v>0</v>
      </c>
      <c r="BP215" s="344" t="str">
        <f t="shared" si="5520"/>
        <v/>
      </c>
      <c r="BQ215" s="344">
        <f>BQ177+BQ189+BQ199+BQ209</f>
        <v>0</v>
      </c>
      <c r="BR215" s="350">
        <f>BR177+BR189+BR199+BR209</f>
        <v>0</v>
      </c>
      <c r="BS215" s="344" t="str">
        <f t="shared" si="5522"/>
        <v/>
      </c>
      <c r="BT215" s="344">
        <f t="shared" ref="BT215:BX216" si="5719">BT177+BT189+BT199+BT209</f>
        <v>0</v>
      </c>
      <c r="BU215" s="701">
        <f t="shared" si="5719"/>
        <v>0</v>
      </c>
      <c r="BV215" s="344">
        <f t="shared" si="5719"/>
        <v>0</v>
      </c>
      <c r="BW215" s="344">
        <f t="shared" si="5719"/>
        <v>0</v>
      </c>
      <c r="BX215" s="350">
        <f t="shared" si="5719"/>
        <v>0</v>
      </c>
      <c r="BY215" s="344" t="str">
        <f t="shared" si="5524"/>
        <v/>
      </c>
      <c r="BZ215" s="344">
        <f t="shared" ref="BZ215:CB216" si="5720">BZ177+BZ189+BZ199+BZ209</f>
        <v>0</v>
      </c>
      <c r="CA215" s="350">
        <f t="shared" si="5720"/>
        <v>0</v>
      </c>
      <c r="CB215" s="350">
        <f t="shared" si="5720"/>
        <v>0</v>
      </c>
      <c r="CC215" s="344" t="str">
        <f t="shared" si="5526"/>
        <v/>
      </c>
      <c r="CD215" s="344">
        <f t="shared" ref="CD215:CF216" si="5721">CD177+CD189+CD199+CD209</f>
        <v>0</v>
      </c>
      <c r="CE215" s="424">
        <f t="shared" si="5486"/>
        <v>1070</v>
      </c>
      <c r="CF215" s="350">
        <f t="shared" si="5721"/>
        <v>0</v>
      </c>
      <c r="CG215" s="344" t="str">
        <f t="shared" si="5529"/>
        <v/>
      </c>
      <c r="CH215" s="344">
        <f>CH177+CH189+CH199+CH209</f>
        <v>0</v>
      </c>
      <c r="CI215" s="350">
        <f>CI177+CI189+CI199+CI209</f>
        <v>0</v>
      </c>
      <c r="CJ215" s="344" t="str">
        <f t="shared" si="5531"/>
        <v/>
      </c>
      <c r="CK215" s="344">
        <f>CK177+CK189+CK199+CK209</f>
        <v>0</v>
      </c>
      <c r="CL215" s="350">
        <f>CL177+CL189+CL199+CL209</f>
        <v>0</v>
      </c>
      <c r="CM215" s="344" t="str">
        <f t="shared" si="5533"/>
        <v/>
      </c>
      <c r="CN215" s="344">
        <f>CN177+CN189+CN199+CN209</f>
        <v>0</v>
      </c>
      <c r="CO215" s="350">
        <f>CO177+CO189+CO199+CO209</f>
        <v>0</v>
      </c>
      <c r="CP215" s="344" t="str">
        <f t="shared" si="5535"/>
        <v/>
      </c>
      <c r="CQ215" s="344">
        <f>CQ177+CQ189+CQ199+CQ209</f>
        <v>0</v>
      </c>
      <c r="CR215" s="350">
        <f>CR177+CR189+CR199+CR209</f>
        <v>0</v>
      </c>
      <c r="CS215" s="344" t="str">
        <f t="shared" si="5537"/>
        <v/>
      </c>
      <c r="CT215" s="344">
        <f t="shared" ref="CT215:CX216" si="5722">CT177+CT189+CT199+CT209</f>
        <v>0</v>
      </c>
      <c r="CU215" s="424">
        <f t="shared" si="5481"/>
        <v>0</v>
      </c>
      <c r="CV215" s="344">
        <f t="shared" si="5722"/>
        <v>0</v>
      </c>
      <c r="CW215" s="344">
        <f t="shared" si="5722"/>
        <v>20000</v>
      </c>
      <c r="CX215" s="344">
        <f t="shared" si="5722"/>
        <v>107</v>
      </c>
      <c r="CY215" s="424">
        <f t="shared" si="5540"/>
        <v>21177</v>
      </c>
      <c r="CZ215" s="347"/>
      <c r="DA215" s="350">
        <f>DA177+DA189+DA199+DA209</f>
        <v>0</v>
      </c>
      <c r="DB215" s="344"/>
      <c r="DC215" s="344">
        <f>DC177+DC189+DC199+DC209</f>
        <v>0</v>
      </c>
      <c r="DD215" s="350">
        <f>DD177+DD189+DD199+DD209</f>
        <v>0</v>
      </c>
      <c r="DE215" s="344"/>
      <c r="DF215" s="344">
        <f>DF177+DF189+DF199+DF209</f>
        <v>0</v>
      </c>
      <c r="DG215" s="350">
        <f>DG177+DG189+DG199+DG209</f>
        <v>0</v>
      </c>
      <c r="DH215" s="344"/>
      <c r="DI215" s="344">
        <f>DI177+DI189+DI199+DI209</f>
        <v>0</v>
      </c>
      <c r="DJ215" s="350">
        <f>DJ177+DJ189+DJ199+DJ209</f>
        <v>0</v>
      </c>
      <c r="DK215" s="344"/>
      <c r="DL215" s="344">
        <f>DL177+DL189+DL199+DL209</f>
        <v>0</v>
      </c>
      <c r="DM215" s="350">
        <f>DM177+DM189+DM199+DM209</f>
        <v>0</v>
      </c>
      <c r="DN215" s="344"/>
      <c r="DO215" s="344">
        <f>DO177+DO189+DO199+DO209</f>
        <v>0</v>
      </c>
      <c r="DP215" s="350">
        <f>DP177+DP189+DP199+DP209</f>
        <v>0</v>
      </c>
      <c r="DQ215" s="344"/>
      <c r="DR215" s="344">
        <f t="shared" ref="DR215:DV216" si="5723">DR177+DR189+DR199+DR209</f>
        <v>0</v>
      </c>
      <c r="DS215" s="701">
        <f t="shared" si="5723"/>
        <v>0</v>
      </c>
      <c r="DT215" s="344">
        <f t="shared" si="5723"/>
        <v>0</v>
      </c>
      <c r="DU215" s="344">
        <f t="shared" si="5723"/>
        <v>0</v>
      </c>
      <c r="DV215" s="350">
        <f t="shared" si="5723"/>
        <v>30000</v>
      </c>
      <c r="DW215" s="344"/>
      <c r="DX215" s="344">
        <f t="shared" ref="DX215:DZ216" si="5724">DX177+DX189+DX199+DX209</f>
        <v>17100</v>
      </c>
      <c r="DY215" s="350">
        <f t="shared" si="5724"/>
        <v>0</v>
      </c>
      <c r="DZ215" s="350">
        <f t="shared" si="5724"/>
        <v>0</v>
      </c>
      <c r="EA215" s="344"/>
      <c r="EB215" s="344">
        <f t="shared" ref="EB215:ED216" si="5725">EB177+EB189+EB199+EB209</f>
        <v>0</v>
      </c>
      <c r="EC215" s="424">
        <f t="shared" si="5487"/>
        <v>17100</v>
      </c>
      <c r="ED215" s="350">
        <f t="shared" si="5725"/>
        <v>6550</v>
      </c>
      <c r="EE215" s="344"/>
      <c r="EF215" s="344">
        <f>EF177+EF189+EF199+EF209</f>
        <v>196500</v>
      </c>
      <c r="EG215" s="350">
        <f>EG177+EG189+EG199+EG209</f>
        <v>0</v>
      </c>
      <c r="EH215" s="344"/>
      <c r="EI215" s="344">
        <f>EI177+EI189+EI199+EI209</f>
        <v>0</v>
      </c>
      <c r="EJ215" s="350">
        <f>EJ177+EJ189+EJ199+EJ209</f>
        <v>0</v>
      </c>
      <c r="EK215" s="344"/>
      <c r="EL215" s="344">
        <f>EL177+EL189+EL199+EL209</f>
        <v>0</v>
      </c>
      <c r="EM215" s="350">
        <f>EM177+EM189+EM199+EM209</f>
        <v>3250</v>
      </c>
      <c r="EN215" s="344"/>
      <c r="EO215" s="344">
        <f>EO177+EO189+EO199+EO209</f>
        <v>721500</v>
      </c>
      <c r="EP215" s="350">
        <f>EP177+EP189+EP199+EP209</f>
        <v>0</v>
      </c>
      <c r="EQ215" s="344"/>
      <c r="ER215" s="344">
        <f t="shared" ref="ER215:EV216" si="5726">ER177+ER189+ER199+ER209</f>
        <v>0</v>
      </c>
      <c r="ES215" s="424">
        <f t="shared" si="5482"/>
        <v>918000</v>
      </c>
      <c r="ET215" s="344">
        <f t="shared" si="5726"/>
        <v>0</v>
      </c>
      <c r="EU215" s="344">
        <f t="shared" si="5726"/>
        <v>20000</v>
      </c>
      <c r="EV215" s="344">
        <f t="shared" si="5726"/>
        <v>93510</v>
      </c>
      <c r="EW215" s="424">
        <f t="shared" si="5556"/>
        <v>1048610</v>
      </c>
      <c r="EX215" s="346"/>
      <c r="EY215" s="350">
        <f>EY177+EY189+EY199+EY209</f>
        <v>0</v>
      </c>
      <c r="EZ215" s="344"/>
      <c r="FA215" s="344">
        <f>FA177+FA189+FA199+FA209</f>
        <v>0</v>
      </c>
      <c r="FB215" s="350">
        <f>FB177+FB189+FB199+FB209</f>
        <v>0</v>
      </c>
      <c r="FC215" s="344"/>
      <c r="FD215" s="344">
        <f>FD177+FD189+FD199+FD209</f>
        <v>0</v>
      </c>
      <c r="FE215" s="350">
        <f>FE177+FE189+FE199+FE209</f>
        <v>0</v>
      </c>
      <c r="FF215" s="344"/>
      <c r="FG215" s="344">
        <f>FG177+FG189+FG199+FG209</f>
        <v>0</v>
      </c>
      <c r="FH215" s="350">
        <f>FH177+FH189+FH199+FH209</f>
        <v>0</v>
      </c>
      <c r="FI215" s="344"/>
      <c r="FJ215" s="344">
        <f>FJ177+FJ189+FJ199+FJ209</f>
        <v>0</v>
      </c>
      <c r="FK215" s="350">
        <f>FK177+FK189+FK199+FK209</f>
        <v>0</v>
      </c>
      <c r="FL215" s="344"/>
      <c r="FM215" s="344">
        <f>FM177+FM189+FM199+FM209</f>
        <v>0</v>
      </c>
      <c r="FN215" s="350">
        <f>FN177+FN189+FN199+FN209</f>
        <v>0</v>
      </c>
      <c r="FO215" s="344"/>
      <c r="FP215" s="344">
        <f t="shared" ref="FP215:FT216" si="5727">FP177+FP189+FP199+FP209</f>
        <v>0</v>
      </c>
      <c r="FQ215" s="701">
        <f t="shared" si="5727"/>
        <v>0</v>
      </c>
      <c r="FR215" s="344">
        <f t="shared" si="5727"/>
        <v>0</v>
      </c>
      <c r="FS215" s="344">
        <f t="shared" si="5727"/>
        <v>0</v>
      </c>
      <c r="FT215" s="350">
        <f t="shared" si="5727"/>
        <v>0</v>
      </c>
      <c r="FU215" s="344"/>
      <c r="FV215" s="344">
        <f t="shared" ref="FV215:FX216" si="5728">FV177+FV189+FV199+FV209</f>
        <v>0</v>
      </c>
      <c r="FW215" s="350">
        <f t="shared" si="5728"/>
        <v>0</v>
      </c>
      <c r="FX215" s="344">
        <f t="shared" si="5728"/>
        <v>0</v>
      </c>
      <c r="FY215" s="344"/>
      <c r="FZ215" s="344">
        <f t="shared" ref="FZ215:GB216" si="5729">FZ177+FZ189+FZ199+FZ209</f>
        <v>0</v>
      </c>
      <c r="GA215" s="424">
        <f t="shared" si="5488"/>
        <v>0</v>
      </c>
      <c r="GB215" s="350">
        <f t="shared" si="5729"/>
        <v>5700</v>
      </c>
      <c r="GC215" s="344"/>
      <c r="GD215" s="344">
        <f>GD177+GD189+GD199+GD209</f>
        <v>171000</v>
      </c>
      <c r="GE215" s="350">
        <f>GE177+GE189+GE199+GE209</f>
        <v>0</v>
      </c>
      <c r="GF215" s="344"/>
      <c r="GG215" s="344">
        <f>GG177+GG189+GG199+GG209</f>
        <v>0</v>
      </c>
      <c r="GH215" s="350">
        <f>GH177+GH189+GH199+GH209</f>
        <v>0</v>
      </c>
      <c r="GI215" s="344"/>
      <c r="GJ215" s="344">
        <f>GJ177+GJ189+GJ199+GJ209</f>
        <v>0</v>
      </c>
      <c r="GK215" s="350">
        <f>GK177+GK189+GK199+GK209</f>
        <v>3500</v>
      </c>
      <c r="GL215" s="344"/>
      <c r="GM215" s="344">
        <f>GM177+GM189+GM199+GM209</f>
        <v>777000</v>
      </c>
      <c r="GN215" s="350">
        <f>GN177+GN189+GN199+GN209</f>
        <v>0</v>
      </c>
      <c r="GO215" s="344"/>
      <c r="GP215" s="344">
        <f t="shared" ref="GP215:GT216" si="5730">GP177+GP189+GP199+GP209</f>
        <v>0</v>
      </c>
      <c r="GQ215" s="424">
        <f t="shared" si="5483"/>
        <v>948000</v>
      </c>
      <c r="GR215" s="344">
        <f t="shared" si="5730"/>
        <v>0</v>
      </c>
      <c r="GS215" s="344">
        <f t="shared" si="5730"/>
        <v>20000</v>
      </c>
      <c r="GT215" s="880">
        <f t="shared" si="5730"/>
        <v>94800</v>
      </c>
      <c r="GU215" s="424">
        <f t="shared" si="5572"/>
        <v>1062800</v>
      </c>
      <c r="GV215" s="346"/>
      <c r="GW215" s="350">
        <f>GW177+GW189+GW199+GW209</f>
        <v>0</v>
      </c>
      <c r="GX215" s="344"/>
      <c r="GY215" s="344">
        <f>GY177+GY189+GY199+GY209</f>
        <v>0</v>
      </c>
      <c r="GZ215" s="350">
        <f>GZ177+GZ189+GZ199+GZ209</f>
        <v>0</v>
      </c>
      <c r="HA215" s="344"/>
      <c r="HB215" s="344">
        <f>HB177+HB189+HB199+HB209</f>
        <v>0</v>
      </c>
      <c r="HC215" s="350">
        <f>HC177+HC189+HC199+HC209</f>
        <v>0</v>
      </c>
      <c r="HD215" s="344"/>
      <c r="HE215" s="344">
        <f>HE177+HE189+HE199+HE209</f>
        <v>0</v>
      </c>
      <c r="HF215" s="350">
        <f>HF177+HF189+HF199+HF209</f>
        <v>0</v>
      </c>
      <c r="HG215" s="344"/>
      <c r="HH215" s="344">
        <f>HH177+HH189+HH199+HH209</f>
        <v>0</v>
      </c>
      <c r="HI215" s="350">
        <f>HI177+HI189+HI199+HI209</f>
        <v>0</v>
      </c>
      <c r="HJ215" s="344"/>
      <c r="HK215" s="344">
        <f>HK177+HK189+HK199+HK209</f>
        <v>0</v>
      </c>
      <c r="HL215" s="350">
        <f>HL177+HL189+HL199+HL209</f>
        <v>0</v>
      </c>
      <c r="HM215" s="344"/>
      <c r="HN215" s="344">
        <f t="shared" ref="HN215:HR216" si="5731">HN177+HN189+HN199+HN209</f>
        <v>0</v>
      </c>
      <c r="HO215" s="701">
        <f t="shared" si="5731"/>
        <v>0</v>
      </c>
      <c r="HP215" s="344">
        <f t="shared" si="5731"/>
        <v>0</v>
      </c>
      <c r="HQ215" s="344">
        <f t="shared" si="5731"/>
        <v>0</v>
      </c>
      <c r="HR215" s="350">
        <f t="shared" si="5731"/>
        <v>0</v>
      </c>
      <c r="HS215" s="344"/>
      <c r="HT215" s="344">
        <f t="shared" ref="HT215:HV216" si="5732">HT177+HT189+HT199+HT209</f>
        <v>0</v>
      </c>
      <c r="HU215" s="350">
        <f t="shared" si="5732"/>
        <v>0</v>
      </c>
      <c r="HV215" s="350">
        <f t="shared" si="5732"/>
        <v>0</v>
      </c>
      <c r="HW215" s="344"/>
      <c r="HX215" s="344">
        <f t="shared" ref="HX215:HZ216" si="5733">HX177+HX189+HX199+HX209</f>
        <v>0</v>
      </c>
      <c r="HY215" s="424">
        <f t="shared" si="5489"/>
        <v>0</v>
      </c>
      <c r="HZ215" s="350">
        <f t="shared" si="5733"/>
        <v>5700</v>
      </c>
      <c r="IA215" s="344"/>
      <c r="IB215" s="344">
        <f>IB177+IB189+IB199+IB209</f>
        <v>171000</v>
      </c>
      <c r="IC215" s="350">
        <f>IC177+IC189+IC199+IC209</f>
        <v>0</v>
      </c>
      <c r="ID215" s="344"/>
      <c r="IE215" s="344">
        <f>IE177+IE189+IE199+IE209</f>
        <v>0</v>
      </c>
      <c r="IF215" s="350">
        <f>IF177+IF189+IF199+IF209</f>
        <v>0</v>
      </c>
      <c r="IG215" s="344"/>
      <c r="IH215" s="344">
        <f>IH177+IH189+IH199+IH209</f>
        <v>0</v>
      </c>
      <c r="II215" s="350">
        <f>II177+II189+II199+II209</f>
        <v>3500</v>
      </c>
      <c r="IJ215" s="344"/>
      <c r="IK215" s="344">
        <f>IK177+IK189+IK199+IK209</f>
        <v>777000</v>
      </c>
      <c r="IL215" s="350">
        <f>IL177+IL189+IL199+IL209</f>
        <v>0</v>
      </c>
      <c r="IM215" s="344"/>
      <c r="IN215" s="344">
        <f t="shared" ref="IN215:IR216" si="5734">IN177+IN189+IN199+IN209</f>
        <v>0</v>
      </c>
      <c r="IO215" s="424">
        <f t="shared" si="5484"/>
        <v>948000</v>
      </c>
      <c r="IP215" s="344">
        <f t="shared" si="5734"/>
        <v>0</v>
      </c>
      <c r="IQ215" s="344">
        <f t="shared" si="5734"/>
        <v>20000</v>
      </c>
      <c r="IR215" s="880">
        <f t="shared" si="5734"/>
        <v>94800</v>
      </c>
      <c r="IS215" s="424">
        <f t="shared" si="5588"/>
        <v>1062800</v>
      </c>
      <c r="IT215" s="346"/>
      <c r="IU215" s="350">
        <f>IU177+IU189+IU199+IU209</f>
        <v>0</v>
      </c>
      <c r="IV215" s="344"/>
      <c r="IW215" s="344">
        <f>IW177+IW189+IW199+IW209</f>
        <v>0</v>
      </c>
      <c r="IX215" s="350">
        <f>IX177+IX189+IX199+IX209</f>
        <v>0</v>
      </c>
      <c r="IY215" s="344"/>
      <c r="IZ215" s="344">
        <f>IZ177+IZ189+IZ199+IZ209</f>
        <v>0</v>
      </c>
      <c r="JA215" s="350">
        <f>JA177+JA189+JA199+JA209</f>
        <v>0</v>
      </c>
      <c r="JB215" s="344"/>
      <c r="JC215" s="344">
        <f>JC177+JC189+JC199+JC209</f>
        <v>0</v>
      </c>
      <c r="JD215" s="350">
        <f>JD177+JD189+JD199+JD209</f>
        <v>0</v>
      </c>
      <c r="JE215" s="344"/>
      <c r="JF215" s="344">
        <f>JF177+JF189+JF199+JF209</f>
        <v>0</v>
      </c>
      <c r="JG215" s="350">
        <f>JG177+JG189+JG199+JG209</f>
        <v>0</v>
      </c>
      <c r="JH215" s="344"/>
      <c r="JI215" s="344">
        <f>JI177+JI189+JI199+JI209</f>
        <v>0</v>
      </c>
      <c r="JJ215" s="350">
        <f>JJ177+JJ189+JJ199+JJ209</f>
        <v>0</v>
      </c>
      <c r="JK215" s="344"/>
      <c r="JL215" s="344">
        <f t="shared" ref="JL215:JP216" si="5735">JL177+JL189+JL199+JL209</f>
        <v>0</v>
      </c>
      <c r="JM215" s="701">
        <f t="shared" si="5735"/>
        <v>0</v>
      </c>
      <c r="JN215" s="344">
        <f t="shared" si="5735"/>
        <v>0</v>
      </c>
      <c r="JO215" s="344">
        <f t="shared" si="5735"/>
        <v>0</v>
      </c>
      <c r="JP215" s="350">
        <f t="shared" si="5735"/>
        <v>0</v>
      </c>
      <c r="JQ215" s="344"/>
      <c r="JR215" s="344">
        <f t="shared" ref="JR215:JT216" si="5736">JR177+JR189+JR199+JR209</f>
        <v>0</v>
      </c>
      <c r="JS215" s="350">
        <f t="shared" si="5736"/>
        <v>0</v>
      </c>
      <c r="JT215" s="350">
        <f t="shared" si="5736"/>
        <v>0</v>
      </c>
      <c r="JU215" s="344"/>
      <c r="JV215" s="344">
        <f t="shared" ref="JV215:JX216" si="5737">JV177+JV189+JV199+JV209</f>
        <v>0</v>
      </c>
      <c r="JW215" s="424">
        <f t="shared" si="5490"/>
        <v>0</v>
      </c>
      <c r="JX215" s="350">
        <f t="shared" si="5737"/>
        <v>5700</v>
      </c>
      <c r="JY215" s="344"/>
      <c r="JZ215" s="344">
        <f>JZ177+JZ189+JZ199+JZ209</f>
        <v>171000</v>
      </c>
      <c r="KA215" s="350">
        <f>KA177+KA189+KA199+KA209</f>
        <v>0</v>
      </c>
      <c r="KB215" s="344"/>
      <c r="KC215" s="344">
        <f>KC177+KC189+KC199+KC209</f>
        <v>0</v>
      </c>
      <c r="KD215" s="350">
        <f>KD177+KD189+KD199+KD209</f>
        <v>0</v>
      </c>
      <c r="KE215" s="344"/>
      <c r="KF215" s="344">
        <f>KF177+KF189+KF199+KF209</f>
        <v>0</v>
      </c>
      <c r="KG215" s="350">
        <f>KG177+KG189+KG199+KG209</f>
        <v>3500</v>
      </c>
      <c r="KH215" s="344"/>
      <c r="KI215" s="344">
        <f>KI177+KI189+KI199+KI209</f>
        <v>777000</v>
      </c>
      <c r="KJ215" s="350">
        <f>KJ177+KJ189+KJ199+KJ209</f>
        <v>0</v>
      </c>
      <c r="KK215" s="344"/>
      <c r="KL215" s="344">
        <f t="shared" ref="KL215:KP216" si="5738">KL177+KL189+KL199+KL209</f>
        <v>0</v>
      </c>
      <c r="KM215" s="424">
        <f t="shared" si="5485"/>
        <v>948000</v>
      </c>
      <c r="KN215" s="344">
        <f t="shared" si="5738"/>
        <v>0</v>
      </c>
      <c r="KO215" s="344">
        <f t="shared" si="5738"/>
        <v>20000</v>
      </c>
      <c r="KP215" s="880">
        <f t="shared" si="5738"/>
        <v>94800</v>
      </c>
      <c r="KQ215" s="424">
        <f t="shared" si="5604"/>
        <v>1062800</v>
      </c>
      <c r="KR215" s="346"/>
    </row>
    <row r="216" spans="1:304" ht="15">
      <c r="A216" s="919"/>
      <c r="B216" s="998" t="s">
        <v>139</v>
      </c>
      <c r="C216" s="999"/>
      <c r="D216" s="348" t="s">
        <v>55</v>
      </c>
      <c r="E216" s="341">
        <f>E178+E190+E200+E210</f>
        <v>0</v>
      </c>
      <c r="F216" s="341" t="str">
        <f t="shared" si="5713"/>
        <v/>
      </c>
      <c r="G216" s="341">
        <f>G178+G190+G200+G210</f>
        <v>0</v>
      </c>
      <c r="H216" s="341">
        <f>H178+H190+H200+H210</f>
        <v>40</v>
      </c>
      <c r="I216" s="341">
        <f t="shared" si="5460"/>
        <v>65</v>
      </c>
      <c r="J216" s="341">
        <f>J178+J190+J200+J210</f>
        <v>2600</v>
      </c>
      <c r="K216" s="341">
        <f>K178+K190+K200+K210</f>
        <v>0</v>
      </c>
      <c r="L216" s="341" t="str">
        <f t="shared" si="5461"/>
        <v/>
      </c>
      <c r="M216" s="341">
        <f>M178+M190+M200+M210</f>
        <v>0</v>
      </c>
      <c r="N216" s="341">
        <f>N178+N190+N200+N210</f>
        <v>0</v>
      </c>
      <c r="O216" s="341" t="str">
        <f t="shared" si="5462"/>
        <v/>
      </c>
      <c r="P216" s="341">
        <f>P178+P190+P200+P210</f>
        <v>0</v>
      </c>
      <c r="Q216" s="341">
        <f>Q178+Q190+Q200+Q210</f>
        <v>0</v>
      </c>
      <c r="R216" s="341" t="str">
        <f t="shared" si="5463"/>
        <v/>
      </c>
      <c r="S216" s="341">
        <f>S178+S190+S200+S210</f>
        <v>0</v>
      </c>
      <c r="T216" s="341">
        <f>T178+T190+T200+T210</f>
        <v>100</v>
      </c>
      <c r="U216" s="341">
        <f t="shared" si="5464"/>
        <v>823.38</v>
      </c>
      <c r="V216" s="341">
        <f t="shared" si="5714"/>
        <v>82338</v>
      </c>
      <c r="W216" s="700">
        <f t="shared" si="5714"/>
        <v>0</v>
      </c>
      <c r="X216" s="341">
        <f t="shared" si="5714"/>
        <v>0</v>
      </c>
      <c r="Y216" s="341">
        <f t="shared" si="5714"/>
        <v>0</v>
      </c>
      <c r="Z216" s="341">
        <f t="shared" si="5714"/>
        <v>45000</v>
      </c>
      <c r="AA216" s="343">
        <f t="shared" si="5465"/>
        <v>2.0790000000000002</v>
      </c>
      <c r="AB216" s="341">
        <f t="shared" si="5715"/>
        <v>93555</v>
      </c>
      <c r="AC216" s="341">
        <f t="shared" si="5715"/>
        <v>0</v>
      </c>
      <c r="AD216" s="341">
        <f t="shared" si="5715"/>
        <v>0</v>
      </c>
      <c r="AE216" s="341" t="str">
        <f t="shared" si="5466"/>
        <v/>
      </c>
      <c r="AF216" s="341">
        <f t="shared" si="5716"/>
        <v>0</v>
      </c>
      <c r="AG216" s="341">
        <f t="shared" si="5716"/>
        <v>178493</v>
      </c>
      <c r="AH216" s="341">
        <f t="shared" si="5716"/>
        <v>0</v>
      </c>
      <c r="AI216" s="341" t="str">
        <f t="shared" si="5500"/>
        <v/>
      </c>
      <c r="AJ216" s="341">
        <f>AJ178+AJ190+AJ200+AJ210</f>
        <v>0</v>
      </c>
      <c r="AK216" s="341">
        <f>AK178+AK190+AK200+AK210</f>
        <v>0</v>
      </c>
      <c r="AL216" s="341" t="str">
        <f t="shared" si="5607"/>
        <v/>
      </c>
      <c r="AM216" s="341">
        <f>AM178+AM190+AM200+AM210</f>
        <v>0</v>
      </c>
      <c r="AN216" s="341">
        <f>AN178+AN190+AN200+AN210</f>
        <v>0</v>
      </c>
      <c r="AO216" s="341" t="str">
        <f t="shared" si="5504"/>
        <v/>
      </c>
      <c r="AP216" s="341">
        <f>AP178+AP190+AP200+AP210</f>
        <v>0</v>
      </c>
      <c r="AQ216" s="341">
        <f>AQ178+AQ190+AQ200+AQ210</f>
        <v>0</v>
      </c>
      <c r="AR216" s="341" t="str">
        <f t="shared" si="5506"/>
        <v/>
      </c>
      <c r="AS216" s="341">
        <f>AS178+AS190+AS200+AS210</f>
        <v>0</v>
      </c>
      <c r="AT216" s="341">
        <f>AT178+AT190+AT200+AT210</f>
        <v>0</v>
      </c>
      <c r="AU216" s="341" t="str">
        <f t="shared" si="5717"/>
        <v/>
      </c>
      <c r="AV216" s="341">
        <f t="shared" si="5718"/>
        <v>0</v>
      </c>
      <c r="AW216" s="341">
        <f t="shared" si="5718"/>
        <v>0</v>
      </c>
      <c r="AX216" s="341">
        <f t="shared" si="5718"/>
        <v>0</v>
      </c>
      <c r="AY216" s="341">
        <f t="shared" si="5718"/>
        <v>0</v>
      </c>
      <c r="AZ216" s="354">
        <f t="shared" si="5718"/>
        <v>17849.300000000003</v>
      </c>
      <c r="BA216" s="352">
        <f t="shared" si="5308"/>
        <v>196342.3</v>
      </c>
      <c r="BB216" s="346"/>
      <c r="BC216" s="340">
        <f>BC178+BC190+BC200+BC210</f>
        <v>0</v>
      </c>
      <c r="BD216" s="342" t="str">
        <f t="shared" si="5512"/>
        <v/>
      </c>
      <c r="BE216" s="342">
        <f>BE178+BE190+BE200+BE210</f>
        <v>0</v>
      </c>
      <c r="BF216" s="341">
        <f>BF178+BF190+BF200+BF210</f>
        <v>20</v>
      </c>
      <c r="BG216" s="342">
        <f t="shared" si="5514"/>
        <v>18</v>
      </c>
      <c r="BH216" s="342">
        <f>BH178+BH190+BH200+BH210</f>
        <v>360</v>
      </c>
      <c r="BI216" s="341">
        <f>BI178+BI190+BI200+BI210</f>
        <v>0</v>
      </c>
      <c r="BJ216" s="342" t="str">
        <f t="shared" si="5516"/>
        <v/>
      </c>
      <c r="BK216" s="342">
        <f>BK178+BK190+BK200+BK210</f>
        <v>0</v>
      </c>
      <c r="BL216" s="341">
        <f>BL178+BL190+BL200+BL210</f>
        <v>0</v>
      </c>
      <c r="BM216" s="342" t="str">
        <f t="shared" si="5518"/>
        <v/>
      </c>
      <c r="BN216" s="342">
        <f>BN178+BN190+BN200+BN210</f>
        <v>0</v>
      </c>
      <c r="BO216" s="341">
        <f>BO178+BO190+BO200+BO210</f>
        <v>0</v>
      </c>
      <c r="BP216" s="342" t="str">
        <f t="shared" si="5520"/>
        <v/>
      </c>
      <c r="BQ216" s="342">
        <f>BQ178+BQ190+BQ200+BQ210</f>
        <v>0</v>
      </c>
      <c r="BR216" s="341">
        <f>BR178+BR190+BR200+BR210</f>
        <v>50</v>
      </c>
      <c r="BS216" s="342">
        <f t="shared" si="5522"/>
        <v>823.38</v>
      </c>
      <c r="BT216" s="342">
        <f t="shared" si="5719"/>
        <v>41169</v>
      </c>
      <c r="BU216" s="700">
        <f t="shared" si="5719"/>
        <v>0</v>
      </c>
      <c r="BV216" s="342">
        <f t="shared" si="5719"/>
        <v>0</v>
      </c>
      <c r="BW216" s="342">
        <f t="shared" si="5719"/>
        <v>0</v>
      </c>
      <c r="BX216" s="341">
        <f t="shared" si="5719"/>
        <v>0</v>
      </c>
      <c r="BY216" s="342" t="str">
        <f t="shared" si="5524"/>
        <v/>
      </c>
      <c r="BZ216" s="342">
        <f t="shared" si="5720"/>
        <v>0</v>
      </c>
      <c r="CA216" s="341">
        <f t="shared" si="5720"/>
        <v>16000</v>
      </c>
      <c r="CB216" s="341">
        <f t="shared" si="5720"/>
        <v>0</v>
      </c>
      <c r="CC216" s="342" t="str">
        <f t="shared" si="5526"/>
        <v/>
      </c>
      <c r="CD216" s="342">
        <f t="shared" si="5721"/>
        <v>0</v>
      </c>
      <c r="CE216" s="424">
        <f>SUM(BE216,BH216,BK216,BN216,BQ216,BT216,BW216,BZ216,CD216)</f>
        <v>41529</v>
      </c>
      <c r="CF216" s="341">
        <f t="shared" si="5721"/>
        <v>6340</v>
      </c>
      <c r="CG216" s="342">
        <f t="shared" si="5529"/>
        <v>21.088328075709779</v>
      </c>
      <c r="CH216" s="342">
        <f>CH178+CH190+CH200+CH210</f>
        <v>133700</v>
      </c>
      <c r="CI216" s="341">
        <f>CI178+CI190+CI200+CI210</f>
        <v>0</v>
      </c>
      <c r="CJ216" s="342" t="str">
        <f t="shared" si="5531"/>
        <v/>
      </c>
      <c r="CK216" s="342">
        <f>CK178+CK190+CK200+CK210</f>
        <v>0</v>
      </c>
      <c r="CL216" s="341">
        <f>CL178+CL190+CL200+CL210</f>
        <v>0</v>
      </c>
      <c r="CM216" s="342" t="str">
        <f t="shared" si="5533"/>
        <v/>
      </c>
      <c r="CN216" s="342">
        <f>CN178+CN190+CN200+CN210</f>
        <v>0</v>
      </c>
      <c r="CO216" s="341">
        <f>CO178+CO190+CO200+CO210</f>
        <v>4450</v>
      </c>
      <c r="CP216" s="342">
        <f t="shared" si="5535"/>
        <v>219.50561797752809</v>
      </c>
      <c r="CQ216" s="342">
        <f>CQ178+CQ190+CQ200+CQ210</f>
        <v>976800</v>
      </c>
      <c r="CR216" s="341">
        <f>CR178+CR190+CR200+CR210</f>
        <v>0</v>
      </c>
      <c r="CS216" s="342" t="str">
        <f t="shared" si="5537"/>
        <v/>
      </c>
      <c r="CT216" s="342">
        <f t="shared" si="5722"/>
        <v>0</v>
      </c>
      <c r="CU216" s="424">
        <f t="shared" si="5481"/>
        <v>1110500</v>
      </c>
      <c r="CV216" s="342">
        <f t="shared" si="5722"/>
        <v>0</v>
      </c>
      <c r="CW216" s="342">
        <f t="shared" si="5722"/>
        <v>0</v>
      </c>
      <c r="CX216" s="342">
        <f t="shared" si="5722"/>
        <v>115202.9</v>
      </c>
      <c r="CY216" s="424">
        <f t="shared" si="5540"/>
        <v>1267231.8999999999</v>
      </c>
      <c r="CZ216" s="347"/>
      <c r="DA216" s="341">
        <f>DA178+DA190+DA200+DA210</f>
        <v>0</v>
      </c>
      <c r="DB216" s="342"/>
      <c r="DC216" s="342">
        <f>DC178+DC190+DC200+DC210</f>
        <v>0</v>
      </c>
      <c r="DD216" s="341">
        <f>DD178+DD190+DD200+DD210</f>
        <v>0</v>
      </c>
      <c r="DE216" s="342"/>
      <c r="DF216" s="342">
        <f>DF178+DF190+DF200+DF210</f>
        <v>0</v>
      </c>
      <c r="DG216" s="341">
        <f>DG178+DG190+DG200+DG210</f>
        <v>0</v>
      </c>
      <c r="DH216" s="342"/>
      <c r="DI216" s="342">
        <f>DI178+DI190+DI200+DI210</f>
        <v>0</v>
      </c>
      <c r="DJ216" s="341">
        <f>DJ178+DJ190+DJ200+DJ210</f>
        <v>0</v>
      </c>
      <c r="DK216" s="342"/>
      <c r="DL216" s="342">
        <f>DL178+DL190+DL200+DL210</f>
        <v>0</v>
      </c>
      <c r="DM216" s="341">
        <f>DM178+DM190+DM200+DM210</f>
        <v>0</v>
      </c>
      <c r="DN216" s="342"/>
      <c r="DO216" s="342">
        <f>DO178+DO190+DO200+DO210</f>
        <v>0</v>
      </c>
      <c r="DP216" s="341">
        <f>DP178+DP190+DP200+DP210</f>
        <v>0</v>
      </c>
      <c r="DQ216" s="342"/>
      <c r="DR216" s="342">
        <f t="shared" si="5723"/>
        <v>0</v>
      </c>
      <c r="DS216" s="700">
        <f t="shared" si="5723"/>
        <v>0</v>
      </c>
      <c r="DT216" s="342">
        <f t="shared" si="5723"/>
        <v>0</v>
      </c>
      <c r="DU216" s="342">
        <f t="shared" si="5723"/>
        <v>0</v>
      </c>
      <c r="DV216" s="341">
        <f t="shared" si="5723"/>
        <v>0</v>
      </c>
      <c r="DW216" s="342"/>
      <c r="DX216" s="342">
        <f t="shared" si="5724"/>
        <v>0</v>
      </c>
      <c r="DY216" s="341">
        <f t="shared" si="5724"/>
        <v>10000</v>
      </c>
      <c r="DZ216" s="341">
        <f t="shared" si="5724"/>
        <v>0</v>
      </c>
      <c r="EA216" s="342"/>
      <c r="EB216" s="342">
        <f t="shared" si="5725"/>
        <v>0</v>
      </c>
      <c r="EC216" s="424">
        <f>SUM(DC216,DF216,DI216,DL216,DO216,DR216,DU216,DX216,EB216)</f>
        <v>0</v>
      </c>
      <c r="ED216" s="341">
        <f t="shared" si="5725"/>
        <v>6028</v>
      </c>
      <c r="EE216" s="342"/>
      <c r="EF216" s="342">
        <f>EF178+EF190+EF200+EF210</f>
        <v>113060</v>
      </c>
      <c r="EG216" s="341">
        <f>EG178+EG190+EG200+EG210</f>
        <v>0</v>
      </c>
      <c r="EH216" s="342"/>
      <c r="EI216" s="342">
        <f>EI178+EI190+EI200+EI210</f>
        <v>0</v>
      </c>
      <c r="EJ216" s="341">
        <f>EJ178+EJ190+EJ200+EJ210</f>
        <v>50</v>
      </c>
      <c r="EK216" s="342"/>
      <c r="EL216" s="342">
        <f>EL178+EL190+EL200+EL210</f>
        <v>93283</v>
      </c>
      <c r="EM216" s="341">
        <f>EM178+EM190+EM200+EM210</f>
        <v>2970</v>
      </c>
      <c r="EN216" s="342"/>
      <c r="EO216" s="342">
        <f>EO178+EO190+EO200+EO210</f>
        <v>442890</v>
      </c>
      <c r="EP216" s="341">
        <f>EP178+EP190+EP200+EP210</f>
        <v>0</v>
      </c>
      <c r="EQ216" s="342"/>
      <c r="ER216" s="342">
        <f t="shared" si="5726"/>
        <v>0</v>
      </c>
      <c r="ES216" s="424">
        <f t="shared" si="5482"/>
        <v>649233</v>
      </c>
      <c r="ET216" s="342">
        <f t="shared" si="5726"/>
        <v>0</v>
      </c>
      <c r="EU216" s="342">
        <f t="shared" si="5726"/>
        <v>0</v>
      </c>
      <c r="EV216" s="342">
        <f t="shared" si="5726"/>
        <v>64923.3</v>
      </c>
      <c r="EW216" s="424">
        <f t="shared" si="5556"/>
        <v>714156.3</v>
      </c>
      <c r="EX216" s="346"/>
      <c r="EY216" s="341">
        <f>EY178+EY190+EY200+EY210</f>
        <v>0</v>
      </c>
      <c r="EZ216" s="342"/>
      <c r="FA216" s="342">
        <f>FA178+FA190+FA200+FA210</f>
        <v>0</v>
      </c>
      <c r="FB216" s="341">
        <f>FB178+FB190+FB200+FB210</f>
        <v>0</v>
      </c>
      <c r="FC216" s="342"/>
      <c r="FD216" s="342">
        <f>FD178+FD190+FD200+FD210</f>
        <v>0</v>
      </c>
      <c r="FE216" s="341">
        <f>FE178+FE190+FE200+FE210</f>
        <v>0</v>
      </c>
      <c r="FF216" s="342"/>
      <c r="FG216" s="342">
        <f>FG178+FG190+FG200+FG210</f>
        <v>0</v>
      </c>
      <c r="FH216" s="341">
        <f>FH178+FH190+FH200+FH210</f>
        <v>0</v>
      </c>
      <c r="FI216" s="342"/>
      <c r="FJ216" s="342">
        <f>FJ178+FJ190+FJ200+FJ210</f>
        <v>0</v>
      </c>
      <c r="FK216" s="341">
        <f>FK178+FK190+FK200+FK210</f>
        <v>0</v>
      </c>
      <c r="FL216" s="342"/>
      <c r="FM216" s="342">
        <f>FM178+FM190+FM200+FM210</f>
        <v>0</v>
      </c>
      <c r="FN216" s="341">
        <f>FN178+FN190+FN200+FN210</f>
        <v>0</v>
      </c>
      <c r="FO216" s="342"/>
      <c r="FP216" s="342">
        <f t="shared" si="5727"/>
        <v>0</v>
      </c>
      <c r="FQ216" s="700">
        <f t="shared" si="5727"/>
        <v>0</v>
      </c>
      <c r="FR216" s="342">
        <f t="shared" si="5727"/>
        <v>0</v>
      </c>
      <c r="FS216" s="342">
        <f t="shared" si="5727"/>
        <v>0</v>
      </c>
      <c r="FT216" s="341">
        <f t="shared" si="5727"/>
        <v>16000</v>
      </c>
      <c r="FU216" s="342"/>
      <c r="FV216" s="342">
        <f t="shared" si="5728"/>
        <v>32000</v>
      </c>
      <c r="FW216" s="341">
        <f t="shared" si="5728"/>
        <v>0</v>
      </c>
      <c r="FX216" s="342">
        <f t="shared" si="5728"/>
        <v>0</v>
      </c>
      <c r="FY216" s="342"/>
      <c r="FZ216" s="342">
        <f t="shared" si="5729"/>
        <v>0</v>
      </c>
      <c r="GA216" s="424">
        <f>SUM(FA216,FD216,FG216,FJ216,FM216,FP216,FS216,FV216,FZ216)</f>
        <v>32000</v>
      </c>
      <c r="GB216" s="341">
        <f t="shared" si="5729"/>
        <v>5960</v>
      </c>
      <c r="GC216" s="342"/>
      <c r="GD216" s="342">
        <f>GD178+GD190+GD200+GD210</f>
        <v>126100</v>
      </c>
      <c r="GE216" s="341">
        <f>GE178+GE190+GE200+GE210</f>
        <v>0</v>
      </c>
      <c r="GF216" s="342"/>
      <c r="GG216" s="342">
        <f>GG178+GG190+GG200+GG210</f>
        <v>0</v>
      </c>
      <c r="GH216" s="341">
        <f>GH178+GH190+GH200+GH210</f>
        <v>50</v>
      </c>
      <c r="GI216" s="342"/>
      <c r="GJ216" s="342">
        <f>GJ178+GJ190+GJ200+GJ210</f>
        <v>93283</v>
      </c>
      <c r="GK216" s="341">
        <f>GK178+GK190+GK200+GK210</f>
        <v>2964</v>
      </c>
      <c r="GL216" s="342"/>
      <c r="GM216" s="342">
        <f>GM178+GM190+GM200+GM210</f>
        <v>441558</v>
      </c>
      <c r="GN216" s="341">
        <f>GN178+GN190+GN200+GN210</f>
        <v>0</v>
      </c>
      <c r="GO216" s="342"/>
      <c r="GP216" s="342">
        <f t="shared" si="5730"/>
        <v>0</v>
      </c>
      <c r="GQ216" s="424">
        <f t="shared" si="5483"/>
        <v>660941</v>
      </c>
      <c r="GR216" s="342">
        <f t="shared" si="5730"/>
        <v>0</v>
      </c>
      <c r="GS216" s="342">
        <f t="shared" si="5730"/>
        <v>0</v>
      </c>
      <c r="GT216" s="347">
        <f t="shared" si="5730"/>
        <v>69294.100000000006</v>
      </c>
      <c r="GU216" s="424">
        <f t="shared" si="5572"/>
        <v>762235.1</v>
      </c>
      <c r="GV216" s="346"/>
      <c r="GW216" s="341">
        <f>GW178+GW190+GW200+GW210</f>
        <v>0</v>
      </c>
      <c r="GX216" s="342"/>
      <c r="GY216" s="342">
        <f>GY178+GY190+GY200+GY210</f>
        <v>0</v>
      </c>
      <c r="GZ216" s="341">
        <f>GZ178+GZ190+GZ200+GZ210</f>
        <v>0</v>
      </c>
      <c r="HA216" s="342"/>
      <c r="HB216" s="342">
        <f>HB178+HB190+HB200+HB210</f>
        <v>0</v>
      </c>
      <c r="HC216" s="341">
        <f>HC178+HC190+HC200+HC210</f>
        <v>0</v>
      </c>
      <c r="HD216" s="342"/>
      <c r="HE216" s="342">
        <f>HE178+HE190+HE200+HE210</f>
        <v>0</v>
      </c>
      <c r="HF216" s="341">
        <f>HF178+HF190+HF200+HF210</f>
        <v>20</v>
      </c>
      <c r="HG216" s="342"/>
      <c r="HH216" s="342">
        <f>HH178+HH190+HH200+HH210</f>
        <v>640</v>
      </c>
      <c r="HI216" s="341">
        <f>HI178+HI190+HI200+HI210</f>
        <v>10</v>
      </c>
      <c r="HJ216" s="342"/>
      <c r="HK216" s="342">
        <f>HK178+HK190+HK200+HK210</f>
        <v>3500</v>
      </c>
      <c r="HL216" s="341">
        <f>HL178+HL190+HL200+HL210</f>
        <v>0</v>
      </c>
      <c r="HM216" s="342"/>
      <c r="HN216" s="342">
        <f t="shared" si="5731"/>
        <v>0</v>
      </c>
      <c r="HO216" s="700">
        <f t="shared" si="5731"/>
        <v>0</v>
      </c>
      <c r="HP216" s="342">
        <f t="shared" si="5731"/>
        <v>0</v>
      </c>
      <c r="HQ216" s="342">
        <f t="shared" si="5731"/>
        <v>0</v>
      </c>
      <c r="HR216" s="341">
        <f t="shared" si="5731"/>
        <v>10000</v>
      </c>
      <c r="HS216" s="342"/>
      <c r="HT216" s="342">
        <f t="shared" si="5732"/>
        <v>5700</v>
      </c>
      <c r="HU216" s="341">
        <f t="shared" si="5732"/>
        <v>0</v>
      </c>
      <c r="HV216" s="341">
        <f t="shared" si="5732"/>
        <v>0</v>
      </c>
      <c r="HW216" s="342"/>
      <c r="HX216" s="342">
        <f t="shared" si="5733"/>
        <v>0</v>
      </c>
      <c r="HY216" s="424">
        <f>SUM(GY216,HB216,HE216,HH216,HK216,HN216,HQ216,HT216,HX216)</f>
        <v>9840</v>
      </c>
      <c r="HZ216" s="341">
        <f t="shared" si="5733"/>
        <v>5960</v>
      </c>
      <c r="IA216" s="342"/>
      <c r="IB216" s="342">
        <f>IB178+IB190+IB200+IB210</f>
        <v>111700</v>
      </c>
      <c r="IC216" s="341">
        <f>IC178+IC190+IC200+IC210</f>
        <v>0</v>
      </c>
      <c r="ID216" s="342"/>
      <c r="IE216" s="342">
        <f>IE178+IE190+IE200+IE210</f>
        <v>0</v>
      </c>
      <c r="IF216" s="341">
        <f>IF178+IF190+IF200+IF210</f>
        <v>50</v>
      </c>
      <c r="IG216" s="342"/>
      <c r="IH216" s="342">
        <f>IH178+IH190+IH200+IH210</f>
        <v>93283</v>
      </c>
      <c r="II216" s="341">
        <f>II178+II190+II200+II210</f>
        <v>2930</v>
      </c>
      <c r="IJ216" s="342"/>
      <c r="IK216" s="342">
        <f>IK178+IK190+IK200+IK210</f>
        <v>633810</v>
      </c>
      <c r="IL216" s="341">
        <f>IL178+IL190+IL200+IL210</f>
        <v>0</v>
      </c>
      <c r="IM216" s="342"/>
      <c r="IN216" s="342">
        <f t="shared" si="5734"/>
        <v>0</v>
      </c>
      <c r="IO216" s="424">
        <f t="shared" si="5484"/>
        <v>838793</v>
      </c>
      <c r="IP216" s="342">
        <f t="shared" si="5734"/>
        <v>0</v>
      </c>
      <c r="IQ216" s="342">
        <f t="shared" si="5734"/>
        <v>0</v>
      </c>
      <c r="IR216" s="347">
        <f t="shared" si="5734"/>
        <v>84863.3</v>
      </c>
      <c r="IS216" s="424">
        <f t="shared" si="5588"/>
        <v>933496.3</v>
      </c>
      <c r="IT216" s="346"/>
      <c r="IU216" s="341">
        <f>IU178+IU190+IU200+IU210</f>
        <v>0</v>
      </c>
      <c r="IV216" s="342"/>
      <c r="IW216" s="342">
        <f>IW178+IW190+IW200+IW210</f>
        <v>0</v>
      </c>
      <c r="IX216" s="341">
        <f>IX178+IX190+IX200+IX210</f>
        <v>0</v>
      </c>
      <c r="IY216" s="342"/>
      <c r="IZ216" s="342">
        <f>IZ178+IZ190+IZ200+IZ210</f>
        <v>0</v>
      </c>
      <c r="JA216" s="341">
        <f>JA178+JA190+JA200+JA210</f>
        <v>0</v>
      </c>
      <c r="JB216" s="342"/>
      <c r="JC216" s="342">
        <f>JC178+JC190+JC200+JC210</f>
        <v>0</v>
      </c>
      <c r="JD216" s="341">
        <f>JD178+JD190+JD200+JD210</f>
        <v>0</v>
      </c>
      <c r="JE216" s="342"/>
      <c r="JF216" s="342">
        <f>JF178+JF190+JF200+JF210</f>
        <v>0</v>
      </c>
      <c r="JG216" s="341">
        <f>JG178+JG190+JG200+JG210</f>
        <v>10</v>
      </c>
      <c r="JH216" s="342"/>
      <c r="JI216" s="342">
        <f>JI178+JI190+JI200+JI210</f>
        <v>3500</v>
      </c>
      <c r="JJ216" s="341">
        <f>JJ178+JJ190+JJ200+JJ210</f>
        <v>0</v>
      </c>
      <c r="JK216" s="342"/>
      <c r="JL216" s="342">
        <f t="shared" si="5735"/>
        <v>0</v>
      </c>
      <c r="JM216" s="700">
        <f t="shared" si="5735"/>
        <v>0</v>
      </c>
      <c r="JN216" s="342">
        <f t="shared" si="5735"/>
        <v>0</v>
      </c>
      <c r="JO216" s="342">
        <f t="shared" si="5735"/>
        <v>0</v>
      </c>
      <c r="JP216" s="341">
        <f t="shared" si="5735"/>
        <v>10000</v>
      </c>
      <c r="JQ216" s="342"/>
      <c r="JR216" s="342">
        <f t="shared" si="5736"/>
        <v>5700</v>
      </c>
      <c r="JS216" s="341">
        <f t="shared" si="5736"/>
        <v>0</v>
      </c>
      <c r="JT216" s="341">
        <f t="shared" si="5736"/>
        <v>0</v>
      </c>
      <c r="JU216" s="342"/>
      <c r="JV216" s="342">
        <f t="shared" si="5737"/>
        <v>0</v>
      </c>
      <c r="JW216" s="424">
        <f>SUM(IW216,IZ216,JC216,JF216,JI216,JL216,JO216,JR216,JV216)</f>
        <v>9200</v>
      </c>
      <c r="JX216" s="341">
        <f t="shared" si="5737"/>
        <v>5960</v>
      </c>
      <c r="JY216" s="342"/>
      <c r="JZ216" s="342">
        <f>JZ178+JZ190+JZ200+JZ210</f>
        <v>111700</v>
      </c>
      <c r="KA216" s="341">
        <f>KA178+KA190+KA200+KA210</f>
        <v>0</v>
      </c>
      <c r="KB216" s="342"/>
      <c r="KC216" s="342">
        <f>KC178+KC190+KC200+KC210</f>
        <v>0</v>
      </c>
      <c r="KD216" s="341">
        <f>KD178+KD190+KD200+KD210</f>
        <v>50</v>
      </c>
      <c r="KE216" s="342"/>
      <c r="KF216" s="342">
        <f>KF178+KF190+KF200+KF210</f>
        <v>93283</v>
      </c>
      <c r="KG216" s="341">
        <f>KG178+KG190+KG200+KG210</f>
        <v>2930</v>
      </c>
      <c r="KH216" s="342"/>
      <c r="KI216" s="342">
        <f>KI178+KI190+KI200+KI210</f>
        <v>633810</v>
      </c>
      <c r="KJ216" s="341">
        <f>KJ178+KJ190+KJ200+KJ210</f>
        <v>0</v>
      </c>
      <c r="KK216" s="342"/>
      <c r="KL216" s="342">
        <f t="shared" si="5738"/>
        <v>0</v>
      </c>
      <c r="KM216" s="424">
        <f t="shared" si="5485"/>
        <v>838793</v>
      </c>
      <c r="KN216" s="342">
        <f t="shared" si="5738"/>
        <v>0</v>
      </c>
      <c r="KO216" s="342">
        <f t="shared" si="5738"/>
        <v>0</v>
      </c>
      <c r="KP216" s="347">
        <f t="shared" si="5738"/>
        <v>84799.3</v>
      </c>
      <c r="KQ216" s="424">
        <f t="shared" si="5604"/>
        <v>932792.3</v>
      </c>
      <c r="KR216" s="346"/>
    </row>
    <row r="217" spans="1:304" ht="15" customHeight="1">
      <c r="A217" s="919"/>
      <c r="B217" s="998" t="s">
        <v>139</v>
      </c>
      <c r="C217" s="999"/>
      <c r="D217" s="348" t="s">
        <v>56</v>
      </c>
      <c r="E217" s="341">
        <f>E179+E191+E202+E211+E201</f>
        <v>0</v>
      </c>
      <c r="F217" s="341" t="str">
        <f t="shared" si="5713"/>
        <v/>
      </c>
      <c r="G217" s="341">
        <f>G179+G191+G202+G211+G201</f>
        <v>0</v>
      </c>
      <c r="H217" s="341">
        <f>H179+H191+H202+H211+H201</f>
        <v>45</v>
      </c>
      <c r="I217" s="341">
        <f t="shared" si="5460"/>
        <v>65</v>
      </c>
      <c r="J217" s="341">
        <f>J179+J191+J202+J211+J201</f>
        <v>2925</v>
      </c>
      <c r="K217" s="341">
        <f>K179+K191+K202+K211+K201</f>
        <v>0</v>
      </c>
      <c r="L217" s="341" t="str">
        <f t="shared" si="5461"/>
        <v/>
      </c>
      <c r="M217" s="341">
        <f>M179+M191+M202+M211+M201</f>
        <v>0</v>
      </c>
      <c r="N217" s="341">
        <f>N179+N191+N202+N211+N201</f>
        <v>0</v>
      </c>
      <c r="O217" s="341" t="str">
        <f t="shared" si="5462"/>
        <v/>
      </c>
      <c r="P217" s="341">
        <f>P179+P191+P202+P211+P201</f>
        <v>0</v>
      </c>
      <c r="Q217" s="341">
        <f>Q179+Q191+Q202+Q211+Q201</f>
        <v>0</v>
      </c>
      <c r="R217" s="341" t="str">
        <f t="shared" si="5463"/>
        <v/>
      </c>
      <c r="S217" s="341">
        <f>S179+S191+S202+S211+S201</f>
        <v>0</v>
      </c>
      <c r="T217" s="341">
        <f>T179+T191+T202+T211+T201</f>
        <v>0</v>
      </c>
      <c r="U217" s="341" t="str">
        <f t="shared" si="5464"/>
        <v/>
      </c>
      <c r="V217" s="341">
        <f>V179+V191+V202+V211+V201</f>
        <v>0</v>
      </c>
      <c r="W217" s="700">
        <f>W179+W191+W202+W211+W201</f>
        <v>0</v>
      </c>
      <c r="X217" s="341">
        <f>X179+X191+X202+X211+X201</f>
        <v>0</v>
      </c>
      <c r="Y217" s="341">
        <f>Y179+Y191+Y202+Y211+Y201</f>
        <v>0</v>
      </c>
      <c r="Z217" s="341">
        <f>Z179+Z191+Z202+Z211+Z201</f>
        <v>0</v>
      </c>
      <c r="AA217" s="341" t="str">
        <f t="shared" si="5465"/>
        <v/>
      </c>
      <c r="AB217" s="341">
        <f>AB179+AB191+AB202+AB211+AB201</f>
        <v>0</v>
      </c>
      <c r="AC217" s="341">
        <f>AC179+AC191+AC202+AC211+AC201</f>
        <v>0</v>
      </c>
      <c r="AD217" s="341">
        <f>AD179+AD191+AD202+AD211+AD201</f>
        <v>0</v>
      </c>
      <c r="AE217" s="341" t="str">
        <f t="shared" si="5466"/>
        <v/>
      </c>
      <c r="AF217" s="341">
        <f>AF179+AF191+AF202+AF211+AF201</f>
        <v>0</v>
      </c>
      <c r="AG217" s="341">
        <f>AG179+AG191+AG202+AG211+AG201</f>
        <v>2925</v>
      </c>
      <c r="AH217" s="341">
        <f>AH179+AH191+AH202+AH211+AH201</f>
        <v>0</v>
      </c>
      <c r="AI217" s="341" t="str">
        <f t="shared" si="5500"/>
        <v/>
      </c>
      <c r="AJ217" s="341">
        <f>AJ179+AJ191+AJ202+AJ211+AJ201</f>
        <v>0</v>
      </c>
      <c r="AK217" s="341">
        <f>AK179+AK191+AK202+AK211+AK201</f>
        <v>0</v>
      </c>
      <c r="AL217" s="341" t="str">
        <f t="shared" si="5607"/>
        <v/>
      </c>
      <c r="AM217" s="341">
        <f>AM179+AM191+AM202+AM211+AM201</f>
        <v>0</v>
      </c>
      <c r="AN217" s="341">
        <f>AN179+AN191+AN202+AN211+AN201</f>
        <v>0</v>
      </c>
      <c r="AO217" s="341" t="str">
        <f t="shared" si="5504"/>
        <v/>
      </c>
      <c r="AP217" s="341">
        <f>AP179+AP191+AP202+AP211+AP201</f>
        <v>0</v>
      </c>
      <c r="AQ217" s="341">
        <f>AQ179+AQ191+AQ202+AQ211+AQ201</f>
        <v>0</v>
      </c>
      <c r="AR217" s="341" t="str">
        <f t="shared" si="5506"/>
        <v/>
      </c>
      <c r="AS217" s="341">
        <f t="shared" ref="AS217:AZ217" si="5739">AS179+AS191+AS202+AS211+AS201</f>
        <v>0</v>
      </c>
      <c r="AT217" s="341">
        <f t="shared" si="5739"/>
        <v>0</v>
      </c>
      <c r="AU217" s="341">
        <f t="shared" si="5739"/>
        <v>0</v>
      </c>
      <c r="AV217" s="341">
        <f t="shared" si="5739"/>
        <v>0</v>
      </c>
      <c r="AW217" s="341">
        <f t="shared" si="5739"/>
        <v>0</v>
      </c>
      <c r="AX217" s="341">
        <f t="shared" si="5739"/>
        <v>0</v>
      </c>
      <c r="AY217" s="341">
        <f t="shared" si="5739"/>
        <v>0</v>
      </c>
      <c r="AZ217" s="341">
        <f t="shared" si="5739"/>
        <v>292.5</v>
      </c>
      <c r="BA217" s="352">
        <f t="shared" si="5308"/>
        <v>3217.5</v>
      </c>
      <c r="BB217" s="346"/>
      <c r="BC217" s="341">
        <f>BC179+BC191+BC202+BC211+BC201</f>
        <v>0</v>
      </c>
      <c r="BD217" s="342" t="str">
        <f t="shared" si="5512"/>
        <v/>
      </c>
      <c r="BE217" s="342">
        <f t="shared" ref="BE217:CX217" si="5740">BE179+BE191+BE202+BE211+BE201</f>
        <v>0</v>
      </c>
      <c r="BF217" s="341">
        <f t="shared" si="5740"/>
        <v>0</v>
      </c>
      <c r="BG217" s="342" t="str">
        <f t="shared" si="5514"/>
        <v/>
      </c>
      <c r="BH217" s="342">
        <f t="shared" si="5740"/>
        <v>0</v>
      </c>
      <c r="BI217" s="341">
        <f t="shared" si="5740"/>
        <v>0</v>
      </c>
      <c r="BJ217" s="342" t="str">
        <f t="shared" si="5516"/>
        <v/>
      </c>
      <c r="BK217" s="342">
        <f t="shared" si="5740"/>
        <v>0</v>
      </c>
      <c r="BL217" s="341">
        <f t="shared" si="5740"/>
        <v>0</v>
      </c>
      <c r="BM217" s="342" t="str">
        <f t="shared" si="5518"/>
        <v/>
      </c>
      <c r="BN217" s="342">
        <f t="shared" si="5740"/>
        <v>0</v>
      </c>
      <c r="BO217" s="341">
        <f t="shared" si="5740"/>
        <v>0</v>
      </c>
      <c r="BP217" s="342" t="str">
        <f t="shared" si="5520"/>
        <v/>
      </c>
      <c r="BQ217" s="342">
        <f t="shared" si="5740"/>
        <v>0</v>
      </c>
      <c r="BR217" s="341">
        <f t="shared" si="5740"/>
        <v>0</v>
      </c>
      <c r="BS217" s="342" t="str">
        <f t="shared" si="5522"/>
        <v/>
      </c>
      <c r="BT217" s="342">
        <f t="shared" si="5740"/>
        <v>0</v>
      </c>
      <c r="BU217" s="700">
        <f t="shared" si="5740"/>
        <v>0</v>
      </c>
      <c r="BV217" s="342">
        <f t="shared" ref="BV217" si="5741">BV179+BV191+BV201+BV211</f>
        <v>0</v>
      </c>
      <c r="BW217" s="342">
        <f t="shared" si="5740"/>
        <v>0</v>
      </c>
      <c r="BX217" s="341">
        <f t="shared" si="5740"/>
        <v>0</v>
      </c>
      <c r="BY217" s="342" t="str">
        <f t="shared" si="5524"/>
        <v/>
      </c>
      <c r="BZ217" s="342">
        <f t="shared" si="5740"/>
        <v>0</v>
      </c>
      <c r="CA217" s="341">
        <f t="shared" si="5740"/>
        <v>0</v>
      </c>
      <c r="CB217" s="341">
        <f t="shared" si="5740"/>
        <v>0</v>
      </c>
      <c r="CC217" s="342" t="str">
        <f t="shared" si="5526"/>
        <v/>
      </c>
      <c r="CD217" s="342">
        <f t="shared" si="5740"/>
        <v>0</v>
      </c>
      <c r="CE217" s="424">
        <f t="shared" si="5486"/>
        <v>0</v>
      </c>
      <c r="CF217" s="341">
        <f t="shared" si="5740"/>
        <v>3061</v>
      </c>
      <c r="CG217" s="342">
        <f t="shared" si="5529"/>
        <v>21.145050637046715</v>
      </c>
      <c r="CH217" s="342">
        <f t="shared" si="5740"/>
        <v>64725</v>
      </c>
      <c r="CI217" s="341">
        <f t="shared" si="5740"/>
        <v>0</v>
      </c>
      <c r="CJ217" s="342" t="str">
        <f t="shared" si="5531"/>
        <v/>
      </c>
      <c r="CK217" s="342">
        <f t="shared" si="5740"/>
        <v>0</v>
      </c>
      <c r="CL217" s="341">
        <f t="shared" si="5740"/>
        <v>48</v>
      </c>
      <c r="CM217" s="342">
        <f>IF(ISERROR(CN217/CL217),"",(CN217/CL217))</f>
        <v>1839.5833333333333</v>
      </c>
      <c r="CN217" s="342">
        <f t="shared" si="5740"/>
        <v>88300</v>
      </c>
      <c r="CO217" s="341">
        <f t="shared" si="5740"/>
        <v>1500</v>
      </c>
      <c r="CP217" s="342">
        <f t="shared" si="5535"/>
        <v>222</v>
      </c>
      <c r="CQ217" s="342">
        <f t="shared" si="5740"/>
        <v>333000</v>
      </c>
      <c r="CR217" s="341">
        <f t="shared" si="5740"/>
        <v>0</v>
      </c>
      <c r="CS217" s="342" t="str">
        <f t="shared" si="5537"/>
        <v/>
      </c>
      <c r="CT217" s="342">
        <f t="shared" si="5740"/>
        <v>0</v>
      </c>
      <c r="CU217" s="424">
        <f t="shared" si="5481"/>
        <v>486025</v>
      </c>
      <c r="CV217" s="342">
        <f t="shared" si="5740"/>
        <v>0</v>
      </c>
      <c r="CW217" s="342">
        <f t="shared" si="5740"/>
        <v>0</v>
      </c>
      <c r="CX217" s="342">
        <f t="shared" si="5740"/>
        <v>48602.5</v>
      </c>
      <c r="CY217" s="424">
        <f t="shared" si="5540"/>
        <v>534627.5</v>
      </c>
      <c r="CZ217" s="347"/>
      <c r="DA217" s="341">
        <f>DA179+DA191+DA202+DA211+DA201</f>
        <v>0</v>
      </c>
      <c r="DB217" s="342"/>
      <c r="DC217" s="342">
        <f>DC179+DC191+DC202+DC211+DC201</f>
        <v>0</v>
      </c>
      <c r="DD217" s="341">
        <f>DD179+DD191+DD202+DD211+DD201</f>
        <v>0</v>
      </c>
      <c r="DE217" s="342"/>
      <c r="DF217" s="342">
        <f>DF179+DF191+DF202+DF211+DF201</f>
        <v>0</v>
      </c>
      <c r="DG217" s="341">
        <f>DG179+DG191+DG202+DG211+DG201</f>
        <v>0</v>
      </c>
      <c r="DH217" s="342"/>
      <c r="DI217" s="342">
        <f>DI179+DI191+DI202+DI211+DI201</f>
        <v>0</v>
      </c>
      <c r="DJ217" s="341">
        <f>DJ179+DJ191+DJ202+DJ211+DJ201</f>
        <v>0</v>
      </c>
      <c r="DK217" s="342"/>
      <c r="DL217" s="342">
        <f>DL179+DL191+DL202+DL211+DL201</f>
        <v>0</v>
      </c>
      <c r="DM217" s="341">
        <f>DM179+DM191+DM202+DM211+DM201</f>
        <v>0</v>
      </c>
      <c r="DN217" s="342"/>
      <c r="DO217" s="342">
        <f>DO179+DO191+DO202+DO211+DO201</f>
        <v>0</v>
      </c>
      <c r="DP217" s="341">
        <f>DP179+DP191+DP202+DP211+DP201</f>
        <v>0</v>
      </c>
      <c r="DQ217" s="342"/>
      <c r="DR217" s="342">
        <f>DR179+DR191+DR202+DR211+DR201</f>
        <v>0</v>
      </c>
      <c r="DS217" s="700">
        <f>DS179+DS191+DS202+DS211+DS201</f>
        <v>0</v>
      </c>
      <c r="DT217" s="342">
        <f>DT179+DT191+DT202+DT211+DT201</f>
        <v>0</v>
      </c>
      <c r="DU217" s="342">
        <f>DU179+DU191+DU202+DU211+DU201</f>
        <v>0</v>
      </c>
      <c r="DV217" s="341">
        <f>DV179+DV191+DV202+DV211+DV201</f>
        <v>0</v>
      </c>
      <c r="DW217" s="342"/>
      <c r="DX217" s="342">
        <f>DX179+DX191+DX202+DX211+DX201</f>
        <v>0</v>
      </c>
      <c r="DY217" s="341">
        <f>DY179+DY191+DY202+DY211+DY201</f>
        <v>0</v>
      </c>
      <c r="DZ217" s="341">
        <f>DZ179+DZ191+DZ202+DZ211+DZ201</f>
        <v>0</v>
      </c>
      <c r="EA217" s="342"/>
      <c r="EB217" s="342">
        <f>EB179+EB191+EB202+EB211+EB201</f>
        <v>0</v>
      </c>
      <c r="EC217" s="424">
        <f t="shared" si="5487"/>
        <v>0</v>
      </c>
      <c r="ED217" s="341">
        <f>ED179+ED191+ED202+ED211+ED201</f>
        <v>67</v>
      </c>
      <c r="EE217" s="342"/>
      <c r="EF217" s="342">
        <f>EF179+EF191+EF202+EF211+EF201</f>
        <v>3015</v>
      </c>
      <c r="EG217" s="341">
        <f>EG179+EG191+EG202+EG211+EG201</f>
        <v>0</v>
      </c>
      <c r="EH217" s="342"/>
      <c r="EI217" s="342">
        <f>EI179+EI191+EI202+EI211+EI201</f>
        <v>0</v>
      </c>
      <c r="EJ217" s="341">
        <f>EJ179+EJ191+EJ202+EJ211+EJ201</f>
        <v>61</v>
      </c>
      <c r="EK217" s="342"/>
      <c r="EL217" s="342">
        <f>EL179+EL191+EL202+EL211+EL201</f>
        <v>112850</v>
      </c>
      <c r="EM217" s="341">
        <f>EM179+EM191+EM202+EM211+EM201</f>
        <v>0</v>
      </c>
      <c r="EN217" s="342"/>
      <c r="EO217" s="342">
        <f>EO179+EO191+EO202+EO211+EO201</f>
        <v>0</v>
      </c>
      <c r="EP217" s="341">
        <f>EP179+EP191+EP202+EP211+EP201</f>
        <v>0</v>
      </c>
      <c r="EQ217" s="342"/>
      <c r="ER217" s="342">
        <f>ER179+ER191+ER202+ER211+ER201</f>
        <v>0</v>
      </c>
      <c r="ES217" s="424">
        <f t="shared" si="5482"/>
        <v>115865</v>
      </c>
      <c r="ET217" s="342">
        <f>ET179+ET191+ET202+ET211+ET201</f>
        <v>0</v>
      </c>
      <c r="EU217" s="342">
        <f>EU179+EU191+EU202+EU211+EU201</f>
        <v>0</v>
      </c>
      <c r="EV217" s="342">
        <f>EV179+EV191+EV202+EV211+EV201</f>
        <v>11586.5</v>
      </c>
      <c r="EW217" s="424">
        <f t="shared" si="5556"/>
        <v>127451.5</v>
      </c>
      <c r="EX217" s="346"/>
      <c r="EY217" s="341">
        <f>EY179+EY191+EY202+EY211</f>
        <v>0</v>
      </c>
      <c r="EZ217" s="342"/>
      <c r="FA217" s="342">
        <f>FA179+FA191+FA202+FA211</f>
        <v>0</v>
      </c>
      <c r="FB217" s="341">
        <f>FB179+FB191+FB202+FB211</f>
        <v>0</v>
      </c>
      <c r="FC217" s="342"/>
      <c r="FD217" s="342">
        <f>FD179+FD191+FD202+FD211</f>
        <v>0</v>
      </c>
      <c r="FE217" s="341">
        <f>FE179+FE191+FE202+FE211</f>
        <v>0</v>
      </c>
      <c r="FF217" s="342"/>
      <c r="FG217" s="342">
        <f>FG179+FG191+FG202+FG211</f>
        <v>0</v>
      </c>
      <c r="FH217" s="341">
        <f>FH179+FH191+FH202+FH211</f>
        <v>0</v>
      </c>
      <c r="FI217" s="342"/>
      <c r="FJ217" s="342">
        <f>FJ179+FJ191+FJ202+FJ211</f>
        <v>0</v>
      </c>
      <c r="FK217" s="341">
        <f>FK179+FK191+FK202+FK211</f>
        <v>0</v>
      </c>
      <c r="FL217" s="342"/>
      <c r="FM217" s="342">
        <f>FM179+FM191+FM202+FM211</f>
        <v>0</v>
      </c>
      <c r="FN217" s="341">
        <f>FN179+FN191+FN202+FN211</f>
        <v>0</v>
      </c>
      <c r="FO217" s="342"/>
      <c r="FP217" s="342">
        <f>FP179+FP191+FP202+FP211</f>
        <v>0</v>
      </c>
      <c r="FQ217" s="700">
        <f>FQ179+FQ191+FQ202+FQ211</f>
        <v>0</v>
      </c>
      <c r="FR217" s="342">
        <f>FR179+FR191+FR202+FR211</f>
        <v>0</v>
      </c>
      <c r="FS217" s="342">
        <f>FS179+FS191+FS202+FS211</f>
        <v>0</v>
      </c>
      <c r="FT217" s="341">
        <f>FT179+FT191+FT202+FT211</f>
        <v>0</v>
      </c>
      <c r="FU217" s="342"/>
      <c r="FV217" s="342">
        <f>FV179+FV191+FV202+FV211</f>
        <v>0</v>
      </c>
      <c r="FW217" s="341">
        <f>FW179+FW191+FW202+FW211</f>
        <v>0</v>
      </c>
      <c r="FX217" s="342">
        <f>FX179+FX191+FX202+FX211</f>
        <v>0</v>
      </c>
      <c r="FY217" s="342"/>
      <c r="FZ217" s="342">
        <f>FZ179+FZ191+FZ202+FZ211</f>
        <v>0</v>
      </c>
      <c r="GA217" s="424">
        <f t="shared" si="5488"/>
        <v>0</v>
      </c>
      <c r="GB217" s="341">
        <f>GB179+GB191+GB202+GB211</f>
        <v>39</v>
      </c>
      <c r="GC217" s="342"/>
      <c r="GD217" s="342">
        <f>GD179+GD191+GD202+GD211</f>
        <v>10691</v>
      </c>
      <c r="GE217" s="341">
        <f>GE179+GE191+GE202+GE211</f>
        <v>0</v>
      </c>
      <c r="GF217" s="342"/>
      <c r="GG217" s="342">
        <f>GG179+GG191+GG202+GG211</f>
        <v>0</v>
      </c>
      <c r="GH217" s="341">
        <f>GH179+GH191+GH202+GH211</f>
        <v>67</v>
      </c>
      <c r="GI217" s="342"/>
      <c r="GJ217" s="342">
        <f>GJ179+GJ191+GJ202+GJ211</f>
        <v>123950</v>
      </c>
      <c r="GK217" s="341">
        <f>GK179+GK191+GK202+GK211</f>
        <v>0</v>
      </c>
      <c r="GL217" s="342"/>
      <c r="GM217" s="342">
        <f>GM179+GM191+GM202+GM211</f>
        <v>0</v>
      </c>
      <c r="GN217" s="341">
        <f>GN179+GN191+GN202+GN211</f>
        <v>0</v>
      </c>
      <c r="GO217" s="342"/>
      <c r="GP217" s="342">
        <f>GP179+GP191+GP202+GP211</f>
        <v>0</v>
      </c>
      <c r="GQ217" s="424">
        <f t="shared" si="5483"/>
        <v>134641</v>
      </c>
      <c r="GR217" s="342">
        <f>GR179+GR191+GR202+GR211</f>
        <v>0</v>
      </c>
      <c r="GS217" s="342">
        <f>GS179+GS191+GS202+GS211</f>
        <v>0</v>
      </c>
      <c r="GT217" s="347">
        <f>GT179+GT191+GT202+GT211</f>
        <v>13464.1</v>
      </c>
      <c r="GU217" s="424">
        <f t="shared" si="5572"/>
        <v>148105.1</v>
      </c>
      <c r="GV217" s="346"/>
      <c r="GW217" s="341">
        <f>GW179+GW191+GW202+GW211</f>
        <v>0</v>
      </c>
      <c r="GX217" s="342"/>
      <c r="GY217" s="342">
        <f>GY179+GY191+GY202+GY211</f>
        <v>0</v>
      </c>
      <c r="GZ217" s="341">
        <f>GZ179+GZ191+GZ202+GZ211</f>
        <v>0</v>
      </c>
      <c r="HA217" s="342"/>
      <c r="HB217" s="342">
        <f>HB179+HB191+HB202+HB211</f>
        <v>0</v>
      </c>
      <c r="HC217" s="341">
        <f>HC179+HC191+HC202+HC211</f>
        <v>0</v>
      </c>
      <c r="HD217" s="342"/>
      <c r="HE217" s="342">
        <f>HE179+HE191+HE202+HE211</f>
        <v>0</v>
      </c>
      <c r="HF217" s="341">
        <f>HF179+HF191+HF202+HF211</f>
        <v>0</v>
      </c>
      <c r="HG217" s="342"/>
      <c r="HH217" s="342">
        <f>HH179+HH191+HH202+HH211</f>
        <v>0</v>
      </c>
      <c r="HI217" s="341">
        <f>HI179+HI191+HI202+HI211</f>
        <v>0</v>
      </c>
      <c r="HJ217" s="342"/>
      <c r="HK217" s="342">
        <f>HK179+HK191+HK202+HK211</f>
        <v>0</v>
      </c>
      <c r="HL217" s="341">
        <f>HL179+HL191+HL202+HL211</f>
        <v>0</v>
      </c>
      <c r="HM217" s="342"/>
      <c r="HN217" s="342">
        <f>HN179+HN191+HN202+HN211</f>
        <v>0</v>
      </c>
      <c r="HO217" s="700">
        <f>HO179+HO191+HO202+HO211</f>
        <v>0</v>
      </c>
      <c r="HP217" s="342">
        <f>HP179+HP191+HP202+HP211</f>
        <v>0</v>
      </c>
      <c r="HQ217" s="342">
        <f>HQ179+HQ191+HQ202+HQ211</f>
        <v>0</v>
      </c>
      <c r="HR217" s="341">
        <f>HR179+HR191+HR202+HR211</f>
        <v>0</v>
      </c>
      <c r="HS217" s="342"/>
      <c r="HT217" s="342">
        <f>HT179+HT191+HT202+HT211</f>
        <v>0</v>
      </c>
      <c r="HU217" s="341">
        <f>HU179+HU191+HU202+HU211</f>
        <v>0</v>
      </c>
      <c r="HV217" s="341">
        <f>HV179+HV191+HV202+HV211</f>
        <v>0</v>
      </c>
      <c r="HW217" s="342"/>
      <c r="HX217" s="342">
        <f>HX179+HX191+HX202+HX211</f>
        <v>0</v>
      </c>
      <c r="HY217" s="424">
        <f t="shared" si="5489"/>
        <v>0</v>
      </c>
      <c r="HZ217" s="341">
        <f>HZ179+HZ191+HZ202+HZ211</f>
        <v>14</v>
      </c>
      <c r="IA217" s="342"/>
      <c r="IB217" s="342">
        <f>IB179+IB191+IB202+IB211</f>
        <v>3412</v>
      </c>
      <c r="IC217" s="341">
        <f>IC179+IC191+IC202+IC211</f>
        <v>0</v>
      </c>
      <c r="ID217" s="342"/>
      <c r="IE217" s="342">
        <f>IE179+IE191+IE202+IE211</f>
        <v>0</v>
      </c>
      <c r="IF217" s="341">
        <f>IF179+IF191+IF202+IF211</f>
        <v>40</v>
      </c>
      <c r="IG217" s="342"/>
      <c r="IH217" s="342">
        <f>IH179+IH191+IH202+IH211</f>
        <v>74000</v>
      </c>
      <c r="II217" s="341">
        <f>II179+II191+II202+II211</f>
        <v>0</v>
      </c>
      <c r="IJ217" s="342"/>
      <c r="IK217" s="342">
        <f>IK179+IK191+IK202+IK211</f>
        <v>0</v>
      </c>
      <c r="IL217" s="341">
        <f>IL179+IL191+IL202+IL211</f>
        <v>0</v>
      </c>
      <c r="IM217" s="342"/>
      <c r="IN217" s="342">
        <f>IN179+IN191+IN202+IN211</f>
        <v>0</v>
      </c>
      <c r="IO217" s="424">
        <f t="shared" si="5484"/>
        <v>77412</v>
      </c>
      <c r="IP217" s="342">
        <f>IP179+IP191+IP202+IP211</f>
        <v>0</v>
      </c>
      <c r="IQ217" s="342">
        <f>IQ179+IQ191+IQ202+IQ211</f>
        <v>0</v>
      </c>
      <c r="IR217" s="347">
        <f>IR179+IR191+IR202+IR211</f>
        <v>7741.2000000000007</v>
      </c>
      <c r="IS217" s="424">
        <f t="shared" si="5588"/>
        <v>85153.2</v>
      </c>
      <c r="IT217" s="346"/>
      <c r="IU217" s="341">
        <f>IU179+IU191+IU202+IU211</f>
        <v>0</v>
      </c>
      <c r="IV217" s="342"/>
      <c r="IW217" s="342">
        <f>IW179+IW191+IW202+IW211</f>
        <v>0</v>
      </c>
      <c r="IX217" s="341">
        <f>IX179+IX191+IX202+IX211</f>
        <v>0</v>
      </c>
      <c r="IY217" s="342"/>
      <c r="IZ217" s="342">
        <f>IZ179+IZ191+IZ202+IZ211</f>
        <v>0</v>
      </c>
      <c r="JA217" s="341">
        <f>JA179+JA191+JA202+JA211</f>
        <v>0</v>
      </c>
      <c r="JB217" s="342"/>
      <c r="JC217" s="342">
        <f>JC179+JC191+JC202+JC211</f>
        <v>0</v>
      </c>
      <c r="JD217" s="341">
        <f>JD179+JD191+JD202+JD211</f>
        <v>0</v>
      </c>
      <c r="JE217" s="342"/>
      <c r="JF217" s="342">
        <f>JF179+JF191+JF202+JF211</f>
        <v>0</v>
      </c>
      <c r="JG217" s="341">
        <f>JG179+JG191+JG202+JG211</f>
        <v>0</v>
      </c>
      <c r="JH217" s="342"/>
      <c r="JI217" s="342">
        <f>JI179+JI191+JI202+JI211</f>
        <v>0</v>
      </c>
      <c r="JJ217" s="341">
        <f>JJ179+JJ191+JJ202+JJ211</f>
        <v>0</v>
      </c>
      <c r="JK217" s="342"/>
      <c r="JL217" s="342">
        <f>JL179+JL191+JL202+JL211</f>
        <v>0</v>
      </c>
      <c r="JM217" s="700">
        <f>JM179+JM191+JM202+JM211</f>
        <v>0</v>
      </c>
      <c r="JN217" s="342">
        <f>JN179+JN191+JN202+JN211</f>
        <v>0</v>
      </c>
      <c r="JO217" s="342">
        <f>JO179+JO191+JO202+JO211</f>
        <v>0</v>
      </c>
      <c r="JP217" s="341">
        <f>JP179+JP191+JP202+JP211</f>
        <v>0</v>
      </c>
      <c r="JQ217" s="342"/>
      <c r="JR217" s="342">
        <f>JR179+JR191+JR202+JR211</f>
        <v>0</v>
      </c>
      <c r="JS217" s="341">
        <f>JS179+JS191+JS202+JS211</f>
        <v>0</v>
      </c>
      <c r="JT217" s="341">
        <f>JT179+JT191+JT202+JT211</f>
        <v>0</v>
      </c>
      <c r="JU217" s="342"/>
      <c r="JV217" s="342">
        <f>JV179+JV191+JV202+JV211</f>
        <v>0</v>
      </c>
      <c r="JW217" s="424">
        <f t="shared" si="5490"/>
        <v>0</v>
      </c>
      <c r="JX217" s="341">
        <f>JX179+JX191+JX202+JX211</f>
        <v>14</v>
      </c>
      <c r="JY217" s="342"/>
      <c r="JZ217" s="342">
        <f>JZ179+JZ191+JZ202+JZ211</f>
        <v>3412</v>
      </c>
      <c r="KA217" s="341">
        <f>KA179+KA191+KA202+KA211</f>
        <v>0</v>
      </c>
      <c r="KB217" s="342"/>
      <c r="KC217" s="342">
        <f>KC179+KC191+KC202+KC211</f>
        <v>0</v>
      </c>
      <c r="KD217" s="341">
        <f>KD179+KD191+KD202+KD211</f>
        <v>40</v>
      </c>
      <c r="KE217" s="342"/>
      <c r="KF217" s="342">
        <f>KF179+KF191+KF202+KF211</f>
        <v>74000</v>
      </c>
      <c r="KG217" s="341">
        <f>KG179+KG191+KG202+KG211</f>
        <v>0</v>
      </c>
      <c r="KH217" s="342"/>
      <c r="KI217" s="342">
        <f>KI179+KI191+KI202+KI211</f>
        <v>0</v>
      </c>
      <c r="KJ217" s="341">
        <f>KJ179+KJ191+KJ202+KJ211</f>
        <v>0</v>
      </c>
      <c r="KK217" s="342"/>
      <c r="KL217" s="342">
        <f>KL179+KL191+KL202+KL211</f>
        <v>0</v>
      </c>
      <c r="KM217" s="424">
        <f t="shared" si="5485"/>
        <v>77412</v>
      </c>
      <c r="KN217" s="342">
        <f>KN179+KN191+KN202+KN211</f>
        <v>0</v>
      </c>
      <c r="KO217" s="342">
        <f>KO179+KO191+KO202+KO211</f>
        <v>0</v>
      </c>
      <c r="KP217" s="347">
        <f>KP179+KP191+KP202+KP211</f>
        <v>7741.2000000000007</v>
      </c>
      <c r="KQ217" s="424">
        <f t="shared" si="5604"/>
        <v>85153.2</v>
      </c>
      <c r="KR217" s="346"/>
    </row>
    <row r="218" spans="1:304" ht="15" customHeight="1">
      <c r="A218" s="919"/>
      <c r="B218" s="998" t="s">
        <v>139</v>
      </c>
      <c r="C218" s="999"/>
      <c r="D218" s="348" t="s">
        <v>428</v>
      </c>
      <c r="E218" s="341"/>
      <c r="F218" s="341"/>
      <c r="G218" s="341"/>
      <c r="H218" s="341"/>
      <c r="I218" s="341"/>
      <c r="J218" s="341"/>
      <c r="K218" s="341"/>
      <c r="L218" s="341"/>
      <c r="M218" s="341"/>
      <c r="N218" s="341"/>
      <c r="O218" s="341"/>
      <c r="P218" s="341"/>
      <c r="Q218" s="341"/>
      <c r="R218" s="341"/>
      <c r="S218" s="341"/>
      <c r="T218" s="341"/>
      <c r="U218" s="341"/>
      <c r="V218" s="341"/>
      <c r="W218" s="700"/>
      <c r="X218" s="341"/>
      <c r="Y218" s="341"/>
      <c r="Z218" s="341"/>
      <c r="AA218" s="341"/>
      <c r="AB218" s="341"/>
      <c r="AC218" s="341"/>
      <c r="AD218" s="341"/>
      <c r="AE218" s="341"/>
      <c r="AF218" s="341"/>
      <c r="AG218" s="341"/>
      <c r="AH218" s="341"/>
      <c r="AI218" s="341"/>
      <c r="AJ218" s="341"/>
      <c r="AK218" s="341"/>
      <c r="AL218" s="341"/>
      <c r="AM218" s="341"/>
      <c r="AN218" s="341"/>
      <c r="AO218" s="341"/>
      <c r="AP218" s="341"/>
      <c r="AQ218" s="341"/>
      <c r="AR218" s="341"/>
      <c r="AS218" s="341"/>
      <c r="AT218" s="341"/>
      <c r="AU218" s="341"/>
      <c r="AV218" s="341"/>
      <c r="AW218" s="341"/>
      <c r="AX218" s="341"/>
      <c r="AY218" s="341"/>
      <c r="AZ218" s="341"/>
      <c r="BA218" s="352"/>
      <c r="BB218" s="346"/>
      <c r="BC218" s="341">
        <f>SUM(BC192,BC193,BC180,BC181)</f>
        <v>0</v>
      </c>
      <c r="BD218" s="342" t="str">
        <f t="shared" si="5512"/>
        <v/>
      </c>
      <c r="BE218" s="342">
        <f>SUM(BE192,BE193,BE180,BE181)</f>
        <v>0</v>
      </c>
      <c r="BF218" s="341">
        <f t="shared" ref="BF218:CX218" si="5742">SUM(BF192,BF193,BF180,BF181)</f>
        <v>220</v>
      </c>
      <c r="BG218" s="342">
        <f t="shared" si="5514"/>
        <v>6.5</v>
      </c>
      <c r="BH218" s="342">
        <f t="shared" si="5742"/>
        <v>1430</v>
      </c>
      <c r="BI218" s="341">
        <f t="shared" si="5742"/>
        <v>0</v>
      </c>
      <c r="BJ218" s="342" t="str">
        <f t="shared" si="5516"/>
        <v/>
      </c>
      <c r="BK218" s="342">
        <f t="shared" si="5742"/>
        <v>0</v>
      </c>
      <c r="BL218" s="341">
        <f t="shared" si="5742"/>
        <v>0</v>
      </c>
      <c r="BM218" s="342" t="str">
        <f t="shared" si="5518"/>
        <v/>
      </c>
      <c r="BN218" s="342">
        <f t="shared" si="5742"/>
        <v>0</v>
      </c>
      <c r="BO218" s="341">
        <f t="shared" si="5742"/>
        <v>0</v>
      </c>
      <c r="BP218" s="342" t="str">
        <f t="shared" si="5520"/>
        <v/>
      </c>
      <c r="BQ218" s="342">
        <f t="shared" si="5742"/>
        <v>0</v>
      </c>
      <c r="BR218" s="341">
        <f t="shared" si="5742"/>
        <v>0</v>
      </c>
      <c r="BS218" s="342" t="str">
        <f t="shared" si="5522"/>
        <v/>
      </c>
      <c r="BT218" s="342">
        <f t="shared" si="5742"/>
        <v>0</v>
      </c>
      <c r="BU218" s="341">
        <f t="shared" si="5742"/>
        <v>0</v>
      </c>
      <c r="BV218" s="342">
        <f t="shared" ref="BV218" si="5743">BV180+BV192+BV202+BV212</f>
        <v>0</v>
      </c>
      <c r="BW218" s="342">
        <f t="shared" si="5742"/>
        <v>0</v>
      </c>
      <c r="BX218" s="341">
        <f t="shared" si="5742"/>
        <v>0</v>
      </c>
      <c r="BY218" s="342" t="str">
        <f t="shared" si="5524"/>
        <v/>
      </c>
      <c r="BZ218" s="342">
        <f t="shared" si="5742"/>
        <v>0</v>
      </c>
      <c r="CA218" s="341">
        <f t="shared" si="5742"/>
        <v>220000</v>
      </c>
      <c r="CB218" s="341">
        <f t="shared" si="5742"/>
        <v>0</v>
      </c>
      <c r="CC218" s="342" t="str">
        <f t="shared" si="5526"/>
        <v/>
      </c>
      <c r="CD218" s="342">
        <f t="shared" si="5742"/>
        <v>0</v>
      </c>
      <c r="CE218" s="424">
        <f t="shared" si="5486"/>
        <v>1430</v>
      </c>
      <c r="CF218" s="341">
        <f t="shared" si="5742"/>
        <v>950</v>
      </c>
      <c r="CG218" s="342">
        <f t="shared" si="5529"/>
        <v>29.368421052631579</v>
      </c>
      <c r="CH218" s="342">
        <f t="shared" si="5742"/>
        <v>27900</v>
      </c>
      <c r="CI218" s="341">
        <f t="shared" si="5742"/>
        <v>0</v>
      </c>
      <c r="CJ218" s="342" t="str">
        <f t="shared" si="5531"/>
        <v/>
      </c>
      <c r="CK218" s="342">
        <f t="shared" si="5742"/>
        <v>0</v>
      </c>
      <c r="CL218" s="341">
        <f t="shared" si="5742"/>
        <v>0</v>
      </c>
      <c r="CM218" s="342" t="str">
        <f t="shared" si="5533"/>
        <v/>
      </c>
      <c r="CN218" s="342">
        <f t="shared" si="5742"/>
        <v>0</v>
      </c>
      <c r="CO218" s="341">
        <f t="shared" si="5742"/>
        <v>0</v>
      </c>
      <c r="CP218" s="342" t="str">
        <f t="shared" si="5535"/>
        <v/>
      </c>
      <c r="CQ218" s="342">
        <f t="shared" si="5742"/>
        <v>0</v>
      </c>
      <c r="CR218" s="341">
        <f t="shared" si="5742"/>
        <v>0</v>
      </c>
      <c r="CS218" s="342" t="str">
        <f t="shared" si="5537"/>
        <v/>
      </c>
      <c r="CT218" s="342">
        <f t="shared" si="5742"/>
        <v>0</v>
      </c>
      <c r="CU218" s="424">
        <f t="shared" si="5481"/>
        <v>27900</v>
      </c>
      <c r="CV218" s="342">
        <f t="shared" si="5742"/>
        <v>0</v>
      </c>
      <c r="CW218" s="342">
        <f t="shared" si="5742"/>
        <v>0</v>
      </c>
      <c r="CX218" s="342">
        <f t="shared" si="5742"/>
        <v>2933</v>
      </c>
      <c r="CY218" s="424">
        <f t="shared" si="5540"/>
        <v>32263</v>
      </c>
      <c r="CZ218" s="347"/>
      <c r="DA218" s="341">
        <f>SUM(DA192,DA193,DA180,DA181)</f>
        <v>0</v>
      </c>
      <c r="DB218" s="342" t="str">
        <f t="shared" ref="DB218:DB219" si="5744">IF(ISERROR(DC218/DA218),"",(DC218/DA218))</f>
        <v/>
      </c>
      <c r="DC218" s="342">
        <f>SUM(DC192,DC193,DC180,DC181)</f>
        <v>0</v>
      </c>
      <c r="DD218" s="341">
        <f t="shared" ref="DD218" si="5745">SUM(DD192,DD193,DD180,DD181)</f>
        <v>0</v>
      </c>
      <c r="DE218" s="342" t="str">
        <f t="shared" ref="DE218:DE219" si="5746">IF(ISERROR(DF218/DD218),"",(DF218/DD218))</f>
        <v/>
      </c>
      <c r="DF218" s="342">
        <f t="shared" ref="DF218:DG218" si="5747">SUM(DF192,DF193,DF180,DF181)</f>
        <v>0</v>
      </c>
      <c r="DG218" s="341">
        <f t="shared" si="5747"/>
        <v>0</v>
      </c>
      <c r="DH218" s="342" t="str">
        <f t="shared" ref="DH218:DH219" si="5748">IF(ISERROR(DI218/DG218),"",(DI218/DG218))</f>
        <v/>
      </c>
      <c r="DI218" s="342">
        <f t="shared" ref="DI218:DJ218" si="5749">SUM(DI192,DI193,DI180,DI181)</f>
        <v>0</v>
      </c>
      <c r="DJ218" s="341">
        <f t="shared" si="5749"/>
        <v>0</v>
      </c>
      <c r="DK218" s="342" t="str">
        <f t="shared" ref="DK218:DK219" si="5750">IF(ISERROR(DL218/DJ218),"",(DL218/DJ218))</f>
        <v/>
      </c>
      <c r="DL218" s="342">
        <f t="shared" ref="DL218:DM218" si="5751">SUM(DL192,DL193,DL180,DL181)</f>
        <v>0</v>
      </c>
      <c r="DM218" s="341">
        <f t="shared" si="5751"/>
        <v>0</v>
      </c>
      <c r="DN218" s="342" t="str">
        <f t="shared" ref="DN218:DN219" si="5752">IF(ISERROR(DO218/DM218),"",(DO218/DM218))</f>
        <v/>
      </c>
      <c r="DO218" s="342">
        <f t="shared" ref="DO218:DP218" si="5753">SUM(DO192,DO193,DO180,DO181)</f>
        <v>0</v>
      </c>
      <c r="DP218" s="341">
        <f t="shared" si="5753"/>
        <v>0</v>
      </c>
      <c r="DQ218" s="342" t="str">
        <f t="shared" ref="DQ218:DQ219" si="5754">IF(ISERROR(DR218/DP218),"",(DR218/DP218))</f>
        <v/>
      </c>
      <c r="DR218" s="342">
        <f t="shared" ref="DR218:DS218" si="5755">SUM(DR192,DR193,DR180,DR181)</f>
        <v>0</v>
      </c>
      <c r="DS218" s="341">
        <f t="shared" si="5755"/>
        <v>0</v>
      </c>
      <c r="DT218" s="342">
        <f t="shared" ref="DT218:DT219" si="5756">DT180+DT192+DT202+DT212</f>
        <v>0</v>
      </c>
      <c r="DU218" s="342">
        <f t="shared" ref="DU218:DV218" si="5757">SUM(DU192,DU193,DU180,DU181)</f>
        <v>0</v>
      </c>
      <c r="DV218" s="341">
        <f t="shared" si="5757"/>
        <v>220000</v>
      </c>
      <c r="DW218" s="342">
        <f t="shared" ref="DW218:DW219" si="5758">IF(ISERROR(DX218/DV218),"",(DX218/DV218))</f>
        <v>2</v>
      </c>
      <c r="DX218" s="342">
        <f t="shared" ref="DX218:DZ218" si="5759">SUM(DX192,DX193,DX180,DX181)</f>
        <v>440000</v>
      </c>
      <c r="DY218" s="341">
        <f t="shared" si="5759"/>
        <v>0</v>
      </c>
      <c r="DZ218" s="341">
        <f t="shared" si="5759"/>
        <v>0</v>
      </c>
      <c r="EA218" s="342" t="str">
        <f t="shared" ref="EA218:EA219" si="5760">IF(ISERROR(EB218/DZ218),"",(EB218/DZ218))</f>
        <v/>
      </c>
      <c r="EB218" s="342">
        <f t="shared" ref="EB218" si="5761">SUM(EB192,EB193,EB180,EB181)</f>
        <v>0</v>
      </c>
      <c r="EC218" s="424">
        <f t="shared" si="5487"/>
        <v>440000</v>
      </c>
      <c r="ED218" s="341">
        <f t="shared" ref="ED218" si="5762">SUM(ED192,ED193,ED180,ED181)</f>
        <v>391</v>
      </c>
      <c r="EE218" s="342">
        <f t="shared" ref="EE218:EE219" si="5763">IF(ISERROR(EF218/ED218),"",(EF218/ED218))</f>
        <v>9.0869565217391308</v>
      </c>
      <c r="EF218" s="342">
        <f t="shared" ref="EF218:EG218" si="5764">SUM(EF192,EF193,EF180,EF181)</f>
        <v>3553</v>
      </c>
      <c r="EG218" s="341">
        <f t="shared" si="5764"/>
        <v>0</v>
      </c>
      <c r="EH218" s="342" t="str">
        <f t="shared" ref="EH218:EH219" si="5765">IF(ISERROR(EI218/EG218),"",(EI218/EG218))</f>
        <v/>
      </c>
      <c r="EI218" s="342">
        <f t="shared" ref="EI218:EJ218" si="5766">SUM(EI192,EI193,EI180,EI181)</f>
        <v>0</v>
      </c>
      <c r="EJ218" s="341">
        <f t="shared" si="5766"/>
        <v>0</v>
      </c>
      <c r="EK218" s="342" t="str">
        <f t="shared" ref="EK218:EK219" si="5767">IF(ISERROR(EL218/EJ218),"",(EL218/EJ218))</f>
        <v/>
      </c>
      <c r="EL218" s="342">
        <f t="shared" ref="EL218:EM218" si="5768">SUM(EL192,EL193,EL180,EL181)</f>
        <v>0</v>
      </c>
      <c r="EM218" s="341">
        <f t="shared" si="5768"/>
        <v>896</v>
      </c>
      <c r="EN218" s="342">
        <f t="shared" ref="EN218:EN219" si="5769">IF(ISERROR(EO218/EM218),"",(EO218/EM218))</f>
        <v>224.44642857142858</v>
      </c>
      <c r="EO218" s="342">
        <f t="shared" ref="EO218:EP218" si="5770">SUM(EO192,EO193,EO180,EO181)</f>
        <v>201104</v>
      </c>
      <c r="EP218" s="341">
        <f t="shared" si="5770"/>
        <v>0</v>
      </c>
      <c r="EQ218" s="342" t="str">
        <f t="shared" ref="EQ218:EQ219" si="5771">IF(ISERROR(ER218/EP218),"",(ER218/EP218))</f>
        <v/>
      </c>
      <c r="ER218" s="342">
        <f t="shared" ref="ER218:EV218" si="5772">SUM(ER192,ER193,ER180,ER181)</f>
        <v>126400</v>
      </c>
      <c r="ES218" s="424">
        <f t="shared" si="5482"/>
        <v>331057</v>
      </c>
      <c r="ET218" s="342">
        <f t="shared" si="5772"/>
        <v>0</v>
      </c>
      <c r="EU218" s="342">
        <f t="shared" si="5772"/>
        <v>0</v>
      </c>
      <c r="EV218" s="342">
        <f t="shared" si="5772"/>
        <v>77105.7</v>
      </c>
      <c r="EW218" s="424">
        <f t="shared" si="5556"/>
        <v>848162.7</v>
      </c>
      <c r="EX218" s="346"/>
      <c r="EY218" s="341">
        <f>SUM(EY192,EY193,EY180,EY181)</f>
        <v>0</v>
      </c>
      <c r="EZ218" s="342" t="str">
        <f t="shared" ref="EZ218:EZ219" si="5773">IF(ISERROR(FA218/EY218),"",(FA218/EY218))</f>
        <v/>
      </c>
      <c r="FA218" s="342">
        <f>SUM(FA192,FA193,FA180,FA181)</f>
        <v>0</v>
      </c>
      <c r="FB218" s="341">
        <f t="shared" ref="FB218" si="5774">SUM(FB192,FB193,FB180,FB181)</f>
        <v>0</v>
      </c>
      <c r="FC218" s="342" t="str">
        <f t="shared" ref="FC218:FC219" si="5775">IF(ISERROR(FD218/FB218),"",(FD218/FB218))</f>
        <v/>
      </c>
      <c r="FD218" s="342">
        <f t="shared" ref="FD218:FE218" si="5776">SUM(FD192,FD193,FD180,FD181)</f>
        <v>0</v>
      </c>
      <c r="FE218" s="341">
        <f t="shared" si="5776"/>
        <v>0</v>
      </c>
      <c r="FF218" s="342" t="str">
        <f t="shared" ref="FF218:FF219" si="5777">IF(ISERROR(FG218/FE218),"",(FG218/FE218))</f>
        <v/>
      </c>
      <c r="FG218" s="342">
        <f t="shared" ref="FG218:FH218" si="5778">SUM(FG192,FG193,FG180,FG181)</f>
        <v>0</v>
      </c>
      <c r="FH218" s="341">
        <f t="shared" si="5778"/>
        <v>264</v>
      </c>
      <c r="FI218" s="342">
        <f t="shared" ref="FI218:FI219" si="5779">IF(ISERROR(FJ218/FH218),"",(FJ218/FH218))</f>
        <v>32</v>
      </c>
      <c r="FJ218" s="342">
        <f t="shared" ref="FJ218:FK218" si="5780">SUM(FJ192,FJ193,FJ180,FJ181)</f>
        <v>8448</v>
      </c>
      <c r="FK218" s="341">
        <f t="shared" si="5780"/>
        <v>0</v>
      </c>
      <c r="FL218" s="342" t="str">
        <f t="shared" ref="FL218:FL219" si="5781">IF(ISERROR(FM218/FK218),"",(FM218/FK218))</f>
        <v/>
      </c>
      <c r="FM218" s="342">
        <f t="shared" ref="FM218:FN218" si="5782">SUM(FM192,FM193,FM180,FM181)</f>
        <v>0</v>
      </c>
      <c r="FN218" s="341">
        <f t="shared" si="5782"/>
        <v>0</v>
      </c>
      <c r="FO218" s="342" t="str">
        <f t="shared" ref="FO218:FO219" si="5783">IF(ISERROR(FP218/FN218),"",(FP218/FN218))</f>
        <v/>
      </c>
      <c r="FP218" s="342">
        <f t="shared" ref="FP218:FQ218" si="5784">SUM(FP192,FP193,FP180,FP181)</f>
        <v>0</v>
      </c>
      <c r="FQ218" s="341">
        <f t="shared" si="5784"/>
        <v>0</v>
      </c>
      <c r="FR218" s="342">
        <f t="shared" ref="FR218:FR219" si="5785">FR180+FR192+FR202+FR212</f>
        <v>0</v>
      </c>
      <c r="FS218" s="342">
        <f t="shared" ref="FS218:FT218" si="5786">SUM(FS192,FS193,FS180,FS181)</f>
        <v>0</v>
      </c>
      <c r="FT218" s="341">
        <f t="shared" si="5786"/>
        <v>0</v>
      </c>
      <c r="FU218" s="342" t="str">
        <f t="shared" ref="FU218:FU219" si="5787">IF(ISERROR(FV218/FT218),"",(FV218/FT218))</f>
        <v/>
      </c>
      <c r="FV218" s="342">
        <f t="shared" ref="FV218:FX218" si="5788">SUM(FV192,FV193,FV180,FV181)</f>
        <v>0</v>
      </c>
      <c r="FW218" s="341">
        <f t="shared" si="5788"/>
        <v>0</v>
      </c>
      <c r="FX218" s="342">
        <f t="shared" si="5788"/>
        <v>0</v>
      </c>
      <c r="FY218" s="342" t="str">
        <f t="shared" ref="FY218:FY219" si="5789">IF(ISERROR(FZ218/FX218),"",(FZ218/FX218))</f>
        <v/>
      </c>
      <c r="FZ218" s="342">
        <f t="shared" ref="FZ218" si="5790">SUM(FZ192,FZ193,FZ180,FZ181)</f>
        <v>0</v>
      </c>
      <c r="GA218" s="424">
        <f t="shared" si="5488"/>
        <v>8448</v>
      </c>
      <c r="GB218" s="341">
        <f t="shared" ref="GB218" si="5791">SUM(GB192,GB193,GB180,GB181)</f>
        <v>379</v>
      </c>
      <c r="GC218" s="342">
        <f t="shared" ref="GC218:GC219" si="5792">IF(ISERROR(GD218/GB218),"",(GD218/GB218))</f>
        <v>26.622691292875988</v>
      </c>
      <c r="GD218" s="342">
        <f t="shared" ref="GD218:GE218" si="5793">SUM(GD192,GD193,GD180,GD181)</f>
        <v>10090</v>
      </c>
      <c r="GE218" s="341">
        <f t="shared" si="5793"/>
        <v>0</v>
      </c>
      <c r="GF218" s="342" t="str">
        <f t="shared" ref="GF218:GF219" si="5794">IF(ISERROR(GG218/GE218),"",(GG218/GE218))</f>
        <v/>
      </c>
      <c r="GG218" s="342">
        <f t="shared" ref="GG218:GH218" si="5795">SUM(GG192,GG193,GG180,GG181)</f>
        <v>0</v>
      </c>
      <c r="GH218" s="341">
        <f t="shared" si="5795"/>
        <v>0</v>
      </c>
      <c r="GI218" s="342" t="str">
        <f t="shared" ref="GI218:GI219" si="5796">IF(ISERROR(GJ218/GH218),"",(GJ218/GH218))</f>
        <v/>
      </c>
      <c r="GJ218" s="342">
        <f t="shared" ref="GJ218:GK218" si="5797">SUM(GJ192,GJ193,GJ180,GJ181)</f>
        <v>0</v>
      </c>
      <c r="GK218" s="341">
        <f t="shared" si="5797"/>
        <v>416</v>
      </c>
      <c r="GL218" s="342">
        <f t="shared" ref="GL218:GL219" si="5798">IF(ISERROR(GM218/GK218),"",(GM218/GK218))</f>
        <v>223.66346153846155</v>
      </c>
      <c r="GM218" s="342">
        <f t="shared" ref="GM218:GN218" si="5799">SUM(GM192,GM193,GM180,GM181)</f>
        <v>93044</v>
      </c>
      <c r="GN218" s="341">
        <f t="shared" si="5799"/>
        <v>0</v>
      </c>
      <c r="GO218" s="342" t="str">
        <f t="shared" ref="GO218:GO219" si="5800">IF(ISERROR(GP218/GN218),"",(GP218/GN218))</f>
        <v/>
      </c>
      <c r="GP218" s="342">
        <f t="shared" ref="GP218:GT218" si="5801">SUM(GP192,GP193,GP180,GP181)</f>
        <v>0</v>
      </c>
      <c r="GQ218" s="424">
        <f t="shared" si="5483"/>
        <v>103134</v>
      </c>
      <c r="GR218" s="342">
        <f t="shared" si="5801"/>
        <v>0</v>
      </c>
      <c r="GS218" s="342">
        <f t="shared" si="5801"/>
        <v>0</v>
      </c>
      <c r="GT218" s="342">
        <f t="shared" si="5801"/>
        <v>11158.199999999999</v>
      </c>
      <c r="GU218" s="424">
        <f t="shared" si="5572"/>
        <v>122740.2</v>
      </c>
      <c r="GV218" s="346"/>
      <c r="GW218" s="341">
        <f>SUM(GW192,GW193,GW180,GW181)</f>
        <v>0</v>
      </c>
      <c r="GX218" s="342" t="str">
        <f t="shared" ref="GX218:GX219" si="5802">IF(ISERROR(GY218/GW218),"",(GY218/GW218))</f>
        <v/>
      </c>
      <c r="GY218" s="342">
        <f>SUM(GY192,GY193,GY180,GY181)</f>
        <v>0</v>
      </c>
      <c r="GZ218" s="341">
        <f t="shared" ref="GZ218" si="5803">SUM(GZ192,GZ193,GZ180,GZ181)</f>
        <v>0</v>
      </c>
      <c r="HA218" s="342" t="str">
        <f t="shared" ref="HA218:HA219" si="5804">IF(ISERROR(HB218/GZ218),"",(HB218/GZ218))</f>
        <v/>
      </c>
      <c r="HB218" s="342">
        <f t="shared" ref="HB218:HC218" si="5805">SUM(HB192,HB193,HB180,HB181)</f>
        <v>0</v>
      </c>
      <c r="HC218" s="341">
        <f t="shared" si="5805"/>
        <v>0</v>
      </c>
      <c r="HD218" s="342" t="str">
        <f t="shared" ref="HD218:HD219" si="5806">IF(ISERROR(HE218/HC218),"",(HE218/HC218))</f>
        <v/>
      </c>
      <c r="HE218" s="342">
        <f t="shared" ref="HE218:HF218" si="5807">SUM(HE192,HE193,HE180,HE181)</f>
        <v>0</v>
      </c>
      <c r="HF218" s="341">
        <f t="shared" si="5807"/>
        <v>220</v>
      </c>
      <c r="HG218" s="342">
        <f t="shared" ref="HG218:HG219" si="5808">IF(ISERROR(HH218/HF218),"",(HH218/HF218))</f>
        <v>18</v>
      </c>
      <c r="HH218" s="342">
        <f t="shared" ref="HH218:HI218" si="5809">SUM(HH192,HH193,HH180,HH181)</f>
        <v>3960</v>
      </c>
      <c r="HI218" s="341">
        <f t="shared" si="5809"/>
        <v>0</v>
      </c>
      <c r="HJ218" s="342" t="str">
        <f t="shared" ref="HJ218:HJ219" si="5810">IF(ISERROR(HK218/HI218),"",(HK218/HI218))</f>
        <v/>
      </c>
      <c r="HK218" s="342">
        <f t="shared" ref="HK218:HL218" si="5811">SUM(HK192,HK193,HK180,HK181)</f>
        <v>0</v>
      </c>
      <c r="HL218" s="341">
        <f t="shared" si="5811"/>
        <v>0</v>
      </c>
      <c r="HM218" s="342" t="str">
        <f t="shared" ref="HM218:HM219" si="5812">IF(ISERROR(HN218/HL218),"",(HN218/HL218))</f>
        <v/>
      </c>
      <c r="HN218" s="342">
        <f t="shared" ref="HN218:HO218" si="5813">SUM(HN192,HN193,HN180,HN181)</f>
        <v>0</v>
      </c>
      <c r="HO218" s="341">
        <f t="shared" si="5813"/>
        <v>0</v>
      </c>
      <c r="HP218" s="342">
        <f t="shared" ref="HP218:HP219" si="5814">HP180+HP192+HP202+HP212</f>
        <v>0</v>
      </c>
      <c r="HQ218" s="342">
        <f t="shared" ref="HQ218:HR218" si="5815">SUM(HQ192,HQ193,HQ180,HQ181)</f>
        <v>0</v>
      </c>
      <c r="HR218" s="341">
        <f t="shared" si="5815"/>
        <v>0</v>
      </c>
      <c r="HS218" s="342" t="str">
        <f t="shared" ref="HS218:HS219" si="5816">IF(ISERROR(HT218/HR218),"",(HT218/HR218))</f>
        <v/>
      </c>
      <c r="HT218" s="342">
        <f t="shared" ref="HT218:HV218" si="5817">SUM(HT192,HT193,HT180,HT181)</f>
        <v>0</v>
      </c>
      <c r="HU218" s="341">
        <f t="shared" si="5817"/>
        <v>0</v>
      </c>
      <c r="HV218" s="341">
        <f t="shared" si="5817"/>
        <v>0</v>
      </c>
      <c r="HW218" s="342" t="str">
        <f t="shared" ref="HW218:HW219" si="5818">IF(ISERROR(HX218/HV218),"",(HX218/HV218))</f>
        <v/>
      </c>
      <c r="HX218" s="342">
        <f t="shared" ref="HX218" si="5819">SUM(HX192,HX193,HX180,HX181)</f>
        <v>0</v>
      </c>
      <c r="HY218" s="424">
        <f t="shared" si="5489"/>
        <v>3960</v>
      </c>
      <c r="HZ218" s="341">
        <f t="shared" ref="HZ218" si="5820">SUM(HZ192,HZ193,HZ180,HZ181)</f>
        <v>60</v>
      </c>
      <c r="IA218" s="342">
        <f t="shared" ref="IA218:IA219" si="5821">IF(ISERROR(IB218/HZ218),"",(IB218/HZ218))</f>
        <v>20</v>
      </c>
      <c r="IB218" s="342">
        <f t="shared" ref="IB218:IC218" si="5822">SUM(IB192,IB193,IB180,IB181)</f>
        <v>1200</v>
      </c>
      <c r="IC218" s="341">
        <f t="shared" si="5822"/>
        <v>0</v>
      </c>
      <c r="ID218" s="342" t="str">
        <f t="shared" ref="ID218:ID219" si="5823">IF(ISERROR(IE218/IC218),"",(IE218/IC218))</f>
        <v/>
      </c>
      <c r="IE218" s="342">
        <f t="shared" ref="IE218:IF218" si="5824">SUM(IE192,IE193,IE180,IE181)</f>
        <v>0</v>
      </c>
      <c r="IF218" s="341">
        <f t="shared" si="5824"/>
        <v>0</v>
      </c>
      <c r="IG218" s="342" t="str">
        <f t="shared" ref="IG218:IG219" si="5825">IF(ISERROR(IH218/IF218),"",(IH218/IF218))</f>
        <v/>
      </c>
      <c r="IH218" s="342">
        <f t="shared" ref="IH218:II218" si="5826">SUM(IH192,IH193,IH180,IH181)</f>
        <v>0</v>
      </c>
      <c r="II218" s="341">
        <f t="shared" si="5826"/>
        <v>315</v>
      </c>
      <c r="IJ218" s="342">
        <f t="shared" ref="IJ218:IJ219" si="5827">IF(ISERROR(IK218/II218),"",(IK218/II218))</f>
        <v>224.39047619047619</v>
      </c>
      <c r="IK218" s="342">
        <f t="shared" ref="IK218:IL218" si="5828">SUM(IK192,IK193,IK180,IK181)</f>
        <v>70683</v>
      </c>
      <c r="IL218" s="341">
        <f t="shared" si="5828"/>
        <v>0</v>
      </c>
      <c r="IM218" s="342" t="str">
        <f t="shared" ref="IM218:IM219" si="5829">IF(ISERROR(IN218/IL218),"",(IN218/IL218))</f>
        <v/>
      </c>
      <c r="IN218" s="342">
        <f t="shared" ref="IN218:IR218" si="5830">SUM(IN192,IN193,IN180,IN181)</f>
        <v>0</v>
      </c>
      <c r="IO218" s="424">
        <f t="shared" si="5484"/>
        <v>71883</v>
      </c>
      <c r="IP218" s="342">
        <f t="shared" si="5830"/>
        <v>0</v>
      </c>
      <c r="IQ218" s="342">
        <f t="shared" si="5830"/>
        <v>0</v>
      </c>
      <c r="IR218" s="342">
        <f t="shared" si="5830"/>
        <v>7584.3</v>
      </c>
      <c r="IS218" s="424">
        <f t="shared" si="5588"/>
        <v>83427.3</v>
      </c>
      <c r="IT218" s="346"/>
      <c r="IU218" s="341">
        <f>SUM(IU192,IU193,IU180,IU181)</f>
        <v>0</v>
      </c>
      <c r="IV218" s="342" t="str">
        <f t="shared" ref="IV218:IV219" si="5831">IF(ISERROR(IW218/IU218),"",(IW218/IU218))</f>
        <v/>
      </c>
      <c r="IW218" s="342">
        <f>SUM(IW192,IW193,IW180,IW181)</f>
        <v>0</v>
      </c>
      <c r="IX218" s="341">
        <f t="shared" ref="IX218" si="5832">SUM(IX192,IX193,IX180,IX181)</f>
        <v>0</v>
      </c>
      <c r="IY218" s="342" t="str">
        <f t="shared" ref="IY218:IY219" si="5833">IF(ISERROR(IZ218/IX218),"",(IZ218/IX218))</f>
        <v/>
      </c>
      <c r="IZ218" s="342">
        <f t="shared" ref="IZ218:JA218" si="5834">SUM(IZ192,IZ193,IZ180,IZ181)</f>
        <v>0</v>
      </c>
      <c r="JA218" s="341">
        <f t="shared" si="5834"/>
        <v>0</v>
      </c>
      <c r="JB218" s="342" t="str">
        <f t="shared" ref="JB218:JB219" si="5835">IF(ISERROR(JC218/JA218),"",(JC218/JA218))</f>
        <v/>
      </c>
      <c r="JC218" s="342">
        <f t="shared" ref="JC218:JD218" si="5836">SUM(JC192,JC193,JC180,JC181)</f>
        <v>0</v>
      </c>
      <c r="JD218" s="341">
        <f t="shared" si="5836"/>
        <v>0</v>
      </c>
      <c r="JE218" s="342" t="str">
        <f t="shared" ref="JE218:JE219" si="5837">IF(ISERROR(JF218/JD218),"",(JF218/JD218))</f>
        <v/>
      </c>
      <c r="JF218" s="342">
        <f t="shared" ref="JF218:JG218" si="5838">SUM(JF192,JF193,JF180,JF181)</f>
        <v>0</v>
      </c>
      <c r="JG218" s="341">
        <f t="shared" si="5838"/>
        <v>0</v>
      </c>
      <c r="JH218" s="342" t="str">
        <f t="shared" ref="JH218:JH219" si="5839">IF(ISERROR(JI218/JG218),"",(JI218/JG218))</f>
        <v/>
      </c>
      <c r="JI218" s="342">
        <f t="shared" ref="JI218:JJ218" si="5840">SUM(JI192,JI193,JI180,JI181)</f>
        <v>0</v>
      </c>
      <c r="JJ218" s="341">
        <f t="shared" si="5840"/>
        <v>0</v>
      </c>
      <c r="JK218" s="342" t="str">
        <f t="shared" ref="JK218:JK219" si="5841">IF(ISERROR(JL218/JJ218),"",(JL218/JJ218))</f>
        <v/>
      </c>
      <c r="JL218" s="342">
        <f t="shared" ref="JL218:JM218" si="5842">SUM(JL192,JL193,JL180,JL181)</f>
        <v>0</v>
      </c>
      <c r="JM218" s="341">
        <f t="shared" si="5842"/>
        <v>0</v>
      </c>
      <c r="JN218" s="342">
        <f t="shared" ref="JN218:JN219" si="5843">JN180+JN192+JN202+JN212</f>
        <v>0</v>
      </c>
      <c r="JO218" s="342">
        <f t="shared" ref="JO218:JP218" si="5844">SUM(JO192,JO193,JO180,JO181)</f>
        <v>0</v>
      </c>
      <c r="JP218" s="341">
        <f t="shared" si="5844"/>
        <v>0</v>
      </c>
      <c r="JQ218" s="342" t="str">
        <f t="shared" ref="JQ218:JQ219" si="5845">IF(ISERROR(JR218/JP218),"",(JR218/JP218))</f>
        <v/>
      </c>
      <c r="JR218" s="342">
        <f t="shared" ref="JR218:JT218" si="5846">SUM(JR192,JR193,JR180,JR181)</f>
        <v>0</v>
      </c>
      <c r="JS218" s="341">
        <f t="shared" si="5846"/>
        <v>0</v>
      </c>
      <c r="JT218" s="341">
        <f t="shared" si="5846"/>
        <v>0</v>
      </c>
      <c r="JU218" s="342" t="str">
        <f t="shared" ref="JU218:JU219" si="5847">IF(ISERROR(JV218/JT218),"",(JV218/JT218))</f>
        <v/>
      </c>
      <c r="JV218" s="342">
        <f t="shared" ref="JV218" si="5848">SUM(JV192,JV193,JV180,JV181)</f>
        <v>0</v>
      </c>
      <c r="JW218" s="424">
        <f t="shared" si="5490"/>
        <v>0</v>
      </c>
      <c r="JX218" s="341">
        <f t="shared" ref="JX218" si="5849">SUM(JX192,JX193,JX180,JX181)</f>
        <v>60</v>
      </c>
      <c r="JY218" s="342">
        <f t="shared" ref="JY218:JY219" si="5850">IF(ISERROR(JZ218/JX218),"",(JZ218/JX218))</f>
        <v>20</v>
      </c>
      <c r="JZ218" s="342">
        <f t="shared" ref="JZ218:KA218" si="5851">SUM(JZ192,JZ193,JZ180,JZ181)</f>
        <v>1200</v>
      </c>
      <c r="KA218" s="341">
        <f t="shared" si="5851"/>
        <v>0</v>
      </c>
      <c r="KB218" s="342" t="str">
        <f t="shared" ref="KB218:KB219" si="5852">IF(ISERROR(KC218/KA218),"",(KC218/KA218))</f>
        <v/>
      </c>
      <c r="KC218" s="342">
        <f t="shared" ref="KC218:KD218" si="5853">SUM(KC192,KC193,KC180,KC181)</f>
        <v>0</v>
      </c>
      <c r="KD218" s="341">
        <f t="shared" si="5853"/>
        <v>0</v>
      </c>
      <c r="KE218" s="342" t="str">
        <f t="shared" ref="KE218:KE219" si="5854">IF(ISERROR(KF218/KD218),"",(KF218/KD218))</f>
        <v/>
      </c>
      <c r="KF218" s="342">
        <f t="shared" ref="KF218:KG218" si="5855">SUM(KF192,KF193,KF180,KF181)</f>
        <v>0</v>
      </c>
      <c r="KG218" s="341">
        <f t="shared" si="5855"/>
        <v>30</v>
      </c>
      <c r="KH218" s="342">
        <f t="shared" ref="KH218:KH219" si="5856">IF(ISERROR(KI218/KG218),"",(KI218/KG218))</f>
        <v>222</v>
      </c>
      <c r="KI218" s="342">
        <f t="shared" ref="KI218:KJ218" si="5857">SUM(KI192,KI193,KI180,KI181)</f>
        <v>6660</v>
      </c>
      <c r="KJ218" s="341">
        <f t="shared" si="5857"/>
        <v>0</v>
      </c>
      <c r="KK218" s="342" t="str">
        <f t="shared" ref="KK218:KK219" si="5858">IF(ISERROR(KL218/KJ218),"",(KL218/KJ218))</f>
        <v/>
      </c>
      <c r="KL218" s="342">
        <f t="shared" ref="KL218:KP218" si="5859">SUM(KL192,KL193,KL180,KL181)</f>
        <v>0</v>
      </c>
      <c r="KM218" s="424">
        <f t="shared" si="5485"/>
        <v>7860</v>
      </c>
      <c r="KN218" s="342">
        <f t="shared" si="5859"/>
        <v>0</v>
      </c>
      <c r="KO218" s="342">
        <f t="shared" si="5859"/>
        <v>0</v>
      </c>
      <c r="KP218" s="342">
        <f t="shared" si="5859"/>
        <v>786</v>
      </c>
      <c r="KQ218" s="424">
        <f t="shared" si="5604"/>
        <v>8646</v>
      </c>
      <c r="KR218" s="346"/>
    </row>
    <row r="219" spans="1:304" ht="15" customHeight="1">
      <c r="A219" s="919"/>
      <c r="B219" s="998" t="s">
        <v>139</v>
      </c>
      <c r="C219" s="999"/>
      <c r="D219" s="355" t="s">
        <v>57</v>
      </c>
      <c r="E219" s="357">
        <f>E187+E197+E207+E213+E182+E183+E184+E185+E186+E194+E195+E196+E203+E204+E205+E206+E212</f>
        <v>0</v>
      </c>
      <c r="F219" s="357" t="str">
        <f t="shared" si="5713"/>
        <v/>
      </c>
      <c r="G219" s="357">
        <f>G187+G197+G207+G213+G182+G183+G184+G185+G186+G194+G195+G196+G203+G204+G205+G206+G212</f>
        <v>0</v>
      </c>
      <c r="H219" s="357">
        <f>H187+H197+H207+H213+H182+H183+H184+H185+H186+H194+H195+H196+H203+H204+H205+H206+H212</f>
        <v>25</v>
      </c>
      <c r="I219" s="357">
        <f t="shared" si="5460"/>
        <v>65</v>
      </c>
      <c r="J219" s="357">
        <f>J187+J197+J207+J213+J182+J183+J184+J185+J186+J194+J195+J196+J203+J204+J205+J206+J212</f>
        <v>1625</v>
      </c>
      <c r="K219" s="357">
        <f>K187+K197+K207+K213+K182+K183+K184+K185+K186+K194+K195+K196+K203+K204+K205+K206+K212</f>
        <v>0</v>
      </c>
      <c r="L219" s="357" t="str">
        <f t="shared" si="5461"/>
        <v/>
      </c>
      <c r="M219" s="357">
        <f>M187+M197+M207+M213+M182+M183+M184+M185+M186+M194+M195+M196+M203+M204+M205+M206+M212</f>
        <v>0</v>
      </c>
      <c r="N219" s="357">
        <f>N187+N197+N207+N213+N182+N183+N184+N185+N186+N194+N195+N196+N203+N204+N205+N206+N212</f>
        <v>0</v>
      </c>
      <c r="O219" s="357" t="str">
        <f t="shared" si="5462"/>
        <v/>
      </c>
      <c r="P219" s="357">
        <f>P187+P197+P207+P213+P182+P183+P184+P185+P186+P194+P195+P196+P203+P204+P205+P206+P212</f>
        <v>0</v>
      </c>
      <c r="Q219" s="357">
        <f>Q187+Q197+Q207+Q213+Q182+Q183+Q184+Q185+Q186+Q194+Q195+Q196+Q203+Q204+Q205+Q206+Q212</f>
        <v>0</v>
      </c>
      <c r="R219" s="357" t="str">
        <f t="shared" si="5463"/>
        <v/>
      </c>
      <c r="S219" s="357">
        <f>S187+S197+S207+S213+S182+S183+S184+S185+S186+S194+S195+S196+S203+S204+S205+S206+S212</f>
        <v>0</v>
      </c>
      <c r="T219" s="357">
        <f>T187+T197+T207+T213+T182+T183+T184+T185+T186+T194+T195+T196+T203+T204+T205+T206+T212</f>
        <v>0</v>
      </c>
      <c r="U219" s="357" t="str">
        <f t="shared" si="5464"/>
        <v/>
      </c>
      <c r="V219" s="357">
        <f>V187+V197+V207+V213+V182+V183+V184+V185+V186+V194+V195+V196+V203+V204+V205+V206+V212</f>
        <v>0</v>
      </c>
      <c r="W219" s="702">
        <f>W187+W197+W207+W213+W182+W183+W184+W185+W186+W194+W195+W196+W203+W204+W205+W206+W212</f>
        <v>0</v>
      </c>
      <c r="X219" s="357">
        <f>X187+X197+X207+X213+X182+X183+X184+X185+X186+X194+X195+X196+X203+X204+X205+X206+X212</f>
        <v>0</v>
      </c>
      <c r="Y219" s="357">
        <f>Y187+Y197+Y207+Y213+Y182+Y183+Y184+Y185+Y186+Y194+Y195+Y196+Y203+Y204+Y205+Y206+Y212</f>
        <v>0</v>
      </c>
      <c r="Z219" s="357">
        <f>Z187+Z197+Z207+Z213+Z182+Z183+Z184+Z185+Z186+Z194+Z195+Z196+Z203+Z204+Z205+Z206+Z212</f>
        <v>0</v>
      </c>
      <c r="AA219" s="358" t="str">
        <f t="shared" si="5465"/>
        <v/>
      </c>
      <c r="AB219" s="357">
        <f>AB187+AB197+AB207+AB213+AB182+AB183+AB184+AB185+AB186+AB194+AB195+AB196+AB203+AB204+AB205+AB206+AB212</f>
        <v>0</v>
      </c>
      <c r="AC219" s="357">
        <f>AC187+AC197+AC207+AC213+AC182+AC183+AC184+AC185+AC186+AC194+AC195+AC196+AC203+AC204+AC205+AC206+AC212</f>
        <v>0</v>
      </c>
      <c r="AD219" s="357">
        <f>AD187+AD197+AD207+AD213+AD182+AD183+AD184+AD185+AD186+AD194+AD195+AD196+AD203+AD204+AD205+AD206+AD212</f>
        <v>0</v>
      </c>
      <c r="AE219" s="357" t="str">
        <f t="shared" si="5466"/>
        <v/>
      </c>
      <c r="AF219" s="357">
        <f>AF187+AF197+AF207+AF213+AF182+AF183+AF184+AF185+AF186+AF194+AF195+AF196+AF203+AF204+AF205+AF206+AF212</f>
        <v>0</v>
      </c>
      <c r="AG219" s="357">
        <f>AG187+AG197+AG207+AG213+AG182+AG183+AG184+AG185+AG186+AG194+AG195+AG196+AG203+AG204+AG205+AG206+AG212</f>
        <v>1625</v>
      </c>
      <c r="AH219" s="357">
        <f>AH187+AH197+AH207+AH213+AH182+AH183+AH184+AH185+AH186+AH194+AH195+AH196+AH203+AH204+AH205+AH206+AH212</f>
        <v>0</v>
      </c>
      <c r="AI219" s="357" t="str">
        <f t="shared" si="5500"/>
        <v/>
      </c>
      <c r="AJ219" s="357">
        <f>AJ187+AJ197+AJ207+AJ213+AJ182+AJ183+AJ184+AJ185+AJ186+AJ194+AJ195+AJ196+AJ203+AJ204+AJ205+AJ206+AJ212</f>
        <v>0</v>
      </c>
      <c r="AK219" s="357">
        <f>AK187+AK197+AK207+AK213+AK182+AK183+AK184+AK185+AK186+AK194+AK195+AK196+AK203+AK204+AK205+AK206+AK212</f>
        <v>0</v>
      </c>
      <c r="AL219" s="357" t="str">
        <f t="shared" si="5607"/>
        <v/>
      </c>
      <c r="AM219" s="357">
        <f>AM187+AM197+AM207+AM213+AM182+AM183+AM184+AM185+AM186+AM194+AM195+AM196+AM203+AM204+AM205+AM206+AM212</f>
        <v>0</v>
      </c>
      <c r="AN219" s="357">
        <f>AN187+AN197+AN207+AN213+AN182+AN183+AN184+AN185+AN186+AN194+AN195+AN196+AN203+AN204+AN205+AN206+AN212</f>
        <v>0</v>
      </c>
      <c r="AO219" s="357" t="str">
        <f t="shared" si="5504"/>
        <v/>
      </c>
      <c r="AP219" s="357">
        <f>AP187+AP197+AP207+AP213+AP182+AP183+AP184+AP185+AP186+AP194+AP195+AP196+AP203+AP204+AP205+AP206+AP212</f>
        <v>0</v>
      </c>
      <c r="AQ219" s="357">
        <f>AQ187+AQ197+AQ207+AQ213+AQ182+AQ183+AQ184+AQ185+AQ186+AQ194+AQ195+AQ196+AQ203+AQ204+AQ205+AQ206+AQ212</f>
        <v>0</v>
      </c>
      <c r="AR219" s="357" t="str">
        <f t="shared" si="5506"/>
        <v/>
      </c>
      <c r="AS219" s="357">
        <f>AS187+AS197+AS207+AS213+AS182+AS183+AS184+AS185+AS186+AS194+AS195+AS196+AS203+AS204+AS205+AS206+AS212</f>
        <v>0</v>
      </c>
      <c r="AT219" s="357">
        <f>AT187+AT197+AT207+AT213+AT182+AT183+AT184+AT185+AT186+AT194+AT195+AT196+AT203+AT204+AT205+AT206+AT212</f>
        <v>0</v>
      </c>
      <c r="AU219" s="357" t="str">
        <f t="shared" ref="AU219:AU229" si="5860">IF(ISERROR(AV219/AT219),"",(AV219/AT219))</f>
        <v/>
      </c>
      <c r="AV219" s="357">
        <f>AV187+AV197+AV207+AV213+AV182+AV183+AV184+AV185+AV186+AV194+AV195+AV196+AV203+AV204+AV205+AV206+AV212</f>
        <v>0</v>
      </c>
      <c r="AW219" s="357">
        <f>AW187+AW197+AW207+AW213+AW182+AW183+AW184+AW185+AW186+AW194+AW195+AW196+AW203+AW204+AW205+AW206+AW212</f>
        <v>0</v>
      </c>
      <c r="AX219" s="357">
        <f>AX187+AX197+AX207+AX213+AX182+AX183+AX184+AX185+AX186+AX194+AX195+AX196+AX203+AX204+AX205+AX206+AX212</f>
        <v>0</v>
      </c>
      <c r="AY219" s="357">
        <f>AY187+AY197+AY207+AY213+AY182+AY183+AY184+AY185+AY186+AY194+AY195+AY196+AY203+AY204+AY205+AY206+AY212</f>
        <v>0</v>
      </c>
      <c r="AZ219" s="359">
        <f>AZ187+AZ197+AZ207+AZ213</f>
        <v>0</v>
      </c>
      <c r="BA219" s="352">
        <f t="shared" si="5308"/>
        <v>1625</v>
      </c>
      <c r="BB219" s="346"/>
      <c r="BC219" s="356">
        <f>SUM(BC182,BC183,BC185,BC184,BC186,BC187,BC194,BC195,BC196,BC197,BC203,BC204,BC205,BC206,BC207,BC212,BC213)</f>
        <v>0</v>
      </c>
      <c r="BD219" s="342" t="str">
        <f t="shared" si="5512"/>
        <v/>
      </c>
      <c r="BE219" s="844">
        <f>SUM(BE182,BE183,BE185,BE184,BE186,BE187,BE194,BE195,BE196,BE197,BE203,BE204,BE205,BE206,BE207,BE212,BE213)</f>
        <v>0</v>
      </c>
      <c r="BF219" s="357">
        <f t="shared" ref="BF219:CX219" si="5861">SUM(BF182,BF183,BF185,BF184,BF186,BF187,BF194,BF195,BF196,BF197,BF203,BF204,BF205,BF206,BF207,BF212,BF213)</f>
        <v>0</v>
      </c>
      <c r="BG219" s="342" t="str">
        <f t="shared" si="5514"/>
        <v/>
      </c>
      <c r="BH219" s="844">
        <f t="shared" si="5861"/>
        <v>0</v>
      </c>
      <c r="BI219" s="357">
        <f t="shared" si="5861"/>
        <v>0</v>
      </c>
      <c r="BJ219" s="342" t="str">
        <f t="shared" si="5516"/>
        <v/>
      </c>
      <c r="BK219" s="844">
        <f t="shared" si="5861"/>
        <v>0</v>
      </c>
      <c r="BL219" s="357">
        <f t="shared" si="5861"/>
        <v>0</v>
      </c>
      <c r="BM219" s="342" t="str">
        <f t="shared" si="5518"/>
        <v/>
      </c>
      <c r="BN219" s="844">
        <f t="shared" si="5861"/>
        <v>0</v>
      </c>
      <c r="BO219" s="357">
        <f t="shared" si="5861"/>
        <v>0</v>
      </c>
      <c r="BP219" s="342" t="str">
        <f t="shared" si="5520"/>
        <v/>
      </c>
      <c r="BQ219" s="844">
        <f t="shared" si="5861"/>
        <v>0</v>
      </c>
      <c r="BR219" s="357">
        <f t="shared" si="5861"/>
        <v>0</v>
      </c>
      <c r="BS219" s="342" t="str">
        <f t="shared" si="5522"/>
        <v/>
      </c>
      <c r="BT219" s="844">
        <f t="shared" si="5861"/>
        <v>0</v>
      </c>
      <c r="BU219" s="357">
        <f t="shared" si="5861"/>
        <v>0</v>
      </c>
      <c r="BV219" s="342">
        <f t="shared" ref="BV219" si="5862">BV181+BV193+BV203+BV213</f>
        <v>0</v>
      </c>
      <c r="BW219" s="844">
        <f t="shared" si="5861"/>
        <v>0</v>
      </c>
      <c r="BX219" s="357">
        <f t="shared" si="5861"/>
        <v>13800</v>
      </c>
      <c r="BY219" s="342">
        <f t="shared" si="5524"/>
        <v>1.6120289855072463</v>
      </c>
      <c r="BZ219" s="844">
        <f t="shared" si="5861"/>
        <v>22246</v>
      </c>
      <c r="CA219" s="357">
        <f t="shared" si="5861"/>
        <v>25000</v>
      </c>
      <c r="CB219" s="357">
        <f t="shared" si="5861"/>
        <v>0</v>
      </c>
      <c r="CC219" s="342" t="str">
        <f t="shared" si="5526"/>
        <v/>
      </c>
      <c r="CD219" s="844">
        <f t="shared" si="5861"/>
        <v>0</v>
      </c>
      <c r="CE219" s="424">
        <f t="shared" si="5486"/>
        <v>22246</v>
      </c>
      <c r="CF219" s="357">
        <f t="shared" si="5861"/>
        <v>7200</v>
      </c>
      <c r="CG219" s="342">
        <f t="shared" si="5529"/>
        <v>18.222222222222221</v>
      </c>
      <c r="CH219" s="844">
        <f t="shared" si="5861"/>
        <v>131200</v>
      </c>
      <c r="CI219" s="357">
        <f t="shared" si="5861"/>
        <v>0</v>
      </c>
      <c r="CJ219" s="342" t="str">
        <f t="shared" si="5531"/>
        <v/>
      </c>
      <c r="CK219" s="844">
        <f t="shared" si="5861"/>
        <v>0</v>
      </c>
      <c r="CL219" s="357">
        <f t="shared" si="5861"/>
        <v>0</v>
      </c>
      <c r="CM219" s="342" t="str">
        <f t="shared" si="5533"/>
        <v/>
      </c>
      <c r="CN219" s="844">
        <f t="shared" si="5861"/>
        <v>0</v>
      </c>
      <c r="CO219" s="357">
        <f t="shared" si="5861"/>
        <v>3350</v>
      </c>
      <c r="CP219" s="342">
        <f t="shared" si="5535"/>
        <v>222</v>
      </c>
      <c r="CQ219" s="844">
        <f t="shared" si="5861"/>
        <v>743700</v>
      </c>
      <c r="CR219" s="357">
        <f t="shared" si="5861"/>
        <v>0</v>
      </c>
      <c r="CS219" s="342" t="str">
        <f t="shared" si="5537"/>
        <v/>
      </c>
      <c r="CT219" s="844">
        <f t="shared" si="5861"/>
        <v>0</v>
      </c>
      <c r="CU219" s="424">
        <f t="shared" si="5481"/>
        <v>874900</v>
      </c>
      <c r="CV219" s="844">
        <f t="shared" si="5861"/>
        <v>0</v>
      </c>
      <c r="CW219" s="844">
        <f t="shared" si="5861"/>
        <v>0</v>
      </c>
      <c r="CX219" s="844">
        <f t="shared" si="5861"/>
        <v>89714.6</v>
      </c>
      <c r="CY219" s="424">
        <f t="shared" si="5540"/>
        <v>986860.6</v>
      </c>
      <c r="CZ219" s="347"/>
      <c r="DA219" s="357">
        <f>SUM(DA182,DA183,DA185,DA184,DA186,DA187,DA194,DA195,DA196,DA197,DA203,DA204,DA205,DA206,DA207,DA212,DA213)</f>
        <v>0</v>
      </c>
      <c r="DB219" s="342" t="str">
        <f t="shared" si="5744"/>
        <v/>
      </c>
      <c r="DC219" s="844">
        <f>SUM(DC182,DC183,DC185,DC184,DC186,DC187,DC194,DC195,DC196,DC197,DC203,DC204,DC205,DC206,DC207,DC212,DC213)</f>
        <v>0</v>
      </c>
      <c r="DD219" s="357">
        <f t="shared" ref="DD219" si="5863">SUM(DD182,DD183,DD185,DD184,DD186,DD187,DD194,DD195,DD196,DD197,DD203,DD204,DD205,DD206,DD207,DD212,DD213)</f>
        <v>0</v>
      </c>
      <c r="DE219" s="342" t="str">
        <f t="shared" si="5746"/>
        <v/>
      </c>
      <c r="DF219" s="844">
        <f t="shared" ref="DF219:DG219" si="5864">SUM(DF182,DF183,DF185,DF184,DF186,DF187,DF194,DF195,DF196,DF197,DF203,DF204,DF205,DF206,DF207,DF212,DF213)</f>
        <v>0</v>
      </c>
      <c r="DG219" s="357">
        <f t="shared" si="5864"/>
        <v>0</v>
      </c>
      <c r="DH219" s="342" t="str">
        <f t="shared" si="5748"/>
        <v/>
      </c>
      <c r="DI219" s="844">
        <f t="shared" ref="DI219:DJ219" si="5865">SUM(DI182,DI183,DI185,DI184,DI186,DI187,DI194,DI195,DI196,DI197,DI203,DI204,DI205,DI206,DI207,DI212,DI213)</f>
        <v>0</v>
      </c>
      <c r="DJ219" s="357">
        <f t="shared" si="5865"/>
        <v>23</v>
      </c>
      <c r="DK219" s="342">
        <f t="shared" si="5750"/>
        <v>32</v>
      </c>
      <c r="DL219" s="844">
        <f t="shared" ref="DL219:DM219" si="5866">SUM(DL182,DL183,DL185,DL184,DL186,DL187,DL194,DL195,DL196,DL197,DL203,DL204,DL205,DL206,DL207,DL212,DL213)</f>
        <v>736</v>
      </c>
      <c r="DM219" s="357">
        <f t="shared" si="5866"/>
        <v>0</v>
      </c>
      <c r="DN219" s="342" t="str">
        <f t="shared" si="5752"/>
        <v/>
      </c>
      <c r="DO219" s="844">
        <f t="shared" ref="DO219:DP219" si="5867">SUM(DO182,DO183,DO185,DO184,DO186,DO187,DO194,DO195,DO196,DO197,DO203,DO204,DO205,DO206,DO207,DO212,DO213)</f>
        <v>0</v>
      </c>
      <c r="DP219" s="357">
        <f t="shared" si="5867"/>
        <v>0</v>
      </c>
      <c r="DQ219" s="342" t="str">
        <f t="shared" si="5754"/>
        <v/>
      </c>
      <c r="DR219" s="844">
        <f t="shared" ref="DR219:DS219" si="5868">SUM(DR182,DR183,DR185,DR184,DR186,DR187,DR194,DR195,DR196,DR197,DR203,DR204,DR205,DR206,DR207,DR212,DR213)</f>
        <v>0</v>
      </c>
      <c r="DS219" s="357">
        <f t="shared" si="5868"/>
        <v>0</v>
      </c>
      <c r="DT219" s="342">
        <f t="shared" si="5756"/>
        <v>0</v>
      </c>
      <c r="DU219" s="844">
        <f t="shared" ref="DU219:DV219" si="5869">SUM(DU182,DU183,DU185,DU184,DU186,DU187,DU194,DU195,DU196,DU197,DU203,DU204,DU205,DU206,DU207,DU212,DU213)</f>
        <v>0</v>
      </c>
      <c r="DV219" s="357">
        <f t="shared" si="5869"/>
        <v>0</v>
      </c>
      <c r="DW219" s="342" t="str">
        <f t="shared" si="5758"/>
        <v/>
      </c>
      <c r="DX219" s="844">
        <f t="shared" ref="DX219:DZ219" si="5870">SUM(DX182,DX183,DX185,DX184,DX186,DX187,DX194,DX195,DX196,DX197,DX203,DX204,DX205,DX206,DX207,DX212,DX213)</f>
        <v>0</v>
      </c>
      <c r="DY219" s="357">
        <f t="shared" si="5870"/>
        <v>0</v>
      </c>
      <c r="DZ219" s="357">
        <f t="shared" si="5870"/>
        <v>0</v>
      </c>
      <c r="EA219" s="342" t="str">
        <f t="shared" si="5760"/>
        <v/>
      </c>
      <c r="EB219" s="844">
        <f t="shared" ref="EB219" si="5871">SUM(EB182,EB183,EB185,EB184,EB186,EB187,EB194,EB195,EB196,EB197,EB203,EB204,EB205,EB206,EB207,EB212,EB213)</f>
        <v>0</v>
      </c>
      <c r="EC219" s="424">
        <f t="shared" si="5487"/>
        <v>736</v>
      </c>
      <c r="ED219" s="357">
        <f t="shared" ref="ED219" si="5872">SUM(ED182,ED183,ED185,ED184,ED186,ED187,ED194,ED195,ED196,ED197,ED203,ED204,ED205,ED206,ED207,ED212,ED213)</f>
        <v>8100</v>
      </c>
      <c r="EE219" s="342">
        <f t="shared" si="5763"/>
        <v>21.97530864197531</v>
      </c>
      <c r="EF219" s="844">
        <f t="shared" ref="EF219:EG219" si="5873">SUM(EF182,EF183,EF185,EF184,EF186,EF187,EF194,EF195,EF196,EF197,EF203,EF204,EF205,EF206,EF207,EF212,EF213)</f>
        <v>178000</v>
      </c>
      <c r="EG219" s="357">
        <f t="shared" si="5873"/>
        <v>0</v>
      </c>
      <c r="EH219" s="342" t="str">
        <f t="shared" si="5765"/>
        <v/>
      </c>
      <c r="EI219" s="844">
        <f t="shared" ref="EI219:EJ219" si="5874">SUM(EI182,EI183,EI185,EI184,EI186,EI187,EI194,EI195,EI196,EI197,EI203,EI204,EI205,EI206,EI207,EI212,EI213)</f>
        <v>0</v>
      </c>
      <c r="EJ219" s="357">
        <f t="shared" si="5874"/>
        <v>0</v>
      </c>
      <c r="EK219" s="342" t="str">
        <f t="shared" si="5767"/>
        <v/>
      </c>
      <c r="EL219" s="844">
        <f t="shared" ref="EL219:EM219" si="5875">SUM(EL182,EL183,EL185,EL184,EL186,EL187,EL194,EL195,EL196,EL197,EL203,EL204,EL205,EL206,EL207,EL212,EL213)</f>
        <v>0</v>
      </c>
      <c r="EM219" s="357">
        <f t="shared" si="5875"/>
        <v>3600</v>
      </c>
      <c r="EN219" s="342">
        <f t="shared" si="5769"/>
        <v>222</v>
      </c>
      <c r="EO219" s="844">
        <f t="shared" ref="EO219:EP219" si="5876">SUM(EO182,EO183,EO185,EO184,EO186,EO187,EO194,EO195,EO196,EO197,EO203,EO204,EO205,EO206,EO207,EO212,EO213)</f>
        <v>799200</v>
      </c>
      <c r="EP219" s="357">
        <f t="shared" si="5876"/>
        <v>0</v>
      </c>
      <c r="EQ219" s="342" t="str">
        <f t="shared" si="5771"/>
        <v/>
      </c>
      <c r="ER219" s="844">
        <f t="shared" ref="ER219:EV219" si="5877">SUM(ER182,ER183,ER185,ER184,ER186,ER187,ER194,ER195,ER196,ER197,ER203,ER204,ER205,ER206,ER207,ER212,ER213)</f>
        <v>0</v>
      </c>
      <c r="ES219" s="424">
        <f t="shared" si="5482"/>
        <v>977200</v>
      </c>
      <c r="ET219" s="844">
        <f t="shared" si="5877"/>
        <v>0</v>
      </c>
      <c r="EU219" s="844">
        <f t="shared" si="5877"/>
        <v>0</v>
      </c>
      <c r="EV219" s="844">
        <f t="shared" si="5877"/>
        <v>97793.600000000006</v>
      </c>
      <c r="EW219" s="424">
        <f t="shared" si="5556"/>
        <v>1075729.6000000001</v>
      </c>
      <c r="EX219" s="346"/>
      <c r="EY219" s="357">
        <f>SUM(EY182,EY183,EY185,EY184,EY186,EY187,EY194,EY195,EY196,EY197,EY203,EY204,EY205,EY206,EY207,EY212,EY213)</f>
        <v>0</v>
      </c>
      <c r="EZ219" s="342" t="str">
        <f t="shared" si="5773"/>
        <v/>
      </c>
      <c r="FA219" s="844">
        <f>SUM(FA182,FA183,FA185,FA184,FA186,FA187,FA194,FA195,FA196,FA197,FA203,FA204,FA205,FA206,FA207,FA212,FA213)</f>
        <v>0</v>
      </c>
      <c r="FB219" s="357">
        <f t="shared" ref="FB219" si="5878">SUM(FB182,FB183,FB185,FB184,FB186,FB187,FB194,FB195,FB196,FB197,FB203,FB204,FB205,FB206,FB207,FB212,FB213)</f>
        <v>0</v>
      </c>
      <c r="FC219" s="342" t="str">
        <f t="shared" si="5775"/>
        <v/>
      </c>
      <c r="FD219" s="844">
        <f t="shared" ref="FD219:FE219" si="5879">SUM(FD182,FD183,FD185,FD184,FD186,FD187,FD194,FD195,FD196,FD197,FD203,FD204,FD205,FD206,FD207,FD212,FD213)</f>
        <v>0</v>
      </c>
      <c r="FE219" s="357">
        <f t="shared" si="5879"/>
        <v>0</v>
      </c>
      <c r="FF219" s="342" t="str">
        <f t="shared" si="5777"/>
        <v/>
      </c>
      <c r="FG219" s="844">
        <f t="shared" ref="FG219:FH219" si="5880">SUM(FG182,FG183,FG185,FG184,FG186,FG187,FG194,FG195,FG196,FG197,FG203,FG204,FG205,FG206,FG207,FG212,FG213)</f>
        <v>0</v>
      </c>
      <c r="FH219" s="357">
        <f t="shared" si="5880"/>
        <v>23</v>
      </c>
      <c r="FI219" s="342">
        <f t="shared" si="5779"/>
        <v>22</v>
      </c>
      <c r="FJ219" s="844">
        <f t="shared" ref="FJ219:FK219" si="5881">SUM(FJ182,FJ183,FJ185,FJ184,FJ186,FJ187,FJ194,FJ195,FJ196,FJ197,FJ203,FJ204,FJ205,FJ206,FJ207,FJ212,FJ213)</f>
        <v>506</v>
      </c>
      <c r="FK219" s="357">
        <f t="shared" si="5881"/>
        <v>0</v>
      </c>
      <c r="FL219" s="342" t="str">
        <f t="shared" si="5781"/>
        <v/>
      </c>
      <c r="FM219" s="844">
        <f t="shared" ref="FM219:FN219" si="5882">SUM(FM182,FM183,FM185,FM184,FM186,FM187,FM194,FM195,FM196,FM197,FM203,FM204,FM205,FM206,FM207,FM212,FM213)</f>
        <v>0</v>
      </c>
      <c r="FN219" s="357">
        <f t="shared" si="5882"/>
        <v>0</v>
      </c>
      <c r="FO219" s="342" t="str">
        <f t="shared" si="5783"/>
        <v/>
      </c>
      <c r="FP219" s="844">
        <f t="shared" ref="FP219:FQ219" si="5883">SUM(FP182,FP183,FP185,FP184,FP186,FP187,FP194,FP195,FP196,FP197,FP203,FP204,FP205,FP206,FP207,FP212,FP213)</f>
        <v>0</v>
      </c>
      <c r="FQ219" s="357">
        <f t="shared" si="5883"/>
        <v>0</v>
      </c>
      <c r="FR219" s="342">
        <f t="shared" si="5785"/>
        <v>0</v>
      </c>
      <c r="FS219" s="844">
        <f t="shared" ref="FS219:FT219" si="5884">SUM(FS182,FS183,FS185,FS184,FS186,FS187,FS194,FS195,FS196,FS197,FS203,FS204,FS205,FS206,FS207,FS212,FS213)</f>
        <v>0</v>
      </c>
      <c r="FT219" s="357">
        <f t="shared" si="5884"/>
        <v>25000</v>
      </c>
      <c r="FU219" s="342">
        <f t="shared" si="5787"/>
        <v>0.56999999999999995</v>
      </c>
      <c r="FV219" s="844">
        <f t="shared" ref="FV219:FX219" si="5885">SUM(FV182,FV183,FV185,FV184,FV186,FV187,FV194,FV195,FV196,FV197,FV203,FV204,FV205,FV206,FV207,FV212,FV213)</f>
        <v>14250</v>
      </c>
      <c r="FW219" s="357">
        <f t="shared" si="5885"/>
        <v>0</v>
      </c>
      <c r="FX219" s="844">
        <f t="shared" si="5885"/>
        <v>0</v>
      </c>
      <c r="FY219" s="342" t="str">
        <f t="shared" si="5789"/>
        <v/>
      </c>
      <c r="FZ219" s="844">
        <f t="shared" ref="FZ219" si="5886">SUM(FZ182,FZ183,FZ185,FZ184,FZ186,FZ187,FZ194,FZ195,FZ196,FZ197,FZ203,FZ204,FZ205,FZ206,FZ207,FZ212,FZ213)</f>
        <v>0</v>
      </c>
      <c r="GA219" s="424">
        <f t="shared" si="5488"/>
        <v>14756</v>
      </c>
      <c r="GB219" s="357">
        <f t="shared" ref="GB219" si="5887">SUM(GB182,GB183,GB185,GB184,GB186,GB187,GB194,GB195,GB196,GB197,GB203,GB204,GB205,GB206,GB207,GB212,GB213)</f>
        <v>8100</v>
      </c>
      <c r="GC219" s="342">
        <f t="shared" si="5792"/>
        <v>21.97530864197531</v>
      </c>
      <c r="GD219" s="844">
        <f t="shared" ref="GD219:GE219" si="5888">SUM(GD182,GD183,GD185,GD184,GD186,GD187,GD194,GD195,GD196,GD197,GD203,GD204,GD205,GD206,GD207,GD212,GD213)</f>
        <v>178000</v>
      </c>
      <c r="GE219" s="357">
        <f t="shared" si="5888"/>
        <v>0</v>
      </c>
      <c r="GF219" s="342" t="str">
        <f t="shared" si="5794"/>
        <v/>
      </c>
      <c r="GG219" s="844">
        <f t="shared" ref="GG219:GH219" si="5889">SUM(GG182,GG183,GG185,GG184,GG186,GG187,GG194,GG195,GG196,GG197,GG203,GG204,GG205,GG206,GG207,GG212,GG213)</f>
        <v>0</v>
      </c>
      <c r="GH219" s="357">
        <f t="shared" si="5889"/>
        <v>0</v>
      </c>
      <c r="GI219" s="342" t="str">
        <f t="shared" si="5796"/>
        <v/>
      </c>
      <c r="GJ219" s="844">
        <f t="shared" ref="GJ219:GK219" si="5890">SUM(GJ182,GJ183,GJ185,GJ184,GJ186,GJ187,GJ194,GJ195,GJ196,GJ197,GJ203,GJ204,GJ205,GJ206,GJ207,GJ212,GJ213)</f>
        <v>0</v>
      </c>
      <c r="GK219" s="357">
        <f t="shared" si="5890"/>
        <v>4050</v>
      </c>
      <c r="GL219" s="342">
        <f t="shared" si="5798"/>
        <v>211.03703703703704</v>
      </c>
      <c r="GM219" s="844">
        <f t="shared" ref="GM219:GN219" si="5891">SUM(GM182,GM183,GM185,GM184,GM186,GM187,GM194,GM195,GM196,GM197,GM203,GM204,GM205,GM206,GM207,GM212,GM213)</f>
        <v>854700</v>
      </c>
      <c r="GN219" s="357">
        <f t="shared" si="5891"/>
        <v>0</v>
      </c>
      <c r="GO219" s="342" t="str">
        <f t="shared" si="5800"/>
        <v/>
      </c>
      <c r="GP219" s="844">
        <f t="shared" ref="GP219:GT219" si="5892">SUM(GP182,GP183,GP185,GP184,GP186,GP187,GP194,GP195,GP196,GP197,GP203,GP204,GP205,GP206,GP207,GP212,GP213)</f>
        <v>0</v>
      </c>
      <c r="GQ219" s="424">
        <f t="shared" si="5483"/>
        <v>1032700</v>
      </c>
      <c r="GR219" s="844">
        <f t="shared" si="5892"/>
        <v>0</v>
      </c>
      <c r="GS219" s="844">
        <f t="shared" si="5892"/>
        <v>0</v>
      </c>
      <c r="GT219" s="844">
        <f t="shared" si="5892"/>
        <v>104745.60000000001</v>
      </c>
      <c r="GU219" s="424">
        <f t="shared" si="5572"/>
        <v>1152201.6000000001</v>
      </c>
      <c r="GV219" s="346"/>
      <c r="GW219" s="357">
        <f>SUM(GW182,GW183,GW185,GW184,GW186,GW187,GW194,GW195,GW196,GW197,GW203,GW204,GW205,GW206,GW207,GW212,GW213)</f>
        <v>0</v>
      </c>
      <c r="GX219" s="342" t="str">
        <f t="shared" si="5802"/>
        <v/>
      </c>
      <c r="GY219" s="844">
        <f>SUM(GY182,GY183,GY185,GY184,GY186,GY187,GY194,GY195,GY196,GY197,GY203,GY204,GY205,GY206,GY207,GY212,GY213)</f>
        <v>0</v>
      </c>
      <c r="GZ219" s="357">
        <f t="shared" ref="GZ219" si="5893">SUM(GZ182,GZ183,GZ185,GZ184,GZ186,GZ187,GZ194,GZ195,GZ196,GZ197,GZ203,GZ204,GZ205,GZ206,GZ207,GZ212,GZ213)</f>
        <v>0</v>
      </c>
      <c r="HA219" s="342" t="str">
        <f t="shared" si="5804"/>
        <v/>
      </c>
      <c r="HB219" s="844">
        <f t="shared" ref="HB219:HC219" si="5894">SUM(HB182,HB183,HB185,HB184,HB186,HB187,HB194,HB195,HB196,HB197,HB203,HB204,HB205,HB206,HB207,HB212,HB213)</f>
        <v>0</v>
      </c>
      <c r="HC219" s="357">
        <f t="shared" si="5894"/>
        <v>0</v>
      </c>
      <c r="HD219" s="342" t="str">
        <f t="shared" si="5806"/>
        <v/>
      </c>
      <c r="HE219" s="844">
        <f t="shared" ref="HE219:HF219" si="5895">SUM(HE182,HE183,HE185,HE184,HE186,HE187,HE194,HE195,HE196,HE197,HE203,HE204,HE205,HE206,HE207,HE212,HE213)</f>
        <v>0</v>
      </c>
      <c r="HF219" s="357">
        <f t="shared" si="5895"/>
        <v>0</v>
      </c>
      <c r="HG219" s="342" t="str">
        <f t="shared" si="5808"/>
        <v/>
      </c>
      <c r="HH219" s="844">
        <f t="shared" ref="HH219:HI219" si="5896">SUM(HH182,HH183,HH185,HH184,HH186,HH187,HH194,HH195,HH196,HH197,HH203,HH204,HH205,HH206,HH207,HH212,HH213)</f>
        <v>0</v>
      </c>
      <c r="HI219" s="357">
        <f t="shared" si="5896"/>
        <v>0</v>
      </c>
      <c r="HJ219" s="342" t="str">
        <f t="shared" si="5810"/>
        <v/>
      </c>
      <c r="HK219" s="844">
        <f t="shared" ref="HK219:HL219" si="5897">SUM(HK182,HK183,HK185,HK184,HK186,HK187,HK194,HK195,HK196,HK197,HK203,HK204,HK205,HK206,HK207,HK212,HK213)</f>
        <v>0</v>
      </c>
      <c r="HL219" s="357">
        <f t="shared" si="5897"/>
        <v>0</v>
      </c>
      <c r="HM219" s="342" t="str">
        <f t="shared" si="5812"/>
        <v/>
      </c>
      <c r="HN219" s="844">
        <f t="shared" ref="HN219:HO219" si="5898">SUM(HN182,HN183,HN185,HN184,HN186,HN187,HN194,HN195,HN196,HN197,HN203,HN204,HN205,HN206,HN207,HN212,HN213)</f>
        <v>0</v>
      </c>
      <c r="HO219" s="357">
        <f t="shared" si="5898"/>
        <v>0</v>
      </c>
      <c r="HP219" s="342">
        <f t="shared" si="5814"/>
        <v>0</v>
      </c>
      <c r="HQ219" s="844">
        <f t="shared" ref="HQ219:HR219" si="5899">SUM(HQ182,HQ183,HQ185,HQ184,HQ186,HQ187,HQ194,HQ195,HQ196,HQ197,HQ203,HQ204,HQ205,HQ206,HQ207,HQ212,HQ213)</f>
        <v>0</v>
      </c>
      <c r="HR219" s="357">
        <f t="shared" si="5899"/>
        <v>0</v>
      </c>
      <c r="HS219" s="342" t="str">
        <f t="shared" si="5816"/>
        <v/>
      </c>
      <c r="HT219" s="844">
        <f t="shared" ref="HT219:HV219" si="5900">SUM(HT182,HT183,HT185,HT184,HT186,HT187,HT194,HT195,HT196,HT197,HT203,HT204,HT205,HT206,HT207,HT212,HT213)</f>
        <v>0</v>
      </c>
      <c r="HU219" s="357">
        <f t="shared" si="5900"/>
        <v>0</v>
      </c>
      <c r="HV219" s="357">
        <f t="shared" si="5900"/>
        <v>0</v>
      </c>
      <c r="HW219" s="342" t="str">
        <f t="shared" si="5818"/>
        <v/>
      </c>
      <c r="HX219" s="844">
        <f t="shared" ref="HX219" si="5901">SUM(HX182,HX183,HX185,HX184,HX186,HX187,HX194,HX195,HX196,HX197,HX203,HX204,HX205,HX206,HX207,HX212,HX213)</f>
        <v>0</v>
      </c>
      <c r="HY219" s="424">
        <f t="shared" si="5489"/>
        <v>0</v>
      </c>
      <c r="HZ219" s="357">
        <f t="shared" ref="HZ219" si="5902">SUM(HZ182,HZ183,HZ185,HZ184,HZ186,HZ187,HZ194,HZ195,HZ196,HZ197,HZ203,HZ204,HZ205,HZ206,HZ207,HZ212,HZ213)</f>
        <v>8100</v>
      </c>
      <c r="IA219" s="342">
        <f t="shared" si="5821"/>
        <v>21.97530864197531</v>
      </c>
      <c r="IB219" s="844">
        <f t="shared" ref="IB219:IC219" si="5903">SUM(IB182,IB183,IB185,IB184,IB186,IB187,IB194,IB195,IB196,IB197,IB203,IB204,IB205,IB206,IB207,IB212,IB213)</f>
        <v>178000</v>
      </c>
      <c r="IC219" s="357">
        <f t="shared" si="5903"/>
        <v>0</v>
      </c>
      <c r="ID219" s="342" t="str">
        <f t="shared" si="5823"/>
        <v/>
      </c>
      <c r="IE219" s="844">
        <f t="shared" ref="IE219:IF219" si="5904">SUM(IE182,IE183,IE185,IE184,IE186,IE187,IE194,IE195,IE196,IE197,IE203,IE204,IE205,IE206,IE207,IE212,IE213)</f>
        <v>0</v>
      </c>
      <c r="IF219" s="357">
        <f t="shared" si="5904"/>
        <v>0</v>
      </c>
      <c r="IG219" s="342" t="str">
        <f t="shared" si="5825"/>
        <v/>
      </c>
      <c r="IH219" s="844">
        <f t="shared" ref="IH219:II219" si="5905">SUM(IH182,IH183,IH185,IH184,IH186,IH187,IH194,IH195,IH196,IH197,IH203,IH204,IH205,IH206,IH207,IH212,IH213)</f>
        <v>0</v>
      </c>
      <c r="II219" s="357">
        <f t="shared" si="5905"/>
        <v>4050</v>
      </c>
      <c r="IJ219" s="342">
        <f t="shared" si="5827"/>
        <v>211.03703703703704</v>
      </c>
      <c r="IK219" s="844">
        <f t="shared" ref="IK219:IL219" si="5906">SUM(IK182,IK183,IK185,IK184,IK186,IK187,IK194,IK195,IK196,IK197,IK203,IK204,IK205,IK206,IK207,IK212,IK213)</f>
        <v>854700</v>
      </c>
      <c r="IL219" s="357">
        <f t="shared" si="5906"/>
        <v>0</v>
      </c>
      <c r="IM219" s="342" t="str">
        <f t="shared" si="5829"/>
        <v/>
      </c>
      <c r="IN219" s="844">
        <f t="shared" ref="IN219:IR219" si="5907">SUM(IN182,IN183,IN185,IN184,IN186,IN187,IN194,IN195,IN196,IN197,IN203,IN204,IN205,IN206,IN207,IN212,IN213)</f>
        <v>0</v>
      </c>
      <c r="IO219" s="424">
        <f t="shared" si="5484"/>
        <v>1032700</v>
      </c>
      <c r="IP219" s="844">
        <f t="shared" si="5907"/>
        <v>0</v>
      </c>
      <c r="IQ219" s="844">
        <f t="shared" si="5907"/>
        <v>0</v>
      </c>
      <c r="IR219" s="844">
        <f t="shared" si="5907"/>
        <v>103270</v>
      </c>
      <c r="IS219" s="424">
        <f t="shared" si="5588"/>
        <v>1135970</v>
      </c>
      <c r="IT219" s="346"/>
      <c r="IU219" s="357">
        <f>SUM(IU182,IU183,IU185,IU184,IU186,IU187,IU194,IU195,IU196,IU197,IU203,IU204,IU205,IU206,IU207,IU212,IU213)</f>
        <v>0</v>
      </c>
      <c r="IV219" s="342" t="str">
        <f t="shared" si="5831"/>
        <v/>
      </c>
      <c r="IW219" s="844">
        <f>SUM(IW182,IW183,IW185,IW184,IW186,IW187,IW194,IW195,IW196,IW197,IW203,IW204,IW205,IW206,IW207,IW212,IW213)</f>
        <v>0</v>
      </c>
      <c r="IX219" s="357">
        <f t="shared" ref="IX219" si="5908">SUM(IX182,IX183,IX185,IX184,IX186,IX187,IX194,IX195,IX196,IX197,IX203,IX204,IX205,IX206,IX207,IX212,IX213)</f>
        <v>0</v>
      </c>
      <c r="IY219" s="342" t="str">
        <f t="shared" si="5833"/>
        <v/>
      </c>
      <c r="IZ219" s="844">
        <f t="shared" ref="IZ219:JA219" si="5909">SUM(IZ182,IZ183,IZ185,IZ184,IZ186,IZ187,IZ194,IZ195,IZ196,IZ197,IZ203,IZ204,IZ205,IZ206,IZ207,IZ212,IZ213)</f>
        <v>0</v>
      </c>
      <c r="JA219" s="357">
        <f t="shared" si="5909"/>
        <v>0</v>
      </c>
      <c r="JB219" s="342" t="str">
        <f t="shared" si="5835"/>
        <v/>
      </c>
      <c r="JC219" s="844">
        <f t="shared" ref="JC219:JD219" si="5910">SUM(JC182,JC183,JC185,JC184,JC186,JC187,JC194,JC195,JC196,JC197,JC203,JC204,JC205,JC206,JC207,JC212,JC213)</f>
        <v>0</v>
      </c>
      <c r="JD219" s="357">
        <f t="shared" si="5910"/>
        <v>0</v>
      </c>
      <c r="JE219" s="342" t="str">
        <f t="shared" si="5837"/>
        <v/>
      </c>
      <c r="JF219" s="844">
        <f t="shared" ref="JF219:JG219" si="5911">SUM(JF182,JF183,JF185,JF184,JF186,JF187,JF194,JF195,JF196,JF197,JF203,JF204,JF205,JF206,JF207,JF212,JF213)</f>
        <v>0</v>
      </c>
      <c r="JG219" s="357">
        <f t="shared" si="5911"/>
        <v>0</v>
      </c>
      <c r="JH219" s="342" t="str">
        <f t="shared" si="5839"/>
        <v/>
      </c>
      <c r="JI219" s="844">
        <f t="shared" ref="JI219:JJ219" si="5912">SUM(JI182,JI183,JI185,JI184,JI186,JI187,JI194,JI195,JI196,JI197,JI203,JI204,JI205,JI206,JI207,JI212,JI213)</f>
        <v>0</v>
      </c>
      <c r="JJ219" s="357">
        <f t="shared" si="5912"/>
        <v>0</v>
      </c>
      <c r="JK219" s="342" t="str">
        <f t="shared" si="5841"/>
        <v/>
      </c>
      <c r="JL219" s="844">
        <f t="shared" ref="JL219:JM219" si="5913">SUM(JL182,JL183,JL185,JL184,JL186,JL187,JL194,JL195,JL196,JL197,JL203,JL204,JL205,JL206,JL207,JL212,JL213)</f>
        <v>0</v>
      </c>
      <c r="JM219" s="357">
        <f t="shared" si="5913"/>
        <v>0</v>
      </c>
      <c r="JN219" s="342">
        <f t="shared" si="5843"/>
        <v>0</v>
      </c>
      <c r="JO219" s="844">
        <f t="shared" ref="JO219:JP219" si="5914">SUM(JO182,JO183,JO185,JO184,JO186,JO187,JO194,JO195,JO196,JO197,JO203,JO204,JO205,JO206,JO207,JO212,JO213)</f>
        <v>0</v>
      </c>
      <c r="JP219" s="357">
        <f t="shared" si="5914"/>
        <v>0</v>
      </c>
      <c r="JQ219" s="342" t="str">
        <f t="shared" si="5845"/>
        <v/>
      </c>
      <c r="JR219" s="844">
        <f t="shared" ref="JR219:JT219" si="5915">SUM(JR182,JR183,JR185,JR184,JR186,JR187,JR194,JR195,JR196,JR197,JR203,JR204,JR205,JR206,JR207,JR212,JR213)</f>
        <v>0</v>
      </c>
      <c r="JS219" s="357">
        <f t="shared" si="5915"/>
        <v>0</v>
      </c>
      <c r="JT219" s="357">
        <f t="shared" si="5915"/>
        <v>0</v>
      </c>
      <c r="JU219" s="342" t="str">
        <f t="shared" si="5847"/>
        <v/>
      </c>
      <c r="JV219" s="844">
        <f t="shared" ref="JV219" si="5916">SUM(JV182,JV183,JV185,JV184,JV186,JV187,JV194,JV195,JV196,JV197,JV203,JV204,JV205,JV206,JV207,JV212,JV213)</f>
        <v>0</v>
      </c>
      <c r="JW219" s="424">
        <f t="shared" si="5490"/>
        <v>0</v>
      </c>
      <c r="JX219" s="357">
        <f t="shared" ref="JX219" si="5917">SUM(JX182,JX183,JX185,JX184,JX186,JX187,JX194,JX195,JX196,JX197,JX203,JX204,JX205,JX206,JX207,JX212,JX213)</f>
        <v>8100</v>
      </c>
      <c r="JY219" s="342">
        <f t="shared" si="5850"/>
        <v>21.97530864197531</v>
      </c>
      <c r="JZ219" s="844">
        <f t="shared" ref="JZ219:KA219" si="5918">SUM(JZ182,JZ183,JZ185,JZ184,JZ186,JZ187,JZ194,JZ195,JZ196,JZ197,JZ203,JZ204,JZ205,JZ206,JZ207,JZ212,JZ213)</f>
        <v>178000</v>
      </c>
      <c r="KA219" s="357">
        <f t="shared" si="5918"/>
        <v>0</v>
      </c>
      <c r="KB219" s="342" t="str">
        <f t="shared" si="5852"/>
        <v/>
      </c>
      <c r="KC219" s="844">
        <f t="shared" ref="KC219:KD219" si="5919">SUM(KC182,KC183,KC185,KC184,KC186,KC187,KC194,KC195,KC196,KC197,KC203,KC204,KC205,KC206,KC207,KC212,KC213)</f>
        <v>0</v>
      </c>
      <c r="KD219" s="357">
        <f t="shared" si="5919"/>
        <v>0</v>
      </c>
      <c r="KE219" s="342" t="str">
        <f t="shared" si="5854"/>
        <v/>
      </c>
      <c r="KF219" s="844">
        <f t="shared" ref="KF219:KG219" si="5920">SUM(KF182,KF183,KF185,KF184,KF186,KF187,KF194,KF195,KF196,KF197,KF203,KF204,KF205,KF206,KF207,KF212,KF213)</f>
        <v>0</v>
      </c>
      <c r="KG219" s="357">
        <f t="shared" si="5920"/>
        <v>4050</v>
      </c>
      <c r="KH219" s="342">
        <f t="shared" si="5856"/>
        <v>211.03703703703704</v>
      </c>
      <c r="KI219" s="844">
        <f t="shared" ref="KI219:KJ219" si="5921">SUM(KI182,KI183,KI185,KI184,KI186,KI187,KI194,KI195,KI196,KI197,KI203,KI204,KI205,KI206,KI207,KI212,KI213)</f>
        <v>854700</v>
      </c>
      <c r="KJ219" s="357">
        <f t="shared" si="5921"/>
        <v>0</v>
      </c>
      <c r="KK219" s="342" t="str">
        <f t="shared" si="5858"/>
        <v/>
      </c>
      <c r="KL219" s="844">
        <f t="shared" ref="KL219:KP219" si="5922">SUM(KL182,KL183,KL185,KL184,KL186,KL187,KL194,KL195,KL196,KL197,KL203,KL204,KL205,KL206,KL207,KL212,KL213)</f>
        <v>0</v>
      </c>
      <c r="KM219" s="424">
        <f t="shared" si="5485"/>
        <v>1032700</v>
      </c>
      <c r="KN219" s="844">
        <f t="shared" si="5922"/>
        <v>0</v>
      </c>
      <c r="KO219" s="844">
        <f t="shared" si="5922"/>
        <v>0</v>
      </c>
      <c r="KP219" s="844">
        <f t="shared" si="5922"/>
        <v>103270</v>
      </c>
      <c r="KQ219" s="424">
        <f t="shared" si="5604"/>
        <v>1135970</v>
      </c>
      <c r="KR219" s="346"/>
    </row>
    <row r="220" spans="1:304" ht="15" thickBot="1">
      <c r="A220" s="920"/>
      <c r="B220" s="945" t="s">
        <v>62</v>
      </c>
      <c r="C220" s="946"/>
      <c r="D220" s="947"/>
      <c r="E220" s="360">
        <f>SUM(E176+E188+E198+E208+E214)</f>
        <v>0</v>
      </c>
      <c r="F220" s="360" t="str">
        <f t="shared" si="5713"/>
        <v/>
      </c>
      <c r="G220" s="361">
        <f>SUM(G176+G188+G198+G208+G214)</f>
        <v>0</v>
      </c>
      <c r="H220" s="360">
        <f>SUM(H176+H188+H198+H208+H214)</f>
        <v>110</v>
      </c>
      <c r="I220" s="360">
        <f t="shared" si="5460"/>
        <v>65</v>
      </c>
      <c r="J220" s="361">
        <f>SUM(J176+J188+J198+J208+J214)</f>
        <v>7150</v>
      </c>
      <c r="K220" s="360">
        <f>SUM(K176+K188+K198+K208+K214)</f>
        <v>0</v>
      </c>
      <c r="L220" s="360" t="str">
        <f t="shared" si="5461"/>
        <v/>
      </c>
      <c r="M220" s="361">
        <f>SUM(M176+M188+M198+M208+M214)</f>
        <v>0</v>
      </c>
      <c r="N220" s="360">
        <f>SUM(N176+N188+N198+N208+N214)</f>
        <v>0</v>
      </c>
      <c r="O220" s="360" t="str">
        <f t="shared" si="5462"/>
        <v/>
      </c>
      <c r="P220" s="361">
        <f>SUM(P176+P188+P198+P208+P214)</f>
        <v>0</v>
      </c>
      <c r="Q220" s="360">
        <f>SUM(Q176+Q188+Q198+Q208+Q214)</f>
        <v>0</v>
      </c>
      <c r="R220" s="360" t="str">
        <f t="shared" si="5463"/>
        <v/>
      </c>
      <c r="S220" s="361">
        <f>SUM(S176+S188+S198+S208+S214)</f>
        <v>0</v>
      </c>
      <c r="T220" s="360">
        <f>SUM(T176+T188+T198+T208+T214)</f>
        <v>100</v>
      </c>
      <c r="U220" s="360">
        <f t="shared" si="5464"/>
        <v>823.38</v>
      </c>
      <c r="V220" s="361">
        <f>SUM(V176+V188+V198+V208+V214)</f>
        <v>82338</v>
      </c>
      <c r="W220" s="703">
        <f>SUM(W176+W188+W198+W208+W214)</f>
        <v>0</v>
      </c>
      <c r="X220" s="361">
        <f>SUM(X176+X188+X198+X208+X214)</f>
        <v>0</v>
      </c>
      <c r="Y220" s="361">
        <f>SUM(Y176+Y188+Y198+Y208+Y214)</f>
        <v>0</v>
      </c>
      <c r="Z220" s="360">
        <f>SUM(Z176+Z188+Z198+Z208+Z214)</f>
        <v>45000</v>
      </c>
      <c r="AA220" s="362">
        <f t="shared" si="5465"/>
        <v>2.0790000000000002</v>
      </c>
      <c r="AB220" s="361">
        <f>SUM(AB176+AB188+AB198+AB208+AB214)</f>
        <v>93555</v>
      </c>
      <c r="AC220" s="360">
        <f>SUM(AC176+AC188+AC198+AC208+AC214)</f>
        <v>30000</v>
      </c>
      <c r="AD220" s="360">
        <f>SUM(AD176+AD188+AD198+AD208+AD214)</f>
        <v>0</v>
      </c>
      <c r="AE220" s="360" t="str">
        <f t="shared" si="5466"/>
        <v/>
      </c>
      <c r="AF220" s="361">
        <f>SUM(AF176+AF188+AF198+AF208+AF214)</f>
        <v>0</v>
      </c>
      <c r="AG220" s="342">
        <f>SUM(AG219+AG217+AG216+AG215+AG176)</f>
        <v>183043</v>
      </c>
      <c r="AH220" s="360">
        <f>SUM(AH176+AH188+AH198+AH208+AH214)</f>
        <v>0</v>
      </c>
      <c r="AI220" s="360" t="str">
        <f t="shared" si="5500"/>
        <v/>
      </c>
      <c r="AJ220" s="361">
        <f>SUM(AJ176+AJ188+AJ198+AJ208+AJ214)</f>
        <v>0</v>
      </c>
      <c r="AK220" s="360">
        <f>SUM(AK176+AK188+AK198+AK208+AK214)</f>
        <v>0</v>
      </c>
      <c r="AL220" s="360" t="str">
        <f t="shared" si="5607"/>
        <v/>
      </c>
      <c r="AM220" s="361">
        <f>SUM(AM176+AM188+AM198+AM208+AM214)</f>
        <v>0</v>
      </c>
      <c r="AN220" s="360">
        <f>SUM(AN176+AN188+AN198+AN208+AN214)</f>
        <v>0</v>
      </c>
      <c r="AO220" s="360" t="str">
        <f t="shared" si="5504"/>
        <v/>
      </c>
      <c r="AP220" s="361">
        <f>SUM(AP176+AP188+AP198+AP208+AP214)</f>
        <v>0</v>
      </c>
      <c r="AQ220" s="360">
        <f>SUM(AQ176+AQ188+AQ198+AQ208+AQ214)</f>
        <v>0</v>
      </c>
      <c r="AR220" s="360" t="str">
        <f t="shared" si="5506"/>
        <v/>
      </c>
      <c r="AS220" s="361">
        <f>SUM(AS176+AS188+AS198+AS208+AS214)</f>
        <v>0</v>
      </c>
      <c r="AT220" s="360">
        <f>SUM(AT176+AT188+AT198+AT208+AT214)</f>
        <v>0</v>
      </c>
      <c r="AU220" s="360" t="str">
        <f t="shared" si="5860"/>
        <v/>
      </c>
      <c r="AV220" s="361">
        <f>SUM(AV176+AV188+AV198+AV208+AV214)</f>
        <v>0</v>
      </c>
      <c r="AW220" s="344">
        <f>SUM(AW219+AW217+AW216+AW215+AW176)</f>
        <v>0</v>
      </c>
      <c r="AX220" s="361">
        <f>SUM(AX176+AX188+AX198+AX208+AX214)</f>
        <v>0</v>
      </c>
      <c r="AY220" s="361">
        <f>SUM(AY176+AY188+AY198+AY208+AY214)</f>
        <v>20000</v>
      </c>
      <c r="AZ220" s="361">
        <f>SUM(AZ176+AZ188+AZ198+AZ208+AZ214)</f>
        <v>18304.300000000003</v>
      </c>
      <c r="BA220" s="363">
        <f t="shared" si="5308"/>
        <v>221347.3</v>
      </c>
      <c r="BB220" s="346"/>
      <c r="BC220" s="360">
        <f>SUM(BC176+BC188+BC198+BC208+BC214)</f>
        <v>0</v>
      </c>
      <c r="BD220" s="361" t="str">
        <f t="shared" ref="BD220:BD229" si="5923">IF(ISERROR(BE220/BC220),"",(BE220/BC220))</f>
        <v/>
      </c>
      <c r="BE220" s="812">
        <f>SUM(BE176+BE188+BE198+BE208+BE214)</f>
        <v>0</v>
      </c>
      <c r="BF220" s="360">
        <f>SUM(BF176+BF188+BF198+BF208+BF214)</f>
        <v>262</v>
      </c>
      <c r="BG220" s="361">
        <f t="shared" ref="BG220:BG229" si="5924">IF(ISERROR(BH220/BF220),"",(BH220/BF220))</f>
        <v>10.916030534351146</v>
      </c>
      <c r="BH220" s="361">
        <f>SUM(BH176+BH188+BH198+BH208+BH214)</f>
        <v>2860</v>
      </c>
      <c r="BI220" s="360">
        <f>SUM(BI176+BI188+BI198+BI208+BI214)</f>
        <v>0</v>
      </c>
      <c r="BJ220" s="361" t="str">
        <f t="shared" ref="BJ220:BJ229" si="5925">IF(ISERROR(BK220/BI220),"",(BK220/BI220))</f>
        <v/>
      </c>
      <c r="BK220" s="361">
        <f>SUM(BK176+BK188+BK198+BK208+BK214)</f>
        <v>0</v>
      </c>
      <c r="BL220" s="360">
        <f>SUM(BL176+BL188+BL198+BL208+BL214)</f>
        <v>0</v>
      </c>
      <c r="BM220" s="361" t="str">
        <f t="shared" ref="BM220:BM229" si="5926">IF(ISERROR(BN220/BL220),"",(BN220/BL220))</f>
        <v/>
      </c>
      <c r="BN220" s="361">
        <f>SUM(BN176+BN188+BN198+BN208+BN214)</f>
        <v>0</v>
      </c>
      <c r="BO220" s="360">
        <f>SUM(BO176+BO188+BO198+BO208+BO214)</f>
        <v>0</v>
      </c>
      <c r="BP220" s="361" t="str">
        <f t="shared" ref="BP220:BP229" si="5927">IF(ISERROR(BQ220/BO220),"",(BQ220/BO220))</f>
        <v/>
      </c>
      <c r="BQ220" s="361">
        <f>SUM(BQ176+BQ188+BQ198+BQ208+BQ214)</f>
        <v>0</v>
      </c>
      <c r="BR220" s="360">
        <f>SUM(BR176+BR188+BR198+BR208+BR214)</f>
        <v>50</v>
      </c>
      <c r="BS220" s="361">
        <f t="shared" ref="BS220:BS229" si="5928">IF(ISERROR(BT220/BR220),"",(BT220/BR220))</f>
        <v>823.38</v>
      </c>
      <c r="BT220" s="361">
        <f>SUM(BT176+BT188+BT198+BT208+BT214)</f>
        <v>41169</v>
      </c>
      <c r="BU220" s="703">
        <f>SUM(BU176+BU188+BU198+BU208+BU214)</f>
        <v>0</v>
      </c>
      <c r="BV220" s="361">
        <f>SUM(BV176+BV188+BV198+BV208+BV214)</f>
        <v>0</v>
      </c>
      <c r="BW220" s="361">
        <f>SUM(BW176+BW188+BW198+BW208+BW214)</f>
        <v>0</v>
      </c>
      <c r="BX220" s="360">
        <f>SUM(BX176+BX188+BX198+BX208+BX214)</f>
        <v>13800</v>
      </c>
      <c r="BY220" s="361">
        <f t="shared" ref="BY220:BY229" si="5929">IF(ISERROR(BZ220/BX220),"",(BZ220/BX220))</f>
        <v>1.6120289855072463</v>
      </c>
      <c r="BZ220" s="361">
        <f>SUM(BZ176+BZ188+BZ198+BZ208+BZ214)</f>
        <v>22246</v>
      </c>
      <c r="CA220" s="360">
        <f>SUM(CA176+CA188+CA198+CA208+CA214)</f>
        <v>261000</v>
      </c>
      <c r="CB220" s="360">
        <f>SUM(CB176+CB188+CB198+CB208+CB214)</f>
        <v>0</v>
      </c>
      <c r="CC220" s="361" t="str">
        <f t="shared" ref="CC220:CC229" si="5930">IF(ISERROR(CD220/CB220),"",(CD220/CB220))</f>
        <v/>
      </c>
      <c r="CD220" s="361">
        <f>SUM(CD176+CD188+CD198+CD208+CD214)</f>
        <v>0</v>
      </c>
      <c r="CE220" s="424">
        <f t="shared" si="5486"/>
        <v>66275</v>
      </c>
      <c r="CF220" s="360">
        <f>SUM(CF176+CF188+CF198+CF208+CF214)</f>
        <v>17551</v>
      </c>
      <c r="CG220" s="361">
        <f t="shared" ref="CG220:CG229" si="5931">IF(ISERROR(CH220/CF220),"",(CH220/CF220))</f>
        <v>20.370634151900177</v>
      </c>
      <c r="CH220" s="361">
        <f>SUM(CH176+CH188+CH198+CH208+CH214)</f>
        <v>357525</v>
      </c>
      <c r="CI220" s="360">
        <f>SUM(CI176+CI188+CI198+CI208+CI214)</f>
        <v>0</v>
      </c>
      <c r="CJ220" s="361" t="str">
        <f t="shared" ref="CJ220:CJ229" si="5932">IF(ISERROR(CK220/CI220),"",(CK220/CI220))</f>
        <v/>
      </c>
      <c r="CK220" s="361">
        <f>SUM(CK176+CK188+CK198+CK208+CK214)</f>
        <v>0</v>
      </c>
      <c r="CL220" s="360">
        <f>SUM(CL176+CL188+CL198+CL208+CL214)</f>
        <v>48</v>
      </c>
      <c r="CM220" s="361">
        <f t="shared" ref="CM220:CM229" si="5933">IF(ISERROR(CN220/CL220),"",(CN220/CL220))</f>
        <v>1839.5833333333333</v>
      </c>
      <c r="CN220" s="361">
        <f>SUM(CN176+CN188+CN198+CN208+CN214)</f>
        <v>88300</v>
      </c>
      <c r="CO220" s="360">
        <f>SUM(CO176+CO188+CO198+CO208+CO214)</f>
        <v>9300</v>
      </c>
      <c r="CP220" s="361">
        <f t="shared" ref="CP220:CP229" si="5934">IF(ISERROR(CQ220/CO220),"",(CQ220/CO220))</f>
        <v>220.80645161290323</v>
      </c>
      <c r="CQ220" s="361">
        <f>SUM(CQ176+CQ188+CQ198+CQ208+CQ214)</f>
        <v>2053500</v>
      </c>
      <c r="CR220" s="360">
        <f>SUM(CR176+CR188+CR198+CR208+CR214)</f>
        <v>0</v>
      </c>
      <c r="CS220" s="361" t="str">
        <f t="shared" ref="CS220:CS229" si="5935">IF(ISERROR(CT220/CR220),"",(CT220/CR220))</f>
        <v/>
      </c>
      <c r="CT220" s="361">
        <f>SUM(CT176+CT188+CT198+CT208+CT214)</f>
        <v>0</v>
      </c>
      <c r="CU220" s="424">
        <f t="shared" si="5481"/>
        <v>2499325</v>
      </c>
      <c r="CV220" s="361">
        <f>SUM(CV176+CV188+CV198+CV208+CV214)</f>
        <v>0</v>
      </c>
      <c r="CW220" s="361">
        <f>SUM(CW176+CW188+CW198+CW208+CW214)</f>
        <v>20000</v>
      </c>
      <c r="CX220" s="361">
        <f>SUM(CX176+CX188+CX198+CX208+CX214)</f>
        <v>256560</v>
      </c>
      <c r="CY220" s="424">
        <f t="shared" si="5540"/>
        <v>2842160</v>
      </c>
      <c r="CZ220" s="831"/>
      <c r="DA220" s="360">
        <f>SUM(DA176+DA188+DA198+DA208+DA214)</f>
        <v>0</v>
      </c>
      <c r="DB220" s="361"/>
      <c r="DC220" s="361">
        <f>SUM(DC176+DC188+DC198+DC208+DC214)</f>
        <v>0</v>
      </c>
      <c r="DD220" s="360">
        <f>SUM(DD176+DD188+DD198+DD208+DD214)</f>
        <v>0</v>
      </c>
      <c r="DE220" s="361"/>
      <c r="DF220" s="361">
        <f>SUM(DF176+DF188+DF198+DF208+DF214)</f>
        <v>0</v>
      </c>
      <c r="DG220" s="360">
        <f>SUM(DG176+DG188+DG198+DG208+DG214)</f>
        <v>0</v>
      </c>
      <c r="DH220" s="361"/>
      <c r="DI220" s="361">
        <f>SUM(DI176+DI188+DI198+DI208+DI214)</f>
        <v>0</v>
      </c>
      <c r="DJ220" s="360">
        <f>SUM(DJ176+DJ188+DJ198+DJ208+DJ214)</f>
        <v>23</v>
      </c>
      <c r="DK220" s="361"/>
      <c r="DL220" s="361">
        <f>SUM(DL176+DL188+DL198+DL208+DL214)</f>
        <v>736</v>
      </c>
      <c r="DM220" s="360">
        <f>SUM(DM176+DM188+DM198+DM208+DM214)</f>
        <v>0</v>
      </c>
      <c r="DN220" s="361"/>
      <c r="DO220" s="361">
        <f>SUM(DO176+DO188+DO198+DO208+DO214)</f>
        <v>0</v>
      </c>
      <c r="DP220" s="360">
        <f>SUM(DP176+DP188+DP198+DP208+DP214)</f>
        <v>0</v>
      </c>
      <c r="DQ220" s="361"/>
      <c r="DR220" s="361">
        <f>SUM(DR176+DR188+DR198+DR208+DR214)</f>
        <v>0</v>
      </c>
      <c r="DS220" s="703">
        <f>SUM(DS176+DS188+DS198+DS208+DS214)</f>
        <v>0</v>
      </c>
      <c r="DT220" s="361">
        <f>SUM(DT176+DT188+DT198+DT208+DT214)</f>
        <v>0</v>
      </c>
      <c r="DU220" s="361">
        <f>SUM(DU176+DU188+DU198+DU208+DU214)</f>
        <v>0</v>
      </c>
      <c r="DV220" s="360">
        <f>SUM(DV176+DV188+DV198+DV208+DV214)</f>
        <v>250000</v>
      </c>
      <c r="DW220" s="361"/>
      <c r="DX220" s="361">
        <f>SUM(DX176+DX188+DX198+DX208+DX214)</f>
        <v>457100</v>
      </c>
      <c r="DY220" s="360">
        <f>SUM(DY176+DY188+DY198+DY208+DY214)</f>
        <v>10000</v>
      </c>
      <c r="DZ220" s="360">
        <f>SUM(DZ176+DZ188+DZ198+DZ208+DZ214)</f>
        <v>0</v>
      </c>
      <c r="EA220" s="361"/>
      <c r="EB220" s="361">
        <f>SUM(EB176+EB188+EB198+EB208+EB214)</f>
        <v>0</v>
      </c>
      <c r="EC220" s="424">
        <f t="shared" si="5487"/>
        <v>457836</v>
      </c>
      <c r="ED220" s="360">
        <f>SUM(ED176+ED188+ED198+ED208+ED214)</f>
        <v>21136</v>
      </c>
      <c r="EE220" s="361"/>
      <c r="EF220" s="361">
        <f>SUM(EF176+EF188+EF198+EF208+EF214)</f>
        <v>494128</v>
      </c>
      <c r="EG220" s="360">
        <f>SUM(EG176+EG188+EG198+EG208+EG214)</f>
        <v>0</v>
      </c>
      <c r="EH220" s="361"/>
      <c r="EI220" s="361">
        <f>SUM(EI176+EI188+EI198+EI208+EI214)</f>
        <v>0</v>
      </c>
      <c r="EJ220" s="360">
        <f>SUM(EJ176+EJ188+EJ198+EJ208+EJ214)</f>
        <v>111</v>
      </c>
      <c r="EK220" s="361"/>
      <c r="EL220" s="361">
        <f>SUM(EL176+EL188+EL198+EL208+EL214)</f>
        <v>206133</v>
      </c>
      <c r="EM220" s="360">
        <f>SUM(EM176+EM188+EM198+EM208+EM214)</f>
        <v>10716</v>
      </c>
      <c r="EN220" s="361"/>
      <c r="EO220" s="361">
        <f>SUM(EO176+EO188+EO198+EO208+EO214)</f>
        <v>2164694</v>
      </c>
      <c r="EP220" s="360">
        <f>SUM(EP176+EP188+EP198+EP208+EP214)</f>
        <v>0</v>
      </c>
      <c r="EQ220" s="361"/>
      <c r="ER220" s="361">
        <f>SUM(ER176+ER188+ER198+ER208+ER214)</f>
        <v>126400</v>
      </c>
      <c r="ES220" s="424">
        <f t="shared" si="5482"/>
        <v>2991355</v>
      </c>
      <c r="ET220" s="361">
        <f>SUM(ET176+ET188+ET198+ET208+ET214)</f>
        <v>0</v>
      </c>
      <c r="EU220" s="361">
        <f>SUM(EU176+EU188+EU198+EU208+EU214)</f>
        <v>20000</v>
      </c>
      <c r="EV220" s="361">
        <f>SUM(EV176+EV188+EV198+EV208+EV214)</f>
        <v>344919.10000000003</v>
      </c>
      <c r="EW220" s="424">
        <f t="shared" si="5556"/>
        <v>3814110.1</v>
      </c>
      <c r="EX220" s="817"/>
      <c r="EY220" s="360">
        <f>SUM(EY176+EY188+EY198+EY208+EY214)</f>
        <v>0</v>
      </c>
      <c r="EZ220" s="361"/>
      <c r="FA220" s="361">
        <f>SUM(FA176+FA188+FA198+FA208+FA214)</f>
        <v>0</v>
      </c>
      <c r="FB220" s="360">
        <f>SUM(FB176+FB188+FB198+FB208+FB214)</f>
        <v>0</v>
      </c>
      <c r="FC220" s="361"/>
      <c r="FD220" s="361">
        <f>SUM(FD176+FD188+FD198+FD208+FD214)</f>
        <v>0</v>
      </c>
      <c r="FE220" s="360">
        <f>SUM(FE176+FE188+FE198+FE208+FE214)</f>
        <v>0</v>
      </c>
      <c r="FF220" s="361"/>
      <c r="FG220" s="361">
        <f>SUM(FG176+FG188+FG198+FG208+FG214)</f>
        <v>0</v>
      </c>
      <c r="FH220" s="360">
        <f>SUM(FH176+FH188+FH198+FH208+FH214)</f>
        <v>287</v>
      </c>
      <c r="FI220" s="361"/>
      <c r="FJ220" s="361">
        <f>SUM(FJ176+FJ188+FJ198+FJ208+FJ214)</f>
        <v>8954</v>
      </c>
      <c r="FK220" s="360">
        <f>SUM(FK176+FK188+FK198+FK208+FK214)</f>
        <v>0</v>
      </c>
      <c r="FL220" s="361"/>
      <c r="FM220" s="361">
        <f>SUM(FM176+FM188+FM198+FM208+FM214)</f>
        <v>0</v>
      </c>
      <c r="FN220" s="360">
        <f>SUM(FN176+FN188+FN198+FN208+FN214)</f>
        <v>0</v>
      </c>
      <c r="FO220" s="361"/>
      <c r="FP220" s="361">
        <f>SUM(FP176+FP188+FP198+FP208+FP214)</f>
        <v>0</v>
      </c>
      <c r="FQ220" s="703">
        <f>SUM(FQ176+FQ188+FQ198+FQ208+FQ214)</f>
        <v>0</v>
      </c>
      <c r="FR220" s="361">
        <f>SUM(FR176+FR188+FR198+FR208+FR214)</f>
        <v>0</v>
      </c>
      <c r="FS220" s="361">
        <f>SUM(FS176+FS188+FS198+FS208+FS214)</f>
        <v>0</v>
      </c>
      <c r="FT220" s="360">
        <f>SUM(FT176+FT188+FT198+FT208+FT214)</f>
        <v>41000</v>
      </c>
      <c r="FU220" s="361"/>
      <c r="FV220" s="361">
        <f>SUM(FV176+FV188+FV198+FV208+FV214)</f>
        <v>46250</v>
      </c>
      <c r="FW220" s="360">
        <f>SUM(FW176+FW188+FW198+FW208+FW214)</f>
        <v>0</v>
      </c>
      <c r="FX220" s="361">
        <f>SUM(FX176+FX188+FX198+FX208+FX214)</f>
        <v>0</v>
      </c>
      <c r="FY220" s="361"/>
      <c r="FZ220" s="361">
        <f>SUM(FZ176+FZ188+FZ198+FZ208+FZ214)</f>
        <v>0</v>
      </c>
      <c r="GA220" s="424">
        <f t="shared" si="5488"/>
        <v>55204</v>
      </c>
      <c r="GB220" s="360">
        <f>SUM(GB176+GB188+GB198+GB208+GB214)</f>
        <v>20178</v>
      </c>
      <c r="GC220" s="361"/>
      <c r="GD220" s="361">
        <f>SUM(GD176+GD188+GD198+GD208+GD214)</f>
        <v>495881</v>
      </c>
      <c r="GE220" s="360">
        <f>SUM(GE176+GE188+GE198+GE208+GE214)</f>
        <v>0</v>
      </c>
      <c r="GF220" s="361"/>
      <c r="GG220" s="361">
        <f>SUM(GG176+GG188+GG198+GG208+GG214)</f>
        <v>0</v>
      </c>
      <c r="GH220" s="360">
        <f>SUM(GH176+GH188+GH198+GH208+GH214)</f>
        <v>117</v>
      </c>
      <c r="GI220" s="361"/>
      <c r="GJ220" s="361">
        <f>SUM(GJ176+GJ188+GJ198+GJ208+GJ214)</f>
        <v>217233</v>
      </c>
      <c r="GK220" s="360">
        <f>SUM(GK176+GK188+GK198+GK208+GK214)</f>
        <v>10930</v>
      </c>
      <c r="GL220" s="361"/>
      <c r="GM220" s="361">
        <f>SUM(GM176+GM188+GM198+GM208+GM214)</f>
        <v>2166302</v>
      </c>
      <c r="GN220" s="360">
        <f>SUM(GN176+GN188+GN198+GN208+GN214)</f>
        <v>0</v>
      </c>
      <c r="GO220" s="361"/>
      <c r="GP220" s="361">
        <f>SUM(GP176+GP188+GP198+GP208+GP214)</f>
        <v>0</v>
      </c>
      <c r="GQ220" s="424">
        <f t="shared" si="5483"/>
        <v>2879416</v>
      </c>
      <c r="GR220" s="361">
        <f>SUM(GR176+GR188+GR198+GR208+GR214)</f>
        <v>0</v>
      </c>
      <c r="GS220" s="361">
        <f>SUM(GS176+GS188+GS198+GS208+GS214)</f>
        <v>20000</v>
      </c>
      <c r="GT220" s="364">
        <f>SUM(GT176+GT188+GT198+GT208+GT214)</f>
        <v>293462</v>
      </c>
      <c r="GU220" s="424">
        <f t="shared" si="5572"/>
        <v>3248082</v>
      </c>
      <c r="GV220" s="817"/>
      <c r="GW220" s="360">
        <f>SUM(GW176+GW188+GW198+GW208+GW214)</f>
        <v>0</v>
      </c>
      <c r="GX220" s="361"/>
      <c r="GY220" s="361">
        <f>SUM(GY176+GY188+GY198+GY208+GY214)</f>
        <v>0</v>
      </c>
      <c r="GZ220" s="360">
        <f>SUM(GZ176+GZ188+GZ198+GZ208+GZ214)</f>
        <v>0</v>
      </c>
      <c r="HA220" s="361"/>
      <c r="HB220" s="361">
        <f>SUM(HB176+HB188+HB198+HB208+HB214)</f>
        <v>0</v>
      </c>
      <c r="HC220" s="360">
        <f>SUM(HC176+HC188+HC198+HC208+HC214)</f>
        <v>0</v>
      </c>
      <c r="HD220" s="361"/>
      <c r="HE220" s="361">
        <f>SUM(HE176+HE188+HE198+HE208+HE214)</f>
        <v>0</v>
      </c>
      <c r="HF220" s="360">
        <f>SUM(HF176+HF188+HF198+HF208+HF214)</f>
        <v>270</v>
      </c>
      <c r="HG220" s="361"/>
      <c r="HH220" s="361">
        <f>SUM(HH176+HH188+HH198+HH208+HH214)</f>
        <v>5560</v>
      </c>
      <c r="HI220" s="360">
        <f>SUM(HI176+HI188+HI198+HI208+HI214)</f>
        <v>10</v>
      </c>
      <c r="HJ220" s="361"/>
      <c r="HK220" s="361">
        <f>SUM(HK176+HK188+HK198+HK208+HK214)</f>
        <v>3500</v>
      </c>
      <c r="HL220" s="360">
        <f>SUM(HL176+HL188+HL198+HL208+HL214)</f>
        <v>0</v>
      </c>
      <c r="HM220" s="361"/>
      <c r="HN220" s="361">
        <f>SUM(HN176+HN188+HN198+HN208+HN214)</f>
        <v>0</v>
      </c>
      <c r="HO220" s="703">
        <f>SUM(HO176+HO188+HO198+HO208+HO214)</f>
        <v>0</v>
      </c>
      <c r="HP220" s="361">
        <f>SUM(HP176+HP188+HP198+HP208+HP214)</f>
        <v>0</v>
      </c>
      <c r="HQ220" s="361">
        <f>SUM(HQ176+HQ188+HQ198+HQ208+HQ214)</f>
        <v>0</v>
      </c>
      <c r="HR220" s="360">
        <f>SUM(HR176+HR188+HR198+HR208+HR214)</f>
        <v>10000</v>
      </c>
      <c r="HS220" s="361"/>
      <c r="HT220" s="361">
        <f>SUM(HT176+HT188+HT198+HT208+HT214)</f>
        <v>5700</v>
      </c>
      <c r="HU220" s="360">
        <f>SUM(HU176+HU188+HU198+HU208+HU214)</f>
        <v>0</v>
      </c>
      <c r="HV220" s="360">
        <f>SUM(HV176+HV188+HV198+HV208+HV214)</f>
        <v>0</v>
      </c>
      <c r="HW220" s="361"/>
      <c r="HX220" s="361">
        <f>SUM(HX176+HX188+HX198+HX208+HX214)</f>
        <v>0</v>
      </c>
      <c r="HY220" s="424">
        <f t="shared" si="5489"/>
        <v>14760</v>
      </c>
      <c r="HZ220" s="360">
        <f>SUM(HZ176+HZ188+HZ198+HZ208+HZ214)</f>
        <v>19834</v>
      </c>
      <c r="IA220" s="361"/>
      <c r="IB220" s="361">
        <f>SUM(IB176+IB188+IB198+IB208+IB214)</f>
        <v>465312</v>
      </c>
      <c r="IC220" s="360">
        <f>SUM(IC176+IC188+IC198+IC208+IC214)</f>
        <v>0</v>
      </c>
      <c r="ID220" s="361"/>
      <c r="IE220" s="361">
        <f>SUM(IE176+IE188+IE198+IE208+IE214)</f>
        <v>0</v>
      </c>
      <c r="IF220" s="360">
        <f>SUM(IF176+IF188+IF198+IF208+IF214)</f>
        <v>90</v>
      </c>
      <c r="IG220" s="361"/>
      <c r="IH220" s="361">
        <f>SUM(IH176+IH188+IH198+IH208+IH214)</f>
        <v>167283</v>
      </c>
      <c r="II220" s="360">
        <f>SUM(II176+II188+II198+II208+II214)</f>
        <v>10795</v>
      </c>
      <c r="IJ220" s="361"/>
      <c r="IK220" s="361">
        <f>SUM(IK176+IK188+IK198+IK208+IK214)</f>
        <v>2336193</v>
      </c>
      <c r="IL220" s="360">
        <f>SUM(IL176+IL188+IL198+IL208+IL214)</f>
        <v>0</v>
      </c>
      <c r="IM220" s="361"/>
      <c r="IN220" s="361">
        <f>SUM(IN176+IN188+IN198+IN208+IN214)</f>
        <v>0</v>
      </c>
      <c r="IO220" s="424">
        <f t="shared" si="5484"/>
        <v>2968788</v>
      </c>
      <c r="IP220" s="361">
        <f>SUM(IP176+IP188+IP198+IP208+IP214)</f>
        <v>0</v>
      </c>
      <c r="IQ220" s="361">
        <f>SUM(IQ176+IQ188+IQ198+IQ208+IQ214)</f>
        <v>20000</v>
      </c>
      <c r="IR220" s="364">
        <f>SUM(IR176+IR188+IR198+IR208+IR214)</f>
        <v>298354.8</v>
      </c>
      <c r="IS220" s="424">
        <f t="shared" si="5588"/>
        <v>3301902.8</v>
      </c>
      <c r="IT220" s="817"/>
      <c r="IU220" s="360">
        <f>SUM(IU176+IU188+IU198+IU208+IU214)</f>
        <v>0</v>
      </c>
      <c r="IV220" s="361"/>
      <c r="IW220" s="361">
        <f>SUM(IW176+IW188+IW198+IW208+IW214)</f>
        <v>0</v>
      </c>
      <c r="IX220" s="360">
        <f>SUM(IX176+IX188+IX198+IX208+IX214)</f>
        <v>0</v>
      </c>
      <c r="IY220" s="361"/>
      <c r="IZ220" s="361">
        <f>SUM(IZ176+IZ188+IZ198+IZ208+IZ214)</f>
        <v>0</v>
      </c>
      <c r="JA220" s="360">
        <f>SUM(JA176+JA188+JA198+JA208+JA214)</f>
        <v>0</v>
      </c>
      <c r="JB220" s="361"/>
      <c r="JC220" s="361">
        <f>SUM(JC176+JC188+JC198+JC208+JC214)</f>
        <v>0</v>
      </c>
      <c r="JD220" s="360">
        <f>SUM(JD176+JD188+JD198+JD208+JD214)</f>
        <v>30</v>
      </c>
      <c r="JE220" s="361"/>
      <c r="JF220" s="361">
        <f>SUM(JF176+JF188+JF198+JF208+JF214)</f>
        <v>960</v>
      </c>
      <c r="JG220" s="360">
        <f>SUM(JG176+JG188+JG198+JG208+JG214)</f>
        <v>10</v>
      </c>
      <c r="JH220" s="361"/>
      <c r="JI220" s="361">
        <f>SUM(JI176+JI188+JI198+JI208+JI214)</f>
        <v>3500</v>
      </c>
      <c r="JJ220" s="360">
        <f>SUM(JJ176+JJ188+JJ198+JJ208+JJ214)</f>
        <v>0</v>
      </c>
      <c r="JK220" s="361"/>
      <c r="JL220" s="361">
        <f>SUM(JL176+JL188+JL198+JL208+JL214)</f>
        <v>0</v>
      </c>
      <c r="JM220" s="703">
        <f>SUM(JM176+JM188+JM198+JM208+JM214)</f>
        <v>0</v>
      </c>
      <c r="JN220" s="361">
        <f>SUM(JN176+JN188+JN198+JN208+JN214)</f>
        <v>0</v>
      </c>
      <c r="JO220" s="361">
        <f>SUM(JO176+JO188+JO198+JO208+JO214)</f>
        <v>0</v>
      </c>
      <c r="JP220" s="360">
        <f>SUM(JP176+JP188+JP198+JP208+JP214)</f>
        <v>10000</v>
      </c>
      <c r="JQ220" s="361"/>
      <c r="JR220" s="361">
        <f>SUM(JR176+JR188+JR198+JR208+JR214)</f>
        <v>5700</v>
      </c>
      <c r="JS220" s="360">
        <f>SUM(JS176+JS188+JS198+JS208+JS214)</f>
        <v>0</v>
      </c>
      <c r="JT220" s="360">
        <f>SUM(JT176+JT188+JT198+JT208+JT214)</f>
        <v>0</v>
      </c>
      <c r="JU220" s="361"/>
      <c r="JV220" s="361">
        <f>SUM(JV176+JV188+JV198+JV208+JV214)</f>
        <v>0</v>
      </c>
      <c r="JW220" s="424">
        <f t="shared" si="5490"/>
        <v>10160</v>
      </c>
      <c r="JX220" s="360">
        <f>SUM(JX176+JX188+JX198+JX208+JX214)</f>
        <v>19834</v>
      </c>
      <c r="JY220" s="361"/>
      <c r="JZ220" s="361">
        <f>SUM(JZ176+JZ188+JZ198+JZ208+JZ214)</f>
        <v>465312</v>
      </c>
      <c r="KA220" s="360">
        <f>SUM(KA176+KA188+KA198+KA208+KA214)</f>
        <v>0</v>
      </c>
      <c r="KB220" s="361"/>
      <c r="KC220" s="361">
        <f>SUM(KC176+KC188+KC198+KC208+KC214)</f>
        <v>0</v>
      </c>
      <c r="KD220" s="360">
        <f>SUM(KD176+KD188+KD198+KD208+KD214)</f>
        <v>90</v>
      </c>
      <c r="KE220" s="361"/>
      <c r="KF220" s="361">
        <f>SUM(KF176+KF188+KF198+KF208+KF214)</f>
        <v>167283</v>
      </c>
      <c r="KG220" s="360">
        <f>SUM(KG176+KG188+KG198+KG208+KG214)</f>
        <v>10510</v>
      </c>
      <c r="KH220" s="361"/>
      <c r="KI220" s="361">
        <f>SUM(KI176+KI188+KI198+KI208+KI214)</f>
        <v>2272170</v>
      </c>
      <c r="KJ220" s="360">
        <f>SUM(KJ176+KJ188+KJ198+KJ208+KJ214)</f>
        <v>0</v>
      </c>
      <c r="KK220" s="361"/>
      <c r="KL220" s="361">
        <f>SUM(KL176+KL188+KL198+KL208+KL214)</f>
        <v>0</v>
      </c>
      <c r="KM220" s="424">
        <f t="shared" si="5485"/>
        <v>2904765</v>
      </c>
      <c r="KN220" s="361">
        <f>SUM(KN176+KN188+KN198+KN208+KN214)</f>
        <v>0</v>
      </c>
      <c r="KO220" s="361">
        <f>SUM(KO176+KO188+KO198+KO208+KO214)</f>
        <v>20000</v>
      </c>
      <c r="KP220" s="364">
        <f>SUM(KP176+KP188+KP198+KP208+KP214)</f>
        <v>291492.5</v>
      </c>
      <c r="KQ220" s="424">
        <f t="shared" si="5604"/>
        <v>3226417.5</v>
      </c>
      <c r="KR220" s="817"/>
    </row>
    <row r="221" spans="1:304" ht="18.75" thickBot="1">
      <c r="A221" s="921" t="s">
        <v>37</v>
      </c>
      <c r="B221" s="922"/>
      <c r="C221" s="922"/>
      <c r="D221" s="923"/>
      <c r="E221" s="139">
        <f>SUM(E175+E220)</f>
        <v>0</v>
      </c>
      <c r="F221" s="139" t="str">
        <f t="shared" si="5713"/>
        <v/>
      </c>
      <c r="G221" s="140">
        <f>SUM(G175+G220)</f>
        <v>0</v>
      </c>
      <c r="H221" s="139">
        <f>SUM(H175+H220)</f>
        <v>195</v>
      </c>
      <c r="I221" s="139">
        <f t="shared" si="5460"/>
        <v>60.641025641025642</v>
      </c>
      <c r="J221" s="140">
        <f>SUM(J175+J220)</f>
        <v>11825</v>
      </c>
      <c r="K221" s="139">
        <f>SUM(K175+K220)</f>
        <v>0</v>
      </c>
      <c r="L221" s="139" t="str">
        <f t="shared" si="5461"/>
        <v/>
      </c>
      <c r="M221" s="140">
        <f>SUM(M175+M220)</f>
        <v>0</v>
      </c>
      <c r="N221" s="139">
        <f>SUM(N175+N220)</f>
        <v>0</v>
      </c>
      <c r="O221" s="139" t="str">
        <f t="shared" si="5462"/>
        <v/>
      </c>
      <c r="P221" s="140">
        <f>SUM(P175+P220)</f>
        <v>0</v>
      </c>
      <c r="Q221" s="139">
        <f>SUM(Q175+Q220)</f>
        <v>0</v>
      </c>
      <c r="R221" s="139" t="str">
        <f t="shared" si="5463"/>
        <v/>
      </c>
      <c r="S221" s="140">
        <f>SUM(S175+S220)</f>
        <v>0</v>
      </c>
      <c r="T221" s="139">
        <f>SUM(T175+T220)</f>
        <v>100</v>
      </c>
      <c r="U221" s="139">
        <f t="shared" si="5464"/>
        <v>823.38</v>
      </c>
      <c r="V221" s="140">
        <f>SUM(V175+V220)</f>
        <v>82338</v>
      </c>
      <c r="W221" s="681">
        <f>SUM(W175+W220)</f>
        <v>0</v>
      </c>
      <c r="X221" s="140">
        <f>SUM(X175+X220)</f>
        <v>0</v>
      </c>
      <c r="Y221" s="140">
        <f>SUM(Y175+Y220)</f>
        <v>0</v>
      </c>
      <c r="Z221" s="139">
        <f>SUM(Z175+Z220)</f>
        <v>126600</v>
      </c>
      <c r="AA221" s="243">
        <f t="shared" si="5465"/>
        <v>1.2134123222748816</v>
      </c>
      <c r="AB221" s="140">
        <f>SUM(AB175+AB220)</f>
        <v>153618</v>
      </c>
      <c r="AC221" s="139">
        <f>SUM(AC175+AC220)</f>
        <v>30000</v>
      </c>
      <c r="AD221" s="139">
        <f>SUM(AD175+AD220)</f>
        <v>0</v>
      </c>
      <c r="AE221" s="139" t="str">
        <f t="shared" si="5466"/>
        <v/>
      </c>
      <c r="AF221" s="140">
        <f>SUM(AF175+AF220)</f>
        <v>0</v>
      </c>
      <c r="AG221" s="136">
        <f>SUM(G221,J221,M221,P221,S221,V221,AB221,AF221)</f>
        <v>247781</v>
      </c>
      <c r="AH221" s="139">
        <f>SUM(AH175+AH220)</f>
        <v>0</v>
      </c>
      <c r="AI221" s="139" t="str">
        <f t="shared" si="5500"/>
        <v/>
      </c>
      <c r="AJ221" s="140">
        <f>SUM(AJ175+AJ220)</f>
        <v>0</v>
      </c>
      <c r="AK221" s="139">
        <f>SUM(AK175+AK220)</f>
        <v>0</v>
      </c>
      <c r="AL221" s="139" t="str">
        <f t="shared" si="5607"/>
        <v/>
      </c>
      <c r="AM221" s="140">
        <f>SUM(AM175+AM220)</f>
        <v>0</v>
      </c>
      <c r="AN221" s="139">
        <f>SUM(AN175+AN220)</f>
        <v>0</v>
      </c>
      <c r="AO221" s="139" t="str">
        <f t="shared" si="5504"/>
        <v/>
      </c>
      <c r="AP221" s="140">
        <f>SUM(AP175+AP220)</f>
        <v>0</v>
      </c>
      <c r="AQ221" s="139">
        <f>SUM(AQ175+AQ220)</f>
        <v>0</v>
      </c>
      <c r="AR221" s="139" t="str">
        <f t="shared" si="5506"/>
        <v/>
      </c>
      <c r="AS221" s="140">
        <f>SUM(AS175+AS220)</f>
        <v>0</v>
      </c>
      <c r="AT221" s="139">
        <f>SUM(AT175+AT220)</f>
        <v>0</v>
      </c>
      <c r="AU221" s="139" t="str">
        <f t="shared" si="5860"/>
        <v/>
      </c>
      <c r="AV221" s="140">
        <f>SUM(AV175+AV220)</f>
        <v>0</v>
      </c>
      <c r="AW221" s="136">
        <f t="shared" ref="AW221" si="5936">SUM(AJ221,AM221,AP221,AS221,AV221)</f>
        <v>0</v>
      </c>
      <c r="AX221" s="140">
        <f>SUM(AX175+AX220)</f>
        <v>0</v>
      </c>
      <c r="AY221" s="140">
        <f>SUM(AY175+AY220)</f>
        <v>35000</v>
      </c>
      <c r="AZ221" s="140">
        <f>SUM(AZ175+AZ220)</f>
        <v>24778.100000000002</v>
      </c>
      <c r="BA221" s="203">
        <f t="shared" si="5308"/>
        <v>307559.09999999998</v>
      </c>
      <c r="BB221" s="191"/>
      <c r="BC221" s="139">
        <f>SUM(BC175+BC220)</f>
        <v>0</v>
      </c>
      <c r="BD221" s="140" t="str">
        <f t="shared" si="5923"/>
        <v/>
      </c>
      <c r="BE221" s="140">
        <f>SUM(BE175+BE220)</f>
        <v>0</v>
      </c>
      <c r="BF221" s="139">
        <f>SUM(BF175+BF220)</f>
        <v>693</v>
      </c>
      <c r="BG221" s="140">
        <f t="shared" si="5924"/>
        <v>43.823953823953822</v>
      </c>
      <c r="BH221" s="140">
        <f>SUM(BH175+BH220)</f>
        <v>30370</v>
      </c>
      <c r="BI221" s="139">
        <f>SUM(BI175+BI220)</f>
        <v>0</v>
      </c>
      <c r="BJ221" s="140" t="str">
        <f t="shared" si="5925"/>
        <v/>
      </c>
      <c r="BK221" s="140">
        <f>SUM(BK175+BK220)</f>
        <v>0</v>
      </c>
      <c r="BL221" s="139">
        <f>SUM(BL175+BL220)</f>
        <v>0</v>
      </c>
      <c r="BM221" s="140" t="str">
        <f t="shared" si="5926"/>
        <v/>
      </c>
      <c r="BN221" s="140">
        <f>SUM(BN175+BN220)</f>
        <v>0</v>
      </c>
      <c r="BO221" s="139">
        <f>SUM(BO175+BO220)</f>
        <v>0</v>
      </c>
      <c r="BP221" s="140" t="str">
        <f t="shared" si="5927"/>
        <v/>
      </c>
      <c r="BQ221" s="140">
        <f>SUM(BQ175+BQ220)</f>
        <v>0</v>
      </c>
      <c r="BR221" s="139">
        <f>SUM(BR175+BR220)</f>
        <v>50</v>
      </c>
      <c r="BS221" s="140">
        <f t="shared" si="5928"/>
        <v>823.38</v>
      </c>
      <c r="BT221" s="140">
        <f>SUM(BT175+BT220)</f>
        <v>41169</v>
      </c>
      <c r="BU221" s="681">
        <f>SUM(BU175+BU220)</f>
        <v>0</v>
      </c>
      <c r="BV221" s="140">
        <f>SUM(BV175+BV220)</f>
        <v>0</v>
      </c>
      <c r="BW221" s="140">
        <f>SUM(BW175+BW220)</f>
        <v>0</v>
      </c>
      <c r="BX221" s="139">
        <f>SUM(BX175+BX220)</f>
        <v>13800</v>
      </c>
      <c r="BY221" s="140">
        <f t="shared" si="5929"/>
        <v>1.6120289855072463</v>
      </c>
      <c r="BZ221" s="140">
        <f>SUM(BZ175+BZ220)</f>
        <v>22246</v>
      </c>
      <c r="CA221" s="139">
        <f>SUM(CA175+CA220)</f>
        <v>261000</v>
      </c>
      <c r="CB221" s="139">
        <f>SUM(CB175+CB220)</f>
        <v>0</v>
      </c>
      <c r="CC221" s="140" t="str">
        <f t="shared" si="5930"/>
        <v/>
      </c>
      <c r="CD221" s="140">
        <f>SUM(CD175+CD220)</f>
        <v>0</v>
      </c>
      <c r="CE221" s="424">
        <f t="shared" si="5486"/>
        <v>93785</v>
      </c>
      <c r="CF221" s="139">
        <f>SUM(CF175+CF220)</f>
        <v>24601</v>
      </c>
      <c r="CG221" s="140">
        <f t="shared" si="5931"/>
        <v>30.149384171375146</v>
      </c>
      <c r="CH221" s="140">
        <f>SUM(CH175+CH220)</f>
        <v>741705</v>
      </c>
      <c r="CI221" s="139">
        <f>SUM(CI175+CI220)</f>
        <v>0</v>
      </c>
      <c r="CJ221" s="140" t="str">
        <f t="shared" si="5932"/>
        <v/>
      </c>
      <c r="CK221" s="140">
        <f>SUM(CK175+CK220)</f>
        <v>0</v>
      </c>
      <c r="CL221" s="139">
        <f>SUM(CL175+CL220)</f>
        <v>280</v>
      </c>
      <c r="CM221" s="140">
        <f t="shared" si="5933"/>
        <v>1831.4928571428572</v>
      </c>
      <c r="CN221" s="140">
        <f>SUM(CN175+CN220)</f>
        <v>512818</v>
      </c>
      <c r="CO221" s="139">
        <f>SUM(CO175+CO220)</f>
        <v>12360</v>
      </c>
      <c r="CP221" s="140">
        <f t="shared" si="5934"/>
        <v>221.10194174757282</v>
      </c>
      <c r="CQ221" s="140">
        <f>SUM(CQ175+CQ220)</f>
        <v>2732820</v>
      </c>
      <c r="CR221" s="139">
        <f>SUM(CR175+CR220)</f>
        <v>0</v>
      </c>
      <c r="CS221" s="140" t="str">
        <f t="shared" si="5935"/>
        <v/>
      </c>
      <c r="CT221" s="140">
        <f>SUM(CT175+CT220)</f>
        <v>0</v>
      </c>
      <c r="CU221" s="424">
        <f t="shared" si="5481"/>
        <v>3987343</v>
      </c>
      <c r="CV221" s="140">
        <f>SUM(CV175+CV220)</f>
        <v>0</v>
      </c>
      <c r="CW221" s="140">
        <f>SUM(CW175+CW220)</f>
        <v>35000</v>
      </c>
      <c r="CX221" s="140">
        <f>SUM(CX175+CX220)</f>
        <v>408112.8</v>
      </c>
      <c r="CY221" s="424">
        <f t="shared" si="5540"/>
        <v>4524240.8</v>
      </c>
      <c r="CZ221" s="141"/>
      <c r="DA221" s="139">
        <f>SUM(DA175+DA220)</f>
        <v>0</v>
      </c>
      <c r="DB221" s="140"/>
      <c r="DC221" s="140">
        <f>SUM(DC175+DC220)</f>
        <v>0</v>
      </c>
      <c r="DD221" s="139">
        <f>SUM(DD175+DD220)</f>
        <v>50</v>
      </c>
      <c r="DE221" s="140"/>
      <c r="DF221" s="140">
        <f>SUM(DF175+DF220)</f>
        <v>3250</v>
      </c>
      <c r="DG221" s="139">
        <f>SUM(DG175+DG220)</f>
        <v>0</v>
      </c>
      <c r="DH221" s="140"/>
      <c r="DI221" s="140">
        <f>SUM(DI175+DI220)</f>
        <v>0</v>
      </c>
      <c r="DJ221" s="139">
        <f>SUM(DJ175+DJ220)</f>
        <v>88</v>
      </c>
      <c r="DK221" s="140"/>
      <c r="DL221" s="140">
        <f>SUM(DL175+DL220)</f>
        <v>2819</v>
      </c>
      <c r="DM221" s="139">
        <f>SUM(DM175+DM220)</f>
        <v>0</v>
      </c>
      <c r="DN221" s="140"/>
      <c r="DO221" s="140">
        <f>SUM(DO175+DO220)</f>
        <v>0</v>
      </c>
      <c r="DP221" s="139">
        <f>SUM(DP175+DP220)</f>
        <v>32</v>
      </c>
      <c r="DQ221" s="140"/>
      <c r="DR221" s="140">
        <f>SUM(DR175+DR220)</f>
        <v>20640</v>
      </c>
      <c r="DS221" s="681">
        <f>SUM(DS175+DS220)</f>
        <v>0</v>
      </c>
      <c r="DT221" s="140">
        <f>SUM(DT175+DT220)</f>
        <v>0</v>
      </c>
      <c r="DU221" s="140">
        <f>SUM(DU175+DU220)</f>
        <v>0</v>
      </c>
      <c r="DV221" s="139">
        <f>SUM(DV175+DV220)</f>
        <v>250000</v>
      </c>
      <c r="DW221" s="140"/>
      <c r="DX221" s="140">
        <f>SUM(DX175+DX220)</f>
        <v>457100</v>
      </c>
      <c r="DY221" s="139">
        <f>SUM(DY175+DY220)</f>
        <v>10000</v>
      </c>
      <c r="DZ221" s="139">
        <f>SUM(DZ175+DZ220)</f>
        <v>0</v>
      </c>
      <c r="EA221" s="140"/>
      <c r="EB221" s="140">
        <f>SUM(EB175+EB220)</f>
        <v>0</v>
      </c>
      <c r="EC221" s="424">
        <f t="shared" si="5487"/>
        <v>483809</v>
      </c>
      <c r="ED221" s="139">
        <f>SUM(ED175+ED220)</f>
        <v>28038</v>
      </c>
      <c r="EE221" s="140"/>
      <c r="EF221" s="140">
        <f>SUM(EF175+EF220)</f>
        <v>684968</v>
      </c>
      <c r="EG221" s="139">
        <f>SUM(EG175+EG220)</f>
        <v>0</v>
      </c>
      <c r="EH221" s="140"/>
      <c r="EI221" s="140">
        <f>SUM(EI175+EI220)</f>
        <v>0</v>
      </c>
      <c r="EJ221" s="139">
        <f>SUM(EJ175+EJ220)</f>
        <v>429</v>
      </c>
      <c r="EK221" s="140"/>
      <c r="EL221" s="140">
        <f>SUM(EL175+EL220)</f>
        <v>789751</v>
      </c>
      <c r="EM221" s="139">
        <f>SUM(EM175+EM220)</f>
        <v>13796</v>
      </c>
      <c r="EN221" s="140"/>
      <c r="EO221" s="140">
        <f>SUM(EO175+EO220)</f>
        <v>2848394</v>
      </c>
      <c r="EP221" s="139">
        <f>SUM(EP175+EP220)</f>
        <v>100</v>
      </c>
      <c r="EQ221" s="140"/>
      <c r="ER221" s="140">
        <f>SUM(ER175+ER220)</f>
        <v>337005</v>
      </c>
      <c r="ES221" s="424">
        <f t="shared" si="5482"/>
        <v>4660118</v>
      </c>
      <c r="ET221" s="140">
        <f>SUM(ET175+ET220)</f>
        <v>0</v>
      </c>
      <c r="EU221" s="140">
        <f>SUM(EU175+EU220)</f>
        <v>35000</v>
      </c>
      <c r="EV221" s="140">
        <f>SUM(EV175+EV220)</f>
        <v>514392.70000000007</v>
      </c>
      <c r="EW221" s="424">
        <f t="shared" si="5556"/>
        <v>5693319.7000000002</v>
      </c>
      <c r="EX221" s="191"/>
      <c r="EY221" s="139">
        <f>SUM(EY175+EY220)</f>
        <v>0</v>
      </c>
      <c r="EZ221" s="140"/>
      <c r="FA221" s="140">
        <f>SUM(FA175+FA220)</f>
        <v>0</v>
      </c>
      <c r="FB221" s="139">
        <f>SUM(FB175+FB220)</f>
        <v>75</v>
      </c>
      <c r="FC221" s="140"/>
      <c r="FD221" s="140">
        <f>SUM(FD175+FD220)</f>
        <v>4875</v>
      </c>
      <c r="FE221" s="139">
        <f>SUM(FE175+FE220)</f>
        <v>0</v>
      </c>
      <c r="FF221" s="140"/>
      <c r="FG221" s="140">
        <f>SUM(FG175+FG220)</f>
        <v>0</v>
      </c>
      <c r="FH221" s="139">
        <f>SUM(FH175+FH220)</f>
        <v>287</v>
      </c>
      <c r="FI221" s="140"/>
      <c r="FJ221" s="140">
        <f>SUM(FJ175+FJ220)</f>
        <v>8954</v>
      </c>
      <c r="FK221" s="139">
        <f>SUM(FK175+FK220)</f>
        <v>0</v>
      </c>
      <c r="FL221" s="140"/>
      <c r="FM221" s="140">
        <f>SUM(FM175+FM220)</f>
        <v>0</v>
      </c>
      <c r="FN221" s="139">
        <f>SUM(FN175+FN220)</f>
        <v>0</v>
      </c>
      <c r="FO221" s="140"/>
      <c r="FP221" s="140">
        <f>SUM(FP175+FP220)</f>
        <v>0</v>
      </c>
      <c r="FQ221" s="681">
        <f>SUM(FQ175+FQ220)</f>
        <v>0</v>
      </c>
      <c r="FR221" s="140">
        <f>SUM(FR175+FR220)</f>
        <v>0</v>
      </c>
      <c r="FS221" s="140">
        <f>SUM(FS175+FS220)</f>
        <v>0</v>
      </c>
      <c r="FT221" s="139">
        <f>SUM(FT175+FT220)</f>
        <v>41000</v>
      </c>
      <c r="FU221" s="140"/>
      <c r="FV221" s="140">
        <f>SUM(FV175+FV220)</f>
        <v>46250</v>
      </c>
      <c r="FW221" s="139">
        <f>SUM(FW175+FW220)</f>
        <v>0</v>
      </c>
      <c r="FX221" s="140">
        <f>SUM(FX175+FX220)</f>
        <v>0</v>
      </c>
      <c r="FY221" s="140"/>
      <c r="FZ221" s="140">
        <f>SUM(FZ175+FZ220)</f>
        <v>0</v>
      </c>
      <c r="GA221" s="424">
        <f t="shared" si="5488"/>
        <v>60079</v>
      </c>
      <c r="GB221" s="139">
        <f>SUM(GB175+GB220)</f>
        <v>27229</v>
      </c>
      <c r="GC221" s="140"/>
      <c r="GD221" s="140">
        <f>SUM(GD175+GD220)</f>
        <v>681370</v>
      </c>
      <c r="GE221" s="139">
        <f>SUM(GE175+GE220)</f>
        <v>0</v>
      </c>
      <c r="GF221" s="140"/>
      <c r="GG221" s="140">
        <f>SUM(GG175+GG220)</f>
        <v>0</v>
      </c>
      <c r="GH221" s="139">
        <f>SUM(GH175+GH220)</f>
        <v>319</v>
      </c>
      <c r="GI221" s="140"/>
      <c r="GJ221" s="140">
        <f>SUM(GJ175+GJ220)</f>
        <v>585469</v>
      </c>
      <c r="GK221" s="139">
        <f>SUM(GK175+GK220)</f>
        <v>14030</v>
      </c>
      <c r="GL221" s="140"/>
      <c r="GM221" s="140">
        <f>SUM(GM175+GM220)</f>
        <v>2854442</v>
      </c>
      <c r="GN221" s="139">
        <f>SUM(GN175+GN220)</f>
        <v>100</v>
      </c>
      <c r="GO221" s="140"/>
      <c r="GP221" s="140">
        <f>SUM(GP175+GP220)</f>
        <v>204565</v>
      </c>
      <c r="GQ221" s="424">
        <f t="shared" si="5483"/>
        <v>4325846</v>
      </c>
      <c r="GR221" s="140">
        <f>SUM(GR175+GR220)</f>
        <v>0</v>
      </c>
      <c r="GS221" s="140">
        <f>SUM(GS175+GS220)</f>
        <v>35000</v>
      </c>
      <c r="GT221" s="141">
        <f>SUM(GT175+GT220)</f>
        <v>438592.5</v>
      </c>
      <c r="GU221" s="424">
        <f t="shared" si="5572"/>
        <v>4859517.5</v>
      </c>
      <c r="GV221" s="191"/>
      <c r="GW221" s="139">
        <f>SUM(GW175+GW220)</f>
        <v>0</v>
      </c>
      <c r="GX221" s="140"/>
      <c r="GY221" s="140">
        <f>SUM(GY175+GY220)</f>
        <v>0</v>
      </c>
      <c r="GZ221" s="139">
        <f>SUM(GZ175+GZ220)</f>
        <v>50</v>
      </c>
      <c r="HA221" s="140"/>
      <c r="HB221" s="140">
        <f>SUM(HB175+HB220)</f>
        <v>3250</v>
      </c>
      <c r="HC221" s="139">
        <f>SUM(HC175+HC220)</f>
        <v>0</v>
      </c>
      <c r="HD221" s="140"/>
      <c r="HE221" s="140">
        <f>SUM(HE175+HE220)</f>
        <v>0</v>
      </c>
      <c r="HF221" s="139">
        <f>SUM(HF175+HF220)</f>
        <v>270</v>
      </c>
      <c r="HG221" s="140"/>
      <c r="HH221" s="140">
        <f>SUM(HH175+HH220)</f>
        <v>5560</v>
      </c>
      <c r="HI221" s="139">
        <f>SUM(HI175+HI220)</f>
        <v>10</v>
      </c>
      <c r="HJ221" s="140"/>
      <c r="HK221" s="140">
        <f>SUM(HK175+HK220)</f>
        <v>3500</v>
      </c>
      <c r="HL221" s="139">
        <f>SUM(HL175+HL220)</f>
        <v>0</v>
      </c>
      <c r="HM221" s="140"/>
      <c r="HN221" s="140">
        <f>SUM(HN175+HN220)</f>
        <v>0</v>
      </c>
      <c r="HO221" s="681">
        <f>SUM(HO175+HO220)</f>
        <v>0</v>
      </c>
      <c r="HP221" s="140">
        <f>SUM(HP175+HP220)</f>
        <v>0</v>
      </c>
      <c r="HQ221" s="140">
        <f>SUM(HQ175+HQ220)</f>
        <v>0</v>
      </c>
      <c r="HR221" s="139">
        <f>SUM(HR175+HR220)</f>
        <v>10000</v>
      </c>
      <c r="HS221" s="140"/>
      <c r="HT221" s="140">
        <f>SUM(HT175+HT220)</f>
        <v>5700</v>
      </c>
      <c r="HU221" s="139">
        <f>SUM(HU175+HU220)</f>
        <v>0</v>
      </c>
      <c r="HV221" s="139">
        <f>SUM(HV175+HV220)</f>
        <v>0</v>
      </c>
      <c r="HW221" s="140"/>
      <c r="HX221" s="140">
        <f>SUM(HX175+HX220)</f>
        <v>0</v>
      </c>
      <c r="HY221" s="424">
        <f t="shared" si="5489"/>
        <v>18010</v>
      </c>
      <c r="HZ221" s="139">
        <f>SUM(HZ175+HZ220)</f>
        <v>25814</v>
      </c>
      <c r="IA221" s="140"/>
      <c r="IB221" s="140">
        <f>SUM(IB175+IB220)</f>
        <v>644482</v>
      </c>
      <c r="IC221" s="139">
        <f>SUM(IC175+IC220)</f>
        <v>0</v>
      </c>
      <c r="ID221" s="140"/>
      <c r="IE221" s="140">
        <f>SUM(IE175+IE220)</f>
        <v>0</v>
      </c>
      <c r="IF221" s="139">
        <f>SUM(IF175+IF220)</f>
        <v>441</v>
      </c>
      <c r="IG221" s="140"/>
      <c r="IH221" s="140">
        <f>SUM(IH175+IH220)</f>
        <v>811951</v>
      </c>
      <c r="II221" s="139">
        <f>SUM(II175+II220)</f>
        <v>13905</v>
      </c>
      <c r="IJ221" s="140"/>
      <c r="IK221" s="140">
        <f>SUM(IK175+IK220)</f>
        <v>3026553</v>
      </c>
      <c r="IL221" s="140">
        <f>SUM(IL175+IL220)</f>
        <v>100</v>
      </c>
      <c r="IM221" s="140"/>
      <c r="IN221" s="140">
        <f>SUM(IN175+IN220)</f>
        <v>204565</v>
      </c>
      <c r="IO221" s="424">
        <f t="shared" si="5484"/>
        <v>4687551</v>
      </c>
      <c r="IP221" s="140">
        <f>SUM(IP175+IP220)</f>
        <v>0</v>
      </c>
      <c r="IQ221" s="140">
        <f>SUM(IQ175+IQ220)</f>
        <v>35000</v>
      </c>
      <c r="IR221" s="141">
        <f>SUM(IR175+IR220)</f>
        <v>470556.1</v>
      </c>
      <c r="IS221" s="424">
        <f t="shared" si="5588"/>
        <v>5211117.0999999996</v>
      </c>
      <c r="IT221" s="191"/>
      <c r="IU221" s="139">
        <f>SUM(IU175+IU220)</f>
        <v>0</v>
      </c>
      <c r="IV221" s="140"/>
      <c r="IW221" s="140">
        <f>SUM(IW175+IW220)</f>
        <v>0</v>
      </c>
      <c r="IX221" s="139">
        <f>SUM(IX175+IX220)</f>
        <v>50</v>
      </c>
      <c r="IY221" s="140"/>
      <c r="IZ221" s="140">
        <f>SUM(IZ175+IZ220)</f>
        <v>3250</v>
      </c>
      <c r="JA221" s="139">
        <f>SUM(JA175+JA220)</f>
        <v>0</v>
      </c>
      <c r="JB221" s="140"/>
      <c r="JC221" s="140">
        <f>SUM(JC175+JC220)</f>
        <v>0</v>
      </c>
      <c r="JD221" s="139">
        <f>SUM(JD175+JD220)</f>
        <v>30</v>
      </c>
      <c r="JE221" s="140"/>
      <c r="JF221" s="140">
        <f>SUM(JF175+JF220)</f>
        <v>960</v>
      </c>
      <c r="JG221" s="139">
        <f>SUM(JG175+JG220)</f>
        <v>10</v>
      </c>
      <c r="JH221" s="140"/>
      <c r="JI221" s="140">
        <f>SUM(JI175+JI220)</f>
        <v>3500</v>
      </c>
      <c r="JJ221" s="139">
        <f>SUM(JJ175+JJ220)</f>
        <v>0</v>
      </c>
      <c r="JK221" s="140"/>
      <c r="JL221" s="140">
        <f>SUM(JL175+JL220)</f>
        <v>0</v>
      </c>
      <c r="JM221" s="681">
        <f>SUM(JM175+JM220)</f>
        <v>0</v>
      </c>
      <c r="JN221" s="140">
        <f>SUM(JN175+JN220)</f>
        <v>0</v>
      </c>
      <c r="JO221" s="140">
        <f>SUM(JO175+JO220)</f>
        <v>0</v>
      </c>
      <c r="JP221" s="139">
        <f>SUM(JP175+JP220)</f>
        <v>10000</v>
      </c>
      <c r="JQ221" s="140"/>
      <c r="JR221" s="140">
        <f>SUM(JR175+JR220)</f>
        <v>5700</v>
      </c>
      <c r="JS221" s="139">
        <f>SUM(JS175+JS220)</f>
        <v>0</v>
      </c>
      <c r="JT221" s="139">
        <f>SUM(JT175+JT220)</f>
        <v>0</v>
      </c>
      <c r="JU221" s="140"/>
      <c r="JV221" s="140">
        <f>SUM(JV175+JV220)</f>
        <v>0</v>
      </c>
      <c r="JW221" s="424">
        <f t="shared" si="5490"/>
        <v>13410</v>
      </c>
      <c r="JX221" s="139">
        <f>SUM(JX175+JX220)</f>
        <v>25814</v>
      </c>
      <c r="JY221" s="140"/>
      <c r="JZ221" s="140">
        <f>SUM(JZ175+JZ220)</f>
        <v>644482</v>
      </c>
      <c r="KA221" s="139">
        <f>SUM(KA175+KA220)</f>
        <v>0</v>
      </c>
      <c r="KB221" s="140"/>
      <c r="KC221" s="140">
        <f>SUM(KC175+KC220)</f>
        <v>0</v>
      </c>
      <c r="KD221" s="139">
        <f>SUM(KD175+KD220)</f>
        <v>441</v>
      </c>
      <c r="KE221" s="140"/>
      <c r="KF221" s="140">
        <f>SUM(KF175+KF220)</f>
        <v>811951</v>
      </c>
      <c r="KG221" s="139">
        <f>SUM(KG175+KG220)</f>
        <v>13620</v>
      </c>
      <c r="KH221" s="140"/>
      <c r="KI221" s="140">
        <f>SUM(KI175+KI220)</f>
        <v>2962530</v>
      </c>
      <c r="KJ221" s="140">
        <f>SUM(KJ175+KJ220)</f>
        <v>100</v>
      </c>
      <c r="KK221" s="140"/>
      <c r="KL221" s="140">
        <f>SUM(KL175+KL220)</f>
        <v>204565</v>
      </c>
      <c r="KM221" s="424">
        <f t="shared" si="5485"/>
        <v>4623528</v>
      </c>
      <c r="KN221" s="140">
        <f>SUM(KN175+KN220)</f>
        <v>0</v>
      </c>
      <c r="KO221" s="140">
        <f>SUM(KO175+KO220)</f>
        <v>35000</v>
      </c>
      <c r="KP221" s="141">
        <f>SUM(KP175+KP220)</f>
        <v>463693.8</v>
      </c>
      <c r="KQ221" s="424">
        <f t="shared" si="5604"/>
        <v>5135631.8</v>
      </c>
      <c r="KR221" s="191"/>
    </row>
    <row r="222" spans="1:304" ht="15.75" thickBot="1">
      <c r="A222" s="99"/>
      <c r="B222" s="16"/>
      <c r="C222" s="16"/>
      <c r="D222" s="16"/>
      <c r="E222" s="32"/>
      <c r="F222" s="32" t="str">
        <f t="shared" si="5713"/>
        <v/>
      </c>
      <c r="G222" s="35"/>
      <c r="H222" s="32"/>
      <c r="I222" s="32" t="str">
        <f t="shared" si="5460"/>
        <v/>
      </c>
      <c r="J222" s="35"/>
      <c r="K222" s="32"/>
      <c r="L222" s="32" t="str">
        <f t="shared" si="5461"/>
        <v/>
      </c>
      <c r="M222" s="35"/>
      <c r="N222" s="32"/>
      <c r="O222" s="32" t="str">
        <f t="shared" si="5462"/>
        <v/>
      </c>
      <c r="P222" s="35"/>
      <c r="Q222" s="32"/>
      <c r="R222" s="32" t="str">
        <f t="shared" si="5463"/>
        <v/>
      </c>
      <c r="S222" s="35"/>
      <c r="T222" s="32"/>
      <c r="U222" s="32" t="str">
        <f t="shared" si="5464"/>
        <v/>
      </c>
      <c r="V222" s="35"/>
      <c r="W222" s="669"/>
      <c r="X222" s="35"/>
      <c r="Y222" s="35"/>
      <c r="Z222" s="32"/>
      <c r="AA222" s="229" t="str">
        <f t="shared" si="5465"/>
        <v/>
      </c>
      <c r="AB222" s="35"/>
      <c r="AC222" s="32"/>
      <c r="AD222" s="32"/>
      <c r="AE222" s="32" t="str">
        <f t="shared" si="5466"/>
        <v/>
      </c>
      <c r="AF222" s="35"/>
      <c r="AG222" s="35"/>
      <c r="AH222" s="32"/>
      <c r="AI222" s="32" t="str">
        <f t="shared" si="5500"/>
        <v/>
      </c>
      <c r="AJ222" s="35"/>
      <c r="AK222" s="32"/>
      <c r="AL222" s="32" t="str">
        <f t="shared" si="5607"/>
        <v/>
      </c>
      <c r="AM222" s="35"/>
      <c r="AN222" s="32"/>
      <c r="AO222" s="32" t="str">
        <f t="shared" si="5504"/>
        <v/>
      </c>
      <c r="AP222" s="35"/>
      <c r="AQ222" s="32"/>
      <c r="AR222" s="32" t="str">
        <f t="shared" si="5506"/>
        <v/>
      </c>
      <c r="AS222" s="35"/>
      <c r="AT222" s="32"/>
      <c r="AU222" s="32" t="str">
        <f t="shared" si="5860"/>
        <v/>
      </c>
      <c r="AV222" s="35"/>
      <c r="AW222" s="35"/>
      <c r="AX222" s="35"/>
      <c r="AY222" s="35"/>
      <c r="AZ222" s="35"/>
      <c r="BA222" s="34">
        <f t="shared" si="5308"/>
        <v>0</v>
      </c>
      <c r="BB222" s="35"/>
      <c r="BC222" s="32"/>
      <c r="BD222" s="35" t="str">
        <f t="shared" si="5923"/>
        <v/>
      </c>
      <c r="BE222" s="35"/>
      <c r="BF222" s="32"/>
      <c r="BG222" s="35" t="str">
        <f t="shared" si="5924"/>
        <v/>
      </c>
      <c r="BH222" s="35"/>
      <c r="BI222" s="32"/>
      <c r="BJ222" s="35" t="str">
        <f t="shared" si="5925"/>
        <v/>
      </c>
      <c r="BK222" s="35"/>
      <c r="BL222" s="32"/>
      <c r="BM222" s="35" t="str">
        <f t="shared" si="5926"/>
        <v/>
      </c>
      <c r="BN222" s="35"/>
      <c r="BO222" s="32"/>
      <c r="BP222" s="35" t="str">
        <f t="shared" si="5927"/>
        <v/>
      </c>
      <c r="BQ222" s="35"/>
      <c r="BR222" s="32"/>
      <c r="BS222" s="35" t="str">
        <f t="shared" si="5928"/>
        <v/>
      </c>
      <c r="BT222" s="35"/>
      <c r="BU222" s="669"/>
      <c r="BV222" s="35"/>
      <c r="BW222" s="35"/>
      <c r="BX222" s="32"/>
      <c r="BY222" s="35" t="str">
        <f t="shared" si="5929"/>
        <v/>
      </c>
      <c r="BZ222" s="35"/>
      <c r="CA222" s="32"/>
      <c r="CB222" s="32"/>
      <c r="CC222" s="35" t="str">
        <f t="shared" si="5930"/>
        <v/>
      </c>
      <c r="CD222" s="35"/>
      <c r="CE222" s="424">
        <f t="shared" si="5486"/>
        <v>0</v>
      </c>
      <c r="CF222" s="32"/>
      <c r="CG222" s="35" t="str">
        <f t="shared" si="5931"/>
        <v/>
      </c>
      <c r="CH222" s="35"/>
      <c r="CI222" s="32"/>
      <c r="CJ222" s="35" t="str">
        <f t="shared" si="5932"/>
        <v/>
      </c>
      <c r="CK222" s="35"/>
      <c r="CL222" s="32"/>
      <c r="CM222" s="35" t="str">
        <f t="shared" si="5933"/>
        <v/>
      </c>
      <c r="CN222" s="35"/>
      <c r="CO222" s="32"/>
      <c r="CP222" s="35" t="str">
        <f t="shared" si="5934"/>
        <v/>
      </c>
      <c r="CQ222" s="35"/>
      <c r="CR222" s="32"/>
      <c r="CS222" s="35" t="str">
        <f t="shared" si="5935"/>
        <v/>
      </c>
      <c r="CT222" s="35"/>
      <c r="CU222" s="424"/>
      <c r="CV222" s="35"/>
      <c r="CW222" s="35"/>
      <c r="CX222" s="35"/>
      <c r="CY222" s="424">
        <f t="shared" si="5540"/>
        <v>0</v>
      </c>
      <c r="CZ222" s="35"/>
      <c r="DA222" s="32"/>
      <c r="DB222" s="35"/>
      <c r="DC222" s="35"/>
      <c r="DD222" s="32"/>
      <c r="DE222" s="35"/>
      <c r="DF222" s="35"/>
      <c r="DG222" s="32"/>
      <c r="DH222" s="35"/>
      <c r="DI222" s="35"/>
      <c r="DJ222" s="32"/>
      <c r="DK222" s="35"/>
      <c r="DL222" s="35"/>
      <c r="DM222" s="32"/>
      <c r="DN222" s="35"/>
      <c r="DO222" s="35"/>
      <c r="DP222" s="32"/>
      <c r="DQ222" s="35"/>
      <c r="DR222" s="35"/>
      <c r="DS222" s="669"/>
      <c r="DT222" s="35"/>
      <c r="DU222" s="35"/>
      <c r="DV222" s="32"/>
      <c r="DW222" s="35"/>
      <c r="DX222" s="35"/>
      <c r="DY222" s="32"/>
      <c r="DZ222" s="32"/>
      <c r="EA222" s="35"/>
      <c r="EB222" s="35"/>
      <c r="EC222" s="424">
        <f t="shared" si="5487"/>
        <v>0</v>
      </c>
      <c r="ED222" s="32"/>
      <c r="EE222" s="35"/>
      <c r="EF222" s="35"/>
      <c r="EG222" s="32"/>
      <c r="EH222" s="35"/>
      <c r="EI222" s="35"/>
      <c r="EJ222" s="32"/>
      <c r="EK222" s="35"/>
      <c r="EL222" s="35"/>
      <c r="EM222" s="32"/>
      <c r="EN222" s="35"/>
      <c r="EO222" s="35"/>
      <c r="EP222" s="32"/>
      <c r="EQ222" s="35"/>
      <c r="ER222" s="35"/>
      <c r="ES222" s="424"/>
      <c r="ET222" s="35"/>
      <c r="EU222" s="35"/>
      <c r="EV222" s="35"/>
      <c r="EW222" s="424">
        <f t="shared" si="5556"/>
        <v>0</v>
      </c>
      <c r="EX222" s="35"/>
      <c r="EY222" s="32"/>
      <c r="EZ222" s="35"/>
      <c r="FA222" s="35"/>
      <c r="FB222" s="32"/>
      <c r="FC222" s="35"/>
      <c r="FD222" s="35"/>
      <c r="FE222" s="32"/>
      <c r="FF222" s="35"/>
      <c r="FG222" s="35"/>
      <c r="FH222" s="32"/>
      <c r="FI222" s="35"/>
      <c r="FJ222" s="35"/>
      <c r="FK222" s="32"/>
      <c r="FL222" s="35"/>
      <c r="FM222" s="35"/>
      <c r="FN222" s="32"/>
      <c r="FO222" s="35"/>
      <c r="FP222" s="35"/>
      <c r="FQ222" s="669"/>
      <c r="FR222" s="35"/>
      <c r="FS222" s="35"/>
      <c r="FT222" s="32"/>
      <c r="FU222" s="35"/>
      <c r="FV222" s="35"/>
      <c r="FW222" s="32"/>
      <c r="FX222" s="35"/>
      <c r="FY222" s="35"/>
      <c r="FZ222" s="35"/>
      <c r="GA222" s="424">
        <f t="shared" si="5488"/>
        <v>0</v>
      </c>
      <c r="GB222" s="32"/>
      <c r="GC222" s="35"/>
      <c r="GD222" s="35"/>
      <c r="GE222" s="32"/>
      <c r="GF222" s="35"/>
      <c r="GG222" s="35"/>
      <c r="GH222" s="32"/>
      <c r="GI222" s="35"/>
      <c r="GJ222" s="35"/>
      <c r="GK222" s="32"/>
      <c r="GL222" s="35"/>
      <c r="GM222" s="35"/>
      <c r="GN222" s="32"/>
      <c r="GO222" s="35"/>
      <c r="GP222" s="35"/>
      <c r="GQ222" s="424"/>
      <c r="GR222" s="35"/>
      <c r="GS222" s="35"/>
      <c r="GT222" s="35"/>
      <c r="GU222" s="424">
        <f t="shared" si="5572"/>
        <v>0</v>
      </c>
      <c r="GV222" s="35"/>
      <c r="GW222" s="32"/>
      <c r="GX222" s="35"/>
      <c r="GY222" s="35"/>
      <c r="GZ222" s="32"/>
      <c r="HA222" s="35"/>
      <c r="HB222" s="35"/>
      <c r="HC222" s="32"/>
      <c r="HD222" s="35"/>
      <c r="HE222" s="35"/>
      <c r="HF222" s="32"/>
      <c r="HG222" s="35"/>
      <c r="HH222" s="35"/>
      <c r="HI222" s="32"/>
      <c r="HJ222" s="35"/>
      <c r="HK222" s="35"/>
      <c r="HL222" s="32"/>
      <c r="HM222" s="35"/>
      <c r="HN222" s="35"/>
      <c r="HO222" s="669"/>
      <c r="HP222" s="35"/>
      <c r="HQ222" s="35"/>
      <c r="HR222" s="32"/>
      <c r="HS222" s="35"/>
      <c r="HT222" s="35"/>
      <c r="HU222" s="32"/>
      <c r="HV222" s="32"/>
      <c r="HW222" s="35"/>
      <c r="HX222" s="35"/>
      <c r="HY222" s="424">
        <f t="shared" si="5489"/>
        <v>0</v>
      </c>
      <c r="HZ222" s="32"/>
      <c r="IA222" s="35"/>
      <c r="IB222" s="35"/>
      <c r="IC222" s="32"/>
      <c r="ID222" s="35"/>
      <c r="IE222" s="35"/>
      <c r="IF222" s="32"/>
      <c r="IG222" s="35"/>
      <c r="IH222" s="35"/>
      <c r="II222" s="32"/>
      <c r="IJ222" s="35"/>
      <c r="IK222" s="35"/>
      <c r="IL222" s="32"/>
      <c r="IM222" s="35"/>
      <c r="IN222" s="35"/>
      <c r="IO222" s="424"/>
      <c r="IP222" s="35"/>
      <c r="IQ222" s="35"/>
      <c r="IR222" s="35"/>
      <c r="IS222" s="424">
        <f t="shared" si="5588"/>
        <v>0</v>
      </c>
      <c r="IT222" s="35"/>
      <c r="IU222" s="32"/>
      <c r="IV222" s="35"/>
      <c r="IW222" s="35"/>
      <c r="IX222" s="32"/>
      <c r="IY222" s="35"/>
      <c r="IZ222" s="35"/>
      <c r="JA222" s="32"/>
      <c r="JB222" s="35"/>
      <c r="JC222" s="35"/>
      <c r="JD222" s="32"/>
      <c r="JE222" s="35"/>
      <c r="JF222" s="35"/>
      <c r="JG222" s="32"/>
      <c r="JH222" s="35"/>
      <c r="JI222" s="35"/>
      <c r="JJ222" s="32"/>
      <c r="JK222" s="35"/>
      <c r="JL222" s="35"/>
      <c r="JM222" s="669"/>
      <c r="JN222" s="35"/>
      <c r="JO222" s="35"/>
      <c r="JP222" s="32"/>
      <c r="JQ222" s="35"/>
      <c r="JR222" s="35"/>
      <c r="JS222" s="32"/>
      <c r="JT222" s="32"/>
      <c r="JU222" s="35"/>
      <c r="JV222" s="35"/>
      <c r="JW222" s="424">
        <f t="shared" si="5490"/>
        <v>0</v>
      </c>
      <c r="JX222" s="32"/>
      <c r="JY222" s="35"/>
      <c r="JZ222" s="35"/>
      <c r="KA222" s="32"/>
      <c r="KB222" s="35"/>
      <c r="KC222" s="35"/>
      <c r="KD222" s="32"/>
      <c r="KE222" s="35"/>
      <c r="KF222" s="35"/>
      <c r="KG222" s="32"/>
      <c r="KH222" s="35"/>
      <c r="KI222" s="35"/>
      <c r="KJ222" s="32"/>
      <c r="KK222" s="35"/>
      <c r="KL222" s="35"/>
      <c r="KM222" s="424"/>
      <c r="KN222" s="35"/>
      <c r="KO222" s="35"/>
      <c r="KP222" s="35"/>
      <c r="KQ222" s="424">
        <f t="shared" si="5604"/>
        <v>0</v>
      </c>
      <c r="KR222" s="35"/>
    </row>
    <row r="223" spans="1:304" ht="15">
      <c r="A223" s="220"/>
      <c r="B223" s="1006" t="s">
        <v>145</v>
      </c>
      <c r="C223" s="1006"/>
      <c r="D223" s="192" t="s">
        <v>0</v>
      </c>
      <c r="E223" s="221">
        <f>E176+E153+E134+E110+E84+E60+E33+E6</f>
        <v>0</v>
      </c>
      <c r="F223" s="221" t="str">
        <f t="shared" si="5713"/>
        <v/>
      </c>
      <c r="G223" s="221">
        <f>G176+G153+G134+G110+G84+G60+G33+G6</f>
        <v>0</v>
      </c>
      <c r="H223" s="221">
        <f>H176+H153+H134+H110+H84+H60+H33+H6</f>
        <v>0</v>
      </c>
      <c r="I223" s="221" t="str">
        <f t="shared" si="5460"/>
        <v/>
      </c>
      <c r="J223" s="221">
        <f>J176+J153+J134+J110+J84+J60+J33+J6</f>
        <v>0</v>
      </c>
      <c r="K223" s="221">
        <f>K176+K153+K134+K110+K84+K60+K33+K6</f>
        <v>0</v>
      </c>
      <c r="L223" s="221" t="str">
        <f t="shared" si="5461"/>
        <v/>
      </c>
      <c r="M223" s="221">
        <f>M176+M153+M134+M110+M84+M60+M33+M6</f>
        <v>0</v>
      </c>
      <c r="N223" s="221">
        <f>N176+N153+N134+N110+N84+N60+N33+N6</f>
        <v>0</v>
      </c>
      <c r="O223" s="221" t="str">
        <f t="shared" si="5462"/>
        <v/>
      </c>
      <c r="P223" s="221">
        <f>P176+P153+P134+P110+P84+P60+P33+P6</f>
        <v>0</v>
      </c>
      <c r="Q223" s="221">
        <f>Q176+Q153+Q134+Q110+Q84+Q60+Q33+Q6</f>
        <v>0</v>
      </c>
      <c r="R223" s="221" t="str">
        <f t="shared" si="5463"/>
        <v/>
      </c>
      <c r="S223" s="221">
        <f>S176+S153+S134+S110+S84+S60+S33+S6</f>
        <v>0</v>
      </c>
      <c r="T223" s="221">
        <f>T176+T153+T134+T110+T84+T60+T33+T6</f>
        <v>0</v>
      </c>
      <c r="U223" s="221" t="str">
        <f t="shared" si="5464"/>
        <v/>
      </c>
      <c r="V223" s="221">
        <f>V176+V153+V134+V110+V84+V60+V33+V6</f>
        <v>0</v>
      </c>
      <c r="W223" s="704">
        <f>W176+W153+W134+W110+W84+W60+W33+W6</f>
        <v>0</v>
      </c>
      <c r="X223" s="221">
        <f>X176+X153+X134+X110+X84+X60+X33+X6</f>
        <v>0</v>
      </c>
      <c r="Y223" s="221">
        <f>Y176+Y153+Y134+Y110+Y84+Y60+Y33+Y6</f>
        <v>0</v>
      </c>
      <c r="Z223" s="221">
        <f>Z176+Z153+Z134+Z110+Z84+Z60+Z33+Z6</f>
        <v>0</v>
      </c>
      <c r="AA223" s="251" t="str">
        <f t="shared" si="5465"/>
        <v/>
      </c>
      <c r="AB223" s="221">
        <f>AB176+AB153+AB134+AB110+AB84+AB60+AB33+AB6</f>
        <v>0</v>
      </c>
      <c r="AC223" s="221">
        <f>AC176+AC153+AC134+AC110+AC84+AC60+AC33+AC6</f>
        <v>0</v>
      </c>
      <c r="AD223" s="221">
        <f>AD176+AD153+AD134+AD110+AD84+AD60+AD33+AD6</f>
        <v>0</v>
      </c>
      <c r="AE223" s="221" t="str">
        <f t="shared" si="5466"/>
        <v/>
      </c>
      <c r="AF223" s="221">
        <f>AF176+AF153+AF134+AF110+AF84+AF60+AF33+AF6</f>
        <v>0</v>
      </c>
      <c r="AG223" s="221">
        <f>AG176+AG153+AG134+AG110+AG84+AG60+AG33+AG6</f>
        <v>0</v>
      </c>
      <c r="AH223" s="221">
        <f>AH176+AH153+AH134+AH110+AH84+AH60+AH33+AH6</f>
        <v>0</v>
      </c>
      <c r="AI223" s="221" t="str">
        <f t="shared" si="5500"/>
        <v/>
      </c>
      <c r="AJ223" s="221">
        <f>AJ176+AJ153+AJ134+AJ110+AJ84+AJ60+AJ33+AJ6</f>
        <v>0</v>
      </c>
      <c r="AK223" s="221">
        <f>AK176+AK153+AK134+AK110+AK84+AK60+AK33+AK6</f>
        <v>0</v>
      </c>
      <c r="AL223" s="221" t="str">
        <f t="shared" si="5607"/>
        <v/>
      </c>
      <c r="AM223" s="221">
        <f>AM176+AM153+AM134+AM110+AM84+AM60+AM33+AM6</f>
        <v>0</v>
      </c>
      <c r="AN223" s="221">
        <f>AN176+AN153+AN134+AN110+AN84+AN60+AN33+AN6</f>
        <v>0</v>
      </c>
      <c r="AO223" s="221" t="str">
        <f t="shared" si="5504"/>
        <v/>
      </c>
      <c r="AP223" s="221">
        <f>AP176+AP153+AP134+AP110+AP84+AP60+AP33+AP6</f>
        <v>0</v>
      </c>
      <c r="AQ223" s="221">
        <f>AQ176+AQ153+AQ134+AQ110+AQ84+AQ60+AQ33+AQ6</f>
        <v>0</v>
      </c>
      <c r="AR223" s="221" t="str">
        <f t="shared" si="5506"/>
        <v/>
      </c>
      <c r="AS223" s="221">
        <f>AS176+AS153+AS134+AS110+AS84+AS60+AS33+AS6</f>
        <v>0</v>
      </c>
      <c r="AT223" s="221">
        <f>AT176+AT153+AT134+AT110+AT84+AT60+AT33+AT6</f>
        <v>0</v>
      </c>
      <c r="AU223" s="221" t="str">
        <f t="shared" si="5860"/>
        <v/>
      </c>
      <c r="AV223" s="221">
        <f>AV176+AV153+AV134+AV110+AV84+AV60+AV33+AV6</f>
        <v>0</v>
      </c>
      <c r="AW223" s="221">
        <f>AW176+AW153+AW134+AW110+AW84+AW60+AW33+AW6</f>
        <v>0</v>
      </c>
      <c r="AX223" s="221">
        <f>AX176+AX153+AX134+AX110+AX84+AX60+AX33+AX6</f>
        <v>0</v>
      </c>
      <c r="AY223" s="221">
        <f>AY176+AY153+AY134+AY110+AY84+AY60+AY33+AY6</f>
        <v>0</v>
      </c>
      <c r="AZ223" s="221">
        <f>AZ176+AZ153+AZ134+AZ110+AZ84+AZ60+AZ33+AZ6</f>
        <v>274000</v>
      </c>
      <c r="BA223" s="224">
        <f t="shared" si="5308"/>
        <v>274000</v>
      </c>
      <c r="BB223" s="223"/>
      <c r="BC223" s="221">
        <f>BC176+BC153+BC134+BC110+BC84+BC60+BC33+BC6</f>
        <v>0</v>
      </c>
      <c r="BD223" s="222" t="str">
        <f t="shared" si="5923"/>
        <v/>
      </c>
      <c r="BE223" s="222">
        <f>BE176+BE153+BE134+BE110+BE84+BE60+BE33+BE6</f>
        <v>0</v>
      </c>
      <c r="BF223" s="221">
        <f>BF176+BF153+BF134+BF110+BF84+BF60+BF33+BF6</f>
        <v>0</v>
      </c>
      <c r="BG223" s="222" t="str">
        <f t="shared" si="5924"/>
        <v/>
      </c>
      <c r="BH223" s="222">
        <f>BH176+BH153+BH134+BH110+BH84+BH60+BH33+BH6</f>
        <v>0</v>
      </c>
      <c r="BI223" s="221">
        <f>BI176+BI153+BI134+BI110+BI84+BI60+BI33+BI6</f>
        <v>0</v>
      </c>
      <c r="BJ223" s="222" t="str">
        <f t="shared" si="5925"/>
        <v/>
      </c>
      <c r="BK223" s="222">
        <f>BK176+BK153+BK134+BK110+BK84+BK60+BK33+BK6</f>
        <v>0</v>
      </c>
      <c r="BL223" s="221">
        <f>BL176+BL153+BL134+BL110+BL84+BL60+BL33+BL6</f>
        <v>0</v>
      </c>
      <c r="BM223" s="222" t="str">
        <f t="shared" si="5926"/>
        <v/>
      </c>
      <c r="BN223" s="222">
        <f>BN176+BN153+BN134+BN110+BN84+BN60+BN33+BN6</f>
        <v>0</v>
      </c>
      <c r="BO223" s="221">
        <f>BO176+BO153+BO134+BO110+BO84+BO60+BO33+BO6</f>
        <v>0</v>
      </c>
      <c r="BP223" s="222" t="str">
        <f t="shared" si="5927"/>
        <v/>
      </c>
      <c r="BQ223" s="222">
        <f>BQ176+BQ153+BQ134+BQ110+BQ84+BQ60+BQ33+BQ6</f>
        <v>0</v>
      </c>
      <c r="BR223" s="221">
        <f>BR176+BR153+BR134+BR110+BR84+BR60+BR33+BR6</f>
        <v>0</v>
      </c>
      <c r="BS223" s="222" t="str">
        <f t="shared" si="5928"/>
        <v/>
      </c>
      <c r="BT223" s="222">
        <f>BT176+BT153+BT134+BT110+BT84+BT60+BT33+BT6</f>
        <v>0</v>
      </c>
      <c r="BU223" s="704">
        <f>BU176+BU153+BU134+BU110+BU84+BU60+BU33+BU6</f>
        <v>0</v>
      </c>
      <c r="BV223" s="222">
        <f>BV176+BV153+BV134+BV110+BV84+BV60+BV33+BV6</f>
        <v>0</v>
      </c>
      <c r="BW223" s="222">
        <f>BW176+BW153+BW134+BW110+BW84+BW60+BW33+BW6</f>
        <v>0</v>
      </c>
      <c r="BX223" s="221">
        <f>BX176+BX153+BX134+BX110+BX84+BX60+BX33+BX6</f>
        <v>0</v>
      </c>
      <c r="BY223" s="222" t="str">
        <f t="shared" si="5929"/>
        <v/>
      </c>
      <c r="BZ223" s="222">
        <f>BZ176+BZ153+BZ134+BZ110+BZ84+BZ60+BZ33+BZ6</f>
        <v>0</v>
      </c>
      <c r="CA223" s="221">
        <f>CA176+CA153+CA134+CA110+CA84+CA60+CA33+CA6</f>
        <v>0</v>
      </c>
      <c r="CB223" s="221">
        <f>CB176+CB153+CB134+CB110+CB84+CB60+CB33+CB6</f>
        <v>0</v>
      </c>
      <c r="CC223" s="222" t="str">
        <f t="shared" si="5930"/>
        <v/>
      </c>
      <c r="CD223" s="222">
        <f>CD176+CD153+CD134+CD110+CD84+CD60+CD33+CD6</f>
        <v>0</v>
      </c>
      <c r="CE223" s="424">
        <f t="shared" si="5486"/>
        <v>0</v>
      </c>
      <c r="CF223" s="221">
        <f>CF176+CF153+CF134+CF110+CF84+CF60+CF33+CF6</f>
        <v>0</v>
      </c>
      <c r="CG223" s="222" t="str">
        <f t="shared" si="5931"/>
        <v/>
      </c>
      <c r="CH223" s="222">
        <f>CH176+CH153+CH134+CH110+CH84+CH60+CH33+CH6</f>
        <v>0</v>
      </c>
      <c r="CI223" s="221">
        <f>CI176+CI153+CI134+CI110+CI84+CI60+CI33+CI6</f>
        <v>0</v>
      </c>
      <c r="CJ223" s="222" t="str">
        <f t="shared" si="5932"/>
        <v/>
      </c>
      <c r="CK223" s="222">
        <f>CK176+CK153+CK134+CK110+CK84+CK60+CK33+CK6</f>
        <v>0</v>
      </c>
      <c r="CL223" s="221">
        <f>CL176+CL153+CL134+CL110+CL84+CL60+CL33+CL6</f>
        <v>0</v>
      </c>
      <c r="CM223" s="222" t="str">
        <f t="shared" si="5933"/>
        <v/>
      </c>
      <c r="CN223" s="222">
        <f>CN176+CN153+CN134+CN110+CN84+CN60+CN33+CN6</f>
        <v>0</v>
      </c>
      <c r="CO223" s="221">
        <f>CO176+CO153+CO134+CO110+CO84+CO60+CO33+CO6</f>
        <v>0</v>
      </c>
      <c r="CP223" s="222" t="str">
        <f t="shared" si="5934"/>
        <v/>
      </c>
      <c r="CQ223" s="222">
        <f>CQ176+CQ153+CQ134+CQ110+CQ84+CQ60+CQ33+CQ6</f>
        <v>0</v>
      </c>
      <c r="CR223" s="221">
        <f>CR176+CR153+CR134+CR110+CR84+CR60+CR33+CR6</f>
        <v>0</v>
      </c>
      <c r="CS223" s="222" t="str">
        <f t="shared" si="5935"/>
        <v/>
      </c>
      <c r="CT223" s="222">
        <f>CT176+CT153+CT134+CT110+CT84+CT60+CT33+CT6</f>
        <v>0</v>
      </c>
      <c r="CU223" s="424">
        <f>CU176+CU153+CU134+CU110+CU84+CU60+CU33+CU6</f>
        <v>0</v>
      </c>
      <c r="CV223" s="222">
        <f>CV176+CV153+CV134+CV110+CV84+CV60+CV33+CV6</f>
        <v>0</v>
      </c>
      <c r="CW223" s="222">
        <f>CW176+CW153+CW134+CW110+CW84+CW60+CW33+CW6</f>
        <v>0</v>
      </c>
      <c r="CX223" s="222">
        <f>CX176+CX153+CX134+CX110+CX84+CX60+CX33+CX6</f>
        <v>226000</v>
      </c>
      <c r="CY223" s="424">
        <f t="shared" si="5540"/>
        <v>226000</v>
      </c>
      <c r="CZ223" s="832"/>
      <c r="DA223" s="221">
        <f>DA176+DA153+DA134+DA110+DA84+DA60+DA33+DA6</f>
        <v>0</v>
      </c>
      <c r="DB223" s="222"/>
      <c r="DC223" s="222">
        <f>DC176+DC153+DC134+DC110+DC84+DC60+DC33+DC6</f>
        <v>0</v>
      </c>
      <c r="DD223" s="221">
        <f>DD176+DD153+DD134+DD110+DD84+DD60+DD33+DD6</f>
        <v>0</v>
      </c>
      <c r="DE223" s="222"/>
      <c r="DF223" s="222">
        <f>DF176+DF153+DF134+DF110+DF84+DF60+DF33+DF6</f>
        <v>0</v>
      </c>
      <c r="DG223" s="221">
        <f>DG176+DG153+DG134+DG110+DG84+DG60+DG33+DG6</f>
        <v>0</v>
      </c>
      <c r="DH223" s="222"/>
      <c r="DI223" s="222">
        <f>DI176+DI153+DI134+DI110+DI84+DI60+DI33+DI6</f>
        <v>0</v>
      </c>
      <c r="DJ223" s="221">
        <f>DJ176+DJ153+DJ134+DJ110+DJ84+DJ60+DJ33+DJ6</f>
        <v>0</v>
      </c>
      <c r="DK223" s="222"/>
      <c r="DL223" s="222">
        <f>DL176+DL153+DL134+DL110+DL84+DL60+DL33+DL6</f>
        <v>0</v>
      </c>
      <c r="DM223" s="221">
        <f>DM176+DM153+DM134+DM110+DM84+DM60+DM33+DM6</f>
        <v>0</v>
      </c>
      <c r="DN223" s="222"/>
      <c r="DO223" s="222">
        <f>DO176+DO153+DO134+DO110+DO84+DO60+DO33+DO6</f>
        <v>0</v>
      </c>
      <c r="DP223" s="221">
        <f>DP176+DP153+DP134+DP110+DP84+DP60+DP33+DP6</f>
        <v>0</v>
      </c>
      <c r="DQ223" s="222"/>
      <c r="DR223" s="222">
        <f>DR176+DR153+DR134+DR110+DR84+DR60+DR33+DR6</f>
        <v>0</v>
      </c>
      <c r="DS223" s="704">
        <f>DS176+DS153+DS134+DS110+DS84+DS60+DS33+DS6</f>
        <v>0</v>
      </c>
      <c r="DT223" s="222">
        <f>DT176+DT153+DT134+DT110+DT84+DT60+DT33+DT6</f>
        <v>0</v>
      </c>
      <c r="DU223" s="222">
        <f>DU176+DU153+DU134+DU110+DU84+DU60+DU33+DU6</f>
        <v>0</v>
      </c>
      <c r="DV223" s="221">
        <f>DV176+DV153+DV134+DV110+DV84+DV60+DV33+DV6</f>
        <v>0</v>
      </c>
      <c r="DW223" s="222"/>
      <c r="DX223" s="222">
        <f>DX176+DX153+DX134+DX110+DX84+DX60+DX33+DX6</f>
        <v>0</v>
      </c>
      <c r="DY223" s="221">
        <f>DY176+DY153+DY134+DY110+DY84+DY60+DY33+DY6</f>
        <v>0</v>
      </c>
      <c r="DZ223" s="221">
        <f>DZ176+DZ153+DZ134+DZ110+DZ84+DZ60+DZ33+DZ6</f>
        <v>0</v>
      </c>
      <c r="EA223" s="222"/>
      <c r="EB223" s="222">
        <f>EB176+EB153+EB134+EB110+EB84+EB60+EB33+EB6</f>
        <v>0</v>
      </c>
      <c r="EC223" s="424">
        <f t="shared" si="5487"/>
        <v>0</v>
      </c>
      <c r="ED223" s="221">
        <f>ED176+ED153+ED134+ED110+ED84+ED60+ED33+ED6</f>
        <v>0</v>
      </c>
      <c r="EE223" s="222"/>
      <c r="EF223" s="222">
        <f>EF176+EF153+EF134+EF110+EF84+EF60+EF33+EF6</f>
        <v>0</v>
      </c>
      <c r="EG223" s="221">
        <f>EG176+EG153+EG134+EG110+EG84+EG60+EG33+EG6</f>
        <v>0</v>
      </c>
      <c r="EH223" s="222"/>
      <c r="EI223" s="222">
        <f>EI176+EI153+EI134+EI110+EI84+EI60+EI33+EI6</f>
        <v>0</v>
      </c>
      <c r="EJ223" s="221">
        <f>EJ176+EJ153+EJ134+EJ110+EJ84+EJ60+EJ33+EJ6</f>
        <v>0</v>
      </c>
      <c r="EK223" s="222"/>
      <c r="EL223" s="222">
        <f>EL176+EL153+EL134+EL110+EL84+EL60+EL33+EL6</f>
        <v>0</v>
      </c>
      <c r="EM223" s="221">
        <f>EM176+EM153+EM134+EM110+EM84+EM60+EM33+EM6</f>
        <v>0</v>
      </c>
      <c r="EN223" s="222"/>
      <c r="EO223" s="222">
        <f>EO176+EO153+EO134+EO110+EO84+EO60+EO33+EO6</f>
        <v>0</v>
      </c>
      <c r="EP223" s="221">
        <f>EP176+EP153+EP134+EP110+EP84+EP60+EP33+EP6</f>
        <v>0</v>
      </c>
      <c r="EQ223" s="222"/>
      <c r="ER223" s="222">
        <f>ER176+ER153+ER134+ER110+ER84+ER60+ER33+ER6</f>
        <v>0</v>
      </c>
      <c r="ES223" s="424">
        <f>ES176+ES153+ES134+ES110+ES84+ES60+ES33+ES6</f>
        <v>0</v>
      </c>
      <c r="ET223" s="222">
        <f>ET176+ET153+ET134+ET110+ET84+ET60+ET33+ET6</f>
        <v>0</v>
      </c>
      <c r="EU223" s="222">
        <f>EU176+EU153+EU134+EU110+EU84+EU60+EU33+EU6</f>
        <v>0</v>
      </c>
      <c r="EV223" s="222">
        <f>EV176+EV153+EV134+EV110+EV84+EV60+EV33+EV6</f>
        <v>70000</v>
      </c>
      <c r="EW223" s="424">
        <f t="shared" si="5556"/>
        <v>70000</v>
      </c>
      <c r="EX223" s="223"/>
      <c r="EY223" s="221">
        <f>EY176+EY153+EY134+EY110+EY84+EY60+EY33+EY6</f>
        <v>0</v>
      </c>
      <c r="EZ223" s="222"/>
      <c r="FA223" s="222">
        <f>FA176+FA153+FA134+FA110+FA84+FA60+FA33+FA6</f>
        <v>0</v>
      </c>
      <c r="FB223" s="221">
        <f>FB176+FB153+FB134+FB110+FB84+FB60+FB33+FB6</f>
        <v>0</v>
      </c>
      <c r="FC223" s="222"/>
      <c r="FD223" s="222">
        <f>FD176+FD153+FD134+FD110+FD84+FD60+FD33+FD6</f>
        <v>0</v>
      </c>
      <c r="FE223" s="221">
        <f>FE176+FE153+FE134+FE110+FE84+FE60+FE33+FE6</f>
        <v>0</v>
      </c>
      <c r="FF223" s="222"/>
      <c r="FG223" s="222">
        <f>FG176+FG153+FG134+FG110+FG84+FG60+FG33+FG6</f>
        <v>0</v>
      </c>
      <c r="FH223" s="221">
        <f>FH176+FH153+FH134+FH110+FH84+FH60+FH33+FH6</f>
        <v>0</v>
      </c>
      <c r="FI223" s="222"/>
      <c r="FJ223" s="222">
        <f>FJ176+FJ153+FJ134+FJ110+FJ84+FJ60+FJ33+FJ6</f>
        <v>0</v>
      </c>
      <c r="FK223" s="221">
        <f>FK176+FK153+FK134+FK110+FK84+FK60+FK33+FK6</f>
        <v>0</v>
      </c>
      <c r="FL223" s="222"/>
      <c r="FM223" s="222">
        <f>FM176+FM153+FM134+FM110+FM84+FM60+FM33+FM6</f>
        <v>0</v>
      </c>
      <c r="FN223" s="221">
        <f>FN176+FN153+FN134+FN110+FN84+FN60+FN33+FN6</f>
        <v>0</v>
      </c>
      <c r="FO223" s="222"/>
      <c r="FP223" s="222">
        <f>FP176+FP153+FP134+FP110+FP84+FP60+FP33+FP6</f>
        <v>0</v>
      </c>
      <c r="FQ223" s="704">
        <f>FQ176+FQ153+FQ134+FQ110+FQ84+FQ60+FQ33+FQ6</f>
        <v>0</v>
      </c>
      <c r="FR223" s="222">
        <f>FR176+FR153+FR134+FR110+FR84+FR60+FR33+FR6</f>
        <v>0</v>
      </c>
      <c r="FS223" s="222">
        <f>FS176+FS153+FS134+FS110+FS84+FS60+FS33+FS6</f>
        <v>0</v>
      </c>
      <c r="FT223" s="221">
        <f>FT176+FT153+FT134+FT110+FT84+FT60+FT33+FT6</f>
        <v>0</v>
      </c>
      <c r="FU223" s="222"/>
      <c r="FV223" s="222">
        <f>FV176+FV153+FV134+FV110+FV84+FV60+FV33+FV6</f>
        <v>0</v>
      </c>
      <c r="FW223" s="221">
        <f>FW176+FW153+FW134+FW110+FW84+FW60+FW33+FW6</f>
        <v>0</v>
      </c>
      <c r="FX223" s="222">
        <f>FX176+FX153+FX134+FX110+FX84+FX60+FX33+FX6</f>
        <v>0</v>
      </c>
      <c r="FY223" s="222"/>
      <c r="FZ223" s="222">
        <f>FZ176+FZ153+FZ134+FZ110+FZ84+FZ60+FZ33+FZ6</f>
        <v>0</v>
      </c>
      <c r="GA223" s="424">
        <f t="shared" si="5488"/>
        <v>0</v>
      </c>
      <c r="GB223" s="221">
        <f>GB176+GB153+GB134+GB110+GB84+GB60+GB33+GB6</f>
        <v>0</v>
      </c>
      <c r="GC223" s="222"/>
      <c r="GD223" s="222">
        <f>GD176+GD153+GD134+GD110+GD84+GD60+GD33+GD6</f>
        <v>0</v>
      </c>
      <c r="GE223" s="221">
        <f>GE176+GE153+GE134+GE110+GE84+GE60+GE33+GE6</f>
        <v>0</v>
      </c>
      <c r="GF223" s="222"/>
      <c r="GG223" s="222">
        <f>GG176+GG153+GG134+GG110+GG84+GG60+GG33+GG6</f>
        <v>0</v>
      </c>
      <c r="GH223" s="221">
        <f>GH176+GH153+GH134+GH110+GH84+GH60+GH33+GH6</f>
        <v>0</v>
      </c>
      <c r="GI223" s="222"/>
      <c r="GJ223" s="222">
        <f>GJ176+GJ153+GJ134+GJ110+GJ84+GJ60+GJ33+GJ6</f>
        <v>0</v>
      </c>
      <c r="GK223" s="221">
        <f>GK176+GK153+GK134+GK110+GK84+GK60+GK33+GK6</f>
        <v>0</v>
      </c>
      <c r="GL223" s="222"/>
      <c r="GM223" s="222">
        <f>GM176+GM153+GM134+GM110+GM84+GM60+GM33+GM6</f>
        <v>0</v>
      </c>
      <c r="GN223" s="221">
        <f>GN176+GN153+GN134+GN110+GN84+GN60+GN33+GN6</f>
        <v>0</v>
      </c>
      <c r="GO223" s="222"/>
      <c r="GP223" s="222">
        <f>GP176+GP153+GP134+GP110+GP84+GP60+GP33+GP6</f>
        <v>0</v>
      </c>
      <c r="GQ223" s="424">
        <f>GQ176+GQ153+GQ134+GQ110+GQ84+GQ60+GQ33+GQ6</f>
        <v>0</v>
      </c>
      <c r="GR223" s="222">
        <f>GR176+GR153+GR134+GR110+GR84+GR60+GR33+GR6</f>
        <v>0</v>
      </c>
      <c r="GS223" s="222">
        <f>GS176+GS153+GS134+GS110+GS84+GS60+GS33+GS6</f>
        <v>0</v>
      </c>
      <c r="GT223" s="222">
        <f>GT176+GT153+GT134+GT110+GT84+GT60+GT33+GT6</f>
        <v>60000</v>
      </c>
      <c r="GU223" s="424">
        <f t="shared" si="5572"/>
        <v>60000</v>
      </c>
      <c r="GV223" s="223"/>
      <c r="GW223" s="221">
        <f>GW176+GW153+GW134+GW110+GW84+GW60+GW33+GW6</f>
        <v>0</v>
      </c>
      <c r="GX223" s="222"/>
      <c r="GY223" s="222">
        <f>GY176+GY153+GY134+GY110+GY84+GY60+GY33+GY6</f>
        <v>0</v>
      </c>
      <c r="GZ223" s="221">
        <f>GZ176+GZ153+GZ134+GZ110+GZ84+GZ60+GZ33+GZ6</f>
        <v>0</v>
      </c>
      <c r="HA223" s="222"/>
      <c r="HB223" s="222">
        <f>HB176+HB153+HB134+HB110+HB84+HB60+HB33+HB6</f>
        <v>0</v>
      </c>
      <c r="HC223" s="221">
        <f>HC176+HC153+HC134+HC110+HC84+HC60+HC33+HC6</f>
        <v>0</v>
      </c>
      <c r="HD223" s="222"/>
      <c r="HE223" s="222">
        <f>HE176+HE153+HE134+HE110+HE84+HE60+HE33+HE6</f>
        <v>0</v>
      </c>
      <c r="HF223" s="221">
        <f>HF176+HF153+HF134+HF110+HF84+HF60+HF33+HF6</f>
        <v>0</v>
      </c>
      <c r="HG223" s="222"/>
      <c r="HH223" s="222">
        <f>HH176+HH153+HH134+HH110+HH84+HH60+HH33+HH6</f>
        <v>0</v>
      </c>
      <c r="HI223" s="221">
        <f>HI176+HI153+HI134+HI110+HI84+HI60+HI33+HI6</f>
        <v>0</v>
      </c>
      <c r="HJ223" s="222"/>
      <c r="HK223" s="222">
        <f>HK176+HK153+HK134+HK110+HK84+HK60+HK33+HK6</f>
        <v>0</v>
      </c>
      <c r="HL223" s="221">
        <f>HL176+HL153+HL134+HL110+HL84+HL60+HL33+HL6</f>
        <v>0</v>
      </c>
      <c r="HM223" s="222"/>
      <c r="HN223" s="222">
        <f>HN176+HN153+HN134+HN110+HN84+HN60+HN33+HN6</f>
        <v>0</v>
      </c>
      <c r="HO223" s="704">
        <f>HO176+HO153+HO134+HO110+HO84+HO60+HO33+HO6</f>
        <v>0</v>
      </c>
      <c r="HP223" s="222">
        <f>HP176+HP153+HP134+HP110+HP84+HP60+HP33+HP6</f>
        <v>0</v>
      </c>
      <c r="HQ223" s="222">
        <f>HQ176+HQ153+HQ134+HQ110+HQ84+HQ60+HQ33+HQ6</f>
        <v>0</v>
      </c>
      <c r="HR223" s="221">
        <f>HR176+HR153+HR134+HR110+HR84+HR60+HR33+HR6</f>
        <v>0</v>
      </c>
      <c r="HS223" s="222"/>
      <c r="HT223" s="222">
        <f>HT176+HT153+HT134+HT110+HT84+HT60+HT33+HT6</f>
        <v>0</v>
      </c>
      <c r="HU223" s="221">
        <f>HU176+HU153+HU134+HU110+HU84+HU60+HU33+HU6</f>
        <v>0</v>
      </c>
      <c r="HV223" s="221">
        <f>HV176+HV153+HV134+HV110+HV84+HV60+HV33+HV6</f>
        <v>0</v>
      </c>
      <c r="HW223" s="222"/>
      <c r="HX223" s="222">
        <f>HX176+HX153+HX134+HX110+HX84+HX60+HX33+HX6</f>
        <v>0</v>
      </c>
      <c r="HY223" s="424">
        <f t="shared" si="5489"/>
        <v>0</v>
      </c>
      <c r="HZ223" s="221">
        <f>HZ176+HZ153+HZ134+HZ110+HZ84+HZ60+HZ33+HZ6</f>
        <v>0</v>
      </c>
      <c r="IA223" s="222"/>
      <c r="IB223" s="222">
        <f>IB176+IB153+IB134+IB110+IB84+IB60+IB33+IB6</f>
        <v>0</v>
      </c>
      <c r="IC223" s="221">
        <f>IC176+IC153+IC134+IC110+IC84+IC60+IC33+IC6</f>
        <v>0</v>
      </c>
      <c r="ID223" s="222"/>
      <c r="IE223" s="222">
        <f>IE176+IE153+IE134+IE110+IE84+IE60+IE33+IE6</f>
        <v>0</v>
      </c>
      <c r="IF223" s="221">
        <f>IF176+IF153+IF134+IF110+IF84+IF60+IF33+IF6</f>
        <v>0</v>
      </c>
      <c r="IG223" s="222"/>
      <c r="IH223" s="222">
        <f>IH176+IH153+IH134+IH110+IH84+IH60+IH33+IH6</f>
        <v>0</v>
      </c>
      <c r="II223" s="221">
        <f>II176+II153+II134+II110+II84+II60+II33+II6</f>
        <v>0</v>
      </c>
      <c r="IJ223" s="222"/>
      <c r="IK223" s="222">
        <f>IK176+IK153+IK134+IK110+IK84+IK60+IK33+IK6</f>
        <v>0</v>
      </c>
      <c r="IL223" s="221">
        <f>IL176+IL153+IL134+IL110+IL84+IL60+IL33+IL6</f>
        <v>0</v>
      </c>
      <c r="IM223" s="222"/>
      <c r="IN223" s="222">
        <f>IN176+IN153+IN134+IN110+IN84+IN60+IN33+IN6</f>
        <v>0</v>
      </c>
      <c r="IO223" s="424">
        <f>IO176+IO153+IO134+IO110+IO84+IO60+IO33+IO6</f>
        <v>0</v>
      </c>
      <c r="IP223" s="222">
        <f>IP176+IP153+IP134+IP110+IP84+IP60+IP33+IP6</f>
        <v>0</v>
      </c>
      <c r="IQ223" s="222">
        <f>IQ176+IQ153+IQ134+IQ110+IQ84+IQ60+IQ33+IQ6</f>
        <v>0</v>
      </c>
      <c r="IR223" s="222">
        <f>IR176+IR153+IR134+IR110+IR84+IR60+IR33+IR6</f>
        <v>50000</v>
      </c>
      <c r="IS223" s="424">
        <f t="shared" si="5588"/>
        <v>50000</v>
      </c>
      <c r="IT223" s="223"/>
      <c r="IU223" s="221">
        <f>IU176+IU153+IU134+IU110+IU84+IU60+IU33+IU6</f>
        <v>0</v>
      </c>
      <c r="IV223" s="222"/>
      <c r="IW223" s="222">
        <f>IW176+IW153+IW134+IW110+IW84+IW60+IW33+IW6</f>
        <v>0</v>
      </c>
      <c r="IX223" s="221">
        <f>IX176+IX153+IX134+IX110+IX84+IX60+IX33+IX6</f>
        <v>0</v>
      </c>
      <c r="IY223" s="222"/>
      <c r="IZ223" s="222">
        <f>IZ176+IZ153+IZ134+IZ110+IZ84+IZ60+IZ33+IZ6</f>
        <v>0</v>
      </c>
      <c r="JA223" s="221">
        <f>JA176+JA153+JA134+JA110+JA84+JA60+JA33+JA6</f>
        <v>0</v>
      </c>
      <c r="JB223" s="222"/>
      <c r="JC223" s="222">
        <f>JC176+JC153+JC134+JC110+JC84+JC60+JC33+JC6</f>
        <v>0</v>
      </c>
      <c r="JD223" s="221">
        <f>JD176+JD153+JD134+JD110+JD84+JD60+JD33+JD6</f>
        <v>0</v>
      </c>
      <c r="JE223" s="222"/>
      <c r="JF223" s="222">
        <f>JF176+JF153+JF134+JF110+JF84+JF60+JF33+JF6</f>
        <v>0</v>
      </c>
      <c r="JG223" s="221">
        <f>JG176+JG153+JG134+JG110+JG84+JG60+JG33+JG6</f>
        <v>0</v>
      </c>
      <c r="JH223" s="222"/>
      <c r="JI223" s="222">
        <f>JI176+JI153+JI134+JI110+JI84+JI60+JI33+JI6</f>
        <v>0</v>
      </c>
      <c r="JJ223" s="221">
        <f>JJ176+JJ153+JJ134+JJ110+JJ84+JJ60+JJ33+JJ6</f>
        <v>0</v>
      </c>
      <c r="JK223" s="222"/>
      <c r="JL223" s="222">
        <f>JL176+JL153+JL134+JL110+JL84+JL60+JL33+JL6</f>
        <v>0</v>
      </c>
      <c r="JM223" s="704">
        <f>JM176+JM153+JM134+JM110+JM84+JM60+JM33+JM6</f>
        <v>0</v>
      </c>
      <c r="JN223" s="222">
        <f>JN176+JN153+JN134+JN110+JN84+JN60+JN33+JN6</f>
        <v>0</v>
      </c>
      <c r="JO223" s="222">
        <f>JO176+JO153+JO134+JO110+JO84+JO60+JO33+JO6</f>
        <v>0</v>
      </c>
      <c r="JP223" s="221">
        <f>JP176+JP153+JP134+JP110+JP84+JP60+JP33+JP6</f>
        <v>0</v>
      </c>
      <c r="JQ223" s="222"/>
      <c r="JR223" s="222">
        <f>JR176+JR153+JR134+JR110+JR84+JR60+JR33+JR6</f>
        <v>0</v>
      </c>
      <c r="JS223" s="221">
        <f>JS176+JS153+JS134+JS110+JS84+JS60+JS33+JS6</f>
        <v>0</v>
      </c>
      <c r="JT223" s="221">
        <f>JT176+JT153+JT134+JT110+JT84+JT60+JT33+JT6</f>
        <v>0</v>
      </c>
      <c r="JU223" s="222"/>
      <c r="JV223" s="222">
        <f>JV176+JV153+JV134+JV110+JV84+JV60+JV33+JV6</f>
        <v>0</v>
      </c>
      <c r="JW223" s="424">
        <f t="shared" si="5490"/>
        <v>0</v>
      </c>
      <c r="JX223" s="221">
        <f>JX176+JX153+JX134+JX110+JX84+JX60+JX33+JX6</f>
        <v>0</v>
      </c>
      <c r="JY223" s="222"/>
      <c r="JZ223" s="222">
        <f>JZ176+JZ153+JZ134+JZ110+JZ84+JZ60+JZ33+JZ6</f>
        <v>0</v>
      </c>
      <c r="KA223" s="221">
        <f>KA176+KA153+KA134+KA110+KA84+KA60+KA33+KA6</f>
        <v>0</v>
      </c>
      <c r="KB223" s="222"/>
      <c r="KC223" s="222">
        <f>KC176+KC153+KC134+KC110+KC84+KC60+KC33+KC6</f>
        <v>0</v>
      </c>
      <c r="KD223" s="221">
        <f>KD176+KD153+KD134+KD110+KD84+KD60+KD33+KD6</f>
        <v>0</v>
      </c>
      <c r="KE223" s="222"/>
      <c r="KF223" s="222">
        <f>KF176+KF153+KF134+KF110+KF84+KF60+KF33+KF6</f>
        <v>0</v>
      </c>
      <c r="KG223" s="221">
        <f>KG176+KG153+KG134+KG110+KG84+KG60+KG33+KG6</f>
        <v>0</v>
      </c>
      <c r="KH223" s="222"/>
      <c r="KI223" s="222">
        <f>KI176+KI153+KI134+KI110+KI84+KI60+KI33+KI6</f>
        <v>0</v>
      </c>
      <c r="KJ223" s="221">
        <f>KJ176+KJ153+KJ134+KJ110+KJ84+KJ60+KJ33+KJ6</f>
        <v>0</v>
      </c>
      <c r="KK223" s="222"/>
      <c r="KL223" s="222">
        <f>KL176+KL153+KL134+KL110+KL84+KL60+KL33+KL6</f>
        <v>0</v>
      </c>
      <c r="KM223" s="424">
        <f>KM176+KM153+KM134+KM110+KM84+KM60+KM33+KM6</f>
        <v>0</v>
      </c>
      <c r="KN223" s="222">
        <f>KN176+KN153+KN134+KN110+KN84+KN60+KN33+KN6</f>
        <v>0</v>
      </c>
      <c r="KO223" s="222">
        <f>KO176+KO153+KO134+KO110+KO84+KO60+KO33+KO6</f>
        <v>0</v>
      </c>
      <c r="KP223" s="222">
        <f>KP176+KP153+KP134+KP110+KP84+KP60+KP33+KP6</f>
        <v>50000</v>
      </c>
      <c r="KQ223" s="424">
        <f t="shared" si="5604"/>
        <v>50000</v>
      </c>
      <c r="KR223" s="223"/>
    </row>
    <row r="224" spans="1:304" ht="15">
      <c r="A224" s="1003"/>
      <c r="B224" s="1000" t="s">
        <v>145</v>
      </c>
      <c r="C224" s="1000"/>
      <c r="D224" s="194" t="s">
        <v>1</v>
      </c>
      <c r="E224" s="195">
        <f>E215+E170+E146+E127+E105+E78+E54+E27</f>
        <v>3538</v>
      </c>
      <c r="F224" s="196">
        <f t="shared" si="5713"/>
        <v>27.763990955342003</v>
      </c>
      <c r="G224" s="196">
        <f t="shared" ref="G224:H226" si="5937">G215+G170+G146+G127+G105+G78+G54+G27</f>
        <v>98229</v>
      </c>
      <c r="H224" s="196">
        <f t="shared" si="5937"/>
        <v>44463</v>
      </c>
      <c r="I224" s="196">
        <f t="shared" si="5460"/>
        <v>30.510109529271528</v>
      </c>
      <c r="J224" s="196">
        <f t="shared" ref="J224:K226" si="5938">J215+J170+J146+J127+J105+J78+J54+J27</f>
        <v>1356571</v>
      </c>
      <c r="K224" s="196">
        <f t="shared" si="5938"/>
        <v>4554</v>
      </c>
      <c r="L224" s="196">
        <f t="shared" si="5461"/>
        <v>34.689064558629774</v>
      </c>
      <c r="M224" s="196">
        <f t="shared" ref="M224:N226" si="5939">M215+M170+M146+M127+M105+M78+M54+M27</f>
        <v>157974</v>
      </c>
      <c r="N224" s="196">
        <f t="shared" si="5939"/>
        <v>3871</v>
      </c>
      <c r="O224" s="196">
        <f t="shared" si="5462"/>
        <v>30.128390596745028</v>
      </c>
      <c r="P224" s="196">
        <f t="shared" ref="P224:Q226" si="5940">P215+P170+P146+P127+P105+P78+P54+P27</f>
        <v>116627</v>
      </c>
      <c r="Q224" s="196">
        <f t="shared" si="5940"/>
        <v>1848</v>
      </c>
      <c r="R224" s="196">
        <f t="shared" si="5463"/>
        <v>765.89556277056272</v>
      </c>
      <c r="S224" s="196">
        <f t="shared" ref="S224:T226" si="5941">S215+S170+S146+S127+S105+S78+S54+S27</f>
        <v>1415375</v>
      </c>
      <c r="T224" s="196">
        <f t="shared" si="5941"/>
        <v>742</v>
      </c>
      <c r="U224" s="196">
        <f t="shared" si="5464"/>
        <v>567.76280323450135</v>
      </c>
      <c r="V224" s="196">
        <f t="shared" ref="V224:Z226" si="5942">V215+V170+V146+V127+V105+V78+V54+V27</f>
        <v>421280</v>
      </c>
      <c r="W224" s="705">
        <f t="shared" si="5942"/>
        <v>0</v>
      </c>
      <c r="X224" s="196">
        <f t="shared" si="5942"/>
        <v>0</v>
      </c>
      <c r="Y224" s="196">
        <f t="shared" si="5942"/>
        <v>0</v>
      </c>
      <c r="Z224" s="196">
        <f t="shared" si="5942"/>
        <v>9435638</v>
      </c>
      <c r="AA224" s="228">
        <f t="shared" si="5465"/>
        <v>0.45678712981570507</v>
      </c>
      <c r="AB224" s="196">
        <f t="shared" ref="AB224:AD226" si="5943">AB215+AB170+AB146+AB127+AB105+AB78+AB54+AB27</f>
        <v>4310078</v>
      </c>
      <c r="AC224" s="196">
        <f t="shared" si="5943"/>
        <v>8831630</v>
      </c>
      <c r="AD224" s="196">
        <f t="shared" si="5943"/>
        <v>725</v>
      </c>
      <c r="AE224" s="196">
        <f t="shared" si="5466"/>
        <v>1232.7241379310344</v>
      </c>
      <c r="AF224" s="196">
        <f t="shared" ref="AF224:AH226" si="5944">AF215+AF170+AF146+AF127+AF105+AF78+AF54+AF27</f>
        <v>893725</v>
      </c>
      <c r="AG224" s="196">
        <f t="shared" si="5944"/>
        <v>8360444</v>
      </c>
      <c r="AH224" s="196">
        <f t="shared" si="5944"/>
        <v>0</v>
      </c>
      <c r="AI224" s="196" t="str">
        <f t="shared" si="5500"/>
        <v/>
      </c>
      <c r="AJ224" s="196">
        <f t="shared" ref="AJ224:AK226" si="5945">AJ215+AJ170+AJ146+AJ127+AJ105+AJ78+AJ54+AJ27</f>
        <v>0</v>
      </c>
      <c r="AK224" s="196">
        <f t="shared" si="5945"/>
        <v>0</v>
      </c>
      <c r="AL224" s="196" t="str">
        <f t="shared" si="5607"/>
        <v/>
      </c>
      <c r="AM224" s="196">
        <f t="shared" ref="AM224:AN226" si="5946">AM215+AM170+AM146+AM127+AM105+AM78+AM54+AM27</f>
        <v>0</v>
      </c>
      <c r="AN224" s="196">
        <f t="shared" si="5946"/>
        <v>0</v>
      </c>
      <c r="AO224" s="196" t="str">
        <f t="shared" si="5504"/>
        <v/>
      </c>
      <c r="AP224" s="196">
        <f t="shared" ref="AP224:AQ226" si="5947">AP215+AP170+AP146+AP127+AP105+AP78+AP54+AP27</f>
        <v>0</v>
      </c>
      <c r="AQ224" s="196">
        <f t="shared" si="5947"/>
        <v>0</v>
      </c>
      <c r="AR224" s="196" t="str">
        <f t="shared" si="5506"/>
        <v/>
      </c>
      <c r="AS224" s="196">
        <f t="shared" ref="AS224:AT226" si="5948">AS215+AS170+AS146+AS127+AS105+AS78+AS54+AS27</f>
        <v>0</v>
      </c>
      <c r="AT224" s="196">
        <f t="shared" si="5948"/>
        <v>0</v>
      </c>
      <c r="AU224" s="196" t="str">
        <f t="shared" si="5860"/>
        <v/>
      </c>
      <c r="AV224" s="196">
        <f t="shared" ref="AV224:AZ226" si="5949">AV215+AV170+AV146+AV127+AV105+AV78+AV54+AV27</f>
        <v>0</v>
      </c>
      <c r="AW224" s="196">
        <f t="shared" si="5949"/>
        <v>0</v>
      </c>
      <c r="AX224" s="196">
        <f t="shared" si="5949"/>
        <v>359000</v>
      </c>
      <c r="AY224" s="196">
        <f t="shared" si="5949"/>
        <v>153000</v>
      </c>
      <c r="AZ224" s="197">
        <f t="shared" si="5949"/>
        <v>861885.9</v>
      </c>
      <c r="BA224" s="212">
        <f t="shared" si="5308"/>
        <v>9734329.9000000004</v>
      </c>
      <c r="BB224" s="193"/>
      <c r="BC224" s="195">
        <f>BC215+BC170+BC146+BC127+BC105+BC78+BC54+BC27</f>
        <v>1519</v>
      </c>
      <c r="BD224" s="807">
        <f t="shared" si="5923"/>
        <v>38.563528637261356</v>
      </c>
      <c r="BE224" s="807">
        <f t="shared" ref="BE224:BF226" si="5950">BE215+BE170+BE146+BE127+BE105+BE78+BE54+BE27</f>
        <v>58578</v>
      </c>
      <c r="BF224" s="196">
        <f t="shared" si="5950"/>
        <v>24724</v>
      </c>
      <c r="BG224" s="807">
        <f t="shared" si="5924"/>
        <v>35.027503640187675</v>
      </c>
      <c r="BH224" s="807">
        <f t="shared" ref="BH224:BI226" si="5951">BH215+BH170+BH146+BH127+BH105+BH78+BH54+BH27</f>
        <v>866020</v>
      </c>
      <c r="BI224" s="196">
        <f t="shared" si="5951"/>
        <v>20497.2</v>
      </c>
      <c r="BJ224" s="807">
        <f t="shared" si="5925"/>
        <v>26.533672891907187</v>
      </c>
      <c r="BK224" s="807">
        <f t="shared" ref="BK224:BL226" si="5952">BK215+BK170+BK146+BK127+BK105+BK78+BK54+BK27</f>
        <v>543866</v>
      </c>
      <c r="BL224" s="196">
        <f t="shared" si="5952"/>
        <v>19355</v>
      </c>
      <c r="BM224" s="807">
        <f t="shared" si="5926"/>
        <v>27.667786101782486</v>
      </c>
      <c r="BN224" s="807">
        <f t="shared" ref="BN224:BO226" si="5953">BN215+BN170+BN146+BN127+BN105+BN78+BN54+BN27</f>
        <v>535510</v>
      </c>
      <c r="BO224" s="196">
        <f t="shared" si="5953"/>
        <v>5085</v>
      </c>
      <c r="BP224" s="807">
        <f t="shared" si="5927"/>
        <v>600.19665683382493</v>
      </c>
      <c r="BQ224" s="807">
        <f t="shared" ref="BQ224:BR226" si="5954">BQ215+BQ170+BQ146+BQ127+BQ105+BQ78+BQ54+BQ27</f>
        <v>3052000</v>
      </c>
      <c r="BR224" s="196">
        <f t="shared" si="5954"/>
        <v>918</v>
      </c>
      <c r="BS224" s="807">
        <f t="shared" si="5928"/>
        <v>706.18736383442263</v>
      </c>
      <c r="BT224" s="807">
        <f t="shared" ref="BT224:BX226" si="5955">BT215+BT170+BT146+BT127+BT105+BT78+BT54+BT27</f>
        <v>648280</v>
      </c>
      <c r="BU224" s="705">
        <f t="shared" si="5955"/>
        <v>100</v>
      </c>
      <c r="BV224" s="807">
        <f t="shared" si="5955"/>
        <v>0</v>
      </c>
      <c r="BW224" s="807">
        <f t="shared" si="5955"/>
        <v>140000</v>
      </c>
      <c r="BX224" s="196">
        <f t="shared" si="5955"/>
        <v>11471100</v>
      </c>
      <c r="BY224" s="807">
        <f t="shared" si="5929"/>
        <v>0.48598652265257908</v>
      </c>
      <c r="BZ224" s="807">
        <f t="shared" ref="BZ224:CB226" si="5956">BZ215+BZ170+BZ146+BZ127+BZ105+BZ78+BZ54+BZ27</f>
        <v>5574800</v>
      </c>
      <c r="CA224" s="196">
        <f t="shared" si="5956"/>
        <v>8780000</v>
      </c>
      <c r="CB224" s="196">
        <f t="shared" si="5956"/>
        <v>513</v>
      </c>
      <c r="CC224" s="807">
        <f t="shared" si="5930"/>
        <v>1019.3469785575048</v>
      </c>
      <c r="CD224" s="807">
        <f>CD215+CD170+CD146+CD127+CD105+CD78+CD54+CD27</f>
        <v>522925</v>
      </c>
      <c r="CE224" s="424">
        <f t="shared" si="5486"/>
        <v>11941979</v>
      </c>
      <c r="CF224" s="196">
        <f>CF215+CF170+CF146+CF127+CF105+CF78+CF54+CF27</f>
        <v>4360</v>
      </c>
      <c r="CG224" s="807">
        <f t="shared" si="5931"/>
        <v>33.678899082568805</v>
      </c>
      <c r="CH224" s="807">
        <f t="shared" ref="CH224:CI226" si="5957">CH215+CH170+CH146+CH127+CH105+CH78+CH54+CH27</f>
        <v>146840</v>
      </c>
      <c r="CI224" s="196">
        <f t="shared" si="5957"/>
        <v>50</v>
      </c>
      <c r="CJ224" s="807">
        <f t="shared" si="5932"/>
        <v>1000</v>
      </c>
      <c r="CK224" s="807">
        <f t="shared" ref="CK224:CL226" si="5958">CK215+CK170+CK146+CK127+CK105+CK78+CK54+CK27</f>
        <v>50000</v>
      </c>
      <c r="CL224" s="196">
        <f t="shared" si="5958"/>
        <v>1712</v>
      </c>
      <c r="CM224" s="807">
        <f t="shared" si="5933"/>
        <v>1591.6927570093458</v>
      </c>
      <c r="CN224" s="807">
        <f t="shared" ref="CN224:CO226" si="5959">CN215+CN170+CN146+CN127+CN105+CN78+CN54+CN27</f>
        <v>2724978</v>
      </c>
      <c r="CO224" s="196">
        <f t="shared" si="5959"/>
        <v>4639</v>
      </c>
      <c r="CP224" s="807">
        <f t="shared" si="5934"/>
        <v>185.02910109937486</v>
      </c>
      <c r="CQ224" s="807">
        <f t="shared" ref="CQ224:CR226" si="5960">CQ215+CQ170+CQ146+CQ127+CQ105+CQ78+CQ54+CQ27</f>
        <v>858350</v>
      </c>
      <c r="CR224" s="196">
        <f t="shared" si="5960"/>
        <v>0</v>
      </c>
      <c r="CS224" s="807" t="str">
        <f t="shared" si="5935"/>
        <v/>
      </c>
      <c r="CT224" s="807">
        <f t="shared" ref="CT224:CX226" si="5961">CT215+CT170+CT146+CT127+CT105+CT78+CT54+CT27</f>
        <v>0</v>
      </c>
      <c r="CU224" s="424">
        <f t="shared" si="5961"/>
        <v>3780168</v>
      </c>
      <c r="CV224" s="807">
        <f t="shared" si="5961"/>
        <v>235000</v>
      </c>
      <c r="CW224" s="807">
        <f t="shared" si="5961"/>
        <v>135000</v>
      </c>
      <c r="CX224" s="807">
        <f t="shared" si="5961"/>
        <v>1719714.3</v>
      </c>
      <c r="CY224" s="424">
        <f t="shared" si="5540"/>
        <v>17811861.300000001</v>
      </c>
      <c r="CZ224" s="833"/>
      <c r="DA224" s="195">
        <f>DA215+DA170+DA146+DA127+DA105+DA78+DA54+DA27</f>
        <v>112</v>
      </c>
      <c r="DB224" s="807"/>
      <c r="DC224" s="807">
        <f t="shared" ref="DC224:DD226" si="5962">DC215+DC170+DC146+DC127+DC105+DC78+DC54+DC27</f>
        <v>3806</v>
      </c>
      <c r="DD224" s="196">
        <f t="shared" si="5962"/>
        <v>38033</v>
      </c>
      <c r="DE224" s="807"/>
      <c r="DF224" s="807">
        <f t="shared" ref="DF224:DG226" si="5963">DF215+DF170+DF146+DF127+DF105+DF78+DF54+DF27</f>
        <v>1124711</v>
      </c>
      <c r="DG224" s="196">
        <f t="shared" si="5963"/>
        <v>12622</v>
      </c>
      <c r="DH224" s="807"/>
      <c r="DI224" s="807">
        <f t="shared" ref="DI224:DJ226" si="5964">DI215+DI170+DI146+DI127+DI105+DI78+DI54+DI27</f>
        <v>392214</v>
      </c>
      <c r="DJ224" s="196">
        <f t="shared" si="5964"/>
        <v>15443</v>
      </c>
      <c r="DK224" s="807"/>
      <c r="DL224" s="807">
        <f t="shared" ref="DL224:DM226" si="5965">DL215+DL170+DL146+DL127+DL105+DL78+DL54+DL27</f>
        <v>444969</v>
      </c>
      <c r="DM224" s="196">
        <f t="shared" si="5965"/>
        <v>3420</v>
      </c>
      <c r="DN224" s="807"/>
      <c r="DO224" s="807">
        <f t="shared" ref="DO224:DP226" si="5966">DO215+DO170+DO146+DO127+DO105+DO78+DO54+DO27</f>
        <v>2726750</v>
      </c>
      <c r="DP224" s="196">
        <f t="shared" si="5966"/>
        <v>2332</v>
      </c>
      <c r="DQ224" s="807"/>
      <c r="DR224" s="807">
        <f t="shared" ref="DR224:DV226" si="5967">DR215+DR170+DR146+DR127+DR105+DR78+DR54+DR27</f>
        <v>1391790</v>
      </c>
      <c r="DS224" s="705">
        <f t="shared" si="5967"/>
        <v>100</v>
      </c>
      <c r="DT224" s="807">
        <f t="shared" si="5967"/>
        <v>1500</v>
      </c>
      <c r="DU224" s="807">
        <f t="shared" si="5967"/>
        <v>150000</v>
      </c>
      <c r="DV224" s="196">
        <f t="shared" si="5967"/>
        <v>13824630</v>
      </c>
      <c r="DW224" s="807"/>
      <c r="DX224" s="807">
        <f t="shared" ref="DX224:DZ226" si="5968">DX215+DX170+DX146+DX127+DX105+DX78+DX54+DX27</f>
        <v>7129341</v>
      </c>
      <c r="DY224" s="196">
        <f t="shared" si="5968"/>
        <v>13040000</v>
      </c>
      <c r="DZ224" s="196">
        <f t="shared" si="5968"/>
        <v>350</v>
      </c>
      <c r="EA224" s="807"/>
      <c r="EB224" s="807">
        <f>EB215+EB170+EB146+EB127+EB105+EB78+EB54+EB27</f>
        <v>345000</v>
      </c>
      <c r="EC224" s="424">
        <f t="shared" si="5487"/>
        <v>13708581</v>
      </c>
      <c r="ED224" s="196">
        <f>ED215+ED170+ED146+ED127+ED105+ED78+ED54+ED27</f>
        <v>27310</v>
      </c>
      <c r="EE224" s="807"/>
      <c r="EF224" s="807">
        <f t="shared" ref="EF224:EG226" si="5969">EF215+EF170+EF146+EF127+EF105+EF78+EF54+EF27</f>
        <v>815940</v>
      </c>
      <c r="EG224" s="196">
        <f t="shared" si="5969"/>
        <v>50</v>
      </c>
      <c r="EH224" s="807"/>
      <c r="EI224" s="807">
        <f t="shared" ref="EI224:EJ226" si="5970">EI215+EI170+EI146+EI127+EI105+EI78+EI54+EI27</f>
        <v>50000</v>
      </c>
      <c r="EJ224" s="196">
        <f t="shared" si="5970"/>
        <v>1822</v>
      </c>
      <c r="EK224" s="807"/>
      <c r="EL224" s="807">
        <f t="shared" ref="EL224:EM226" si="5971">EL215+EL170+EL146+EL127+EL105+EL78+EL54+EL27</f>
        <v>2842478</v>
      </c>
      <c r="EM224" s="196">
        <f t="shared" si="5971"/>
        <v>21200</v>
      </c>
      <c r="EN224" s="807"/>
      <c r="EO224" s="807">
        <f t="shared" ref="EO224:EP226" si="5972">EO215+EO170+EO146+EO127+EO105+EO78+EO54+EO27</f>
        <v>4532050</v>
      </c>
      <c r="EP224" s="196">
        <f t="shared" si="5972"/>
        <v>200</v>
      </c>
      <c r="EQ224" s="807"/>
      <c r="ER224" s="807">
        <f t="shared" ref="ER224:EV226" si="5973">ER215+ER170+ER146+ER127+ER105+ER78+ER54+ER27</f>
        <v>304565</v>
      </c>
      <c r="ES224" s="424">
        <f t="shared" si="5973"/>
        <v>8545033</v>
      </c>
      <c r="ET224" s="807">
        <f t="shared" si="5973"/>
        <v>210000</v>
      </c>
      <c r="EU224" s="807">
        <f t="shared" si="5973"/>
        <v>145000</v>
      </c>
      <c r="EV224" s="833">
        <f t="shared" si="5973"/>
        <v>2212641.4</v>
      </c>
      <c r="EW224" s="424">
        <f t="shared" si="5556"/>
        <v>24821255.399999999</v>
      </c>
      <c r="EX224" s="193"/>
      <c r="EY224" s="195">
        <f>EY215+EY170+EY146+EY127+EY105+EY78+EY54+EY27</f>
        <v>0</v>
      </c>
      <c r="EZ224" s="807"/>
      <c r="FA224" s="807">
        <f t="shared" ref="FA224:FB226" si="5974">FA215+FA170+FA146+FA127+FA105+FA78+FA54+FA27</f>
        <v>0</v>
      </c>
      <c r="FB224" s="196">
        <f t="shared" si="5974"/>
        <v>32801</v>
      </c>
      <c r="FC224" s="807"/>
      <c r="FD224" s="807">
        <f t="shared" ref="FD224:FE226" si="5975">FD215+FD170+FD146+FD127+FD105+FD78+FD54+FD27</f>
        <v>944165</v>
      </c>
      <c r="FE224" s="196">
        <f t="shared" si="5975"/>
        <v>6237</v>
      </c>
      <c r="FF224" s="807"/>
      <c r="FG224" s="807">
        <f t="shared" ref="FG224:FH226" si="5976">FG215+FG170+FG146+FG127+FG105+FG78+FG54+FG27</f>
        <v>174318</v>
      </c>
      <c r="FH224" s="196">
        <f t="shared" si="5976"/>
        <v>18644</v>
      </c>
      <c r="FI224" s="807"/>
      <c r="FJ224" s="807">
        <f t="shared" ref="FJ224:FK226" si="5977">FJ215+FJ170+FJ146+FJ127+FJ105+FJ78+FJ54+FJ27</f>
        <v>534925</v>
      </c>
      <c r="FK224" s="196">
        <f t="shared" si="5977"/>
        <v>3000</v>
      </c>
      <c r="FL224" s="807"/>
      <c r="FM224" s="807">
        <f t="shared" ref="FM224:FN226" si="5978">FM215+FM170+FM146+FM127+FM105+FM78+FM54+FM27</f>
        <v>2463650</v>
      </c>
      <c r="FN224" s="196">
        <f t="shared" si="5978"/>
        <v>1654</v>
      </c>
      <c r="FO224" s="807"/>
      <c r="FP224" s="807">
        <f t="shared" ref="FP224:FT226" si="5979">FP215+FP170+FP146+FP127+FP105+FP78+FP54+FP27</f>
        <v>931120</v>
      </c>
      <c r="FQ224" s="705">
        <f t="shared" si="5979"/>
        <v>0</v>
      </c>
      <c r="FR224" s="807">
        <f t="shared" si="5979"/>
        <v>0</v>
      </c>
      <c r="FS224" s="807">
        <f t="shared" si="5979"/>
        <v>0</v>
      </c>
      <c r="FT224" s="196">
        <f t="shared" si="5979"/>
        <v>12048500</v>
      </c>
      <c r="FU224" s="807"/>
      <c r="FV224" s="807">
        <f t="shared" ref="FV224:FX226" si="5980">FV215+FV170+FV146+FV127+FV105+FV78+FV54+FV27</f>
        <v>6353800</v>
      </c>
      <c r="FW224" s="196">
        <f t="shared" si="5980"/>
        <v>12715039</v>
      </c>
      <c r="FX224" s="807">
        <f t="shared" si="5980"/>
        <v>300</v>
      </c>
      <c r="FY224" s="807"/>
      <c r="FZ224" s="807">
        <f>FZ215+FZ170+FZ146+FZ127+FZ105+FZ78+FZ54+FZ27</f>
        <v>280000</v>
      </c>
      <c r="GA224" s="424">
        <f t="shared" si="5488"/>
        <v>11681978</v>
      </c>
      <c r="GB224" s="196">
        <f>GB215+GB170+GB146+GB127+GB105+GB78+GB54+GB27</f>
        <v>32335</v>
      </c>
      <c r="GC224" s="807"/>
      <c r="GD224" s="807">
        <f t="shared" ref="GD224:GE226" si="5981">GD215+GD170+GD146+GD127+GD105+GD78+GD54+GD27</f>
        <v>966065</v>
      </c>
      <c r="GE224" s="196">
        <f t="shared" si="5981"/>
        <v>50</v>
      </c>
      <c r="GF224" s="807"/>
      <c r="GG224" s="807">
        <f t="shared" ref="GG224:GH226" si="5982">GG215+GG170+GG146+GG127+GG105+GG78+GG54+GG27</f>
        <v>50000</v>
      </c>
      <c r="GH224" s="196">
        <f t="shared" si="5982"/>
        <v>1700</v>
      </c>
      <c r="GI224" s="807"/>
      <c r="GJ224" s="807">
        <f t="shared" ref="GJ224:GK226" si="5983">GJ215+GJ170+GJ146+GJ127+GJ105+GJ78+GJ54+GJ27</f>
        <v>2623196</v>
      </c>
      <c r="GK224" s="196">
        <f t="shared" si="5983"/>
        <v>21450</v>
      </c>
      <c r="GL224" s="807"/>
      <c r="GM224" s="807">
        <f t="shared" ref="GM224:GN226" si="5984">GM215+GM170+GM146+GM127+GM105+GM78+GM54+GM27</f>
        <v>4587550</v>
      </c>
      <c r="GN224" s="196">
        <f t="shared" si="5984"/>
        <v>150</v>
      </c>
      <c r="GO224" s="807"/>
      <c r="GP224" s="807">
        <f t="shared" ref="GP224:GT226" si="5985">GP215+GP170+GP146+GP127+GP105+GP78+GP54+GP27</f>
        <v>254565</v>
      </c>
      <c r="GQ224" s="424">
        <f t="shared" si="5985"/>
        <v>8481376</v>
      </c>
      <c r="GR224" s="807">
        <f t="shared" si="5985"/>
        <v>210000</v>
      </c>
      <c r="GS224" s="807">
        <f t="shared" si="5985"/>
        <v>140000</v>
      </c>
      <c r="GT224" s="833">
        <f t="shared" si="5985"/>
        <v>2016335.4</v>
      </c>
      <c r="GU224" s="424">
        <f t="shared" si="5572"/>
        <v>22529689.399999999</v>
      </c>
      <c r="GV224" s="193"/>
      <c r="GW224" s="195">
        <f>GW215+GW170+GW146+GW127+GW105+GW78+GW54+GW27</f>
        <v>0</v>
      </c>
      <c r="GX224" s="807"/>
      <c r="GY224" s="807">
        <f t="shared" ref="GY224:GZ226" si="5986">GY215+GY170+GY146+GY127+GY105+GY78+GY54+GY27</f>
        <v>0</v>
      </c>
      <c r="GZ224" s="196">
        <f t="shared" si="5986"/>
        <v>33463</v>
      </c>
      <c r="HA224" s="807"/>
      <c r="HB224" s="807">
        <f t="shared" ref="HB224:HC226" si="5987">HB215+HB170+HB146+HB127+HB105+HB78+HB54+HB27</f>
        <v>1246410</v>
      </c>
      <c r="HC224" s="196">
        <f t="shared" si="5987"/>
        <v>9436</v>
      </c>
      <c r="HD224" s="807"/>
      <c r="HE224" s="807">
        <f t="shared" ref="HE224:HF226" si="5988">HE215+HE170+HE146+HE127+HE105+HE78+HE54+HE27</f>
        <v>292640</v>
      </c>
      <c r="HF224" s="196">
        <f t="shared" si="5988"/>
        <v>16335</v>
      </c>
      <c r="HG224" s="807"/>
      <c r="HH224" s="807">
        <f t="shared" ref="HH224:HI226" si="5989">HH215+HH170+HH146+HH127+HH105+HH78+HH54+HH27</f>
        <v>448200</v>
      </c>
      <c r="HI224" s="196">
        <f t="shared" si="5989"/>
        <v>4550</v>
      </c>
      <c r="HJ224" s="807"/>
      <c r="HK224" s="807">
        <f t="shared" ref="HK224:HL226" si="5990">HK215+HK170+HK146+HK127+HK105+HK78+HK54+HK27</f>
        <v>4402400</v>
      </c>
      <c r="HL224" s="196">
        <f t="shared" si="5990"/>
        <v>1550</v>
      </c>
      <c r="HM224" s="807"/>
      <c r="HN224" s="807">
        <f t="shared" ref="HN224:HR226" si="5991">HN215+HN170+HN146+HN127+HN105+HN78+HN54+HN27</f>
        <v>897540</v>
      </c>
      <c r="HO224" s="705">
        <f t="shared" si="5991"/>
        <v>100</v>
      </c>
      <c r="HP224" s="807">
        <f t="shared" si="5991"/>
        <v>0</v>
      </c>
      <c r="HQ224" s="807">
        <f t="shared" si="5991"/>
        <v>150000</v>
      </c>
      <c r="HR224" s="196">
        <f t="shared" si="5991"/>
        <v>12915039</v>
      </c>
      <c r="HS224" s="807"/>
      <c r="HT224" s="807">
        <f t="shared" ref="HT224:HV226" si="5992">HT215+HT170+HT146+HT127+HT105+HT78+HT54+HT27</f>
        <v>6688592</v>
      </c>
      <c r="HU224" s="196">
        <f t="shared" si="5992"/>
        <v>12349992</v>
      </c>
      <c r="HV224" s="196">
        <f t="shared" si="5992"/>
        <v>750</v>
      </c>
      <c r="HW224" s="807"/>
      <c r="HX224" s="807">
        <f>HX215+HX170+HX146+HX127+HX105+HX78+HX54+HX27</f>
        <v>350000</v>
      </c>
      <c r="HY224" s="424">
        <f t="shared" si="5489"/>
        <v>14475782</v>
      </c>
      <c r="HZ224" s="196">
        <f>HZ215+HZ170+HZ146+HZ127+HZ105+HZ78+HZ54+HZ27</f>
        <v>31360</v>
      </c>
      <c r="IA224" s="807"/>
      <c r="IB224" s="807">
        <f t="shared" ref="IB224:IC226" si="5993">IB215+IB170+IB146+IB127+IB105+IB78+IB54+IB27</f>
        <v>931940</v>
      </c>
      <c r="IC224" s="196">
        <f t="shared" si="5993"/>
        <v>50</v>
      </c>
      <c r="ID224" s="807"/>
      <c r="IE224" s="807">
        <f t="shared" ref="IE224:IF226" si="5994">IE215+IE170+IE146+IE127+IE105+IE78+IE54+IE27</f>
        <v>50000</v>
      </c>
      <c r="IF224" s="196">
        <f t="shared" si="5994"/>
        <v>1750</v>
      </c>
      <c r="IG224" s="807"/>
      <c r="IH224" s="807">
        <f t="shared" ref="IH224:II226" si="5995">IH215+IH170+IH146+IH127+IH105+IH78+IH54+IH27</f>
        <v>2716478</v>
      </c>
      <c r="II224" s="196">
        <f t="shared" si="5995"/>
        <v>21950</v>
      </c>
      <c r="IJ224" s="807"/>
      <c r="IK224" s="807">
        <f t="shared" ref="IK224:IL226" si="5996">IK215+IK170+IK146+IK127+IK105+IK78+IK54+IK27</f>
        <v>4697550</v>
      </c>
      <c r="IL224" s="196">
        <f t="shared" si="5996"/>
        <v>150</v>
      </c>
      <c r="IM224" s="807"/>
      <c r="IN224" s="807">
        <f t="shared" ref="IN224:IR226" si="5997">IN215+IN170+IN146+IN127+IN105+IN78+IN54+IN27</f>
        <v>254565</v>
      </c>
      <c r="IO224" s="424">
        <f t="shared" si="5997"/>
        <v>8650533</v>
      </c>
      <c r="IP224" s="807">
        <f t="shared" si="5997"/>
        <v>300000</v>
      </c>
      <c r="IQ224" s="807">
        <f t="shared" si="5997"/>
        <v>130000</v>
      </c>
      <c r="IR224" s="833">
        <f t="shared" si="5997"/>
        <v>2297631.5</v>
      </c>
      <c r="IS224" s="424">
        <f t="shared" si="5588"/>
        <v>25853946.5</v>
      </c>
      <c r="IT224" s="193"/>
      <c r="IU224" s="195">
        <f>IU215+IU170+IU146+IU127+IU105+IU78+IU54+IU27</f>
        <v>0</v>
      </c>
      <c r="IV224" s="807"/>
      <c r="IW224" s="807">
        <f t="shared" ref="IW224:IX226" si="5998">IW215+IW170+IW146+IW127+IW105+IW78+IW54+IW27</f>
        <v>0</v>
      </c>
      <c r="IX224" s="196">
        <f t="shared" si="5998"/>
        <v>33679</v>
      </c>
      <c r="IY224" s="807"/>
      <c r="IZ224" s="807">
        <f t="shared" ref="IZ224:JA226" si="5999">IZ215+IZ170+IZ146+IZ127+IZ105+IZ78+IZ54+IZ27</f>
        <v>1203800</v>
      </c>
      <c r="JA224" s="196">
        <f t="shared" si="5999"/>
        <v>9426</v>
      </c>
      <c r="JB224" s="807"/>
      <c r="JC224" s="807">
        <f t="shared" ref="JC224:JD226" si="6000">JC215+JC170+JC146+JC127+JC105+JC78+JC54+JC27</f>
        <v>292220</v>
      </c>
      <c r="JD224" s="196">
        <f t="shared" si="6000"/>
        <v>21185</v>
      </c>
      <c r="JE224" s="807"/>
      <c r="JF224" s="807">
        <f t="shared" ref="JF224:JG226" si="6001">JF215+JF170+JF146+JF127+JF105+JF78+JF54+JF27</f>
        <v>614570</v>
      </c>
      <c r="JG224" s="196">
        <f t="shared" si="6001"/>
        <v>4550</v>
      </c>
      <c r="JH224" s="807"/>
      <c r="JI224" s="807">
        <f t="shared" ref="JI224:JJ226" si="6002">JI215+JI170+JI146+JI127+JI105+JI78+JI54+JI27</f>
        <v>4402400</v>
      </c>
      <c r="JJ224" s="196">
        <f t="shared" si="6002"/>
        <v>1604</v>
      </c>
      <c r="JK224" s="807"/>
      <c r="JL224" s="807">
        <f t="shared" ref="JL224:JP226" si="6003">JL215+JL170+JL146+JL127+JL105+JL78+JL54+JL27</f>
        <v>919140</v>
      </c>
      <c r="JM224" s="705">
        <f t="shared" si="6003"/>
        <v>100</v>
      </c>
      <c r="JN224" s="807">
        <f t="shared" si="6003"/>
        <v>0</v>
      </c>
      <c r="JO224" s="807">
        <f t="shared" si="6003"/>
        <v>150000</v>
      </c>
      <c r="JP224" s="196">
        <f t="shared" si="6003"/>
        <v>12600000</v>
      </c>
      <c r="JQ224" s="807"/>
      <c r="JR224" s="807">
        <f t="shared" ref="JR224:JT226" si="6004">JR215+JR170+JR146+JR127+JR105+JR78+JR54+JR27</f>
        <v>6582400</v>
      </c>
      <c r="JS224" s="196">
        <f t="shared" si="6004"/>
        <v>12505039</v>
      </c>
      <c r="JT224" s="196">
        <f t="shared" si="6004"/>
        <v>550</v>
      </c>
      <c r="JU224" s="807"/>
      <c r="JV224" s="807">
        <f>JV215+JV170+JV146+JV127+JV105+JV78+JV54+JV27</f>
        <v>300000</v>
      </c>
      <c r="JW224" s="424">
        <f t="shared" si="5490"/>
        <v>14464530</v>
      </c>
      <c r="JX224" s="196">
        <f>JX215+JX170+JX146+JX127+JX105+JX78+JX54+JX27</f>
        <v>28860</v>
      </c>
      <c r="JY224" s="807"/>
      <c r="JZ224" s="807">
        <f t="shared" ref="JZ224:KA226" si="6005">JZ215+JZ170+JZ146+JZ127+JZ105+JZ78+JZ54+JZ27</f>
        <v>859440</v>
      </c>
      <c r="KA224" s="196">
        <f t="shared" si="6005"/>
        <v>50</v>
      </c>
      <c r="KB224" s="807"/>
      <c r="KC224" s="807">
        <f t="shared" ref="KC224:KD226" si="6006">KC215+KC170+KC146+KC127+KC105+KC78+KC54+KC27</f>
        <v>50000</v>
      </c>
      <c r="KD224" s="196">
        <f t="shared" si="6006"/>
        <v>1750</v>
      </c>
      <c r="KE224" s="807"/>
      <c r="KF224" s="807">
        <f t="shared" ref="KF224:KG226" si="6007">KF215+KF170+KF146+KF127+KF105+KF78+KF54+KF27</f>
        <v>2716478</v>
      </c>
      <c r="KG224" s="196">
        <f t="shared" si="6007"/>
        <v>21950</v>
      </c>
      <c r="KH224" s="807"/>
      <c r="KI224" s="807">
        <f t="shared" ref="KI224:KJ226" si="6008">KI215+KI170+KI146+KI127+KI105+KI78+KI54+KI27</f>
        <v>4697550</v>
      </c>
      <c r="KJ224" s="196">
        <f t="shared" si="6008"/>
        <v>150</v>
      </c>
      <c r="KK224" s="807"/>
      <c r="KL224" s="807">
        <f t="shared" ref="KL224:KP226" si="6009">KL215+KL170+KL146+KL127+KL105+KL78+KL54+KL27</f>
        <v>254565</v>
      </c>
      <c r="KM224" s="424">
        <f t="shared" si="6009"/>
        <v>8578033</v>
      </c>
      <c r="KN224" s="807">
        <f t="shared" si="6009"/>
        <v>300000</v>
      </c>
      <c r="KO224" s="807">
        <f t="shared" si="6009"/>
        <v>130000</v>
      </c>
      <c r="KP224" s="833">
        <f t="shared" si="6009"/>
        <v>2289256.2999999998</v>
      </c>
      <c r="KQ224" s="424">
        <f t="shared" si="5604"/>
        <v>25761819.300000001</v>
      </c>
      <c r="KR224" s="193"/>
    </row>
    <row r="225" spans="1:304" ht="15" customHeight="1">
      <c r="A225" s="1003"/>
      <c r="B225" s="1000" t="s">
        <v>145</v>
      </c>
      <c r="C225" s="1000"/>
      <c r="D225" s="194" t="s">
        <v>55</v>
      </c>
      <c r="E225" s="195">
        <f>E216+E171+E147+E128+E106+E79+E55+E28</f>
        <v>57</v>
      </c>
      <c r="F225" s="196">
        <f t="shared" si="5713"/>
        <v>106.36842105263158</v>
      </c>
      <c r="G225" s="196">
        <f t="shared" si="5937"/>
        <v>6063</v>
      </c>
      <c r="H225" s="196">
        <f t="shared" si="5937"/>
        <v>13320</v>
      </c>
      <c r="I225" s="196">
        <f t="shared" si="5460"/>
        <v>28.870270270270272</v>
      </c>
      <c r="J225" s="196">
        <f t="shared" si="5938"/>
        <v>384552</v>
      </c>
      <c r="K225" s="196">
        <f t="shared" si="5938"/>
        <v>0</v>
      </c>
      <c r="L225" s="196" t="str">
        <f t="shared" si="5461"/>
        <v/>
      </c>
      <c r="M225" s="196">
        <f t="shared" si="5939"/>
        <v>0</v>
      </c>
      <c r="N225" s="196">
        <f t="shared" si="5939"/>
        <v>5119</v>
      </c>
      <c r="O225" s="196">
        <f t="shared" si="5462"/>
        <v>21.626294198085564</v>
      </c>
      <c r="P225" s="196">
        <f t="shared" si="5940"/>
        <v>110705</v>
      </c>
      <c r="Q225" s="196">
        <f t="shared" si="5940"/>
        <v>3375</v>
      </c>
      <c r="R225" s="196">
        <f t="shared" si="5463"/>
        <v>282.04562962962962</v>
      </c>
      <c r="S225" s="196">
        <f t="shared" si="5941"/>
        <v>951904</v>
      </c>
      <c r="T225" s="196">
        <f t="shared" si="5941"/>
        <v>690</v>
      </c>
      <c r="U225" s="196">
        <f t="shared" si="5464"/>
        <v>664.9405797101449</v>
      </c>
      <c r="V225" s="196">
        <f t="shared" si="5942"/>
        <v>458809</v>
      </c>
      <c r="W225" s="705">
        <f t="shared" si="5942"/>
        <v>0</v>
      </c>
      <c r="X225" s="196">
        <f t="shared" si="5942"/>
        <v>0</v>
      </c>
      <c r="Y225" s="196">
        <f t="shared" si="5942"/>
        <v>0</v>
      </c>
      <c r="Z225" s="196">
        <f t="shared" si="5942"/>
        <v>12860879</v>
      </c>
      <c r="AA225" s="228">
        <f t="shared" si="5465"/>
        <v>0.36683659025172383</v>
      </c>
      <c r="AB225" s="196">
        <f t="shared" si="5943"/>
        <v>4717841</v>
      </c>
      <c r="AC225" s="196">
        <f t="shared" si="5943"/>
        <v>12455861</v>
      </c>
      <c r="AD225" s="196">
        <f t="shared" si="5943"/>
        <v>0</v>
      </c>
      <c r="AE225" s="196" t="str">
        <f t="shared" si="5466"/>
        <v/>
      </c>
      <c r="AF225" s="196">
        <f t="shared" si="5944"/>
        <v>0</v>
      </c>
      <c r="AG225" s="196">
        <f t="shared" si="5944"/>
        <v>6682971</v>
      </c>
      <c r="AH225" s="196">
        <f t="shared" si="5944"/>
        <v>0</v>
      </c>
      <c r="AI225" s="196" t="str">
        <f t="shared" si="5500"/>
        <v/>
      </c>
      <c r="AJ225" s="196">
        <f t="shared" si="5945"/>
        <v>0</v>
      </c>
      <c r="AK225" s="196">
        <f t="shared" si="5945"/>
        <v>0</v>
      </c>
      <c r="AL225" s="196" t="str">
        <f t="shared" si="5607"/>
        <v/>
      </c>
      <c r="AM225" s="196">
        <f t="shared" si="5946"/>
        <v>0</v>
      </c>
      <c r="AN225" s="196">
        <f t="shared" si="5946"/>
        <v>0</v>
      </c>
      <c r="AO225" s="196" t="str">
        <f t="shared" si="5504"/>
        <v/>
      </c>
      <c r="AP225" s="196">
        <f t="shared" si="5947"/>
        <v>0</v>
      </c>
      <c r="AQ225" s="196">
        <f t="shared" si="5947"/>
        <v>0</v>
      </c>
      <c r="AR225" s="196" t="str">
        <f t="shared" si="5506"/>
        <v/>
      </c>
      <c r="AS225" s="196">
        <f t="shared" si="5948"/>
        <v>0</v>
      </c>
      <c r="AT225" s="196">
        <f t="shared" si="5948"/>
        <v>0</v>
      </c>
      <c r="AU225" s="196" t="str">
        <f t="shared" si="5860"/>
        <v/>
      </c>
      <c r="AV225" s="196">
        <f t="shared" si="5949"/>
        <v>0</v>
      </c>
      <c r="AW225" s="196">
        <f t="shared" si="5949"/>
        <v>0</v>
      </c>
      <c r="AX225" s="196">
        <f t="shared" si="5949"/>
        <v>105000</v>
      </c>
      <c r="AY225" s="196">
        <f t="shared" si="5949"/>
        <v>10000</v>
      </c>
      <c r="AZ225" s="197">
        <f t="shared" si="5949"/>
        <v>673487.4</v>
      </c>
      <c r="BA225" s="212">
        <f t="shared" si="5308"/>
        <v>7471458.4000000004</v>
      </c>
      <c r="BB225" s="193"/>
      <c r="BC225" s="195">
        <f>BC216+BC171+BC147+BC128+BC106+BC79+BC55+BC28</f>
        <v>285</v>
      </c>
      <c r="BD225" s="807">
        <f t="shared" si="5923"/>
        <v>56</v>
      </c>
      <c r="BE225" s="807">
        <f t="shared" si="5950"/>
        <v>15960</v>
      </c>
      <c r="BF225" s="196">
        <f t="shared" si="5950"/>
        <v>15302.8</v>
      </c>
      <c r="BG225" s="807">
        <f t="shared" si="5924"/>
        <v>26.814373840081554</v>
      </c>
      <c r="BH225" s="807">
        <f t="shared" si="5951"/>
        <v>410335</v>
      </c>
      <c r="BI225" s="196">
        <f t="shared" si="5951"/>
        <v>0</v>
      </c>
      <c r="BJ225" s="807" t="str">
        <f t="shared" si="5925"/>
        <v/>
      </c>
      <c r="BK225" s="807">
        <f t="shared" si="5952"/>
        <v>0</v>
      </c>
      <c r="BL225" s="196">
        <f t="shared" si="5952"/>
        <v>7042</v>
      </c>
      <c r="BM225" s="807">
        <f t="shared" si="5926"/>
        <v>16.486935529679069</v>
      </c>
      <c r="BN225" s="807">
        <f t="shared" si="5953"/>
        <v>116101</v>
      </c>
      <c r="BO225" s="196">
        <f t="shared" si="5953"/>
        <v>3470</v>
      </c>
      <c r="BP225" s="807">
        <f t="shared" si="5927"/>
        <v>388.76080691642653</v>
      </c>
      <c r="BQ225" s="807">
        <f t="shared" si="5954"/>
        <v>1349000</v>
      </c>
      <c r="BR225" s="196">
        <f t="shared" si="5954"/>
        <v>1036.0999999999999</v>
      </c>
      <c r="BS225" s="807">
        <f t="shared" si="5928"/>
        <v>676.16793745777443</v>
      </c>
      <c r="BT225" s="807">
        <f t="shared" si="5955"/>
        <v>700577.6</v>
      </c>
      <c r="BU225" s="705">
        <f t="shared" si="5955"/>
        <v>0</v>
      </c>
      <c r="BV225" s="807">
        <f t="shared" si="5955"/>
        <v>0</v>
      </c>
      <c r="BW225" s="807">
        <f t="shared" si="5955"/>
        <v>0</v>
      </c>
      <c r="BX225" s="196">
        <f t="shared" si="5955"/>
        <v>13546390</v>
      </c>
      <c r="BY225" s="807">
        <f t="shared" si="5929"/>
        <v>0.41119324041312849</v>
      </c>
      <c r="BZ225" s="807">
        <f t="shared" si="5956"/>
        <v>5570184</v>
      </c>
      <c r="CA225" s="196">
        <f t="shared" si="5956"/>
        <v>11155024</v>
      </c>
      <c r="CB225" s="196">
        <f t="shared" si="5956"/>
        <v>0</v>
      </c>
      <c r="CC225" s="807" t="str">
        <f t="shared" si="5930"/>
        <v/>
      </c>
      <c r="CD225" s="807">
        <f>CD216+CD171+CD147+CD128+CD106+CD79+CD55+CD28</f>
        <v>0</v>
      </c>
      <c r="CE225" s="424">
        <f t="shared" si="5486"/>
        <v>8162157.5999999996</v>
      </c>
      <c r="CF225" s="196">
        <f>CF216+CF171+CF147+CF128+CF106+CF79+CF55+CF28</f>
        <v>8840</v>
      </c>
      <c r="CG225" s="807">
        <f t="shared" si="5931"/>
        <v>28.41628959276018</v>
      </c>
      <c r="CH225" s="807">
        <f t="shared" si="5957"/>
        <v>251200</v>
      </c>
      <c r="CI225" s="196">
        <f t="shared" si="5957"/>
        <v>0</v>
      </c>
      <c r="CJ225" s="807" t="str">
        <f t="shared" si="5932"/>
        <v/>
      </c>
      <c r="CK225" s="807">
        <f t="shared" si="5958"/>
        <v>0</v>
      </c>
      <c r="CL225" s="196">
        <f t="shared" si="5958"/>
        <v>375</v>
      </c>
      <c r="CM225" s="807">
        <f t="shared" si="5933"/>
        <v>1298</v>
      </c>
      <c r="CN225" s="807">
        <f t="shared" si="5959"/>
        <v>486750</v>
      </c>
      <c r="CO225" s="196">
        <f t="shared" si="5959"/>
        <v>5450</v>
      </c>
      <c r="CP225" s="807">
        <f t="shared" si="5934"/>
        <v>219.96330275229357</v>
      </c>
      <c r="CQ225" s="807">
        <f t="shared" si="5960"/>
        <v>1198800</v>
      </c>
      <c r="CR225" s="196">
        <f t="shared" si="5960"/>
        <v>0</v>
      </c>
      <c r="CS225" s="807" t="str">
        <f t="shared" si="5935"/>
        <v/>
      </c>
      <c r="CT225" s="807">
        <f t="shared" si="5961"/>
        <v>0</v>
      </c>
      <c r="CU225" s="424">
        <f t="shared" si="5961"/>
        <v>1936750</v>
      </c>
      <c r="CV225" s="807">
        <f t="shared" si="5961"/>
        <v>30000</v>
      </c>
      <c r="CW225" s="807">
        <f t="shared" si="5961"/>
        <v>10000</v>
      </c>
      <c r="CX225" s="807">
        <f t="shared" si="5961"/>
        <v>1011890.76</v>
      </c>
      <c r="CY225" s="424">
        <f t="shared" si="5540"/>
        <v>11150798.359999999</v>
      </c>
      <c r="CZ225" s="833"/>
      <c r="DA225" s="195">
        <f>DA216+DA171+DA147+DA128+DA106+DA79+DA55+DA28</f>
        <v>0</v>
      </c>
      <c r="DB225" s="807"/>
      <c r="DC225" s="807">
        <f t="shared" si="5962"/>
        <v>0</v>
      </c>
      <c r="DD225" s="196">
        <f t="shared" si="5962"/>
        <v>8600.2999999999993</v>
      </c>
      <c r="DE225" s="807"/>
      <c r="DF225" s="807">
        <f t="shared" si="5963"/>
        <v>221410</v>
      </c>
      <c r="DG225" s="196">
        <f t="shared" si="5963"/>
        <v>0</v>
      </c>
      <c r="DH225" s="807"/>
      <c r="DI225" s="807">
        <f t="shared" si="5964"/>
        <v>0</v>
      </c>
      <c r="DJ225" s="196">
        <f t="shared" si="5964"/>
        <v>12563.5</v>
      </c>
      <c r="DK225" s="807"/>
      <c r="DL225" s="807">
        <f t="shared" si="5965"/>
        <v>272552</v>
      </c>
      <c r="DM225" s="196">
        <f t="shared" si="5965"/>
        <v>3200</v>
      </c>
      <c r="DN225" s="807"/>
      <c r="DO225" s="807">
        <f t="shared" si="5966"/>
        <v>882000</v>
      </c>
      <c r="DP225" s="196">
        <f t="shared" si="5966"/>
        <v>294</v>
      </c>
      <c r="DQ225" s="807"/>
      <c r="DR225" s="807">
        <f t="shared" si="5967"/>
        <v>187425</v>
      </c>
      <c r="DS225" s="705">
        <f t="shared" si="5967"/>
        <v>0</v>
      </c>
      <c r="DT225" s="807">
        <f t="shared" si="5967"/>
        <v>0</v>
      </c>
      <c r="DU225" s="807">
        <f t="shared" si="5967"/>
        <v>0</v>
      </c>
      <c r="DV225" s="196">
        <f t="shared" si="5967"/>
        <v>7340300</v>
      </c>
      <c r="DW225" s="807"/>
      <c r="DX225" s="807">
        <f t="shared" si="5968"/>
        <v>2904482.6</v>
      </c>
      <c r="DY225" s="196">
        <f t="shared" si="5968"/>
        <v>5834910</v>
      </c>
      <c r="DZ225" s="196">
        <f t="shared" si="5968"/>
        <v>0</v>
      </c>
      <c r="EA225" s="807"/>
      <c r="EB225" s="807">
        <f>EB216+EB171+EB147+EB128+EB106+EB79+EB55+EB28</f>
        <v>0</v>
      </c>
      <c r="EC225" s="424">
        <f t="shared" si="5487"/>
        <v>4467869.5999999996</v>
      </c>
      <c r="ED225" s="196">
        <f>ED216+ED171+ED147+ED128+ED106+ED79+ED55+ED28</f>
        <v>8528</v>
      </c>
      <c r="EE225" s="807"/>
      <c r="EF225" s="807">
        <f t="shared" si="5969"/>
        <v>230560</v>
      </c>
      <c r="EG225" s="196">
        <f t="shared" si="5969"/>
        <v>0</v>
      </c>
      <c r="EH225" s="807"/>
      <c r="EI225" s="807">
        <f t="shared" si="5970"/>
        <v>0</v>
      </c>
      <c r="EJ225" s="196">
        <f t="shared" si="5970"/>
        <v>425</v>
      </c>
      <c r="EK225" s="807"/>
      <c r="EL225" s="807">
        <f t="shared" si="5971"/>
        <v>580033</v>
      </c>
      <c r="EM225" s="196">
        <f t="shared" si="5971"/>
        <v>3970</v>
      </c>
      <c r="EN225" s="807"/>
      <c r="EO225" s="807">
        <f t="shared" si="5972"/>
        <v>664890</v>
      </c>
      <c r="EP225" s="196">
        <f t="shared" si="5972"/>
        <v>0</v>
      </c>
      <c r="EQ225" s="807"/>
      <c r="ER225" s="807">
        <f t="shared" si="5973"/>
        <v>0</v>
      </c>
      <c r="ES225" s="424">
        <f t="shared" si="5973"/>
        <v>1475483</v>
      </c>
      <c r="ET225" s="807">
        <f t="shared" si="5973"/>
        <v>0</v>
      </c>
      <c r="EU225" s="807">
        <f t="shared" si="5973"/>
        <v>0</v>
      </c>
      <c r="EV225" s="833">
        <f t="shared" si="5973"/>
        <v>594335.26</v>
      </c>
      <c r="EW225" s="424">
        <f t="shared" si="5556"/>
        <v>6537687.8599999994</v>
      </c>
      <c r="EX225" s="193"/>
      <c r="EY225" s="195">
        <f>EY216+EY171+EY147+EY128+EY106+EY79+EY55+EY28</f>
        <v>0</v>
      </c>
      <c r="EZ225" s="807"/>
      <c r="FA225" s="807">
        <f t="shared" si="5974"/>
        <v>0</v>
      </c>
      <c r="FB225" s="196">
        <f t="shared" si="5974"/>
        <v>7789.4</v>
      </c>
      <c r="FC225" s="807"/>
      <c r="FD225" s="807">
        <f t="shared" si="5975"/>
        <v>196618</v>
      </c>
      <c r="FE225" s="196">
        <f t="shared" si="5975"/>
        <v>0</v>
      </c>
      <c r="FF225" s="807"/>
      <c r="FG225" s="807">
        <f t="shared" si="5976"/>
        <v>0</v>
      </c>
      <c r="FH225" s="196">
        <f t="shared" si="5976"/>
        <v>9082.2000000000007</v>
      </c>
      <c r="FI225" s="807"/>
      <c r="FJ225" s="807">
        <f t="shared" si="5977"/>
        <v>205727</v>
      </c>
      <c r="FK225" s="196">
        <f t="shared" si="5977"/>
        <v>1970</v>
      </c>
      <c r="FL225" s="807"/>
      <c r="FM225" s="807">
        <f t="shared" si="5978"/>
        <v>538500</v>
      </c>
      <c r="FN225" s="196">
        <f t="shared" si="5978"/>
        <v>684</v>
      </c>
      <c r="FO225" s="807"/>
      <c r="FP225" s="807">
        <f t="shared" si="5979"/>
        <v>466998</v>
      </c>
      <c r="FQ225" s="705">
        <f t="shared" si="5979"/>
        <v>0</v>
      </c>
      <c r="FR225" s="807">
        <f t="shared" si="5979"/>
        <v>0</v>
      </c>
      <c r="FS225" s="807">
        <f t="shared" si="5979"/>
        <v>0</v>
      </c>
      <c r="FT225" s="196">
        <f t="shared" si="5979"/>
        <v>8018910</v>
      </c>
      <c r="FU225" s="807"/>
      <c r="FV225" s="807">
        <f t="shared" si="5980"/>
        <v>3178406</v>
      </c>
      <c r="FW225" s="196">
        <f t="shared" si="5980"/>
        <v>5278079</v>
      </c>
      <c r="FX225" s="807">
        <f t="shared" si="5980"/>
        <v>0</v>
      </c>
      <c r="FY225" s="807"/>
      <c r="FZ225" s="807">
        <f>FZ216+FZ171+FZ147+FZ128+FZ106+FZ79+FZ55+FZ28</f>
        <v>0</v>
      </c>
      <c r="GA225" s="424">
        <f t="shared" si="5488"/>
        <v>4586249</v>
      </c>
      <c r="GB225" s="196">
        <f>GB216+GB171+GB147+GB128+GB106+GB79+GB55+GB28</f>
        <v>8460</v>
      </c>
      <c r="GC225" s="807"/>
      <c r="GD225" s="807">
        <f t="shared" si="5981"/>
        <v>243600</v>
      </c>
      <c r="GE225" s="196">
        <f t="shared" si="5981"/>
        <v>0</v>
      </c>
      <c r="GF225" s="807"/>
      <c r="GG225" s="807">
        <f t="shared" si="5982"/>
        <v>0</v>
      </c>
      <c r="GH225" s="196">
        <f t="shared" si="5982"/>
        <v>425</v>
      </c>
      <c r="GI225" s="807"/>
      <c r="GJ225" s="807">
        <f t="shared" si="5983"/>
        <v>580033</v>
      </c>
      <c r="GK225" s="196">
        <f t="shared" si="5983"/>
        <v>3964</v>
      </c>
      <c r="GL225" s="807"/>
      <c r="GM225" s="807">
        <f t="shared" si="5984"/>
        <v>663558</v>
      </c>
      <c r="GN225" s="196">
        <f t="shared" si="5984"/>
        <v>0</v>
      </c>
      <c r="GO225" s="807"/>
      <c r="GP225" s="807">
        <f t="shared" si="5985"/>
        <v>0</v>
      </c>
      <c r="GQ225" s="424">
        <f t="shared" si="5985"/>
        <v>1487191</v>
      </c>
      <c r="GR225" s="807">
        <f t="shared" si="5985"/>
        <v>0</v>
      </c>
      <c r="GS225" s="807">
        <f t="shared" si="5985"/>
        <v>0</v>
      </c>
      <c r="GT225" s="833">
        <f t="shared" si="5985"/>
        <v>607344</v>
      </c>
      <c r="GU225" s="424">
        <f t="shared" si="5572"/>
        <v>6680784</v>
      </c>
      <c r="GV225" s="193"/>
      <c r="GW225" s="195">
        <f>GW216+GW171+GW147+GW128+GW106+GW79+GW55+GW28</f>
        <v>0</v>
      </c>
      <c r="GX225" s="807"/>
      <c r="GY225" s="807">
        <f t="shared" si="5986"/>
        <v>0</v>
      </c>
      <c r="GZ225" s="196">
        <f t="shared" si="5986"/>
        <v>5867.7</v>
      </c>
      <c r="HA225" s="807"/>
      <c r="HB225" s="807">
        <f t="shared" si="5987"/>
        <v>119852</v>
      </c>
      <c r="HC225" s="196">
        <f t="shared" si="5987"/>
        <v>0</v>
      </c>
      <c r="HD225" s="807"/>
      <c r="HE225" s="807">
        <f t="shared" si="5988"/>
        <v>0</v>
      </c>
      <c r="HF225" s="196">
        <f t="shared" si="5988"/>
        <v>4859</v>
      </c>
      <c r="HG225" s="807"/>
      <c r="HH225" s="807">
        <f t="shared" si="5989"/>
        <v>109446</v>
      </c>
      <c r="HI225" s="196">
        <f t="shared" si="5989"/>
        <v>1200</v>
      </c>
      <c r="HJ225" s="807"/>
      <c r="HK225" s="807">
        <f t="shared" si="5990"/>
        <v>410000</v>
      </c>
      <c r="HL225" s="196">
        <f t="shared" si="5990"/>
        <v>665</v>
      </c>
      <c r="HM225" s="807"/>
      <c r="HN225" s="807">
        <f t="shared" si="5991"/>
        <v>391132</v>
      </c>
      <c r="HO225" s="705">
        <f t="shared" si="5991"/>
        <v>0</v>
      </c>
      <c r="HP225" s="807">
        <f t="shared" si="5991"/>
        <v>0</v>
      </c>
      <c r="HQ225" s="807">
        <f t="shared" si="5991"/>
        <v>0</v>
      </c>
      <c r="HR225" s="196">
        <f t="shared" si="5991"/>
        <v>5748079</v>
      </c>
      <c r="HS225" s="807"/>
      <c r="HT225" s="807">
        <f t="shared" si="5992"/>
        <v>2335273</v>
      </c>
      <c r="HU225" s="196">
        <f t="shared" si="5992"/>
        <v>4304885</v>
      </c>
      <c r="HV225" s="196">
        <f t="shared" si="5992"/>
        <v>0</v>
      </c>
      <c r="HW225" s="807"/>
      <c r="HX225" s="807">
        <f>HX216+HX171+HX147+HX128+HX106+HX79+HX55+HX28</f>
        <v>0</v>
      </c>
      <c r="HY225" s="424">
        <f t="shared" si="5489"/>
        <v>3365703</v>
      </c>
      <c r="HZ225" s="196">
        <f>HZ216+HZ171+HZ147+HZ128+HZ106+HZ79+HZ55+HZ28</f>
        <v>7460</v>
      </c>
      <c r="IA225" s="807"/>
      <c r="IB225" s="807">
        <f t="shared" si="5993"/>
        <v>229200</v>
      </c>
      <c r="IC225" s="196">
        <f t="shared" si="5993"/>
        <v>0</v>
      </c>
      <c r="ID225" s="807"/>
      <c r="IE225" s="807">
        <f t="shared" si="5994"/>
        <v>0</v>
      </c>
      <c r="IF225" s="196">
        <f t="shared" si="5994"/>
        <v>425</v>
      </c>
      <c r="IG225" s="807"/>
      <c r="IH225" s="807">
        <f t="shared" si="5995"/>
        <v>580033</v>
      </c>
      <c r="II225" s="196">
        <f t="shared" si="5995"/>
        <v>3930</v>
      </c>
      <c r="IJ225" s="807"/>
      <c r="IK225" s="807">
        <f t="shared" si="5996"/>
        <v>855810</v>
      </c>
      <c r="IL225" s="196">
        <f t="shared" si="5996"/>
        <v>0</v>
      </c>
      <c r="IM225" s="807"/>
      <c r="IN225" s="807">
        <f t="shared" si="5997"/>
        <v>0</v>
      </c>
      <c r="IO225" s="424">
        <f t="shared" si="5997"/>
        <v>1665043</v>
      </c>
      <c r="IP225" s="807">
        <f t="shared" si="5997"/>
        <v>0</v>
      </c>
      <c r="IQ225" s="807">
        <f t="shared" si="5997"/>
        <v>0</v>
      </c>
      <c r="IR225" s="833">
        <f t="shared" si="5997"/>
        <v>503074.60000000003</v>
      </c>
      <c r="IS225" s="424">
        <f t="shared" si="5588"/>
        <v>5533820.5999999996</v>
      </c>
      <c r="IT225" s="193"/>
      <c r="IU225" s="195">
        <f>IU216+IU171+IU147+IU128+IU106+IU79+IU55+IU28</f>
        <v>0</v>
      </c>
      <c r="IV225" s="807"/>
      <c r="IW225" s="807">
        <f t="shared" si="5998"/>
        <v>0</v>
      </c>
      <c r="IX225" s="196">
        <f t="shared" si="5998"/>
        <v>5760.3</v>
      </c>
      <c r="IY225" s="807"/>
      <c r="IZ225" s="807">
        <f t="shared" si="5999"/>
        <v>125856</v>
      </c>
      <c r="JA225" s="196">
        <f t="shared" si="5999"/>
        <v>0</v>
      </c>
      <c r="JB225" s="807"/>
      <c r="JC225" s="807">
        <f t="shared" si="6000"/>
        <v>0</v>
      </c>
      <c r="JD225" s="196">
        <f t="shared" si="6000"/>
        <v>6472</v>
      </c>
      <c r="JE225" s="807"/>
      <c r="JF225" s="807">
        <f t="shared" si="6001"/>
        <v>148530</v>
      </c>
      <c r="JG225" s="196">
        <f t="shared" si="6001"/>
        <v>1130</v>
      </c>
      <c r="JH225" s="807"/>
      <c r="JI225" s="807">
        <f t="shared" si="6002"/>
        <v>386000</v>
      </c>
      <c r="JJ225" s="196">
        <f t="shared" si="6002"/>
        <v>913</v>
      </c>
      <c r="JK225" s="807"/>
      <c r="JL225" s="807">
        <f t="shared" si="6003"/>
        <v>575622</v>
      </c>
      <c r="JM225" s="705">
        <f t="shared" si="6003"/>
        <v>0</v>
      </c>
      <c r="JN225" s="807">
        <f t="shared" si="6003"/>
        <v>0</v>
      </c>
      <c r="JO225" s="807">
        <f t="shared" si="6003"/>
        <v>0</v>
      </c>
      <c r="JP225" s="196">
        <f t="shared" si="6003"/>
        <v>5262158</v>
      </c>
      <c r="JQ225" s="807"/>
      <c r="JR225" s="807">
        <f t="shared" si="6004"/>
        <v>2168705</v>
      </c>
      <c r="JS225" s="196">
        <f t="shared" si="6004"/>
        <v>5560000</v>
      </c>
      <c r="JT225" s="196">
        <f t="shared" si="6004"/>
        <v>0</v>
      </c>
      <c r="JU225" s="807"/>
      <c r="JV225" s="807">
        <f>JV216+JV171+JV147+JV128+JV106+JV79+JV55+JV28</f>
        <v>0</v>
      </c>
      <c r="JW225" s="424">
        <f t="shared" si="5490"/>
        <v>3404713</v>
      </c>
      <c r="JX225" s="196">
        <f>JX216+JX171+JX147+JX128+JX106+JX79+JX55+JX28</f>
        <v>7460</v>
      </c>
      <c r="JY225" s="807"/>
      <c r="JZ225" s="807">
        <f t="shared" si="6005"/>
        <v>229200</v>
      </c>
      <c r="KA225" s="196">
        <f t="shared" si="6005"/>
        <v>0</v>
      </c>
      <c r="KB225" s="807"/>
      <c r="KC225" s="807">
        <f t="shared" si="6006"/>
        <v>0</v>
      </c>
      <c r="KD225" s="196">
        <f t="shared" si="6006"/>
        <v>425</v>
      </c>
      <c r="KE225" s="807"/>
      <c r="KF225" s="807">
        <f t="shared" si="6007"/>
        <v>580033</v>
      </c>
      <c r="KG225" s="196">
        <f t="shared" si="6007"/>
        <v>3930</v>
      </c>
      <c r="KH225" s="807"/>
      <c r="KI225" s="807">
        <f t="shared" si="6008"/>
        <v>855810</v>
      </c>
      <c r="KJ225" s="196">
        <f t="shared" si="6008"/>
        <v>0</v>
      </c>
      <c r="KK225" s="807"/>
      <c r="KL225" s="807">
        <f t="shared" si="6009"/>
        <v>0</v>
      </c>
      <c r="KM225" s="424">
        <f t="shared" si="6009"/>
        <v>1665043</v>
      </c>
      <c r="KN225" s="807">
        <f t="shared" si="6009"/>
        <v>0</v>
      </c>
      <c r="KO225" s="807">
        <f t="shared" si="6009"/>
        <v>0</v>
      </c>
      <c r="KP225" s="833">
        <f t="shared" si="6009"/>
        <v>506975.60000000003</v>
      </c>
      <c r="KQ225" s="424">
        <f t="shared" si="5604"/>
        <v>5576731.5999999996</v>
      </c>
      <c r="KR225" s="193"/>
    </row>
    <row r="226" spans="1:304" ht="15" customHeight="1">
      <c r="A226" s="1003"/>
      <c r="B226" s="1000" t="s">
        <v>145</v>
      </c>
      <c r="C226" s="1000"/>
      <c r="D226" s="194" t="s">
        <v>56</v>
      </c>
      <c r="E226" s="195">
        <f>E217+E172+E148+E129+E107+E80+E56+E29</f>
        <v>3032</v>
      </c>
      <c r="F226" s="196">
        <f t="shared" si="5713"/>
        <v>19.273087071240106</v>
      </c>
      <c r="G226" s="196">
        <f t="shared" si="5937"/>
        <v>58436</v>
      </c>
      <c r="H226" s="196">
        <f t="shared" si="5937"/>
        <v>8905</v>
      </c>
      <c r="I226" s="196">
        <f t="shared" si="5460"/>
        <v>30.52745648512072</v>
      </c>
      <c r="J226" s="196">
        <f t="shared" si="5938"/>
        <v>271847</v>
      </c>
      <c r="K226" s="196">
        <f t="shared" si="5938"/>
        <v>0</v>
      </c>
      <c r="L226" s="196" t="str">
        <f t="shared" si="5461"/>
        <v/>
      </c>
      <c r="M226" s="196">
        <f t="shared" si="5939"/>
        <v>0</v>
      </c>
      <c r="N226" s="196">
        <f t="shared" si="5939"/>
        <v>0</v>
      </c>
      <c r="O226" s="196" t="str">
        <f t="shared" si="5462"/>
        <v/>
      </c>
      <c r="P226" s="196">
        <f t="shared" si="5940"/>
        <v>0</v>
      </c>
      <c r="Q226" s="196">
        <f t="shared" si="5940"/>
        <v>1085</v>
      </c>
      <c r="R226" s="196">
        <f t="shared" si="5463"/>
        <v>633.87096774193549</v>
      </c>
      <c r="S226" s="196">
        <f t="shared" si="5941"/>
        <v>687750</v>
      </c>
      <c r="T226" s="196">
        <f t="shared" si="5941"/>
        <v>57</v>
      </c>
      <c r="U226" s="196">
        <f t="shared" si="5464"/>
        <v>350.87719298245617</v>
      </c>
      <c r="V226" s="196">
        <f t="shared" si="5942"/>
        <v>20000</v>
      </c>
      <c r="W226" s="705">
        <f t="shared" si="5942"/>
        <v>0</v>
      </c>
      <c r="X226" s="196">
        <f t="shared" si="5942"/>
        <v>0</v>
      </c>
      <c r="Y226" s="196">
        <f t="shared" si="5942"/>
        <v>0</v>
      </c>
      <c r="Z226" s="196">
        <f t="shared" si="5942"/>
        <v>910208</v>
      </c>
      <c r="AA226" s="228">
        <f t="shared" si="5465"/>
        <v>0.49059006293067081</v>
      </c>
      <c r="AB226" s="196">
        <f t="shared" si="5943"/>
        <v>446539</v>
      </c>
      <c r="AC226" s="196">
        <f t="shared" si="5943"/>
        <v>1276400</v>
      </c>
      <c r="AD226" s="196">
        <f t="shared" si="5943"/>
        <v>0</v>
      </c>
      <c r="AE226" s="196" t="str">
        <f t="shared" si="5466"/>
        <v/>
      </c>
      <c r="AF226" s="196">
        <f t="shared" si="5944"/>
        <v>0</v>
      </c>
      <c r="AG226" s="196">
        <f t="shared" si="5944"/>
        <v>1484572</v>
      </c>
      <c r="AH226" s="196">
        <f t="shared" si="5944"/>
        <v>0</v>
      </c>
      <c r="AI226" s="196" t="str">
        <f t="shared" si="5500"/>
        <v/>
      </c>
      <c r="AJ226" s="196">
        <f t="shared" si="5945"/>
        <v>0</v>
      </c>
      <c r="AK226" s="196">
        <f t="shared" si="5945"/>
        <v>0</v>
      </c>
      <c r="AL226" s="196" t="str">
        <f t="shared" si="5607"/>
        <v/>
      </c>
      <c r="AM226" s="196">
        <f t="shared" si="5946"/>
        <v>0</v>
      </c>
      <c r="AN226" s="196">
        <f t="shared" si="5946"/>
        <v>0</v>
      </c>
      <c r="AO226" s="196" t="str">
        <f t="shared" si="5504"/>
        <v/>
      </c>
      <c r="AP226" s="196">
        <f t="shared" si="5947"/>
        <v>0</v>
      </c>
      <c r="AQ226" s="196">
        <f t="shared" si="5947"/>
        <v>0</v>
      </c>
      <c r="AR226" s="196" t="str">
        <f t="shared" si="5506"/>
        <v/>
      </c>
      <c r="AS226" s="196">
        <f t="shared" si="5948"/>
        <v>0</v>
      </c>
      <c r="AT226" s="196">
        <f t="shared" si="5948"/>
        <v>0</v>
      </c>
      <c r="AU226" s="196" t="str">
        <f t="shared" si="5860"/>
        <v/>
      </c>
      <c r="AV226" s="196">
        <f t="shared" si="5949"/>
        <v>0</v>
      </c>
      <c r="AW226" s="196">
        <f t="shared" si="5949"/>
        <v>0</v>
      </c>
      <c r="AX226" s="196">
        <f t="shared" si="5949"/>
        <v>26712</v>
      </c>
      <c r="AY226" s="196">
        <f t="shared" si="5949"/>
        <v>40790</v>
      </c>
      <c r="AZ226" s="197">
        <f t="shared" si="5949"/>
        <v>151128.4</v>
      </c>
      <c r="BA226" s="212">
        <f t="shared" si="5308"/>
        <v>1703202.4</v>
      </c>
      <c r="BB226" s="193"/>
      <c r="BC226" s="195">
        <f>BC217+BC172+BC148+BC129+BC107+BC80+BC56+BC29</f>
        <v>289</v>
      </c>
      <c r="BD226" s="807">
        <f>IF(ISERROR(BE226/BC226),"",(BE226/BC226))</f>
        <v>65.051903114186857</v>
      </c>
      <c r="BE226" s="807">
        <f t="shared" si="5950"/>
        <v>18800</v>
      </c>
      <c r="BF226" s="196">
        <f t="shared" si="5950"/>
        <v>0</v>
      </c>
      <c r="BG226" s="807" t="str">
        <f t="shared" si="5924"/>
        <v/>
      </c>
      <c r="BH226" s="807">
        <f t="shared" si="5951"/>
        <v>0</v>
      </c>
      <c r="BI226" s="196">
        <f t="shared" si="5951"/>
        <v>3266.7</v>
      </c>
      <c r="BJ226" s="807">
        <f t="shared" si="5925"/>
        <v>15.399057152478036</v>
      </c>
      <c r="BK226" s="807">
        <f t="shared" si="5952"/>
        <v>50304.1</v>
      </c>
      <c r="BL226" s="196">
        <f t="shared" si="5952"/>
        <v>800</v>
      </c>
      <c r="BM226" s="807">
        <f t="shared" si="5926"/>
        <v>39</v>
      </c>
      <c r="BN226" s="807">
        <f t="shared" si="5953"/>
        <v>31200</v>
      </c>
      <c r="BO226" s="196">
        <f t="shared" si="5953"/>
        <v>113.7</v>
      </c>
      <c r="BP226" s="807">
        <f t="shared" si="5927"/>
        <v>800</v>
      </c>
      <c r="BQ226" s="807">
        <f t="shared" si="5954"/>
        <v>90960</v>
      </c>
      <c r="BR226" s="196">
        <f t="shared" si="5954"/>
        <v>149</v>
      </c>
      <c r="BS226" s="807">
        <f t="shared" si="5928"/>
        <v>711.52348993288592</v>
      </c>
      <c r="BT226" s="807">
        <f t="shared" si="5955"/>
        <v>106017</v>
      </c>
      <c r="BU226" s="705">
        <f t="shared" si="5955"/>
        <v>0</v>
      </c>
      <c r="BV226" s="807">
        <f t="shared" si="5955"/>
        <v>0</v>
      </c>
      <c r="BW226" s="807">
        <f t="shared" si="5955"/>
        <v>0</v>
      </c>
      <c r="BX226" s="196">
        <f t="shared" si="5955"/>
        <v>486260</v>
      </c>
      <c r="BY226" s="807">
        <f t="shared" si="5929"/>
        <v>0.46447990786821863</v>
      </c>
      <c r="BZ226" s="807">
        <f t="shared" si="5956"/>
        <v>225858</v>
      </c>
      <c r="CA226" s="196">
        <f t="shared" si="5956"/>
        <v>174080</v>
      </c>
      <c r="CB226" s="196">
        <f t="shared" si="5956"/>
        <v>0</v>
      </c>
      <c r="CC226" s="807" t="str">
        <f t="shared" si="5930"/>
        <v/>
      </c>
      <c r="CD226" s="807">
        <f>CD217+CD172+CD148+CD129+CD107+CD80+CD56+CD29</f>
        <v>0</v>
      </c>
      <c r="CE226" s="424">
        <f t="shared" si="5486"/>
        <v>523139.1</v>
      </c>
      <c r="CF226" s="196">
        <f>CF217+CF172+CF148+CF129+CF107+CF80+CF56+CF29</f>
        <v>30387</v>
      </c>
      <c r="CG226" s="807">
        <f t="shared" si="5931"/>
        <v>26.755684996873661</v>
      </c>
      <c r="CH226" s="807">
        <f t="shared" si="5957"/>
        <v>813025</v>
      </c>
      <c r="CI226" s="196">
        <f t="shared" si="5957"/>
        <v>0</v>
      </c>
      <c r="CJ226" s="807" t="str">
        <f t="shared" si="5932"/>
        <v/>
      </c>
      <c r="CK226" s="807">
        <f t="shared" si="5958"/>
        <v>0</v>
      </c>
      <c r="CL226" s="196">
        <f t="shared" si="5958"/>
        <v>945</v>
      </c>
      <c r="CM226" s="807">
        <f t="shared" si="5933"/>
        <v>1582.8042328042327</v>
      </c>
      <c r="CN226" s="807">
        <f t="shared" si="5959"/>
        <v>1495750</v>
      </c>
      <c r="CO226" s="196">
        <f t="shared" si="5959"/>
        <v>20230</v>
      </c>
      <c r="CP226" s="807">
        <f t="shared" si="5934"/>
        <v>212.54374691052891</v>
      </c>
      <c r="CQ226" s="807">
        <f t="shared" si="5960"/>
        <v>4299760</v>
      </c>
      <c r="CR226" s="196">
        <f t="shared" si="5960"/>
        <v>0</v>
      </c>
      <c r="CS226" s="807" t="str">
        <f t="shared" si="5935"/>
        <v/>
      </c>
      <c r="CT226" s="807">
        <f t="shared" si="5961"/>
        <v>0</v>
      </c>
      <c r="CU226" s="424">
        <f t="shared" si="5961"/>
        <v>6608535</v>
      </c>
      <c r="CV226" s="807">
        <f t="shared" si="5961"/>
        <v>19212</v>
      </c>
      <c r="CW226" s="807">
        <f t="shared" si="5961"/>
        <v>2000</v>
      </c>
      <c r="CX226" s="807">
        <f t="shared" si="5961"/>
        <v>552167.41</v>
      </c>
      <c r="CY226" s="424">
        <f t="shared" si="5540"/>
        <v>7705053.5099999998</v>
      </c>
      <c r="CZ226" s="833"/>
      <c r="DA226" s="195">
        <f>DA217+DA172+DA148+DA129+DA107+DA80+DA56+DA29</f>
        <v>250</v>
      </c>
      <c r="DB226" s="807"/>
      <c r="DC226" s="807">
        <f t="shared" si="5962"/>
        <v>12500</v>
      </c>
      <c r="DD226" s="196">
        <f t="shared" si="5962"/>
        <v>0</v>
      </c>
      <c r="DE226" s="807"/>
      <c r="DF226" s="807">
        <f t="shared" si="5963"/>
        <v>0</v>
      </c>
      <c r="DG226" s="196">
        <f t="shared" si="5963"/>
        <v>2043.4</v>
      </c>
      <c r="DH226" s="807"/>
      <c r="DI226" s="807">
        <f t="shared" si="5964"/>
        <v>36569.160000000003</v>
      </c>
      <c r="DJ226" s="196">
        <f t="shared" si="5964"/>
        <v>0</v>
      </c>
      <c r="DK226" s="807"/>
      <c r="DL226" s="807">
        <f t="shared" si="5965"/>
        <v>0</v>
      </c>
      <c r="DM226" s="196">
        <f t="shared" si="5965"/>
        <v>63</v>
      </c>
      <c r="DN226" s="807"/>
      <c r="DO226" s="807">
        <f t="shared" si="5966"/>
        <v>50400</v>
      </c>
      <c r="DP226" s="196">
        <f t="shared" si="5966"/>
        <v>139</v>
      </c>
      <c r="DQ226" s="807"/>
      <c r="DR226" s="807">
        <f t="shared" si="5967"/>
        <v>91591</v>
      </c>
      <c r="DS226" s="705">
        <f t="shared" si="5967"/>
        <v>10</v>
      </c>
      <c r="DT226" s="807">
        <f t="shared" si="5967"/>
        <v>0</v>
      </c>
      <c r="DU226" s="807">
        <f t="shared" si="5967"/>
        <v>15000</v>
      </c>
      <c r="DV226" s="196">
        <f t="shared" si="5967"/>
        <v>410240</v>
      </c>
      <c r="DW226" s="807"/>
      <c r="DX226" s="807">
        <f t="shared" si="5968"/>
        <v>240135</v>
      </c>
      <c r="DY226" s="196">
        <f t="shared" si="5968"/>
        <v>118400</v>
      </c>
      <c r="DZ226" s="196">
        <f t="shared" si="5968"/>
        <v>0</v>
      </c>
      <c r="EA226" s="807"/>
      <c r="EB226" s="807">
        <f>EB217+EB172+EB148+EB129+EB107+EB80+EB56+EB29</f>
        <v>0</v>
      </c>
      <c r="EC226" s="424">
        <f t="shared" si="5487"/>
        <v>446195.16000000003</v>
      </c>
      <c r="ED226" s="196">
        <f>ED217+ED172+ED148+ED129+ED107+ED80+ED56+ED29</f>
        <v>11069</v>
      </c>
      <c r="EE226" s="807"/>
      <c r="EF226" s="807">
        <f t="shared" si="5969"/>
        <v>346715</v>
      </c>
      <c r="EG226" s="196">
        <f t="shared" si="5969"/>
        <v>10</v>
      </c>
      <c r="EH226" s="807"/>
      <c r="EI226" s="807">
        <f t="shared" si="5970"/>
        <v>8000</v>
      </c>
      <c r="EJ226" s="196">
        <f t="shared" si="5970"/>
        <v>1044</v>
      </c>
      <c r="EK226" s="807"/>
      <c r="EL226" s="807">
        <f t="shared" si="5971"/>
        <v>1679400</v>
      </c>
      <c r="EM226" s="196">
        <f t="shared" si="5971"/>
        <v>4930</v>
      </c>
      <c r="EN226" s="807"/>
      <c r="EO226" s="807">
        <f t="shared" si="5972"/>
        <v>926760</v>
      </c>
      <c r="EP226" s="196">
        <f t="shared" si="5972"/>
        <v>0</v>
      </c>
      <c r="EQ226" s="807"/>
      <c r="ER226" s="807">
        <f t="shared" si="5973"/>
        <v>0</v>
      </c>
      <c r="ES226" s="424">
        <f t="shared" si="5973"/>
        <v>2960875</v>
      </c>
      <c r="ET226" s="807">
        <f t="shared" si="5973"/>
        <v>19212</v>
      </c>
      <c r="EU226" s="807">
        <f t="shared" si="5973"/>
        <v>0</v>
      </c>
      <c r="EV226" s="833">
        <f t="shared" si="5973"/>
        <v>339207.016</v>
      </c>
      <c r="EW226" s="424">
        <f t="shared" si="5556"/>
        <v>3765489.176</v>
      </c>
      <c r="EX226" s="193"/>
      <c r="EY226" s="195">
        <f>EY217+EY172+EY148+EY129+EY107+EY80+EY56+EY29</f>
        <v>100</v>
      </c>
      <c r="EZ226" s="807"/>
      <c r="FA226" s="807">
        <f t="shared" si="5974"/>
        <v>5000</v>
      </c>
      <c r="FB226" s="196">
        <f t="shared" si="5974"/>
        <v>0</v>
      </c>
      <c r="FC226" s="807"/>
      <c r="FD226" s="807">
        <f t="shared" si="5975"/>
        <v>0</v>
      </c>
      <c r="FE226" s="196">
        <f t="shared" si="5975"/>
        <v>2190</v>
      </c>
      <c r="FF226" s="807"/>
      <c r="FG226" s="807">
        <f t="shared" si="5976"/>
        <v>41765.61</v>
      </c>
      <c r="FH226" s="196">
        <f t="shared" si="5976"/>
        <v>0</v>
      </c>
      <c r="FI226" s="807"/>
      <c r="FJ226" s="807">
        <f t="shared" si="5977"/>
        <v>0</v>
      </c>
      <c r="FK226" s="196">
        <f t="shared" si="5977"/>
        <v>60</v>
      </c>
      <c r="FL226" s="807"/>
      <c r="FM226" s="807">
        <f t="shared" si="5978"/>
        <v>24000</v>
      </c>
      <c r="FN226" s="196">
        <f t="shared" si="5978"/>
        <v>71</v>
      </c>
      <c r="FO226" s="807"/>
      <c r="FP226" s="807">
        <f t="shared" si="5979"/>
        <v>47680</v>
      </c>
      <c r="FQ226" s="705">
        <f t="shared" si="5979"/>
        <v>10</v>
      </c>
      <c r="FR226" s="807">
        <f t="shared" si="5979"/>
        <v>0</v>
      </c>
      <c r="FS226" s="807">
        <f t="shared" si="5979"/>
        <v>15000</v>
      </c>
      <c r="FT226" s="196">
        <f t="shared" si="5979"/>
        <v>174080</v>
      </c>
      <c r="FU226" s="807"/>
      <c r="FV226" s="807">
        <f t="shared" si="5980"/>
        <v>98320</v>
      </c>
      <c r="FW226" s="196">
        <f t="shared" si="5980"/>
        <v>0</v>
      </c>
      <c r="FX226" s="807">
        <f t="shared" si="5980"/>
        <v>0</v>
      </c>
      <c r="FY226" s="807"/>
      <c r="FZ226" s="807">
        <f>FZ217+FZ172+FZ148+FZ129+FZ107+FZ80+FZ56+FZ29</f>
        <v>0</v>
      </c>
      <c r="GA226" s="424">
        <f t="shared" si="5488"/>
        <v>231765.61</v>
      </c>
      <c r="GB226" s="196">
        <f>GB217+GB172+GB148+GB129+GB107+GB80+GB56+GB29</f>
        <v>11140</v>
      </c>
      <c r="GC226" s="807"/>
      <c r="GD226" s="807">
        <f t="shared" si="5981"/>
        <v>348040</v>
      </c>
      <c r="GE226" s="196">
        <f t="shared" si="5981"/>
        <v>10</v>
      </c>
      <c r="GF226" s="807"/>
      <c r="GG226" s="807">
        <f t="shared" si="5982"/>
        <v>8000</v>
      </c>
      <c r="GH226" s="196">
        <f t="shared" si="5982"/>
        <v>984</v>
      </c>
      <c r="GI226" s="807"/>
      <c r="GJ226" s="807">
        <f t="shared" si="5983"/>
        <v>1568400</v>
      </c>
      <c r="GK226" s="196">
        <f t="shared" si="5983"/>
        <v>4930</v>
      </c>
      <c r="GL226" s="807"/>
      <c r="GM226" s="807">
        <f t="shared" si="5984"/>
        <v>926760</v>
      </c>
      <c r="GN226" s="196">
        <f t="shared" si="5984"/>
        <v>0</v>
      </c>
      <c r="GO226" s="807"/>
      <c r="GP226" s="807">
        <f t="shared" si="5985"/>
        <v>0</v>
      </c>
      <c r="GQ226" s="424">
        <f t="shared" si="5985"/>
        <v>2851200</v>
      </c>
      <c r="GR226" s="807">
        <f t="shared" si="5985"/>
        <v>19212</v>
      </c>
      <c r="GS226" s="807">
        <f t="shared" si="5985"/>
        <v>0</v>
      </c>
      <c r="GT226" s="833">
        <f t="shared" si="5985"/>
        <v>306796.56099999999</v>
      </c>
      <c r="GU226" s="424">
        <f t="shared" si="5572"/>
        <v>3408974.1710000001</v>
      </c>
      <c r="GV226" s="193"/>
      <c r="GW226" s="195">
        <f>GW217+GW172+GW148+GW129+GW107+GW80+GW56+GW29</f>
        <v>100</v>
      </c>
      <c r="GX226" s="807"/>
      <c r="GY226" s="807">
        <f t="shared" si="5986"/>
        <v>5000</v>
      </c>
      <c r="GZ226" s="196">
        <f t="shared" si="5986"/>
        <v>0</v>
      </c>
      <c r="HA226" s="807"/>
      <c r="HB226" s="807">
        <f t="shared" si="5987"/>
        <v>0</v>
      </c>
      <c r="HC226" s="196">
        <f t="shared" si="5987"/>
        <v>1383</v>
      </c>
      <c r="HD226" s="807"/>
      <c r="HE226" s="807">
        <f t="shared" si="5988"/>
        <v>20191</v>
      </c>
      <c r="HF226" s="196">
        <f t="shared" si="5988"/>
        <v>0</v>
      </c>
      <c r="HG226" s="807"/>
      <c r="HH226" s="807">
        <f t="shared" si="5989"/>
        <v>0</v>
      </c>
      <c r="HI226" s="196">
        <f t="shared" si="5989"/>
        <v>0</v>
      </c>
      <c r="HJ226" s="807"/>
      <c r="HK226" s="807">
        <f t="shared" si="5990"/>
        <v>0</v>
      </c>
      <c r="HL226" s="196">
        <f t="shared" si="5990"/>
        <v>188</v>
      </c>
      <c r="HM226" s="807"/>
      <c r="HN226" s="807">
        <f t="shared" si="5991"/>
        <v>129688</v>
      </c>
      <c r="HO226" s="705">
        <f t="shared" si="5991"/>
        <v>10</v>
      </c>
      <c r="HP226" s="807">
        <f t="shared" si="5991"/>
        <v>0</v>
      </c>
      <c r="HQ226" s="807">
        <f t="shared" si="5991"/>
        <v>15000</v>
      </c>
      <c r="HR226" s="196">
        <f t="shared" si="5991"/>
        <v>118400</v>
      </c>
      <c r="HS226" s="807"/>
      <c r="HT226" s="807">
        <f t="shared" si="5992"/>
        <v>63500</v>
      </c>
      <c r="HU226" s="196">
        <f t="shared" si="5992"/>
        <v>2240</v>
      </c>
      <c r="HV226" s="196">
        <f t="shared" si="5992"/>
        <v>0</v>
      </c>
      <c r="HW226" s="807"/>
      <c r="HX226" s="807">
        <f>HX217+HX172+HX148+HX129+HX107+HX80+HX56+HX29</f>
        <v>0</v>
      </c>
      <c r="HY226" s="424">
        <f t="shared" si="5489"/>
        <v>233379</v>
      </c>
      <c r="HZ226" s="196">
        <f>HZ217+HZ172+HZ148+HZ129+HZ107+HZ80+HZ56+HZ29</f>
        <v>11044</v>
      </c>
      <c r="IA226" s="807"/>
      <c r="IB226" s="807">
        <f t="shared" si="5993"/>
        <v>334442</v>
      </c>
      <c r="IC226" s="196">
        <f t="shared" si="5993"/>
        <v>10</v>
      </c>
      <c r="ID226" s="807"/>
      <c r="IE226" s="807">
        <f t="shared" si="5994"/>
        <v>8000</v>
      </c>
      <c r="IF226" s="196">
        <f t="shared" si="5994"/>
        <v>1056</v>
      </c>
      <c r="IG226" s="807"/>
      <c r="IH226" s="807">
        <f t="shared" si="5995"/>
        <v>1701600</v>
      </c>
      <c r="II226" s="196">
        <f t="shared" si="5995"/>
        <v>4730</v>
      </c>
      <c r="IJ226" s="807"/>
      <c r="IK226" s="807">
        <f t="shared" si="5996"/>
        <v>886760</v>
      </c>
      <c r="IL226" s="196">
        <f t="shared" si="5996"/>
        <v>0</v>
      </c>
      <c r="IM226" s="807"/>
      <c r="IN226" s="807">
        <f t="shared" si="5997"/>
        <v>0</v>
      </c>
      <c r="IO226" s="424">
        <f t="shared" si="5997"/>
        <v>2930802</v>
      </c>
      <c r="IP226" s="807">
        <f t="shared" si="5997"/>
        <v>19212</v>
      </c>
      <c r="IQ226" s="807">
        <f t="shared" si="5997"/>
        <v>0</v>
      </c>
      <c r="IR226" s="833">
        <f t="shared" si="5997"/>
        <v>314918.09999999998</v>
      </c>
      <c r="IS226" s="424">
        <f t="shared" si="5588"/>
        <v>3498311.1</v>
      </c>
      <c r="IT226" s="193"/>
      <c r="IU226" s="195">
        <f>IU217+IU172+IU148+IU129+IU107+IU80+IU56+IU29</f>
        <v>10</v>
      </c>
      <c r="IV226" s="807"/>
      <c r="IW226" s="807">
        <f t="shared" si="5998"/>
        <v>5000</v>
      </c>
      <c r="IX226" s="196">
        <f t="shared" si="5998"/>
        <v>0</v>
      </c>
      <c r="IY226" s="807"/>
      <c r="IZ226" s="807">
        <f t="shared" si="5999"/>
        <v>0</v>
      </c>
      <c r="JA226" s="196">
        <f t="shared" si="5999"/>
        <v>1834.5</v>
      </c>
      <c r="JB226" s="807"/>
      <c r="JC226" s="807">
        <f t="shared" si="6000"/>
        <v>31772</v>
      </c>
      <c r="JD226" s="196">
        <f t="shared" si="6000"/>
        <v>0</v>
      </c>
      <c r="JE226" s="807"/>
      <c r="JF226" s="807">
        <f t="shared" si="6001"/>
        <v>0</v>
      </c>
      <c r="JG226" s="196">
        <f t="shared" si="6001"/>
        <v>0</v>
      </c>
      <c r="JH226" s="807"/>
      <c r="JI226" s="807">
        <f t="shared" si="6002"/>
        <v>0</v>
      </c>
      <c r="JJ226" s="196">
        <f t="shared" si="6002"/>
        <v>78.099999999999994</v>
      </c>
      <c r="JK226" s="807"/>
      <c r="JL226" s="807">
        <f t="shared" si="6003"/>
        <v>56660</v>
      </c>
      <c r="JM226" s="705">
        <f t="shared" si="6003"/>
        <v>10</v>
      </c>
      <c r="JN226" s="807">
        <f t="shared" si="6003"/>
        <v>0</v>
      </c>
      <c r="JO226" s="807">
        <f t="shared" si="6003"/>
        <v>15000</v>
      </c>
      <c r="JP226" s="196">
        <f t="shared" si="6003"/>
        <v>0</v>
      </c>
      <c r="JQ226" s="807"/>
      <c r="JR226" s="807">
        <f t="shared" si="6004"/>
        <v>0</v>
      </c>
      <c r="JS226" s="196">
        <f t="shared" si="6004"/>
        <v>0</v>
      </c>
      <c r="JT226" s="196">
        <f t="shared" si="6004"/>
        <v>0</v>
      </c>
      <c r="JU226" s="807"/>
      <c r="JV226" s="807">
        <f>JV217+JV172+JV148+JV129+JV107+JV80+JV56+JV29</f>
        <v>0</v>
      </c>
      <c r="JW226" s="424">
        <f t="shared" si="5490"/>
        <v>108432</v>
      </c>
      <c r="JX226" s="196">
        <f>JX217+JX172+JX148+JX129+JX107+JX80+JX56+JX29</f>
        <v>11044</v>
      </c>
      <c r="JY226" s="807"/>
      <c r="JZ226" s="807">
        <f t="shared" si="6005"/>
        <v>334442</v>
      </c>
      <c r="KA226" s="196">
        <f t="shared" si="6005"/>
        <v>10</v>
      </c>
      <c r="KB226" s="807"/>
      <c r="KC226" s="807">
        <f t="shared" si="6006"/>
        <v>8000</v>
      </c>
      <c r="KD226" s="196">
        <f t="shared" si="6006"/>
        <v>1056</v>
      </c>
      <c r="KE226" s="807"/>
      <c r="KF226" s="807">
        <f t="shared" si="6007"/>
        <v>1701600</v>
      </c>
      <c r="KG226" s="196">
        <f t="shared" si="6007"/>
        <v>4730</v>
      </c>
      <c r="KH226" s="807"/>
      <c r="KI226" s="807">
        <f t="shared" si="6008"/>
        <v>886760</v>
      </c>
      <c r="KJ226" s="196">
        <f t="shared" si="6008"/>
        <v>0</v>
      </c>
      <c r="KK226" s="807"/>
      <c r="KL226" s="807">
        <f t="shared" si="6009"/>
        <v>0</v>
      </c>
      <c r="KM226" s="424">
        <f t="shared" si="6009"/>
        <v>2930802</v>
      </c>
      <c r="KN226" s="807">
        <f t="shared" si="6009"/>
        <v>19212</v>
      </c>
      <c r="KO226" s="807">
        <f t="shared" si="6009"/>
        <v>0</v>
      </c>
      <c r="KP226" s="833">
        <f t="shared" si="6009"/>
        <v>302423.40000000002</v>
      </c>
      <c r="KQ226" s="424">
        <f t="shared" si="5604"/>
        <v>3360869.4</v>
      </c>
      <c r="KR226" s="193"/>
    </row>
    <row r="227" spans="1:304" ht="15" customHeight="1">
      <c r="A227" s="1003"/>
      <c r="B227" s="1000" t="s">
        <v>145</v>
      </c>
      <c r="C227" s="1000"/>
      <c r="D227" s="194" t="s">
        <v>428</v>
      </c>
      <c r="E227" s="195"/>
      <c r="F227" s="196"/>
      <c r="G227" s="196"/>
      <c r="H227" s="196"/>
      <c r="I227" s="196"/>
      <c r="J227" s="196"/>
      <c r="K227" s="196"/>
      <c r="L227" s="196"/>
      <c r="M227" s="196"/>
      <c r="N227" s="196"/>
      <c r="O227" s="196"/>
      <c r="P227" s="196"/>
      <c r="Q227" s="196"/>
      <c r="R227" s="196"/>
      <c r="S227" s="196"/>
      <c r="T227" s="196"/>
      <c r="U227" s="196"/>
      <c r="V227" s="196"/>
      <c r="W227" s="705"/>
      <c r="X227" s="196"/>
      <c r="Y227" s="196"/>
      <c r="Z227" s="196"/>
      <c r="AA227" s="228"/>
      <c r="AB227" s="196"/>
      <c r="AC227" s="196"/>
      <c r="AD227" s="196"/>
      <c r="AE227" s="196"/>
      <c r="AF227" s="196"/>
      <c r="AG227" s="196"/>
      <c r="AH227" s="196"/>
      <c r="AI227" s="196"/>
      <c r="AJ227" s="196"/>
      <c r="AK227" s="196"/>
      <c r="AL227" s="196"/>
      <c r="AM227" s="196"/>
      <c r="AN227" s="196"/>
      <c r="AO227" s="196"/>
      <c r="AP227" s="196"/>
      <c r="AQ227" s="196"/>
      <c r="AR227" s="196"/>
      <c r="AS227" s="196"/>
      <c r="AT227" s="196"/>
      <c r="AU227" s="196"/>
      <c r="AV227" s="196"/>
      <c r="AW227" s="196"/>
      <c r="AX227" s="196"/>
      <c r="AY227" s="196"/>
      <c r="AZ227" s="197"/>
      <c r="BA227" s="212"/>
      <c r="BB227" s="193"/>
      <c r="BC227" s="195">
        <f>BC218+BC173+BC149+BC130+BC57+BC30</f>
        <v>0</v>
      </c>
      <c r="BD227" s="807" t="str">
        <f>IF(ISERROR(BE227/BC227),"",(BE227/BC227))</f>
        <v/>
      </c>
      <c r="BE227" s="807">
        <f>BE218+BE173+BE149+BE130+BE57+BE30</f>
        <v>0</v>
      </c>
      <c r="BF227" s="196">
        <f t="shared" ref="BF227:CX227" si="6010">BF218+BF173+BF149+BF130+BF57+BF30</f>
        <v>543</v>
      </c>
      <c r="BG227" s="807">
        <f t="shared" si="5924"/>
        <v>43.766114180478823</v>
      </c>
      <c r="BH227" s="807">
        <f t="shared" si="6010"/>
        <v>23765</v>
      </c>
      <c r="BI227" s="196">
        <f t="shared" si="6010"/>
        <v>0</v>
      </c>
      <c r="BJ227" s="807" t="str">
        <f t="shared" si="5925"/>
        <v/>
      </c>
      <c r="BK227" s="807">
        <f t="shared" si="6010"/>
        <v>0</v>
      </c>
      <c r="BL227" s="196">
        <f t="shared" si="6010"/>
        <v>25.1</v>
      </c>
      <c r="BM227" s="807">
        <f t="shared" si="5926"/>
        <v>220</v>
      </c>
      <c r="BN227" s="807">
        <f t="shared" si="6010"/>
        <v>5522</v>
      </c>
      <c r="BO227" s="196">
        <f t="shared" si="6010"/>
        <v>0</v>
      </c>
      <c r="BP227" s="807" t="str">
        <f t="shared" si="5927"/>
        <v/>
      </c>
      <c r="BQ227" s="807">
        <f t="shared" si="6010"/>
        <v>0</v>
      </c>
      <c r="BR227" s="196">
        <f t="shared" si="6010"/>
        <v>0</v>
      </c>
      <c r="BS227" s="807" t="str">
        <f t="shared" si="5928"/>
        <v/>
      </c>
      <c r="BT227" s="807">
        <f t="shared" si="6010"/>
        <v>0</v>
      </c>
      <c r="BU227" s="196">
        <f t="shared" si="6010"/>
        <v>25.1</v>
      </c>
      <c r="BV227" s="807">
        <f>BV218+BV173+BV149+BV130+BV108+BV81+BV57+BV30</f>
        <v>0</v>
      </c>
      <c r="BW227" s="807">
        <f t="shared" si="6010"/>
        <v>35140</v>
      </c>
      <c r="BX227" s="196">
        <f t="shared" si="6010"/>
        <v>13600</v>
      </c>
      <c r="BY227" s="807">
        <f t="shared" si="5929"/>
        <v>0.99441176470588233</v>
      </c>
      <c r="BZ227" s="807">
        <f t="shared" si="6010"/>
        <v>13524</v>
      </c>
      <c r="CA227" s="196">
        <f t="shared" si="6010"/>
        <v>392080</v>
      </c>
      <c r="CB227" s="196">
        <f t="shared" si="6010"/>
        <v>0</v>
      </c>
      <c r="CC227" s="807" t="str">
        <f t="shared" si="5930"/>
        <v/>
      </c>
      <c r="CD227" s="807">
        <f t="shared" si="6010"/>
        <v>0</v>
      </c>
      <c r="CE227" s="424">
        <f t="shared" si="5486"/>
        <v>77951</v>
      </c>
      <c r="CF227" s="196">
        <f t="shared" si="6010"/>
        <v>13586.3</v>
      </c>
      <c r="CG227" s="807">
        <f t="shared" si="5931"/>
        <v>14.810581247285869</v>
      </c>
      <c r="CH227" s="807">
        <f t="shared" si="6010"/>
        <v>201221</v>
      </c>
      <c r="CI227" s="196">
        <f t="shared" si="6010"/>
        <v>21.3</v>
      </c>
      <c r="CJ227" s="807">
        <f t="shared" si="5932"/>
        <v>1000</v>
      </c>
      <c r="CK227" s="807">
        <f t="shared" si="6010"/>
        <v>21300</v>
      </c>
      <c r="CL227" s="196">
        <f t="shared" si="6010"/>
        <v>620.29999999999995</v>
      </c>
      <c r="CM227" s="807">
        <f t="shared" si="5933"/>
        <v>1107.3996453329034</v>
      </c>
      <c r="CN227" s="807">
        <f t="shared" si="6010"/>
        <v>686920</v>
      </c>
      <c r="CO227" s="196">
        <f t="shared" si="6010"/>
        <v>350</v>
      </c>
      <c r="CP227" s="807">
        <f t="shared" si="5934"/>
        <v>185</v>
      </c>
      <c r="CQ227" s="807">
        <f t="shared" si="6010"/>
        <v>64750</v>
      </c>
      <c r="CR227" s="196">
        <f t="shared" si="6010"/>
        <v>0</v>
      </c>
      <c r="CS227" s="807" t="str">
        <f t="shared" si="5935"/>
        <v/>
      </c>
      <c r="CT227" s="807">
        <f t="shared" si="6010"/>
        <v>0</v>
      </c>
      <c r="CU227" s="424">
        <f t="shared" si="6010"/>
        <v>974191</v>
      </c>
      <c r="CV227" s="807">
        <f t="shared" si="6010"/>
        <v>0</v>
      </c>
      <c r="CW227" s="807">
        <f t="shared" si="6010"/>
        <v>0</v>
      </c>
      <c r="CX227" s="807">
        <f t="shared" si="6010"/>
        <v>101699.9</v>
      </c>
      <c r="CY227" s="424">
        <f t="shared" si="5540"/>
        <v>1153841.8999999999</v>
      </c>
      <c r="CZ227" s="833"/>
      <c r="DA227" s="195">
        <f>DA218+DA173+DA149+DA130+DA57+DA30</f>
        <v>0</v>
      </c>
      <c r="DB227" s="807" t="str">
        <f>IF(ISERROR(DC227/DA227),"",(DC227/DA227))</f>
        <v/>
      </c>
      <c r="DC227" s="807">
        <f>DC218+DC173+DC149+DC130+DC57+DC30</f>
        <v>0</v>
      </c>
      <c r="DD227" s="196">
        <f t="shared" ref="DD227:EV227" si="6011">DD218+DD173+DD149+DD130+DD57+DD30</f>
        <v>0</v>
      </c>
      <c r="DE227" s="807" t="str">
        <f t="shared" ref="DE227" si="6012">IF(ISERROR(DF227/DD227),"",(DF227/DD227))</f>
        <v/>
      </c>
      <c r="DF227" s="807">
        <f t="shared" si="6011"/>
        <v>0</v>
      </c>
      <c r="DG227" s="196">
        <f t="shared" si="6011"/>
        <v>0</v>
      </c>
      <c r="DH227" s="807" t="str">
        <f t="shared" ref="DH227" si="6013">IF(ISERROR(DI227/DG227),"",(DI227/DG227))</f>
        <v/>
      </c>
      <c r="DI227" s="807">
        <f t="shared" si="6011"/>
        <v>0</v>
      </c>
      <c r="DJ227" s="196">
        <f t="shared" si="6011"/>
        <v>0</v>
      </c>
      <c r="DK227" s="807" t="str">
        <f t="shared" ref="DK227" si="6014">IF(ISERROR(DL227/DJ227),"",(DL227/DJ227))</f>
        <v/>
      </c>
      <c r="DL227" s="807">
        <f t="shared" si="6011"/>
        <v>0</v>
      </c>
      <c r="DM227" s="196">
        <f t="shared" si="6011"/>
        <v>50</v>
      </c>
      <c r="DN227" s="807">
        <f t="shared" ref="DN227" si="6015">IF(ISERROR(DO227/DM227),"",(DO227/DM227))</f>
        <v>1208.4000000000001</v>
      </c>
      <c r="DO227" s="807">
        <f t="shared" si="6011"/>
        <v>60420</v>
      </c>
      <c r="DP227" s="196">
        <f t="shared" si="6011"/>
        <v>0</v>
      </c>
      <c r="DQ227" s="807" t="str">
        <f t="shared" ref="DQ227" si="6016">IF(ISERROR(DR227/DP227),"",(DR227/DP227))</f>
        <v/>
      </c>
      <c r="DR227" s="807">
        <f t="shared" si="6011"/>
        <v>0</v>
      </c>
      <c r="DS227" s="196">
        <f t="shared" si="6011"/>
        <v>0</v>
      </c>
      <c r="DT227" s="807">
        <f>DT218+DT173+DT149+DT130+DT108+DT81+DT57+DT30</f>
        <v>0</v>
      </c>
      <c r="DU227" s="807">
        <f t="shared" si="6011"/>
        <v>0</v>
      </c>
      <c r="DV227" s="196">
        <f t="shared" si="6011"/>
        <v>220000</v>
      </c>
      <c r="DW227" s="807">
        <f t="shared" ref="DW227" si="6017">IF(ISERROR(DX227/DV227),"",(DX227/DV227))</f>
        <v>2</v>
      </c>
      <c r="DX227" s="807">
        <f t="shared" si="6011"/>
        <v>440000</v>
      </c>
      <c r="DY227" s="196">
        <f t="shared" si="6011"/>
        <v>0</v>
      </c>
      <c r="DZ227" s="196">
        <f t="shared" si="6011"/>
        <v>0</v>
      </c>
      <c r="EA227" s="807" t="str">
        <f t="shared" ref="EA227" si="6018">IF(ISERROR(EB227/DZ227),"",(EB227/DZ227))</f>
        <v/>
      </c>
      <c r="EB227" s="807">
        <f t="shared" si="6011"/>
        <v>0</v>
      </c>
      <c r="EC227" s="424">
        <f t="shared" si="5487"/>
        <v>500420</v>
      </c>
      <c r="ED227" s="196">
        <f t="shared" si="6011"/>
        <v>771</v>
      </c>
      <c r="EE227" s="807">
        <f t="shared" ref="EE227" si="6019">IF(ISERROR(EF227/ED227),"",(EF227/ED227))</f>
        <v>12.520103761348897</v>
      </c>
      <c r="EF227" s="807">
        <f t="shared" si="6011"/>
        <v>9653</v>
      </c>
      <c r="EG227" s="196">
        <f t="shared" si="6011"/>
        <v>40</v>
      </c>
      <c r="EH227" s="807">
        <f t="shared" ref="EH227" si="6020">IF(ISERROR(EI227/EG227),"",(EI227/EG227))</f>
        <v>900</v>
      </c>
      <c r="EI227" s="807">
        <f t="shared" si="6011"/>
        <v>36000</v>
      </c>
      <c r="EJ227" s="196">
        <f t="shared" si="6011"/>
        <v>430</v>
      </c>
      <c r="EK227" s="807">
        <f t="shared" ref="EK227" si="6021">IF(ISERROR(EL227/EJ227),"",(EL227/EJ227))</f>
        <v>1065.1162790697674</v>
      </c>
      <c r="EL227" s="807">
        <f t="shared" si="6011"/>
        <v>458000</v>
      </c>
      <c r="EM227" s="196">
        <f t="shared" si="6011"/>
        <v>1066</v>
      </c>
      <c r="EN227" s="807">
        <f t="shared" ref="EN227" si="6022">IF(ISERROR(EO227/EM227),"",(EO227/EM227))</f>
        <v>226.5891181988743</v>
      </c>
      <c r="EO227" s="807">
        <f t="shared" si="6011"/>
        <v>241544</v>
      </c>
      <c r="EP227" s="196">
        <f t="shared" si="6011"/>
        <v>0</v>
      </c>
      <c r="EQ227" s="807" t="str">
        <f t="shared" ref="EQ227" si="6023">IF(ISERROR(ER227/EP227),"",(ER227/EP227))</f>
        <v/>
      </c>
      <c r="ER227" s="807">
        <f t="shared" si="6011"/>
        <v>132440</v>
      </c>
      <c r="ES227" s="424">
        <f t="shared" si="6011"/>
        <v>877637</v>
      </c>
      <c r="ET227" s="807">
        <f t="shared" si="6011"/>
        <v>0</v>
      </c>
      <c r="EU227" s="807">
        <f t="shared" si="6011"/>
        <v>0</v>
      </c>
      <c r="EV227" s="807">
        <f t="shared" si="6011"/>
        <v>137805.70000000001</v>
      </c>
      <c r="EW227" s="424">
        <f t="shared" si="5556"/>
        <v>1515862.7</v>
      </c>
      <c r="EX227" s="193"/>
      <c r="EY227" s="195">
        <f>EY218+EY173+EY149+EY130+EY57+EY30</f>
        <v>0</v>
      </c>
      <c r="EZ227" s="807" t="str">
        <f>IF(ISERROR(FA227/EY227),"",(FA227/EY227))</f>
        <v/>
      </c>
      <c r="FA227" s="807">
        <f>FA218+FA173+FA149+FA130+FA57+FA30</f>
        <v>0</v>
      </c>
      <c r="FB227" s="196">
        <f t="shared" ref="FB227:GT227" si="6024">FB218+FB173+FB149+FB130+FB57+FB30</f>
        <v>0</v>
      </c>
      <c r="FC227" s="807" t="str">
        <f t="shared" ref="FC227" si="6025">IF(ISERROR(FD227/FB227),"",(FD227/FB227))</f>
        <v/>
      </c>
      <c r="FD227" s="807">
        <f t="shared" si="6024"/>
        <v>0</v>
      </c>
      <c r="FE227" s="196">
        <f t="shared" si="6024"/>
        <v>0</v>
      </c>
      <c r="FF227" s="807" t="str">
        <f t="shared" ref="FF227" si="6026">IF(ISERROR(FG227/FE227),"",(FG227/FE227))</f>
        <v/>
      </c>
      <c r="FG227" s="807">
        <f t="shared" si="6024"/>
        <v>0</v>
      </c>
      <c r="FH227" s="196">
        <f t="shared" si="6024"/>
        <v>264</v>
      </c>
      <c r="FI227" s="807">
        <f t="shared" ref="FI227" si="6027">IF(ISERROR(FJ227/FH227),"",(FJ227/FH227))</f>
        <v>32</v>
      </c>
      <c r="FJ227" s="807">
        <f t="shared" si="6024"/>
        <v>8448</v>
      </c>
      <c r="FK227" s="196">
        <f t="shared" si="6024"/>
        <v>0</v>
      </c>
      <c r="FL227" s="807" t="str">
        <f t="shared" ref="FL227" si="6028">IF(ISERROR(FM227/FK227),"",(FM227/FK227))</f>
        <v/>
      </c>
      <c r="FM227" s="807">
        <f t="shared" si="6024"/>
        <v>0</v>
      </c>
      <c r="FN227" s="196">
        <f t="shared" si="6024"/>
        <v>143</v>
      </c>
      <c r="FO227" s="807">
        <f t="shared" ref="FO227" si="6029">IF(ISERROR(FP227/FN227),"",(FP227/FN227))</f>
        <v>888.07692307692309</v>
      </c>
      <c r="FP227" s="807">
        <f t="shared" si="6024"/>
        <v>126995</v>
      </c>
      <c r="FQ227" s="196">
        <f t="shared" si="6024"/>
        <v>0</v>
      </c>
      <c r="FR227" s="807">
        <f>FR218+FR173+FR149+FR130+FR108+FR81+FR57+FR30</f>
        <v>0</v>
      </c>
      <c r="FS227" s="807">
        <f t="shared" si="6024"/>
        <v>0</v>
      </c>
      <c r="FT227" s="196">
        <f t="shared" si="6024"/>
        <v>172080</v>
      </c>
      <c r="FU227" s="807">
        <f t="shared" ref="FU227" si="6030">IF(ISERROR(FV227/FT227),"",(FV227/FT227))</f>
        <v>0.68399581589958158</v>
      </c>
      <c r="FV227" s="807">
        <f t="shared" si="6024"/>
        <v>117702</v>
      </c>
      <c r="FW227" s="196">
        <f t="shared" si="6024"/>
        <v>0</v>
      </c>
      <c r="FX227" s="807">
        <f t="shared" si="6024"/>
        <v>0</v>
      </c>
      <c r="FY227" s="807" t="str">
        <f t="shared" ref="FY227" si="6031">IF(ISERROR(FZ227/FX227),"",(FZ227/FX227))</f>
        <v/>
      </c>
      <c r="FZ227" s="807">
        <f t="shared" si="6024"/>
        <v>0</v>
      </c>
      <c r="GA227" s="424">
        <f t="shared" si="5488"/>
        <v>253145</v>
      </c>
      <c r="GB227" s="196">
        <f t="shared" si="6024"/>
        <v>809</v>
      </c>
      <c r="GC227" s="807">
        <f t="shared" ref="GC227" si="6032">IF(ISERROR(GD227/GB227),"",(GD227/GB227))</f>
        <v>21.248454882571075</v>
      </c>
      <c r="GD227" s="807">
        <f t="shared" si="6024"/>
        <v>17190</v>
      </c>
      <c r="GE227" s="196">
        <f t="shared" si="6024"/>
        <v>0</v>
      </c>
      <c r="GF227" s="807" t="str">
        <f t="shared" ref="GF227" si="6033">IF(ISERROR(GG227/GE227),"",(GG227/GE227))</f>
        <v/>
      </c>
      <c r="GG227" s="807">
        <f t="shared" si="6024"/>
        <v>0</v>
      </c>
      <c r="GH227" s="196">
        <f t="shared" si="6024"/>
        <v>330</v>
      </c>
      <c r="GI227" s="807">
        <f t="shared" ref="GI227" si="6034">IF(ISERROR(GJ227/GH227),"",(GJ227/GH227))</f>
        <v>1054.5454545454545</v>
      </c>
      <c r="GJ227" s="807">
        <f t="shared" si="6024"/>
        <v>348000</v>
      </c>
      <c r="GK227" s="196">
        <f t="shared" si="6024"/>
        <v>456</v>
      </c>
      <c r="GL227" s="807">
        <f t="shared" ref="GL227" si="6035">IF(ISERROR(GM227/GK227),"",(GM227/GK227))</f>
        <v>223.51754385964912</v>
      </c>
      <c r="GM227" s="807">
        <f t="shared" si="6024"/>
        <v>101924</v>
      </c>
      <c r="GN227" s="196">
        <f t="shared" si="6024"/>
        <v>0</v>
      </c>
      <c r="GO227" s="807" t="str">
        <f t="shared" ref="GO227" si="6036">IF(ISERROR(GP227/GN227),"",(GP227/GN227))</f>
        <v/>
      </c>
      <c r="GP227" s="807">
        <f t="shared" si="6024"/>
        <v>0</v>
      </c>
      <c r="GQ227" s="424">
        <f t="shared" si="6024"/>
        <v>467114</v>
      </c>
      <c r="GR227" s="807">
        <f t="shared" si="6024"/>
        <v>0</v>
      </c>
      <c r="GS227" s="807">
        <f t="shared" si="6024"/>
        <v>0</v>
      </c>
      <c r="GT227" s="807">
        <f t="shared" si="6024"/>
        <v>72025.899999999994</v>
      </c>
      <c r="GU227" s="424">
        <f t="shared" si="5572"/>
        <v>792284.9</v>
      </c>
      <c r="GV227" s="193"/>
      <c r="GW227" s="195">
        <f>GW218+GW173+GW149+GW130+GW57+GW30</f>
        <v>0</v>
      </c>
      <c r="GX227" s="807" t="str">
        <f>IF(ISERROR(GY227/GW227),"",(GY227/GW227))</f>
        <v/>
      </c>
      <c r="GY227" s="807">
        <f>GY218+GY173+GY149+GY130+GY57+GY30</f>
        <v>0</v>
      </c>
      <c r="GZ227" s="196">
        <f t="shared" ref="GZ227:IR227" si="6037">GZ218+GZ173+GZ149+GZ130+GZ57+GZ30</f>
        <v>0</v>
      </c>
      <c r="HA227" s="807" t="str">
        <f t="shared" ref="HA227" si="6038">IF(ISERROR(HB227/GZ227),"",(HB227/GZ227))</f>
        <v/>
      </c>
      <c r="HB227" s="807">
        <f t="shared" si="6037"/>
        <v>0</v>
      </c>
      <c r="HC227" s="196">
        <f t="shared" si="6037"/>
        <v>0</v>
      </c>
      <c r="HD227" s="807" t="str">
        <f t="shared" ref="HD227" si="6039">IF(ISERROR(HE227/HC227),"",(HE227/HC227))</f>
        <v/>
      </c>
      <c r="HE227" s="807">
        <f t="shared" si="6037"/>
        <v>0</v>
      </c>
      <c r="HF227" s="196">
        <f t="shared" si="6037"/>
        <v>220</v>
      </c>
      <c r="HG227" s="807">
        <f t="shared" ref="HG227" si="6040">IF(ISERROR(HH227/HF227),"",(HH227/HF227))</f>
        <v>18</v>
      </c>
      <c r="HH227" s="807">
        <f t="shared" si="6037"/>
        <v>3960</v>
      </c>
      <c r="HI227" s="196">
        <f t="shared" si="6037"/>
        <v>0</v>
      </c>
      <c r="HJ227" s="807" t="str">
        <f t="shared" ref="HJ227" si="6041">IF(ISERROR(HK227/HI227),"",(HK227/HI227))</f>
        <v/>
      </c>
      <c r="HK227" s="807">
        <f t="shared" si="6037"/>
        <v>0</v>
      </c>
      <c r="HL227" s="196">
        <f t="shared" si="6037"/>
        <v>0</v>
      </c>
      <c r="HM227" s="807" t="str">
        <f t="shared" ref="HM227" si="6042">IF(ISERROR(HN227/HL227),"",(HN227/HL227))</f>
        <v/>
      </c>
      <c r="HN227" s="807">
        <f t="shared" si="6037"/>
        <v>0</v>
      </c>
      <c r="HO227" s="196">
        <f t="shared" si="6037"/>
        <v>0</v>
      </c>
      <c r="HP227" s="807">
        <f>HP218+HP173+HP149+HP130+HP108+HP81+HP57+HP30</f>
        <v>0</v>
      </c>
      <c r="HQ227" s="807">
        <f t="shared" si="6037"/>
        <v>0</v>
      </c>
      <c r="HR227" s="196">
        <f t="shared" si="6037"/>
        <v>0</v>
      </c>
      <c r="HS227" s="807" t="str">
        <f t="shared" ref="HS227" si="6043">IF(ISERROR(HT227/HR227),"",(HT227/HR227))</f>
        <v/>
      </c>
      <c r="HT227" s="807">
        <f t="shared" si="6037"/>
        <v>0</v>
      </c>
      <c r="HU227" s="196">
        <f t="shared" si="6037"/>
        <v>0</v>
      </c>
      <c r="HV227" s="196">
        <f t="shared" si="6037"/>
        <v>0</v>
      </c>
      <c r="HW227" s="807" t="str">
        <f t="shared" ref="HW227" si="6044">IF(ISERROR(HX227/HV227),"",(HX227/HV227))</f>
        <v/>
      </c>
      <c r="HX227" s="807">
        <f t="shared" si="6037"/>
        <v>0</v>
      </c>
      <c r="HY227" s="424">
        <f t="shared" si="5489"/>
        <v>3960</v>
      </c>
      <c r="HZ227" s="196">
        <f t="shared" si="6037"/>
        <v>490</v>
      </c>
      <c r="IA227" s="807">
        <f t="shared" ref="IA227" si="6045">IF(ISERROR(IB227/HZ227),"",(IB227/HZ227))</f>
        <v>16.938775510204081</v>
      </c>
      <c r="IB227" s="807">
        <f t="shared" si="6037"/>
        <v>8300</v>
      </c>
      <c r="IC227" s="196">
        <f t="shared" si="6037"/>
        <v>0</v>
      </c>
      <c r="ID227" s="807" t="str">
        <f t="shared" ref="ID227" si="6046">IF(ISERROR(IE227/IC227),"",(IE227/IC227))</f>
        <v/>
      </c>
      <c r="IE227" s="807">
        <f t="shared" si="6037"/>
        <v>0</v>
      </c>
      <c r="IF227" s="196">
        <f t="shared" si="6037"/>
        <v>330</v>
      </c>
      <c r="IG227" s="807">
        <f t="shared" ref="IG227" si="6047">IF(ISERROR(IH227/IF227),"",(IH227/IF227))</f>
        <v>1054.5454545454545</v>
      </c>
      <c r="IH227" s="807">
        <f t="shared" si="6037"/>
        <v>348000</v>
      </c>
      <c r="II227" s="196">
        <f t="shared" si="6037"/>
        <v>365</v>
      </c>
      <c r="IJ227" s="807">
        <f t="shared" ref="IJ227" si="6048">IF(ISERROR(IK227/II227),"",(IK227/II227))</f>
        <v>224.06301369863013</v>
      </c>
      <c r="IK227" s="807">
        <f t="shared" si="6037"/>
        <v>81783</v>
      </c>
      <c r="IL227" s="196">
        <f t="shared" si="6037"/>
        <v>0</v>
      </c>
      <c r="IM227" s="807" t="str">
        <f t="shared" ref="IM227" si="6049">IF(ISERROR(IN227/IL227),"",(IN227/IL227))</f>
        <v/>
      </c>
      <c r="IN227" s="807">
        <f t="shared" si="6037"/>
        <v>0</v>
      </c>
      <c r="IO227" s="424">
        <f t="shared" si="6037"/>
        <v>438083</v>
      </c>
      <c r="IP227" s="807">
        <f t="shared" si="6037"/>
        <v>0</v>
      </c>
      <c r="IQ227" s="807">
        <f t="shared" si="6037"/>
        <v>0</v>
      </c>
      <c r="IR227" s="807">
        <f t="shared" si="6037"/>
        <v>44204.3</v>
      </c>
      <c r="IS227" s="424">
        <f t="shared" si="5588"/>
        <v>486247.3</v>
      </c>
      <c r="IT227" s="193"/>
      <c r="IU227" s="195">
        <f>IU218+IU173+IU149+IU130+IU57+IU30</f>
        <v>0</v>
      </c>
      <c r="IV227" s="807" t="str">
        <f>IF(ISERROR(IW227/IU227),"",(IW227/IU227))</f>
        <v/>
      </c>
      <c r="IW227" s="807">
        <f>IW218+IW173+IW149+IW130+IW57+IW30</f>
        <v>0</v>
      </c>
      <c r="IX227" s="196">
        <f t="shared" ref="IX227:KP227" si="6050">IX218+IX173+IX149+IX130+IX57+IX30</f>
        <v>0</v>
      </c>
      <c r="IY227" s="807" t="str">
        <f t="shared" ref="IY227" si="6051">IF(ISERROR(IZ227/IX227),"",(IZ227/IX227))</f>
        <v/>
      </c>
      <c r="IZ227" s="807">
        <f t="shared" si="6050"/>
        <v>0</v>
      </c>
      <c r="JA227" s="196">
        <f t="shared" si="6050"/>
        <v>0</v>
      </c>
      <c r="JB227" s="807" t="str">
        <f t="shared" ref="JB227" si="6052">IF(ISERROR(JC227/JA227),"",(JC227/JA227))</f>
        <v/>
      </c>
      <c r="JC227" s="807">
        <f t="shared" si="6050"/>
        <v>0</v>
      </c>
      <c r="JD227" s="196">
        <f t="shared" si="6050"/>
        <v>0</v>
      </c>
      <c r="JE227" s="807" t="str">
        <f t="shared" ref="JE227" si="6053">IF(ISERROR(JF227/JD227),"",(JF227/JD227))</f>
        <v/>
      </c>
      <c r="JF227" s="807">
        <f t="shared" si="6050"/>
        <v>0</v>
      </c>
      <c r="JG227" s="196">
        <f t="shared" si="6050"/>
        <v>0</v>
      </c>
      <c r="JH227" s="807" t="str">
        <f t="shared" ref="JH227" si="6054">IF(ISERROR(JI227/JG227),"",(JI227/JG227))</f>
        <v/>
      </c>
      <c r="JI227" s="807">
        <f t="shared" si="6050"/>
        <v>0</v>
      </c>
      <c r="JJ227" s="196">
        <f t="shared" si="6050"/>
        <v>0</v>
      </c>
      <c r="JK227" s="807" t="str">
        <f t="shared" ref="JK227" si="6055">IF(ISERROR(JL227/JJ227),"",(JL227/JJ227))</f>
        <v/>
      </c>
      <c r="JL227" s="807">
        <f t="shared" si="6050"/>
        <v>0</v>
      </c>
      <c r="JM227" s="196">
        <f t="shared" si="6050"/>
        <v>0</v>
      </c>
      <c r="JN227" s="807">
        <f>JN218+JN173+JN149+JN130+JN108+JN81+JN57+JN30</f>
        <v>0</v>
      </c>
      <c r="JO227" s="807">
        <f t="shared" si="6050"/>
        <v>0</v>
      </c>
      <c r="JP227" s="196">
        <f t="shared" si="6050"/>
        <v>0</v>
      </c>
      <c r="JQ227" s="807" t="str">
        <f t="shared" ref="JQ227" si="6056">IF(ISERROR(JR227/JP227),"",(JR227/JP227))</f>
        <v/>
      </c>
      <c r="JR227" s="807">
        <f t="shared" si="6050"/>
        <v>0</v>
      </c>
      <c r="JS227" s="196">
        <f t="shared" si="6050"/>
        <v>0</v>
      </c>
      <c r="JT227" s="196">
        <f t="shared" si="6050"/>
        <v>0</v>
      </c>
      <c r="JU227" s="807" t="str">
        <f t="shared" ref="JU227" si="6057">IF(ISERROR(JV227/JT227),"",(JV227/JT227))</f>
        <v/>
      </c>
      <c r="JV227" s="807">
        <f t="shared" si="6050"/>
        <v>0</v>
      </c>
      <c r="JW227" s="424">
        <f t="shared" si="5490"/>
        <v>0</v>
      </c>
      <c r="JX227" s="196">
        <f t="shared" si="6050"/>
        <v>490</v>
      </c>
      <c r="JY227" s="807">
        <f t="shared" ref="JY227" si="6058">IF(ISERROR(JZ227/JX227),"",(JZ227/JX227))</f>
        <v>16.938775510204081</v>
      </c>
      <c r="JZ227" s="807">
        <f t="shared" si="6050"/>
        <v>8300</v>
      </c>
      <c r="KA227" s="196">
        <f t="shared" si="6050"/>
        <v>0</v>
      </c>
      <c r="KB227" s="807" t="str">
        <f t="shared" ref="KB227" si="6059">IF(ISERROR(KC227/KA227),"",(KC227/KA227))</f>
        <v/>
      </c>
      <c r="KC227" s="807">
        <f t="shared" si="6050"/>
        <v>0</v>
      </c>
      <c r="KD227" s="196">
        <f t="shared" si="6050"/>
        <v>330</v>
      </c>
      <c r="KE227" s="807">
        <f t="shared" ref="KE227" si="6060">IF(ISERROR(KF227/KD227),"",(KF227/KD227))</f>
        <v>1054.5454545454545</v>
      </c>
      <c r="KF227" s="807">
        <f t="shared" si="6050"/>
        <v>348000</v>
      </c>
      <c r="KG227" s="196">
        <f t="shared" si="6050"/>
        <v>80</v>
      </c>
      <c r="KH227" s="807">
        <f t="shared" ref="KH227" si="6061">IF(ISERROR(KI227/KG227),"",(KI227/KG227))</f>
        <v>222</v>
      </c>
      <c r="KI227" s="807">
        <f t="shared" si="6050"/>
        <v>17760</v>
      </c>
      <c r="KJ227" s="196">
        <f t="shared" si="6050"/>
        <v>0</v>
      </c>
      <c r="KK227" s="807" t="str">
        <f t="shared" ref="KK227" si="6062">IF(ISERROR(KL227/KJ227),"",(KL227/KJ227))</f>
        <v/>
      </c>
      <c r="KL227" s="807">
        <f t="shared" si="6050"/>
        <v>0</v>
      </c>
      <c r="KM227" s="424">
        <f t="shared" si="6050"/>
        <v>374060</v>
      </c>
      <c r="KN227" s="807">
        <f t="shared" si="6050"/>
        <v>0</v>
      </c>
      <c r="KO227" s="807">
        <f t="shared" si="6050"/>
        <v>0</v>
      </c>
      <c r="KP227" s="807">
        <f t="shared" si="6050"/>
        <v>37406</v>
      </c>
      <c r="KQ227" s="424">
        <f t="shared" si="5604"/>
        <v>411466</v>
      </c>
      <c r="KR227" s="193"/>
    </row>
    <row r="228" spans="1:304" ht="15" customHeight="1" thickBot="1">
      <c r="A228" s="1004"/>
      <c r="B228" s="1002" t="s">
        <v>145</v>
      </c>
      <c r="C228" s="1002"/>
      <c r="D228" s="198" t="s">
        <v>57</v>
      </c>
      <c r="E228" s="199">
        <f>E219+E174+E150+E131+E108+E81+E58+E31</f>
        <v>0</v>
      </c>
      <c r="F228" s="200" t="str">
        <f t="shared" si="5713"/>
        <v/>
      </c>
      <c r="G228" s="200">
        <f t="shared" ref="G228:H228" si="6063">G219+G174+G150+G131+G108+G81+G58+G31</f>
        <v>0</v>
      </c>
      <c r="H228" s="200">
        <f t="shared" si="6063"/>
        <v>1605</v>
      </c>
      <c r="I228" s="200">
        <f t="shared" si="5460"/>
        <v>36.86915887850467</v>
      </c>
      <c r="J228" s="200">
        <f t="shared" ref="J228:K228" si="6064">J219+J174+J150+J131+J108+J81+J58+J31</f>
        <v>59175</v>
      </c>
      <c r="K228" s="200">
        <f t="shared" si="6064"/>
        <v>0</v>
      </c>
      <c r="L228" s="200" t="str">
        <f t="shared" si="5461"/>
        <v/>
      </c>
      <c r="M228" s="200">
        <f t="shared" ref="M228:N228" si="6065">M219+M174+M150+M131+M108+M81+M58+M31</f>
        <v>0</v>
      </c>
      <c r="N228" s="200">
        <f t="shared" si="6065"/>
        <v>300</v>
      </c>
      <c r="O228" s="200">
        <f t="shared" si="5462"/>
        <v>30</v>
      </c>
      <c r="P228" s="200">
        <f t="shared" ref="P228:Q228" si="6066">P219+P174+P150+P131+P108+P81+P58+P31</f>
        <v>9000</v>
      </c>
      <c r="Q228" s="200">
        <f t="shared" si="6066"/>
        <v>251</v>
      </c>
      <c r="R228" s="200">
        <f t="shared" si="5463"/>
        <v>687.64940239043824</v>
      </c>
      <c r="S228" s="200">
        <f t="shared" ref="S228:T228" si="6067">S219+S174+S150+S131+S108+S81+S58+S31</f>
        <v>172600</v>
      </c>
      <c r="T228" s="200">
        <f t="shared" si="6067"/>
        <v>121</v>
      </c>
      <c r="U228" s="200">
        <f t="shared" si="5464"/>
        <v>688.08264462809916</v>
      </c>
      <c r="V228" s="200">
        <f t="shared" ref="V228:Z228" si="6068">V219+V174+V150+V131+V108+V81+V58+V31</f>
        <v>83258</v>
      </c>
      <c r="W228" s="706">
        <f t="shared" si="6068"/>
        <v>0</v>
      </c>
      <c r="X228" s="200">
        <f t="shared" si="6068"/>
        <v>0</v>
      </c>
      <c r="Y228" s="200">
        <f t="shared" si="6068"/>
        <v>0</v>
      </c>
      <c r="Z228" s="200">
        <f t="shared" si="6068"/>
        <v>62400</v>
      </c>
      <c r="AA228" s="252">
        <f t="shared" si="5465"/>
        <v>0.7</v>
      </c>
      <c r="AB228" s="200">
        <f t="shared" ref="AB228:AD228" si="6069">AB219+AB174+AB150+AB131+AB108+AB81+AB58+AB31</f>
        <v>43680</v>
      </c>
      <c r="AC228" s="200">
        <f t="shared" si="6069"/>
        <v>380000</v>
      </c>
      <c r="AD228" s="200">
        <f t="shared" si="6069"/>
        <v>91</v>
      </c>
      <c r="AE228" s="200">
        <f t="shared" si="5466"/>
        <v>1000</v>
      </c>
      <c r="AF228" s="200">
        <f t="shared" ref="AF228:AH228" si="6070">AF219+AF174+AF150+AF131+AF108+AF81+AF58+AF31</f>
        <v>91000</v>
      </c>
      <c r="AG228" s="200">
        <f t="shared" si="6070"/>
        <v>458713</v>
      </c>
      <c r="AH228" s="200">
        <f t="shared" si="6070"/>
        <v>0</v>
      </c>
      <c r="AI228" s="200" t="str">
        <f t="shared" si="5500"/>
        <v/>
      </c>
      <c r="AJ228" s="200">
        <f t="shared" ref="AJ228:AK228" si="6071">AJ219+AJ174+AJ150+AJ131+AJ108+AJ81+AJ58+AJ31</f>
        <v>0</v>
      </c>
      <c r="AK228" s="200">
        <f t="shared" si="6071"/>
        <v>0</v>
      </c>
      <c r="AL228" s="200" t="str">
        <f t="shared" si="5607"/>
        <v/>
      </c>
      <c r="AM228" s="200">
        <f t="shared" ref="AM228:AN228" si="6072">AM219+AM174+AM150+AM131+AM108+AM81+AM58+AM31</f>
        <v>0</v>
      </c>
      <c r="AN228" s="200">
        <f t="shared" si="6072"/>
        <v>0</v>
      </c>
      <c r="AO228" s="200" t="str">
        <f t="shared" si="5504"/>
        <v/>
      </c>
      <c r="AP228" s="200">
        <f t="shared" ref="AP228:AQ228" si="6073">AP219+AP174+AP150+AP131+AP108+AP81+AP58+AP31</f>
        <v>0</v>
      </c>
      <c r="AQ228" s="200">
        <f t="shared" si="6073"/>
        <v>0</v>
      </c>
      <c r="AR228" s="200" t="str">
        <f t="shared" si="5506"/>
        <v/>
      </c>
      <c r="AS228" s="200">
        <f t="shared" ref="AS228:AT228" si="6074">AS219+AS174+AS150+AS131+AS108+AS81+AS58+AS31</f>
        <v>0</v>
      </c>
      <c r="AT228" s="200">
        <f t="shared" si="6074"/>
        <v>0</v>
      </c>
      <c r="AU228" s="200" t="str">
        <f t="shared" si="5860"/>
        <v/>
      </c>
      <c r="AV228" s="200">
        <f t="shared" ref="AV228:AZ228" si="6075">AV219+AV174+AV150+AV131+AV108+AV81+AV58+AV31</f>
        <v>0</v>
      </c>
      <c r="AW228" s="200">
        <f t="shared" si="6075"/>
        <v>0</v>
      </c>
      <c r="AX228" s="200">
        <f t="shared" si="6075"/>
        <v>0</v>
      </c>
      <c r="AY228" s="200">
        <f t="shared" si="6075"/>
        <v>5000</v>
      </c>
      <c r="AZ228" s="201">
        <f t="shared" si="6075"/>
        <v>45708.800000000003</v>
      </c>
      <c r="BA228" s="212">
        <f t="shared" si="5308"/>
        <v>509421.8</v>
      </c>
      <c r="BB228" s="193"/>
      <c r="BC228" s="199">
        <f>BC219+BC174+BC150+BC131+BC108+BC81+BC58+BC31</f>
        <v>100</v>
      </c>
      <c r="BD228" s="845">
        <f t="shared" si="5923"/>
        <v>60</v>
      </c>
      <c r="BE228" s="845">
        <f t="shared" ref="BE228:BF228" si="6076">BE219+BE174+BE150+BE131+BE108+BE81+BE58+BE31</f>
        <v>6000</v>
      </c>
      <c r="BF228" s="200">
        <f t="shared" si="6076"/>
        <v>1025</v>
      </c>
      <c r="BG228" s="845">
        <f t="shared" si="5924"/>
        <v>33.170731707317074</v>
      </c>
      <c r="BH228" s="845">
        <f t="shared" ref="BH228:BI228" si="6077">BH219+BH174+BH150+BH131+BH108+BH81+BH58+BH31</f>
        <v>34000</v>
      </c>
      <c r="BI228" s="200">
        <f t="shared" si="6077"/>
        <v>2113</v>
      </c>
      <c r="BJ228" s="845">
        <f t="shared" si="5925"/>
        <v>26.515854235683861</v>
      </c>
      <c r="BK228" s="845">
        <f t="shared" ref="BK228:BL228" si="6078">BK219+BK174+BK150+BK131+BK108+BK81+BK58+BK31</f>
        <v>56028</v>
      </c>
      <c r="BL228" s="200">
        <f t="shared" si="6078"/>
        <v>2450</v>
      </c>
      <c r="BM228" s="845">
        <f t="shared" si="5926"/>
        <v>35</v>
      </c>
      <c r="BN228" s="845">
        <f t="shared" ref="BN228:BO228" si="6079">BN219+BN174+BN150+BN131+BN108+BN81+BN58+BN31</f>
        <v>85750</v>
      </c>
      <c r="BO228" s="200">
        <f t="shared" si="6079"/>
        <v>32</v>
      </c>
      <c r="BP228" s="845">
        <f t="shared" si="5927"/>
        <v>1400</v>
      </c>
      <c r="BQ228" s="845">
        <f t="shared" ref="BQ228:BR228" si="6080">BQ219+BQ174+BQ150+BQ131+BQ108+BQ81+BQ58+BQ31</f>
        <v>44800</v>
      </c>
      <c r="BR228" s="200">
        <f t="shared" si="6080"/>
        <v>293</v>
      </c>
      <c r="BS228" s="845">
        <f t="shared" si="5928"/>
        <v>683.64505119453929</v>
      </c>
      <c r="BT228" s="845">
        <f t="shared" ref="BT228:BX228" si="6081">BT219+BT174+BT150+BT131+BT108+BT81+BT58+BT31</f>
        <v>200308</v>
      </c>
      <c r="BU228" s="706">
        <f t="shared" si="6081"/>
        <v>214.4</v>
      </c>
      <c r="BV228" s="845">
        <f t="shared" si="6081"/>
        <v>0</v>
      </c>
      <c r="BW228" s="845">
        <f t="shared" si="6081"/>
        <v>321600</v>
      </c>
      <c r="BX228" s="200">
        <f t="shared" si="6081"/>
        <v>502000</v>
      </c>
      <c r="BY228" s="845">
        <f t="shared" si="5929"/>
        <v>0.59859760956175301</v>
      </c>
      <c r="BZ228" s="845">
        <f t="shared" ref="BZ228:CB228" si="6082">BZ219+BZ174+BZ150+BZ131+BZ108+BZ81+BZ58+BZ31</f>
        <v>300496</v>
      </c>
      <c r="CA228" s="200">
        <f t="shared" si="6082"/>
        <v>337280</v>
      </c>
      <c r="CB228" s="200">
        <f t="shared" si="6082"/>
        <v>0</v>
      </c>
      <c r="CC228" s="845" t="str">
        <f t="shared" si="5930"/>
        <v/>
      </c>
      <c r="CD228" s="845">
        <f>CD219+CD174+CD150+CD131+CD108+CD81+CD58+CD31</f>
        <v>0</v>
      </c>
      <c r="CE228" s="424">
        <f t="shared" si="5486"/>
        <v>1048982</v>
      </c>
      <c r="CF228" s="200">
        <f>CF219+CF174+CF150+CF131+CF108+CF81+CF58+CF31</f>
        <v>10190</v>
      </c>
      <c r="CG228" s="845">
        <f t="shared" si="5931"/>
        <v>23.047105004906772</v>
      </c>
      <c r="CH228" s="845">
        <f t="shared" ref="CH228:CI228" si="6083">CH219+CH174+CH150+CH131+CH108+CH81+CH58+CH31</f>
        <v>234850</v>
      </c>
      <c r="CI228" s="200">
        <f t="shared" si="6083"/>
        <v>0</v>
      </c>
      <c r="CJ228" s="845" t="str">
        <f t="shared" si="5932"/>
        <v/>
      </c>
      <c r="CK228" s="845">
        <f t="shared" ref="CK228:CL228" si="6084">CK219+CK174+CK150+CK131+CK108+CK81+CK58+CK31</f>
        <v>0</v>
      </c>
      <c r="CL228" s="200">
        <f t="shared" si="6084"/>
        <v>0</v>
      </c>
      <c r="CM228" s="845" t="str">
        <f t="shared" si="5933"/>
        <v/>
      </c>
      <c r="CN228" s="845">
        <f t="shared" ref="CN228:CO228" si="6085">CN219+CN174+CN150+CN131+CN108+CN81+CN58+CN31</f>
        <v>0</v>
      </c>
      <c r="CO228" s="200">
        <f t="shared" si="6085"/>
        <v>7980</v>
      </c>
      <c r="CP228" s="845">
        <f t="shared" si="5934"/>
        <v>190.39598997493735</v>
      </c>
      <c r="CQ228" s="845">
        <f t="shared" ref="CQ228:CR228" si="6086">CQ219+CQ174+CQ150+CQ131+CQ108+CQ81+CQ58+CQ31</f>
        <v>1519360</v>
      </c>
      <c r="CR228" s="200">
        <f t="shared" si="6086"/>
        <v>0</v>
      </c>
      <c r="CS228" s="845" t="str">
        <f t="shared" si="5935"/>
        <v/>
      </c>
      <c r="CT228" s="845">
        <f t="shared" ref="CT228:CX228" si="6087">CT219+CT174+CT150+CT131+CT108+CT81+CT58+CT31</f>
        <v>0</v>
      </c>
      <c r="CU228" s="424">
        <f t="shared" si="6087"/>
        <v>1754210</v>
      </c>
      <c r="CV228" s="845">
        <f t="shared" si="6087"/>
        <v>0</v>
      </c>
      <c r="CW228" s="845">
        <f t="shared" si="6087"/>
        <v>15000</v>
      </c>
      <c r="CX228" s="845">
        <f t="shared" si="6087"/>
        <v>248159.2</v>
      </c>
      <c r="CY228" s="424">
        <f t="shared" si="5540"/>
        <v>3066351.2</v>
      </c>
      <c r="CZ228" s="833"/>
      <c r="DA228" s="199">
        <f>DA219+DA174+DA150+DA131+DA108+DA81+DA58+DA31</f>
        <v>200</v>
      </c>
      <c r="DB228" s="845"/>
      <c r="DC228" s="845">
        <f t="shared" ref="DC228:DD228" si="6088">DC219+DC174+DC150+DC131+DC108+DC81+DC58+DC31</f>
        <v>5000</v>
      </c>
      <c r="DD228" s="200">
        <f t="shared" si="6088"/>
        <v>550</v>
      </c>
      <c r="DE228" s="845"/>
      <c r="DF228" s="845">
        <f t="shared" ref="DF228:DG228" si="6089">DF219+DF174+DF150+DF131+DF108+DF81+DF58+DF31</f>
        <v>22750</v>
      </c>
      <c r="DG228" s="200">
        <f t="shared" si="6089"/>
        <v>2024</v>
      </c>
      <c r="DH228" s="845"/>
      <c r="DI228" s="845">
        <f t="shared" ref="DI228:DJ228" si="6090">DI219+DI174+DI150+DI131+DI108+DI81+DI58+DI31</f>
        <v>49902</v>
      </c>
      <c r="DJ228" s="200">
        <f t="shared" si="6090"/>
        <v>1757.1</v>
      </c>
      <c r="DK228" s="845"/>
      <c r="DL228" s="845">
        <f t="shared" ref="DL228:DM228" si="6091">DL219+DL174+DL150+DL131+DL108+DL81+DL58+DL31</f>
        <v>60439</v>
      </c>
      <c r="DM228" s="200">
        <f t="shared" si="6091"/>
        <v>10</v>
      </c>
      <c r="DN228" s="845"/>
      <c r="DO228" s="845">
        <f t="shared" ref="DO228:DP228" si="6092">DO219+DO174+DO150+DO131+DO108+DO81+DO58+DO31</f>
        <v>3500</v>
      </c>
      <c r="DP228" s="200">
        <f t="shared" si="6092"/>
        <v>243.7</v>
      </c>
      <c r="DQ228" s="845"/>
      <c r="DR228" s="845">
        <f t="shared" ref="DR228:DV228" si="6093">DR219+DR174+DR150+DR131+DR108+DR81+DR58+DR31</f>
        <v>170340</v>
      </c>
      <c r="DS228" s="706">
        <f t="shared" si="6093"/>
        <v>10</v>
      </c>
      <c r="DT228" s="845">
        <f t="shared" si="6093"/>
        <v>0</v>
      </c>
      <c r="DU228" s="845">
        <f t="shared" si="6093"/>
        <v>15000</v>
      </c>
      <c r="DV228" s="200">
        <f t="shared" si="6093"/>
        <v>253720</v>
      </c>
      <c r="DW228" s="845"/>
      <c r="DX228" s="845">
        <f t="shared" ref="DX228:DZ228" si="6094">DX219+DX174+DX150+DX131+DX108+DX81+DX58+DX31</f>
        <v>113590</v>
      </c>
      <c r="DY228" s="200">
        <f t="shared" si="6094"/>
        <v>0</v>
      </c>
      <c r="DZ228" s="200">
        <f t="shared" si="6094"/>
        <v>0</v>
      </c>
      <c r="EA228" s="845"/>
      <c r="EB228" s="845">
        <f>EB219+EB174+EB150+EB131+EB108+EB81+EB58+EB31</f>
        <v>0</v>
      </c>
      <c r="EC228" s="424">
        <f t="shared" si="5487"/>
        <v>440521</v>
      </c>
      <c r="ED228" s="200">
        <f>ED219+ED174+ED150+ED131+ED108+ED81+ED58+ED31</f>
        <v>9305</v>
      </c>
      <c r="EE228" s="845"/>
      <c r="EF228" s="845">
        <f t="shared" ref="EF228:EG228" si="6095">EF219+EF174+EF150+EF131+EF108+EF81+EF58+EF31</f>
        <v>212830</v>
      </c>
      <c r="EG228" s="200">
        <f t="shared" si="6095"/>
        <v>0</v>
      </c>
      <c r="EH228" s="845"/>
      <c r="EI228" s="845">
        <f t="shared" ref="EI228:EJ228" si="6096">EI219+EI174+EI150+EI131+EI108+EI81+EI58+EI31</f>
        <v>0</v>
      </c>
      <c r="EJ228" s="200">
        <f t="shared" si="6096"/>
        <v>0</v>
      </c>
      <c r="EK228" s="845"/>
      <c r="EL228" s="845">
        <f t="shared" ref="EL228:EM228" si="6097">EL219+EL174+EL150+EL131+EL108+EL81+EL58+EL31</f>
        <v>0</v>
      </c>
      <c r="EM228" s="200">
        <f t="shared" si="6097"/>
        <v>8730</v>
      </c>
      <c r="EN228" s="845"/>
      <c r="EO228" s="845">
        <f t="shared" ref="EO228:EP228" si="6098">EO219+EO174+EO150+EO131+EO108+EO81+EO58+EO31</f>
        <v>1738800</v>
      </c>
      <c r="EP228" s="200">
        <f t="shared" si="6098"/>
        <v>0</v>
      </c>
      <c r="EQ228" s="845"/>
      <c r="ER228" s="845">
        <f t="shared" ref="ER228:EV228" si="6099">ER219+ER174+ER150+ER131+ER108+ER81+ER58+ER31</f>
        <v>0</v>
      </c>
      <c r="ES228" s="424">
        <f t="shared" si="6099"/>
        <v>1951630</v>
      </c>
      <c r="ET228" s="845">
        <f t="shared" si="6099"/>
        <v>0</v>
      </c>
      <c r="EU228" s="845">
        <f t="shared" si="6099"/>
        <v>4000</v>
      </c>
      <c r="EV228" s="868">
        <f t="shared" si="6099"/>
        <v>237715.10000000003</v>
      </c>
      <c r="EW228" s="424">
        <f t="shared" si="5556"/>
        <v>2633866.1</v>
      </c>
      <c r="EX228" s="193"/>
      <c r="EY228" s="199">
        <f>EY219+EY174+EY150+EY131+EY108+EY81+EY58+EY31</f>
        <v>0</v>
      </c>
      <c r="EZ228" s="845"/>
      <c r="FA228" s="845">
        <f t="shared" ref="FA228:FB228" si="6100">FA219+FA174+FA150+FA131+FA108+FA81+FA58+FA31</f>
        <v>0</v>
      </c>
      <c r="FB228" s="200">
        <f t="shared" si="6100"/>
        <v>500</v>
      </c>
      <c r="FC228" s="845"/>
      <c r="FD228" s="845">
        <f t="shared" ref="FD228:FE228" si="6101">FD219+FD174+FD150+FD131+FD108+FD81+FD58+FD31</f>
        <v>16800</v>
      </c>
      <c r="FE228" s="200">
        <f t="shared" si="6101"/>
        <v>629</v>
      </c>
      <c r="FF228" s="845"/>
      <c r="FG228" s="845">
        <f t="shared" ref="FG228:FH228" si="6102">FG219+FG174+FG150+FG131+FG108+FG81+FG58+FG31</f>
        <v>15578</v>
      </c>
      <c r="FH228" s="200">
        <f t="shared" si="6102"/>
        <v>901</v>
      </c>
      <c r="FI228" s="845"/>
      <c r="FJ228" s="845">
        <f t="shared" ref="FJ228:FK228" si="6103">FJ219+FJ174+FJ150+FJ131+FJ108+FJ81+FJ58+FJ31</f>
        <v>25794</v>
      </c>
      <c r="FK228" s="200">
        <f t="shared" si="6103"/>
        <v>10</v>
      </c>
      <c r="FL228" s="845"/>
      <c r="FM228" s="845">
        <f t="shared" ref="FM228:FN228" si="6104">FM219+FM174+FM150+FM131+FM108+FM81+FM58+FM31</f>
        <v>3500</v>
      </c>
      <c r="FN228" s="200">
        <f t="shared" si="6104"/>
        <v>325</v>
      </c>
      <c r="FO228" s="845"/>
      <c r="FP228" s="845">
        <f t="shared" ref="FP228:FT228" si="6105">FP219+FP174+FP150+FP131+FP108+FP81+FP58+FP31</f>
        <v>244370</v>
      </c>
      <c r="FQ228" s="706">
        <f t="shared" si="6105"/>
        <v>25</v>
      </c>
      <c r="FR228" s="845">
        <f t="shared" si="6105"/>
        <v>0</v>
      </c>
      <c r="FS228" s="845">
        <f t="shared" si="6105"/>
        <v>27050</v>
      </c>
      <c r="FT228" s="200">
        <f t="shared" si="6105"/>
        <v>124480</v>
      </c>
      <c r="FU228" s="845"/>
      <c r="FV228" s="845">
        <f t="shared" ref="FV228:FX228" si="6106">FV219+FV174+FV150+FV131+FV108+FV81+FV58+FV31</f>
        <v>65360</v>
      </c>
      <c r="FW228" s="200">
        <f t="shared" si="6106"/>
        <v>7520</v>
      </c>
      <c r="FX228" s="845">
        <f t="shared" si="6106"/>
        <v>0</v>
      </c>
      <c r="FY228" s="845"/>
      <c r="FZ228" s="845">
        <f>FZ219+FZ174+FZ150+FZ131+FZ108+FZ81+FZ58+FZ31</f>
        <v>0</v>
      </c>
      <c r="GA228" s="424">
        <f t="shared" si="5488"/>
        <v>398452</v>
      </c>
      <c r="GB228" s="200">
        <f>GB219+GB174+GB150+GB131+GB108+GB81+GB58+GB31</f>
        <v>8660</v>
      </c>
      <c r="GC228" s="845"/>
      <c r="GD228" s="845">
        <f t="shared" ref="GD228:GE228" si="6107">GD219+GD174+GD150+GD131+GD108+GD81+GD58+GD31</f>
        <v>191200</v>
      </c>
      <c r="GE228" s="200">
        <f t="shared" si="6107"/>
        <v>0</v>
      </c>
      <c r="GF228" s="845"/>
      <c r="GG228" s="845">
        <f t="shared" ref="GG228:GH228" si="6108">GG219+GG174+GG150+GG131+GG108+GG81+GG58+GG31</f>
        <v>0</v>
      </c>
      <c r="GH228" s="200">
        <f t="shared" si="6108"/>
        <v>0</v>
      </c>
      <c r="GI228" s="845"/>
      <c r="GJ228" s="845">
        <f t="shared" ref="GJ228:GK228" si="6109">GJ219+GJ174+GJ150+GJ131+GJ108+GJ81+GJ58+GJ31</f>
        <v>0</v>
      </c>
      <c r="GK228" s="200">
        <f t="shared" si="6109"/>
        <v>8580</v>
      </c>
      <c r="GL228" s="845"/>
      <c r="GM228" s="845">
        <f t="shared" ref="GM228:GN228" si="6110">GM219+GM174+GM150+GM131+GM108+GM81+GM58+GM31</f>
        <v>1664300</v>
      </c>
      <c r="GN228" s="200">
        <f t="shared" si="6110"/>
        <v>0</v>
      </c>
      <c r="GO228" s="845"/>
      <c r="GP228" s="845">
        <f t="shared" ref="GP228:GT228" si="6111">GP219+GP174+GP150+GP131+GP108+GP81+GP58+GP31</f>
        <v>0</v>
      </c>
      <c r="GQ228" s="424">
        <f t="shared" si="6111"/>
        <v>1855500</v>
      </c>
      <c r="GR228" s="845">
        <f t="shared" si="6111"/>
        <v>0</v>
      </c>
      <c r="GS228" s="845">
        <f t="shared" si="6111"/>
        <v>4000</v>
      </c>
      <c r="GT228" s="868">
        <f t="shared" si="6111"/>
        <v>222690.19999999998</v>
      </c>
      <c r="GU228" s="424">
        <f t="shared" si="5572"/>
        <v>2480642.2000000002</v>
      </c>
      <c r="GV228" s="193"/>
      <c r="GW228" s="199">
        <f>GW219+GW174+GW150+GW131+GW108+GW81+GW58+GW31</f>
        <v>0</v>
      </c>
      <c r="GX228" s="845"/>
      <c r="GY228" s="845">
        <f t="shared" ref="GY228:GZ228" si="6112">GY219+GY174+GY150+GY131+GY108+GY81+GY58+GY31</f>
        <v>0</v>
      </c>
      <c r="GZ228" s="200">
        <f t="shared" si="6112"/>
        <v>500</v>
      </c>
      <c r="HA228" s="845"/>
      <c r="HB228" s="845">
        <f t="shared" ref="HB228:HC228" si="6113">HB219+HB174+HB150+HB131+HB108+HB81+HB58+HB31</f>
        <v>16800</v>
      </c>
      <c r="HC228" s="200">
        <f t="shared" si="6113"/>
        <v>1142</v>
      </c>
      <c r="HD228" s="845"/>
      <c r="HE228" s="845">
        <f t="shared" ref="HE228:HF228" si="6114">HE219+HE174+HE150+HE131+HE108+HE81+HE58+HE31</f>
        <v>27213</v>
      </c>
      <c r="HF228" s="200">
        <f t="shared" si="6114"/>
        <v>302</v>
      </c>
      <c r="HG228" s="845"/>
      <c r="HH228" s="845">
        <f t="shared" ref="HH228:HI228" si="6115">HH219+HH174+HH150+HH131+HH108+HH81+HH58+HH31</f>
        <v>8230</v>
      </c>
      <c r="HI228" s="200">
        <f t="shared" si="6115"/>
        <v>10</v>
      </c>
      <c r="HJ228" s="845"/>
      <c r="HK228" s="845">
        <f t="shared" ref="HK228:HL228" si="6116">HK219+HK174+HK150+HK131+HK108+HK81+HK58+HK31</f>
        <v>3500</v>
      </c>
      <c r="HL228" s="200">
        <f t="shared" si="6116"/>
        <v>303.3</v>
      </c>
      <c r="HM228" s="845"/>
      <c r="HN228" s="845">
        <f t="shared" ref="HN228:HR228" si="6117">HN219+HN174+HN150+HN131+HN108+HN81+HN58+HN31</f>
        <v>229360</v>
      </c>
      <c r="HO228" s="706">
        <f t="shared" si="6117"/>
        <v>0</v>
      </c>
      <c r="HP228" s="845">
        <f t="shared" si="6117"/>
        <v>0</v>
      </c>
      <c r="HQ228" s="845">
        <f t="shared" si="6117"/>
        <v>0</v>
      </c>
      <c r="HR228" s="200">
        <f t="shared" si="6117"/>
        <v>46200</v>
      </c>
      <c r="HS228" s="845"/>
      <c r="HT228" s="845">
        <f t="shared" ref="HT228:HV228" si="6118">HT219+HT174+HT150+HT131+HT108+HT81+HT58+HT31</f>
        <v>26300</v>
      </c>
      <c r="HU228" s="200">
        <f t="shared" si="6118"/>
        <v>12800</v>
      </c>
      <c r="HV228" s="200">
        <f t="shared" si="6118"/>
        <v>0</v>
      </c>
      <c r="HW228" s="845"/>
      <c r="HX228" s="845">
        <f>HX219+HX174+HX150+HX131+HX108+HX81+HX58+HX31</f>
        <v>0</v>
      </c>
      <c r="HY228" s="424">
        <f t="shared" si="5489"/>
        <v>311403</v>
      </c>
      <c r="HZ228" s="200">
        <f>HZ219+HZ174+HZ150+HZ131+HZ108+HZ81+HZ58+HZ31</f>
        <v>8660</v>
      </c>
      <c r="IA228" s="845"/>
      <c r="IB228" s="845">
        <f t="shared" ref="IB228:IC228" si="6119">IB219+IB174+IB150+IB131+IB108+IB81+IB58+IB31</f>
        <v>191200</v>
      </c>
      <c r="IC228" s="200">
        <f t="shared" si="6119"/>
        <v>0</v>
      </c>
      <c r="ID228" s="845"/>
      <c r="IE228" s="845">
        <f t="shared" ref="IE228:IF228" si="6120">IE219+IE174+IE150+IE131+IE108+IE81+IE58+IE31</f>
        <v>0</v>
      </c>
      <c r="IF228" s="200">
        <f t="shared" si="6120"/>
        <v>0</v>
      </c>
      <c r="IG228" s="845"/>
      <c r="IH228" s="845">
        <f t="shared" ref="IH228:II228" si="6121">IH219+IH174+IH150+IH131+IH108+IH81+IH58+IH31</f>
        <v>0</v>
      </c>
      <c r="II228" s="200">
        <f t="shared" si="6121"/>
        <v>8580</v>
      </c>
      <c r="IJ228" s="845"/>
      <c r="IK228" s="845">
        <f t="shared" ref="IK228:IL228" si="6122">IK219+IK174+IK150+IK131+IK108+IK81+IK58+IK31</f>
        <v>1664300</v>
      </c>
      <c r="IL228" s="200">
        <f t="shared" si="6122"/>
        <v>0</v>
      </c>
      <c r="IM228" s="845"/>
      <c r="IN228" s="845">
        <f t="shared" ref="IN228:IR228" si="6123">IN219+IN174+IN150+IN131+IN108+IN81+IN58+IN31</f>
        <v>0</v>
      </c>
      <c r="IO228" s="424">
        <f t="shared" si="6123"/>
        <v>1855500</v>
      </c>
      <c r="IP228" s="845">
        <f t="shared" si="6123"/>
        <v>0</v>
      </c>
      <c r="IQ228" s="845">
        <f t="shared" si="6123"/>
        <v>4000</v>
      </c>
      <c r="IR228" s="868">
        <f t="shared" si="6123"/>
        <v>216690.3</v>
      </c>
      <c r="IS228" s="424">
        <f t="shared" si="5588"/>
        <v>2387593.2999999998</v>
      </c>
      <c r="IT228" s="193"/>
      <c r="IU228" s="199">
        <f>IU219+IU174+IU150+IU131+IU108+IU81+IU58+IU31</f>
        <v>0</v>
      </c>
      <c r="IV228" s="845"/>
      <c r="IW228" s="845">
        <f t="shared" ref="IW228:IX228" si="6124">IW219+IW174+IW150+IW131+IW108+IW81+IW58+IW31</f>
        <v>0</v>
      </c>
      <c r="IX228" s="200">
        <f t="shared" si="6124"/>
        <v>500</v>
      </c>
      <c r="IY228" s="845"/>
      <c r="IZ228" s="845">
        <f t="shared" ref="IZ228:JA228" si="6125">IZ219+IZ174+IZ150+IZ131+IZ108+IZ81+IZ58+IZ31</f>
        <v>16800</v>
      </c>
      <c r="JA228" s="200">
        <f t="shared" si="6125"/>
        <v>708.4</v>
      </c>
      <c r="JB228" s="845"/>
      <c r="JC228" s="845">
        <f t="shared" ref="JC228:JD228" si="6126">JC219+JC174+JC150+JC131+JC108+JC81+JC58+JC31</f>
        <v>18134</v>
      </c>
      <c r="JD228" s="200">
        <f t="shared" si="6126"/>
        <v>309.2</v>
      </c>
      <c r="JE228" s="845"/>
      <c r="JF228" s="845">
        <f t="shared" ref="JF228:JG228" si="6127">JF219+JF174+JF150+JF131+JF108+JF81+JF58+JF31</f>
        <v>8482</v>
      </c>
      <c r="JG228" s="200">
        <f t="shared" si="6127"/>
        <v>10</v>
      </c>
      <c r="JH228" s="845"/>
      <c r="JI228" s="845">
        <f t="shared" ref="JI228:JJ228" si="6128">JI219+JI174+JI150+JI131+JI108+JI81+JI58+JI31</f>
        <v>3500</v>
      </c>
      <c r="JJ228" s="200">
        <f t="shared" si="6128"/>
        <v>303</v>
      </c>
      <c r="JK228" s="845"/>
      <c r="JL228" s="845">
        <f t="shared" ref="JL228:JP228" si="6129">JL219+JL174+JL150+JL131+JL108+JL81+JL58+JL31</f>
        <v>228128</v>
      </c>
      <c r="JM228" s="706">
        <f t="shared" si="6129"/>
        <v>0</v>
      </c>
      <c r="JN228" s="845">
        <f t="shared" si="6129"/>
        <v>0</v>
      </c>
      <c r="JO228" s="845">
        <f t="shared" si="6129"/>
        <v>0</v>
      </c>
      <c r="JP228" s="200">
        <f t="shared" si="6129"/>
        <v>53720</v>
      </c>
      <c r="JQ228" s="845"/>
      <c r="JR228" s="845">
        <f t="shared" ref="JR228:JT228" si="6130">JR219+JR174+JR150+JR131+JR108+JR81+JR58+JR31</f>
        <v>31000</v>
      </c>
      <c r="JS228" s="200">
        <f t="shared" si="6130"/>
        <v>0</v>
      </c>
      <c r="JT228" s="200">
        <f t="shared" si="6130"/>
        <v>0</v>
      </c>
      <c r="JU228" s="845"/>
      <c r="JV228" s="845">
        <f>JV219+JV174+JV150+JV131+JV108+JV81+JV58+JV31</f>
        <v>0</v>
      </c>
      <c r="JW228" s="424">
        <f t="shared" si="5490"/>
        <v>306044</v>
      </c>
      <c r="JX228" s="200">
        <f>JX219+JX174+JX150+JX131+JX108+JX81+JX58+JX31</f>
        <v>8660</v>
      </c>
      <c r="JY228" s="845"/>
      <c r="JZ228" s="845">
        <f t="shared" ref="JZ228:KA228" si="6131">JZ219+JZ174+JZ150+JZ131+JZ108+JZ81+JZ58+JZ31</f>
        <v>191200</v>
      </c>
      <c r="KA228" s="200">
        <f t="shared" si="6131"/>
        <v>0</v>
      </c>
      <c r="KB228" s="845"/>
      <c r="KC228" s="845">
        <f t="shared" ref="KC228:KD228" si="6132">KC219+KC174+KC150+KC131+KC108+KC81+KC58+KC31</f>
        <v>0</v>
      </c>
      <c r="KD228" s="200">
        <f t="shared" si="6132"/>
        <v>0</v>
      </c>
      <c r="KE228" s="845"/>
      <c r="KF228" s="845">
        <f t="shared" ref="KF228:KG228" si="6133">KF219+KF174+KF150+KF131+KF108+KF81+KF58+KF31</f>
        <v>0</v>
      </c>
      <c r="KG228" s="200">
        <f t="shared" si="6133"/>
        <v>8380</v>
      </c>
      <c r="KH228" s="845"/>
      <c r="KI228" s="845">
        <f t="shared" ref="KI228:KJ228" si="6134">KI219+KI174+KI150+KI131+KI108+KI81+KI58+KI31</f>
        <v>1624300</v>
      </c>
      <c r="KJ228" s="200">
        <f t="shared" si="6134"/>
        <v>0</v>
      </c>
      <c r="KK228" s="845"/>
      <c r="KL228" s="845">
        <f t="shared" ref="KL228:KP228" si="6135">KL219+KL174+KL150+KL131+KL108+KL81+KL58+KL31</f>
        <v>0</v>
      </c>
      <c r="KM228" s="424">
        <f t="shared" si="6135"/>
        <v>1815500</v>
      </c>
      <c r="KN228" s="845">
        <f t="shared" si="6135"/>
        <v>0</v>
      </c>
      <c r="KO228" s="845">
        <f t="shared" si="6135"/>
        <v>4000</v>
      </c>
      <c r="KP228" s="868">
        <f t="shared" si="6135"/>
        <v>212154.40000000002</v>
      </c>
      <c r="KQ228" s="424">
        <f t="shared" si="5604"/>
        <v>2337698.4</v>
      </c>
      <c r="KR228" s="193"/>
    </row>
    <row r="229" spans="1:304" ht="18.75" thickBot="1">
      <c r="A229" s="921" t="s">
        <v>64</v>
      </c>
      <c r="B229" s="922"/>
      <c r="C229" s="922"/>
      <c r="D229" s="923"/>
      <c r="E229" s="135">
        <f>SUM(E221,E152,E133,E83)</f>
        <v>6627</v>
      </c>
      <c r="F229" s="137">
        <f t="shared" si="5713"/>
        <v>24.555304059151954</v>
      </c>
      <c r="G229" s="136">
        <f>SUM(G221,G152,G133,G83)</f>
        <v>162728</v>
      </c>
      <c r="H229" s="137">
        <f>SUM(H221,H152,H133,H83)</f>
        <v>68293</v>
      </c>
      <c r="I229" s="137">
        <f t="shared" si="5460"/>
        <v>27.999136075439651</v>
      </c>
      <c r="J229" s="136">
        <f>SUM(J221,J152,J133,J83)</f>
        <v>1912145</v>
      </c>
      <c r="K229" s="137">
        <f>SUM(K221,K152,K133,K83)</f>
        <v>4554</v>
      </c>
      <c r="L229" s="137">
        <f t="shared" si="5461"/>
        <v>34.689064558629774</v>
      </c>
      <c r="M229" s="136">
        <f>SUM(M221,M152,M133,M83)</f>
        <v>157974</v>
      </c>
      <c r="N229" s="137">
        <f>SUM(N221,N152,N133,N83)</f>
        <v>9290</v>
      </c>
      <c r="O229" s="137">
        <f t="shared" si="5462"/>
        <v>25.439397201291712</v>
      </c>
      <c r="P229" s="136">
        <f>SUM(P221,P152,P133,P83)</f>
        <v>236332</v>
      </c>
      <c r="Q229" s="137">
        <f>SUM(Q221,Q152,Q133,Q83)</f>
        <v>6259</v>
      </c>
      <c r="R229" s="137">
        <f t="shared" si="5463"/>
        <v>475.73558076370028</v>
      </c>
      <c r="S229" s="136">
        <f>SUM(S221,S152,S133,S83)</f>
        <v>2977629</v>
      </c>
      <c r="T229" s="137">
        <f>SUM(T221,T152,T133,T83)</f>
        <v>1610</v>
      </c>
      <c r="U229" s="137">
        <f t="shared" si="5464"/>
        <v>610.77453416149069</v>
      </c>
      <c r="V229" s="136">
        <f>SUM(V221,V152,V133,V83)</f>
        <v>983347</v>
      </c>
      <c r="W229" s="707">
        <f>SUM(W221,W152,W133,W83)</f>
        <v>0</v>
      </c>
      <c r="X229" s="136">
        <f>SUM(X221,X152,X133,X83)</f>
        <v>0</v>
      </c>
      <c r="Y229" s="136">
        <f>SUM(Y221,Y152,Y133,Y83)</f>
        <v>0</v>
      </c>
      <c r="Z229" s="137">
        <f>SUM(Z221,Z152,Z133,Z83)</f>
        <v>23269125</v>
      </c>
      <c r="AA229" s="238">
        <f t="shared" si="5465"/>
        <v>0.40904580640655802</v>
      </c>
      <c r="AB229" s="136">
        <f>SUM(AB221,AB152,AB133,AB83)</f>
        <v>9518138</v>
      </c>
      <c r="AC229" s="137">
        <f>SUM(AC221,AC152,AC133,AC83)</f>
        <v>22943891</v>
      </c>
      <c r="AD229" s="137">
        <f>SUM(AD221,AD152,AD133,AD83)</f>
        <v>816</v>
      </c>
      <c r="AE229" s="137">
        <f t="shared" si="5466"/>
        <v>1206.7708333333333</v>
      </c>
      <c r="AF229" s="136">
        <f>SUM(AF221,AF152,AF133,AF83)</f>
        <v>984725</v>
      </c>
      <c r="AG229" s="136">
        <f>SUM(G229,J229,M229,P229,S229,V229,AB229,AF229)</f>
        <v>16933018</v>
      </c>
      <c r="AH229" s="137">
        <f>SUM(AH221,AH152,AH133,AH83)</f>
        <v>0</v>
      </c>
      <c r="AI229" s="137" t="str">
        <f t="shared" si="5500"/>
        <v/>
      </c>
      <c r="AJ229" s="136">
        <f>SUM(AJ221,AJ152,AJ133,AJ83)</f>
        <v>0</v>
      </c>
      <c r="AK229" s="137">
        <f>SUM(AK221,AK152,AK133,AK83)</f>
        <v>0</v>
      </c>
      <c r="AL229" s="137" t="str">
        <f t="shared" si="5607"/>
        <v/>
      </c>
      <c r="AM229" s="136">
        <f>SUM(AM221,AM152,AM133,AM83)</f>
        <v>0</v>
      </c>
      <c r="AN229" s="137">
        <f>SUM(AN221,AN152,AN133,AN83)</f>
        <v>0</v>
      </c>
      <c r="AO229" s="137" t="str">
        <f t="shared" si="5504"/>
        <v/>
      </c>
      <c r="AP229" s="136">
        <f>SUM(AP221,AP152,AP133,AP83)</f>
        <v>0</v>
      </c>
      <c r="AQ229" s="137">
        <f>SUM(AQ221,AQ152,AQ133,AQ83)</f>
        <v>0</v>
      </c>
      <c r="AR229" s="137" t="str">
        <f t="shared" si="5506"/>
        <v/>
      </c>
      <c r="AS229" s="136">
        <f>SUM(AS221,AS152,AS133,AS83)</f>
        <v>0</v>
      </c>
      <c r="AT229" s="137">
        <f>SUM(AT221,AT152,AT133,AT83)</f>
        <v>0</v>
      </c>
      <c r="AU229" s="137" t="str">
        <f t="shared" si="5860"/>
        <v/>
      </c>
      <c r="AV229" s="136">
        <f>SUM(AV221,AV152,AV133,AV83)</f>
        <v>0</v>
      </c>
      <c r="AW229" s="136">
        <f>SUM(AJ229,AM229,AP229,AS229,AV229)</f>
        <v>0</v>
      </c>
      <c r="AX229" s="136">
        <f>SUM(AX221,AX152,AX133,AX83)</f>
        <v>390712</v>
      </c>
      <c r="AY229" s="136">
        <f>SUM(AY221,AY152,AY133,AY83)</f>
        <v>208790</v>
      </c>
      <c r="AZ229" s="203">
        <f>SUM(AZ223:AZ228)</f>
        <v>2006210.4999999998</v>
      </c>
      <c r="BA229" s="203">
        <f>SUM(BA223:BA228)</f>
        <v>19692412.5</v>
      </c>
      <c r="BB229" s="136"/>
      <c r="BC229" s="135">
        <f>SUM(BC221,BC152,BC133,BC83)</f>
        <v>2193</v>
      </c>
      <c r="BD229" s="136">
        <f t="shared" si="5923"/>
        <v>45.297765617875058</v>
      </c>
      <c r="BE229" s="136">
        <f>SUM(BE221,BE152,BE133,BE83)</f>
        <v>99338</v>
      </c>
      <c r="BF229" s="137">
        <f>SUM(BF221,BF152,BF133,BF83)</f>
        <v>41594.800000000003</v>
      </c>
      <c r="BG229" s="136">
        <f t="shared" si="5924"/>
        <v>32.074201582890169</v>
      </c>
      <c r="BH229" s="136">
        <f>SUM(BH221,BH152,BH133,BH83)</f>
        <v>1334120</v>
      </c>
      <c r="BI229" s="137">
        <f>SUM(BI221,BI152,BI133,BI83)</f>
        <v>25876.9</v>
      </c>
      <c r="BJ229" s="136">
        <f t="shared" si="5925"/>
        <v>25.126583941662254</v>
      </c>
      <c r="BK229" s="136">
        <f>SUM(BK221,BK152,BK133,BK83)</f>
        <v>650198.1</v>
      </c>
      <c r="BL229" s="137">
        <f>SUM(BL221,BL152,BL133,BL83)</f>
        <v>29672.1</v>
      </c>
      <c r="BM229" s="136">
        <f t="shared" si="5926"/>
        <v>26.087907495593505</v>
      </c>
      <c r="BN229" s="136">
        <f>SUM(BN221,BN152,BN133,BN83)</f>
        <v>774083</v>
      </c>
      <c r="BO229" s="137">
        <f>SUM(BO221,BO152,BO133,BO83)</f>
        <v>8700.7000000000007</v>
      </c>
      <c r="BP229" s="136">
        <f t="shared" si="5927"/>
        <v>521.42471295413009</v>
      </c>
      <c r="BQ229" s="136">
        <f>SUM(BQ221,BQ152,BQ133,BQ83)</f>
        <v>4536760</v>
      </c>
      <c r="BR229" s="137">
        <f>SUM(BR221,BR152,BR133,BR83)</f>
        <v>2396.1</v>
      </c>
      <c r="BS229" s="136">
        <f t="shared" si="5928"/>
        <v>690.78193731480326</v>
      </c>
      <c r="BT229" s="136">
        <f>SUM(BT221,BT152,BT133,BT83)</f>
        <v>1655182.6</v>
      </c>
      <c r="BU229" s="707">
        <f>SUM(BU221,BU152,BU133,BU83)</f>
        <v>339.5</v>
      </c>
      <c r="BV229" s="136">
        <f>SUM(BV221,BV152,BV133,BV83)</f>
        <v>0</v>
      </c>
      <c r="BW229" s="136">
        <f>SUM(BW221,BW152,BW133,BW83)</f>
        <v>496740</v>
      </c>
      <c r="BX229" s="137">
        <f>SUM(BX221,BX152,BX133,BX83)</f>
        <v>26019350</v>
      </c>
      <c r="BY229" s="136">
        <f t="shared" si="5929"/>
        <v>0.44908354743681145</v>
      </c>
      <c r="BZ229" s="136">
        <f>SUM(BZ221,BZ152,BZ133,BZ83)</f>
        <v>11684862</v>
      </c>
      <c r="CA229" s="137">
        <f>SUM(CA221,CA152,CA133,CA83)</f>
        <v>20838464</v>
      </c>
      <c r="CB229" s="137">
        <f>SUM(CB221,CB152,CB133,CB83)</f>
        <v>513</v>
      </c>
      <c r="CC229" s="136">
        <f t="shared" si="5930"/>
        <v>1019.3469785575048</v>
      </c>
      <c r="CD229" s="136">
        <f>SUM(CD221,CD152,CD133,CD83)</f>
        <v>522925</v>
      </c>
      <c r="CE229" s="818">
        <f t="shared" si="5486"/>
        <v>21754208.699999999</v>
      </c>
      <c r="CF229" s="137">
        <f>SUM(CF221,CF152,CF133,CF83)</f>
        <v>67363.3</v>
      </c>
      <c r="CG229" s="136">
        <f t="shared" si="5931"/>
        <v>24.451533698616309</v>
      </c>
      <c r="CH229" s="136">
        <f>SUM(CH221,CH152,CH133,CH83)</f>
        <v>1647136</v>
      </c>
      <c r="CI229" s="137">
        <f>SUM(CI221,CI152,CI133,CI83)</f>
        <v>71.3</v>
      </c>
      <c r="CJ229" s="136">
        <f t="shared" si="5932"/>
        <v>1000</v>
      </c>
      <c r="CK229" s="136">
        <f>SUM(CK221,CK152,CK133,CK83)</f>
        <v>71300</v>
      </c>
      <c r="CL229" s="137">
        <f>SUM(CL221,CL152,CL133,CL83)</f>
        <v>3652.3</v>
      </c>
      <c r="CM229" s="136">
        <f t="shared" si="5933"/>
        <v>1476.9865564165045</v>
      </c>
      <c r="CN229" s="136">
        <f>SUM(CN221,CN152,CN133,CN83)</f>
        <v>5394398</v>
      </c>
      <c r="CO229" s="137">
        <f>SUM(CO221,CO152,CO133,CO83)</f>
        <v>38649</v>
      </c>
      <c r="CP229" s="136">
        <f t="shared" si="5934"/>
        <v>205.46508318455847</v>
      </c>
      <c r="CQ229" s="136">
        <f>SUM(CQ221,CQ152,CQ133,CQ83)</f>
        <v>7941020</v>
      </c>
      <c r="CR229" s="137">
        <f>SUM(CR221,CR152,CR133,CR83)</f>
        <v>0</v>
      </c>
      <c r="CS229" s="136" t="str">
        <f t="shared" si="5935"/>
        <v/>
      </c>
      <c r="CT229" s="136">
        <f>SUM(CT221,CT152,CT133,CT83)</f>
        <v>0</v>
      </c>
      <c r="CU229" s="818">
        <f>SUM(CH229,CK229,CN229,CQ229,CT229)</f>
        <v>15053854</v>
      </c>
      <c r="CV229" s="136">
        <f>SUM(CV221,CV152,CV133,CV83)</f>
        <v>284212</v>
      </c>
      <c r="CW229" s="136">
        <f>SUM(CW221,CW152,CW133,CW83)</f>
        <v>162000</v>
      </c>
      <c r="CX229" s="136">
        <f>SUM(CX221,CX152,CX133,CX83)</f>
        <v>3859631.5700000003</v>
      </c>
      <c r="CY229" s="818">
        <f>CE229+CU229+CV229+CW229+CX229</f>
        <v>41113906.270000003</v>
      </c>
      <c r="CZ229" s="136"/>
      <c r="DA229" s="135">
        <f>SUM(DA221,DA152,DA133,DA83)</f>
        <v>562</v>
      </c>
      <c r="DB229" s="136"/>
      <c r="DC229" s="136">
        <f>SUM(DC221,DC152,DC133,DC83)</f>
        <v>21306</v>
      </c>
      <c r="DD229" s="137">
        <f>SUM(DD221,DD152,DD133,DD83)</f>
        <v>47183.3</v>
      </c>
      <c r="DE229" s="136"/>
      <c r="DF229" s="136">
        <f>SUM(DF221,DF152,DF133,DF83)</f>
        <v>1368871</v>
      </c>
      <c r="DG229" s="137">
        <f>SUM(DG221,DG152,DG133,DG83)</f>
        <v>16689.400000000001</v>
      </c>
      <c r="DH229" s="136"/>
      <c r="DI229" s="136">
        <f>SUM(DI221,DI152,DI133,DI83)</f>
        <v>478685.16000000003</v>
      </c>
      <c r="DJ229" s="137">
        <f>SUM(DJ221,DJ152,DJ133,DJ83)</f>
        <v>29763.599999999999</v>
      </c>
      <c r="DK229" s="136"/>
      <c r="DL229" s="136">
        <f>SUM(DL221,DL152,DL133,DL83)</f>
        <v>777960</v>
      </c>
      <c r="DM229" s="137">
        <f>SUM(DM221,DM152,DM133,DM83)</f>
        <v>6743</v>
      </c>
      <c r="DN229" s="136"/>
      <c r="DO229" s="136">
        <f>SUM(DO221,DO152,DO133,DO83)</f>
        <v>3723070</v>
      </c>
      <c r="DP229" s="137">
        <f>SUM(DP221,DP152,DP133,DP83)</f>
        <v>3008.7</v>
      </c>
      <c r="DQ229" s="136"/>
      <c r="DR229" s="136">
        <f>SUM(DR221,DR152,DR133,DR83)</f>
        <v>1841146</v>
      </c>
      <c r="DS229" s="707">
        <f>SUM(DS221,DS152,DS133,DS83)</f>
        <v>120</v>
      </c>
      <c r="DT229" s="136">
        <f>SUM(DT221,DT152,DT133,DT83)</f>
        <v>1500</v>
      </c>
      <c r="DU229" s="136">
        <f>SUM(DU221,DU152,DU133,DU83)</f>
        <v>180000</v>
      </c>
      <c r="DV229" s="137">
        <f>SUM(DV221,DV152,DV133,DV83)</f>
        <v>22048890</v>
      </c>
      <c r="DW229" s="136"/>
      <c r="DX229" s="136">
        <f>SUM(DX221,DX152,DX133,DX83)</f>
        <v>10827548.6</v>
      </c>
      <c r="DY229" s="137">
        <f>SUM(DY221,DY152,DY133,DY83)</f>
        <v>18993310</v>
      </c>
      <c r="DZ229" s="137">
        <f>SUM(DZ221,DZ152,DZ133,DZ83)</f>
        <v>350</v>
      </c>
      <c r="EA229" s="136"/>
      <c r="EB229" s="136">
        <f>SUM(EB221,EB152,EB133,EB83)</f>
        <v>345000</v>
      </c>
      <c r="EC229" s="818">
        <f t="shared" si="5487"/>
        <v>19563586.759999998</v>
      </c>
      <c r="ED229" s="137">
        <f>SUM(ED221,ED152,ED133,ED83)</f>
        <v>56983</v>
      </c>
      <c r="EE229" s="136"/>
      <c r="EF229" s="136">
        <f>SUM(EF221,EF152,EF133,EF83)</f>
        <v>1615698</v>
      </c>
      <c r="EG229" s="137">
        <f>SUM(EG221,EG152,EG133,EG83)</f>
        <v>100</v>
      </c>
      <c r="EH229" s="136"/>
      <c r="EI229" s="136">
        <f>SUM(EI221,EI152,EI133,EI83)</f>
        <v>94000</v>
      </c>
      <c r="EJ229" s="137">
        <f>SUM(EJ221,EJ152,EJ133,EJ83)</f>
        <v>3721</v>
      </c>
      <c r="EK229" s="136"/>
      <c r="EL229" s="136">
        <f>SUM(EL221,EL152,EL133,EL83)</f>
        <v>5559911</v>
      </c>
      <c r="EM229" s="137">
        <f>SUM(EM221,EM152,EM133,EM83)</f>
        <v>39896</v>
      </c>
      <c r="EN229" s="136"/>
      <c r="EO229" s="136">
        <f>SUM(EO221,EO152,EO133,EO83)</f>
        <v>8104044</v>
      </c>
      <c r="EP229" s="137">
        <f>SUM(EP221,EP152,EP133,EP83)</f>
        <v>200</v>
      </c>
      <c r="EQ229" s="136"/>
      <c r="ER229" s="136">
        <f>SUM(ER221,ER152,ER133,ER83)</f>
        <v>437005</v>
      </c>
      <c r="ES229" s="818">
        <f>SUM(EF229,EI229,EL229,EO229,ER229)</f>
        <v>15810658</v>
      </c>
      <c r="ET229" s="136">
        <f>SUM(ET221,ET152,ET133,ET83)</f>
        <v>229212</v>
      </c>
      <c r="EU229" s="136">
        <f>SUM(EU221,EU152,EU133,EU83)</f>
        <v>149000</v>
      </c>
      <c r="EV229" s="202">
        <f>SUM(EV221,EV152,EV133,EV83)</f>
        <v>3541704.4760000003</v>
      </c>
      <c r="EW229" s="818">
        <f>EC229+ES229+ET229+EU229+EV229</f>
        <v>39294161.236000001</v>
      </c>
      <c r="EX229" s="136"/>
      <c r="EY229" s="135">
        <f>SUM(EY221,EY152,EY133,EY83)</f>
        <v>100</v>
      </c>
      <c r="EZ229" s="136"/>
      <c r="FA229" s="136">
        <f>SUM(FA221,FA152,FA133,FA83)</f>
        <v>5000</v>
      </c>
      <c r="FB229" s="137">
        <f>SUM(FB221,FB152,FB133,FB83)</f>
        <v>41090.400000000001</v>
      </c>
      <c r="FC229" s="136"/>
      <c r="FD229" s="136">
        <f>SUM(FD221,FD152,FD133,FD83)</f>
        <v>1157583</v>
      </c>
      <c r="FE229" s="137">
        <f>SUM(FE221,FE152,FE133,FE83)</f>
        <v>9056</v>
      </c>
      <c r="FF229" s="136"/>
      <c r="FG229" s="136">
        <f>SUM(FG221,FG152,FG133,FG83)</f>
        <v>231661.61</v>
      </c>
      <c r="FH229" s="137">
        <f>SUM(FH221,FH152,FH133,FH83)</f>
        <v>28891.200000000001</v>
      </c>
      <c r="FI229" s="136"/>
      <c r="FJ229" s="136">
        <f>SUM(FJ221,FJ152,FJ133,FJ83)</f>
        <v>774894</v>
      </c>
      <c r="FK229" s="137">
        <f>SUM(FK221,FK152,FK133,FK83)</f>
        <v>5040</v>
      </c>
      <c r="FL229" s="136"/>
      <c r="FM229" s="136">
        <f>SUM(FM221,FM152,FM133,FM83)</f>
        <v>3029650</v>
      </c>
      <c r="FN229" s="137">
        <f>SUM(FN221,FN152,FN133,FN83)</f>
        <v>2877</v>
      </c>
      <c r="FO229" s="136"/>
      <c r="FP229" s="136">
        <f>SUM(FP221,FP152,FP133,FP83)</f>
        <v>1817163</v>
      </c>
      <c r="FQ229" s="707">
        <f>SUM(FQ221,FQ152,FQ133,FQ83)</f>
        <v>35</v>
      </c>
      <c r="FR229" s="136">
        <f>SUM(FR221,FR152,FR133,FR83)</f>
        <v>0</v>
      </c>
      <c r="FS229" s="136">
        <f>SUM(FS221,FS152,FS133,FS83)</f>
        <v>42050</v>
      </c>
      <c r="FT229" s="137">
        <f>SUM(FT221,FT152,FT133,FT83)</f>
        <v>20538050</v>
      </c>
      <c r="FU229" s="136"/>
      <c r="FV229" s="136">
        <f>SUM(FV221,FV152,FV133,FV83)</f>
        <v>9813588</v>
      </c>
      <c r="FW229" s="137">
        <f>SUM(FW221,FW152,FW133,FW83)</f>
        <v>18000638</v>
      </c>
      <c r="FX229" s="136">
        <f>SUM(FX221,FX152,FX133,FX83)</f>
        <v>300</v>
      </c>
      <c r="FY229" s="136"/>
      <c r="FZ229" s="136">
        <f>SUM(FZ221,FZ152,FZ133,FZ83)</f>
        <v>280000</v>
      </c>
      <c r="GA229" s="818">
        <f t="shared" si="5488"/>
        <v>17151589.609999999</v>
      </c>
      <c r="GB229" s="137">
        <f>SUM(GB221,GB152,GB133,GB83)</f>
        <v>61404</v>
      </c>
      <c r="GC229" s="136"/>
      <c r="GD229" s="136">
        <f>SUM(GD221,GD152,GD133,GD83)</f>
        <v>1766095</v>
      </c>
      <c r="GE229" s="137">
        <f>SUM(GE221,GE152,GE133,GE83)</f>
        <v>60</v>
      </c>
      <c r="GF229" s="136"/>
      <c r="GG229" s="136">
        <f>SUM(GG221,GG152,GG133,GG83)</f>
        <v>58000</v>
      </c>
      <c r="GH229" s="137">
        <f>SUM(GH221,GH152,GH133,GH83)</f>
        <v>3439</v>
      </c>
      <c r="GI229" s="136"/>
      <c r="GJ229" s="136">
        <f>SUM(GJ221,GJ152,GJ133,GJ83)</f>
        <v>5119629</v>
      </c>
      <c r="GK229" s="137">
        <f>SUM(GK221,GK152,GK133,GK83)</f>
        <v>39380</v>
      </c>
      <c r="GL229" s="136"/>
      <c r="GM229" s="136">
        <f>SUM(GM221,GM152,GM133,GM83)</f>
        <v>7944092</v>
      </c>
      <c r="GN229" s="137">
        <f>SUM(GN221,GN152,GN133,GN83)</f>
        <v>150</v>
      </c>
      <c r="GO229" s="136"/>
      <c r="GP229" s="136">
        <f>SUM(GP221,GP152,GP133,GP83)</f>
        <v>254565</v>
      </c>
      <c r="GQ229" s="818">
        <f>SUM(GD229,GG229,GJ229,GM229,GP229)</f>
        <v>15142381</v>
      </c>
      <c r="GR229" s="136">
        <f>SUM(GR221,GR152,GR133,GR83)</f>
        <v>229212</v>
      </c>
      <c r="GS229" s="136">
        <f>SUM(GS221,GS152,GS133,GS83)</f>
        <v>144000</v>
      </c>
      <c r="GT229" s="202">
        <f>SUM(GT221,GT152,GT133,GT83)</f>
        <v>3245192.0609999998</v>
      </c>
      <c r="GU229" s="818">
        <f>GA229+GQ229+GR229+GS229+GT229</f>
        <v>35912374.670999996</v>
      </c>
      <c r="GV229" s="203"/>
      <c r="GW229" s="135">
        <f>SUM(GW221,GW152,GW133,GW83)</f>
        <v>100</v>
      </c>
      <c r="GX229" s="136"/>
      <c r="GY229" s="136">
        <f>SUM(GY221,GY152,GY133,GY83)</f>
        <v>5000</v>
      </c>
      <c r="GZ229" s="137">
        <f>SUM(GZ221,GZ152,GZ133,GZ83)</f>
        <v>39830.699999999997</v>
      </c>
      <c r="HA229" s="136"/>
      <c r="HB229" s="136">
        <f>SUM(HB221,HB152,HB133,HB83)</f>
        <v>1383062</v>
      </c>
      <c r="HC229" s="137">
        <f>SUM(HC221,HC152,HC133,HC83)</f>
        <v>11961</v>
      </c>
      <c r="HD229" s="136"/>
      <c r="HE229" s="136">
        <f>SUM(HE221,HE152,HE133,HE83)</f>
        <v>340044</v>
      </c>
      <c r="HF229" s="137">
        <f>SUM(HF221,HF152,HF133,HF83)</f>
        <v>21746</v>
      </c>
      <c r="HG229" s="136"/>
      <c r="HH229" s="136">
        <f>SUM(HH221,HH152,HH133,HH83)</f>
        <v>570796</v>
      </c>
      <c r="HI229" s="137">
        <f>SUM(HI221,HI152,HI133,HI83)</f>
        <v>5760</v>
      </c>
      <c r="HJ229" s="136"/>
      <c r="HK229" s="136">
        <f>SUM(HK221,HK152,HK133,HK83)</f>
        <v>4815900</v>
      </c>
      <c r="HL229" s="137">
        <f>SUM(HL221,HL152,HL133,HL83)</f>
        <v>2706.3</v>
      </c>
      <c r="HM229" s="136"/>
      <c r="HN229" s="136">
        <f>SUM(HN221,HN152,HN133,HN83)</f>
        <v>1647720</v>
      </c>
      <c r="HO229" s="707">
        <f>SUM(HO221,HO152,HO133,HO83)</f>
        <v>110</v>
      </c>
      <c r="HP229" s="136">
        <f>SUM(HP221,HP152,HP133,HP83)</f>
        <v>0</v>
      </c>
      <c r="HQ229" s="136">
        <f>SUM(HQ221,HQ152,HQ133,HQ83)</f>
        <v>165000</v>
      </c>
      <c r="HR229" s="137">
        <f>SUM(HR221,HR152,HR133,HR83)</f>
        <v>18827718</v>
      </c>
      <c r="HS229" s="136"/>
      <c r="HT229" s="136">
        <f>SUM(HT221,HT152,HT133,HT83)</f>
        <v>9113665</v>
      </c>
      <c r="HU229" s="137">
        <f>SUM(HU221,HU152,HU133,HU83)</f>
        <v>16669917</v>
      </c>
      <c r="HV229" s="137">
        <f>SUM(HV221,HV152,HV133,HV83)</f>
        <v>750</v>
      </c>
      <c r="HW229" s="136"/>
      <c r="HX229" s="136">
        <f>SUM(HX221,HX152,HX133,HX83)</f>
        <v>350000</v>
      </c>
      <c r="HY229" s="818">
        <f t="shared" si="5489"/>
        <v>18391187</v>
      </c>
      <c r="HZ229" s="137">
        <f>SUM(HZ221,HZ152,HZ133,HZ83)</f>
        <v>59014</v>
      </c>
      <c r="IA229" s="136"/>
      <c r="IB229" s="136">
        <f>SUM(IB221,IB152,IB133,IB83)</f>
        <v>1695082</v>
      </c>
      <c r="IC229" s="137">
        <f>SUM(IC221,IC152,IC133,IC83)</f>
        <v>60</v>
      </c>
      <c r="ID229" s="136"/>
      <c r="IE229" s="136">
        <f>SUM(IE221,IE152,IE133,IE83)</f>
        <v>58000</v>
      </c>
      <c r="IF229" s="137">
        <f>SUM(IF221,IF152,IF133,IF83)</f>
        <v>3561</v>
      </c>
      <c r="IG229" s="136"/>
      <c r="IH229" s="136">
        <f>SUM(IH221,IH152,IH133,IH83)</f>
        <v>5346111</v>
      </c>
      <c r="II229" s="137">
        <f>SUM(II221,II152,II133,II83)</f>
        <v>39555</v>
      </c>
      <c r="IJ229" s="136"/>
      <c r="IK229" s="136">
        <f>SUM(IK221,IK152,IK133,IK83)</f>
        <v>8186203</v>
      </c>
      <c r="IL229" s="137">
        <f>SUM(IL221,IL152,IL133,IL83)</f>
        <v>150</v>
      </c>
      <c r="IM229" s="136"/>
      <c r="IN229" s="136">
        <f>SUM(IN221,IN152,IN133,IN83)</f>
        <v>254565</v>
      </c>
      <c r="IO229" s="818">
        <f>SUM(IB229,IE229,IH229,IK229,IN229)</f>
        <v>15539961</v>
      </c>
      <c r="IP229" s="136">
        <f>SUM(IP221,IP152,IP133,IP83)</f>
        <v>319212</v>
      </c>
      <c r="IQ229" s="136">
        <f>SUM(IQ221,IQ152,IQ133,IQ83)</f>
        <v>134000</v>
      </c>
      <c r="IR229" s="202">
        <f>SUM(IR221,IR152,IR133,IR83)</f>
        <v>3396614.8</v>
      </c>
      <c r="IS229" s="818">
        <f>HY229+IO229+IP229+IQ229+IR229</f>
        <v>37780974.799999997</v>
      </c>
      <c r="IT229" s="203"/>
      <c r="IU229" s="135">
        <f>SUM(IU221,IU152,IU133,IU83)</f>
        <v>10</v>
      </c>
      <c r="IV229" s="136"/>
      <c r="IW229" s="136">
        <f>SUM(IW221,IW152,IW133,IW83)</f>
        <v>5000</v>
      </c>
      <c r="IX229" s="137">
        <f>SUM(IX221,IX152,IX133,IX83)</f>
        <v>39939.300000000003</v>
      </c>
      <c r="IY229" s="136"/>
      <c r="IZ229" s="136">
        <f>SUM(IZ221,IZ152,IZ133,IZ83)</f>
        <v>1346456</v>
      </c>
      <c r="JA229" s="137">
        <f>SUM(JA221,JA152,JA133,JA83)</f>
        <v>11968.9</v>
      </c>
      <c r="JB229" s="136"/>
      <c r="JC229" s="136">
        <f>SUM(JC221,JC152,JC133,JC83)</f>
        <v>342126</v>
      </c>
      <c r="JD229" s="137">
        <f>SUM(JD221,JD152,JD133,JD83)</f>
        <v>27996.2</v>
      </c>
      <c r="JE229" s="136"/>
      <c r="JF229" s="136">
        <f>SUM(JF221,JF152,JF133,JF83)</f>
        <v>772542</v>
      </c>
      <c r="JG229" s="137">
        <f>SUM(JG221,JG152,JG133,JG83)</f>
        <v>5690</v>
      </c>
      <c r="JH229" s="136"/>
      <c r="JI229" s="136">
        <f>SUM(JI221,JI152,JI133,JI83)</f>
        <v>4791900</v>
      </c>
      <c r="JJ229" s="137">
        <f>SUM(JJ221,JJ152,JJ133,JJ83)</f>
        <v>2898.1</v>
      </c>
      <c r="JK229" s="136"/>
      <c r="JL229" s="136">
        <f>SUM(JL221,JL152,JL133,JL83)</f>
        <v>1779550</v>
      </c>
      <c r="JM229" s="707">
        <f>SUM(JM221,JM152,JM133,JM83)</f>
        <v>110</v>
      </c>
      <c r="JN229" s="136">
        <f>SUM(JN221,JN152,JN133,JN83)</f>
        <v>0</v>
      </c>
      <c r="JO229" s="136">
        <f>SUM(JO221,JO152,JO133,JO83)</f>
        <v>165000</v>
      </c>
      <c r="JP229" s="137">
        <f>SUM(JP221,JP152,JP133,JP83)</f>
        <v>17915878</v>
      </c>
      <c r="JQ229" s="136"/>
      <c r="JR229" s="136">
        <f>SUM(JR221,JR152,JR133,JR83)</f>
        <v>8782105</v>
      </c>
      <c r="JS229" s="137">
        <f>SUM(JS221,JS152,JS133,JS83)</f>
        <v>18065039</v>
      </c>
      <c r="JT229" s="137">
        <f>SUM(JT221,JT152,JT133,JT83)</f>
        <v>550</v>
      </c>
      <c r="JU229" s="136"/>
      <c r="JV229" s="136">
        <f>SUM(JV221,JV152,JV133,JV83)</f>
        <v>300000</v>
      </c>
      <c r="JW229" s="818">
        <f t="shared" si="5490"/>
        <v>18284679</v>
      </c>
      <c r="JX229" s="137">
        <f>SUM(JX221,JX152,JX133,JX83)</f>
        <v>56514</v>
      </c>
      <c r="JY229" s="136"/>
      <c r="JZ229" s="136">
        <f>SUM(JZ221,JZ152,JZ133,JZ83)</f>
        <v>1622582</v>
      </c>
      <c r="KA229" s="137">
        <f>SUM(KA221,KA152,KA133,KA83)</f>
        <v>60</v>
      </c>
      <c r="KB229" s="136"/>
      <c r="KC229" s="136">
        <f>SUM(KC221,KC152,KC133,KC83)</f>
        <v>58000</v>
      </c>
      <c r="KD229" s="137">
        <f>SUM(KD221,KD152,KD133,KD83)</f>
        <v>3561</v>
      </c>
      <c r="KE229" s="136"/>
      <c r="KF229" s="136">
        <f>SUM(KF221,KF152,KF133,KF83)</f>
        <v>5346111</v>
      </c>
      <c r="KG229" s="137">
        <f>SUM(KG221,KG152,KG133,KG83)</f>
        <v>39070</v>
      </c>
      <c r="KH229" s="136"/>
      <c r="KI229" s="136">
        <f>SUM(KI221,KI152,KI133,KI83)</f>
        <v>8082180</v>
      </c>
      <c r="KJ229" s="137">
        <f>SUM(KJ221,KJ152,KJ133,KJ83)</f>
        <v>150</v>
      </c>
      <c r="KK229" s="136"/>
      <c r="KL229" s="136">
        <f>SUM(KL221,KL152,KL133,KL83)</f>
        <v>254565</v>
      </c>
      <c r="KM229" s="818">
        <f>SUM(JZ229,KC229,KF229,KI229,KL229)</f>
        <v>15363438</v>
      </c>
      <c r="KN229" s="136">
        <f>SUM(KN221,KN152,KN133,KN83)</f>
        <v>319212</v>
      </c>
      <c r="KO229" s="136">
        <f>SUM(KO221,KO152,KO133,KO83)</f>
        <v>134000</v>
      </c>
      <c r="KP229" s="202">
        <f>SUM(KP221,KP152,KP133,KP83)</f>
        <v>3368311.7</v>
      </c>
      <c r="KQ229" s="818">
        <f>JW229+KM229+KN229+KO229+KP229</f>
        <v>37469640.700000003</v>
      </c>
      <c r="KR229" s="203"/>
    </row>
    <row r="233" spans="1:304">
      <c r="J233" s="1">
        <f>J229/H229</f>
        <v>27.999136075439651</v>
      </c>
      <c r="S233" s="1">
        <f>S229/Q229</f>
        <v>475.73558076370028</v>
      </c>
      <c r="AB233" s="1">
        <f>AB229/Z229</f>
        <v>0.40904580640655802</v>
      </c>
    </row>
  </sheetData>
  <mergeCells count="200">
    <mergeCell ref="B173:C173"/>
    <mergeCell ref="B218:C218"/>
    <mergeCell ref="B227:C227"/>
    <mergeCell ref="FQ4:FS4"/>
    <mergeCell ref="HO4:HQ4"/>
    <mergeCell ref="JM4:JO4"/>
    <mergeCell ref="B226:C226"/>
    <mergeCell ref="B228:C228"/>
    <mergeCell ref="A224:A228"/>
    <mergeCell ref="BA3:BA4"/>
    <mergeCell ref="CY3:CY4"/>
    <mergeCell ref="EW3:EW4"/>
    <mergeCell ref="GU3:GU4"/>
    <mergeCell ref="B223:C223"/>
    <mergeCell ref="B171:C171"/>
    <mergeCell ref="B172:C172"/>
    <mergeCell ref="B174:C174"/>
    <mergeCell ref="B215:C215"/>
    <mergeCell ref="B216:C216"/>
    <mergeCell ref="B217:C217"/>
    <mergeCell ref="B219:C219"/>
    <mergeCell ref="B224:C224"/>
    <mergeCell ref="B225:C225"/>
    <mergeCell ref="B127:C127"/>
    <mergeCell ref="B128:C128"/>
    <mergeCell ref="B129:C129"/>
    <mergeCell ref="B131:C131"/>
    <mergeCell ref="B146:C146"/>
    <mergeCell ref="B147:C147"/>
    <mergeCell ref="B148:C148"/>
    <mergeCell ref="B150:C150"/>
    <mergeCell ref="B170:C170"/>
    <mergeCell ref="B58:C58"/>
    <mergeCell ref="B130:C130"/>
    <mergeCell ref="B149:C149"/>
    <mergeCell ref="B27:C27"/>
    <mergeCell ref="B28:C28"/>
    <mergeCell ref="B29:C29"/>
    <mergeCell ref="B31:C31"/>
    <mergeCell ref="B105:C105"/>
    <mergeCell ref="B106:C106"/>
    <mergeCell ref="B107:C107"/>
    <mergeCell ref="B108:C108"/>
    <mergeCell ref="B56:C56"/>
    <mergeCell ref="B30:C30"/>
    <mergeCell ref="B57:C57"/>
    <mergeCell ref="IT1:IT4"/>
    <mergeCell ref="HZ4:IB4"/>
    <mergeCell ref="IC4:IE4"/>
    <mergeCell ref="IF4:IH4"/>
    <mergeCell ref="II4:IK4"/>
    <mergeCell ref="IL4:IN4"/>
    <mergeCell ref="GW1:IR1"/>
    <mergeCell ref="GW2:HX2"/>
    <mergeCell ref="HZ2:IN2"/>
    <mergeCell ref="GW3:HH3"/>
    <mergeCell ref="GW4:GY4"/>
    <mergeCell ref="GZ4:HB4"/>
    <mergeCell ref="HC4:HE4"/>
    <mergeCell ref="HF4:HH4"/>
    <mergeCell ref="HI4:HK4"/>
    <mergeCell ref="HL4:HN4"/>
    <mergeCell ref="HR4:HT4"/>
    <mergeCell ref="HV4:HX4"/>
    <mergeCell ref="HY3:HY4"/>
    <mergeCell ref="IO3:IO4"/>
    <mergeCell ref="IS3:IS4"/>
    <mergeCell ref="IP2:IR2"/>
    <mergeCell ref="GB4:GD4"/>
    <mergeCell ref="GE4:GG4"/>
    <mergeCell ref="GH4:GJ4"/>
    <mergeCell ref="GK4:GM4"/>
    <mergeCell ref="GN4:GP4"/>
    <mergeCell ref="BB1:BB4"/>
    <mergeCell ref="CZ1:CZ4"/>
    <mergeCell ref="EX1:EX4"/>
    <mergeCell ref="GV1:GV4"/>
    <mergeCell ref="EY1:GT1"/>
    <mergeCell ref="EY2:FZ2"/>
    <mergeCell ref="GB2:GP2"/>
    <mergeCell ref="EY3:FJ3"/>
    <mergeCell ref="EY4:FA4"/>
    <mergeCell ref="FB4:FD4"/>
    <mergeCell ref="FE4:FG4"/>
    <mergeCell ref="FH4:FJ4"/>
    <mergeCell ref="FK4:FM4"/>
    <mergeCell ref="FN4:FP4"/>
    <mergeCell ref="FT4:FV4"/>
    <mergeCell ref="FX4:FZ4"/>
    <mergeCell ref="GA3:GA4"/>
    <mergeCell ref="GQ3:GQ4"/>
    <mergeCell ref="DA4:DC4"/>
    <mergeCell ref="DD4:DF4"/>
    <mergeCell ref="DG4:DI4"/>
    <mergeCell ref="DJ4:DL4"/>
    <mergeCell ref="DA1:EV1"/>
    <mergeCell ref="DA2:EB2"/>
    <mergeCell ref="ED2:ER2"/>
    <mergeCell ref="DA3:DL3"/>
    <mergeCell ref="ED4:EF4"/>
    <mergeCell ref="EG4:EI4"/>
    <mergeCell ref="EJ4:EL4"/>
    <mergeCell ref="EM4:EO4"/>
    <mergeCell ref="EP4:ER4"/>
    <mergeCell ref="DM4:DO4"/>
    <mergeCell ref="DP4:DR4"/>
    <mergeCell ref="DV4:DX4"/>
    <mergeCell ref="DZ4:EB4"/>
    <mergeCell ref="EC3:EC4"/>
    <mergeCell ref="ES3:ES4"/>
    <mergeCell ref="DS4:DU4"/>
    <mergeCell ref="BC1:CX1"/>
    <mergeCell ref="BC2:CD2"/>
    <mergeCell ref="CF2:CT2"/>
    <mergeCell ref="CF4:CH4"/>
    <mergeCell ref="CI4:CK4"/>
    <mergeCell ref="CL4:CN4"/>
    <mergeCell ref="CO4:CQ4"/>
    <mergeCell ref="CR4:CT4"/>
    <mergeCell ref="BO4:BQ4"/>
    <mergeCell ref="BR4:BT4"/>
    <mergeCell ref="BX4:BZ4"/>
    <mergeCell ref="CB4:CD4"/>
    <mergeCell ref="BC3:BN3"/>
    <mergeCell ref="BC4:BE4"/>
    <mergeCell ref="BF4:BH4"/>
    <mergeCell ref="BI4:BK4"/>
    <mergeCell ref="BL4:BN4"/>
    <mergeCell ref="CE3:CE4"/>
    <mergeCell ref="CU3:CU4"/>
    <mergeCell ref="BU4:BW4"/>
    <mergeCell ref="AX2:AZ2"/>
    <mergeCell ref="AH2:AV2"/>
    <mergeCell ref="E2:AF2"/>
    <mergeCell ref="E1:AZ1"/>
    <mergeCell ref="AH4:AJ4"/>
    <mergeCell ref="AK4:AM4"/>
    <mergeCell ref="AN4:AP4"/>
    <mergeCell ref="AQ4:AS4"/>
    <mergeCell ref="AT4:AV4"/>
    <mergeCell ref="E4:G4"/>
    <mergeCell ref="H4:J4"/>
    <mergeCell ref="K4:M4"/>
    <mergeCell ref="N4:P4"/>
    <mergeCell ref="Q4:S4"/>
    <mergeCell ref="E3:P3"/>
    <mergeCell ref="T4:V4"/>
    <mergeCell ref="Z4:AB4"/>
    <mergeCell ref="AD4:AF4"/>
    <mergeCell ref="AG3:AG4"/>
    <mergeCell ref="AW3:AW4"/>
    <mergeCell ref="W4:Y4"/>
    <mergeCell ref="KN2:KP2"/>
    <mergeCell ref="A6:A82"/>
    <mergeCell ref="A84:A132"/>
    <mergeCell ref="A134:A151"/>
    <mergeCell ref="A153:A220"/>
    <mergeCell ref="A229:D229"/>
    <mergeCell ref="A221:D221"/>
    <mergeCell ref="A152:D152"/>
    <mergeCell ref="A133:D133"/>
    <mergeCell ref="A83:D83"/>
    <mergeCell ref="B32:D32"/>
    <mergeCell ref="B59:D59"/>
    <mergeCell ref="B82:D82"/>
    <mergeCell ref="B109:D109"/>
    <mergeCell ref="B132:D132"/>
    <mergeCell ref="B151:D151"/>
    <mergeCell ref="B175:D175"/>
    <mergeCell ref="B220:D220"/>
    <mergeCell ref="B78:C78"/>
    <mergeCell ref="B80:C80"/>
    <mergeCell ref="B81:C81"/>
    <mergeCell ref="B79:C79"/>
    <mergeCell ref="B54:C54"/>
    <mergeCell ref="B55:C55"/>
    <mergeCell ref="GR2:GT2"/>
    <mergeCell ref="ET2:EV2"/>
    <mergeCell ref="CV2:CX2"/>
    <mergeCell ref="IU1:KP1"/>
    <mergeCell ref="KR1:KR4"/>
    <mergeCell ref="IU2:JV2"/>
    <mergeCell ref="JX2:KL2"/>
    <mergeCell ref="IU3:JF3"/>
    <mergeCell ref="JW3:JW4"/>
    <mergeCell ref="KM3:KM4"/>
    <mergeCell ref="KQ3:KQ4"/>
    <mergeCell ref="IU4:IW4"/>
    <mergeCell ref="IX4:IZ4"/>
    <mergeCell ref="JA4:JC4"/>
    <mergeCell ref="JD4:JF4"/>
    <mergeCell ref="JG4:JI4"/>
    <mergeCell ref="JJ4:JL4"/>
    <mergeCell ref="JP4:JR4"/>
    <mergeCell ref="JT4:JV4"/>
    <mergeCell ref="JX4:JZ4"/>
    <mergeCell ref="KA4:KC4"/>
    <mergeCell ref="KD4:KF4"/>
    <mergeCell ref="KG4:KI4"/>
    <mergeCell ref="KJ4:KL4"/>
  </mergeCells>
  <pageMargins left="0.70866141732283472" right="0.70866141732283472" top="0.74803149606299213" bottom="0.74803149606299213" header="0.31496062992125984" footer="0.31496062992125984"/>
  <pageSetup paperSize="17" scale="40" orientation="landscape" r:id="rId1"/>
  <headerFooter>
    <oddFooter>&amp;L&amp;Z&amp;F</oddFooter>
  </headerFooter>
  <legacyDrawing r:id="rId2"/>
</worksheet>
</file>

<file path=xl/worksheets/sheet2.xml><?xml version="1.0" encoding="utf-8"?>
<worksheet xmlns="http://schemas.openxmlformats.org/spreadsheetml/2006/main" xmlns:r="http://schemas.openxmlformats.org/officeDocument/2006/relationships">
  <dimension ref="A1:L193"/>
  <sheetViews>
    <sheetView topLeftCell="A166" zoomScale="70" zoomScaleNormal="70" workbookViewId="0">
      <selection activeCell="D3" sqref="D3:I3"/>
    </sheetView>
  </sheetViews>
  <sheetFormatPr defaultRowHeight="15"/>
  <cols>
    <col min="2" max="2" width="14.140625" customWidth="1"/>
    <col min="3" max="3" width="13" customWidth="1"/>
    <col min="4" max="4" width="20.5703125" customWidth="1"/>
    <col min="5" max="6" width="20.28515625" customWidth="1"/>
    <col min="7" max="7" width="20" customWidth="1"/>
    <col min="8" max="8" width="19.28515625" customWidth="1"/>
    <col min="9" max="9" width="17.7109375" customWidth="1"/>
    <col min="11" max="11" width="11.5703125" bestFit="1" customWidth="1"/>
    <col min="12" max="12" width="13.28515625" bestFit="1" customWidth="1"/>
  </cols>
  <sheetData>
    <row r="1" spans="1:12" ht="21" thickBot="1">
      <c r="A1" s="49"/>
      <c r="B1" s="49"/>
      <c r="C1" s="49"/>
      <c r="D1" s="1047" t="s">
        <v>84</v>
      </c>
      <c r="E1" s="1048"/>
      <c r="F1" s="1048"/>
      <c r="G1" s="1048"/>
      <c r="H1" s="1048"/>
      <c r="I1" s="1049"/>
    </row>
    <row r="2" spans="1:12" ht="16.5" thickBot="1">
      <c r="A2" s="49"/>
      <c r="B2" s="49"/>
      <c r="C2" s="49"/>
      <c r="D2" s="1050" t="s">
        <v>83</v>
      </c>
      <c r="E2" s="1051"/>
      <c r="F2" s="1051"/>
      <c r="G2" s="1051"/>
      <c r="H2" s="1051"/>
      <c r="I2" s="1052"/>
    </row>
    <row r="3" spans="1:12" ht="15.75" thickBot="1">
      <c r="A3" s="49"/>
      <c r="B3" s="49"/>
      <c r="C3" s="49"/>
      <c r="D3" s="661" t="s">
        <v>79</v>
      </c>
      <c r="E3" s="662" t="s">
        <v>80</v>
      </c>
      <c r="F3" s="663" t="s">
        <v>81</v>
      </c>
      <c r="G3" s="664" t="s">
        <v>82</v>
      </c>
      <c r="H3" s="665" t="s">
        <v>224</v>
      </c>
      <c r="I3" s="666" t="s">
        <v>339</v>
      </c>
    </row>
    <row r="4" spans="1:12" ht="15.75" customHeight="1" thickBot="1">
      <c r="A4" s="1037" t="s">
        <v>2</v>
      </c>
      <c r="B4" s="963" t="s">
        <v>297</v>
      </c>
      <c r="C4" s="7" t="s">
        <v>293</v>
      </c>
      <c r="D4" s="436">
        <f>((CR!E61/1400)*65*2.9)+((CR!E57+CR!E69)*65*0.41)+(CR!E71*65*0.25)+(CR!E73*15)+(((CR!E61*0.0264)*65*((0.4*15)/10)/1400))</f>
        <v>496686.54951314279</v>
      </c>
      <c r="E4" s="436">
        <f>((CR!F61/1400)*65*2.9)+((CR!F57+CR!F69)*65*0.41)+(CR!F71*65*0.25)+(CR!F73*15)+(((CR!F61*0.0264)*65*((0.4*15)/10)/1400))</f>
        <v>691600.01423085714</v>
      </c>
      <c r="F4" s="436">
        <f>((CR!G61/1400)*65*2.9)+((CR!G57+CR!G69)*65*0.41)+(CR!G71*65*0.25)+(CR!G73*15)+(((CR!G61*0.0264)*65*((0.4*15)/10)/1400))</f>
        <v>667967.61428571423</v>
      </c>
      <c r="G4" s="436">
        <f>((CR!H61/1400)*65*2.9)+((CR!H57+CR!H69)*65*0.41)+(CR!H71*65*0.25)+(CR!H73*15)+(((CR!H61*0.0264)*65*((0.4*15)/10)/1400))</f>
        <v>681536.63111999992</v>
      </c>
      <c r="H4" s="436">
        <f>((CR!I61/1400)*65*2.9)+((CR!I57+CR!I69)*65*0.41)+(CR!I71*65*0.25)+(CR!I73*15)+(((CR!I61*0.0264)*65*((0.4*15)/10)/1400))</f>
        <v>654429.78571428556</v>
      </c>
      <c r="I4" s="493">
        <f>((CR!J61/1400)*65*2.9)+((CR!J57+CR!J69)*65*0.41)+(CR!J71*65*0.25)+(CR!J73*15)+(((CR!J61*0.0264)*65*((0.4*15)/10)/1400))</f>
        <v>654429.78571428556</v>
      </c>
      <c r="K4" s="492"/>
      <c r="L4" s="492"/>
    </row>
    <row r="5" spans="1:12" ht="15.75" thickBot="1">
      <c r="A5" s="1038"/>
      <c r="B5" s="1005"/>
      <c r="C5" s="57" t="s">
        <v>294</v>
      </c>
      <c r="D5" s="491">
        <f>D4*116</f>
        <v>57615639.743524566</v>
      </c>
      <c r="E5" s="491">
        <f t="shared" ref="E5:I5" si="0">E4*116</f>
        <v>80225601.650779426</v>
      </c>
      <c r="F5" s="491">
        <f t="shared" si="0"/>
        <v>77484243.257142857</v>
      </c>
      <c r="G5" s="491">
        <f t="shared" si="0"/>
        <v>79058249.209919989</v>
      </c>
      <c r="H5" s="491">
        <f t="shared" si="0"/>
        <v>75913855.142857119</v>
      </c>
      <c r="I5" s="494">
        <f t="shared" si="0"/>
        <v>75913855.142857119</v>
      </c>
    </row>
    <row r="6" spans="1:12" ht="15.75" customHeight="1" thickBot="1">
      <c r="A6" s="1038"/>
      <c r="B6" s="1005"/>
      <c r="C6" s="7" t="s">
        <v>298</v>
      </c>
      <c r="D6" s="429">
        <f>(0.1*(CR!E61/1400)+(0.1*(CR!E47+CR!E49+CR!E51+CR!E53+CR!E67))+(1*CR!E55)+(2*(CR!E61/1400))+(2.61*(CR!E57+CR!E69))+(3.96*CR!E71)+(0.18*CR!E73))</f>
        <v>7878.3184999999994</v>
      </c>
      <c r="E6" s="429">
        <f>(0.1*(CR!F61/1400)+(0.1*(CR!F47+CR!F49+CR!F51+CR!F53+CR!F67))+(1*CR!F55)+(2*(CR!F61/1400))+(2.61*(CR!F57+CR!F69))+(3.96*CR!F71)+(0.18*CR!F73))</f>
        <v>18847.887999999999</v>
      </c>
      <c r="F6" s="429">
        <f>(0.1*(CR!G61/1400)+(0.1*(CR!G47+CR!G49+CR!G51+CR!G53+CR!G67))+(1*CR!G55)+(2*(CR!G61/1400))+(2.61*(CR!G57+CR!G69))+(3.96*CR!G71)+(0.18*CR!G73))</f>
        <v>15765</v>
      </c>
      <c r="G6" s="429">
        <f>(0.1*(CR!H61/1400)+(0.1*(CR!H47+CR!H49+CR!H51+CR!H53+CR!H67))+(1*CR!H55)+(2*(CR!H61/1400))+(2.61*(CR!H57+CR!H69))+(3.96*CR!H71)+(0.18*CR!H73))</f>
        <v>15288.55</v>
      </c>
      <c r="H6" s="429">
        <f>(0.1*(CR!I61/1400)+(0.1*(CR!I47+CR!I49+CR!I51+CR!I53+CR!I67))+(1*CR!I55)+(2*(CR!I61/1400))+(2.61*(CR!I57+CR!I69))+(3.96*CR!I71)+(0.18*CR!I73))</f>
        <v>14495</v>
      </c>
      <c r="I6" s="429">
        <f>(0.1*(CR!J61/1400)+(0.1*(CR!J47+CR!J49+CR!J51+CR!J53+CR!J67))+(1*CR!J55)+(2*(CR!J61/1400))+(2.61*(CR!J57+CR!J69))+(3.96*CR!J71)+(0.18*CR!J73))</f>
        <v>14495</v>
      </c>
    </row>
    <row r="7" spans="1:12" ht="15.75" thickBot="1">
      <c r="A7" s="1038"/>
      <c r="B7" s="1005"/>
      <c r="C7" s="57" t="s">
        <v>295</v>
      </c>
      <c r="D7" s="430">
        <f>(D4*1.05)/1000</f>
        <v>521.52087698879996</v>
      </c>
      <c r="E7" s="430">
        <f t="shared" ref="E7:I7" si="1">(E4*1.05)/1000</f>
        <v>726.18001494240002</v>
      </c>
      <c r="F7" s="430">
        <f t="shared" si="1"/>
        <v>701.365995</v>
      </c>
      <c r="G7" s="430">
        <f t="shared" si="1"/>
        <v>715.61346267599993</v>
      </c>
      <c r="H7" s="430">
        <f t="shared" si="1"/>
        <v>687.15127499999994</v>
      </c>
      <c r="I7" s="415">
        <f t="shared" si="1"/>
        <v>687.15127499999994</v>
      </c>
    </row>
    <row r="8" spans="1:12" ht="15.75" customHeight="1" thickBot="1">
      <c r="A8" s="1038"/>
      <c r="B8" s="964"/>
      <c r="C8" s="7" t="s">
        <v>296</v>
      </c>
      <c r="D8" s="495">
        <f>(D4*0.81)-(CR!E73*0.1)</f>
        <v>402316.10510564566</v>
      </c>
      <c r="E8" s="495">
        <f>(E4*0.81)-(CR!F73*0.1)</f>
        <v>560026.01152699429</v>
      </c>
      <c r="F8" s="495">
        <f>(F4*0.81)-(CR!G73*0.1)</f>
        <v>540883.76757142856</v>
      </c>
      <c r="G8" s="495">
        <f>(G4*0.81)-(CR!H73*0.1)</f>
        <v>551874.67120719992</v>
      </c>
      <c r="H8" s="495">
        <f>(H4*0.81)-(CR!I73*0.1)</f>
        <v>529918.1264285713</v>
      </c>
      <c r="I8" s="496">
        <f>(I4*0.81)-(CR!J73*0.1)</f>
        <v>529918.1264285713</v>
      </c>
    </row>
    <row r="9" spans="1:12" ht="15.75" thickBot="1">
      <c r="A9" s="1038"/>
      <c r="B9" s="963" t="s">
        <v>5</v>
      </c>
      <c r="C9" s="7" t="s">
        <v>293</v>
      </c>
      <c r="D9" s="436">
        <f>((CR!E104/1400)*65*2.9)+((CR!E100+CR!E112)*65*0.41)+(CR!E114*65*0.25)+(CR!E116*15)+(((CR!E104*0.4855)*65*((0.4*15)/10)/1400))</f>
        <v>463467.93999999994</v>
      </c>
      <c r="E9" s="436">
        <f>((CR!F104/1400)*65*2.9)+((CR!F100+CR!F112)*65*0.41)+(CR!F114*65*0.25)+(CR!F116*15)+(((CR!F104*0.4855)*65*((0.4*15)/10)/1400))</f>
        <v>524756.36</v>
      </c>
      <c r="F9" s="436">
        <f>((CR!G104/1400)*65*2.9)+((CR!G100+CR!G112)*65*0.41)+(CR!G114*65*0.25)+(CR!G116*15)+(((CR!G104*0.4855)*65*((0.4*15)/10)/1400))</f>
        <v>371847.50000000006</v>
      </c>
      <c r="G9" s="436">
        <f>((CR!H104/1400)*65*2.9)+((CR!H100+CR!H112)*65*0.41)+(CR!H114*65*0.25)+(CR!H116*15)+(((CR!H104*0.4855)*65*((0.4*15)/10)/1400))</f>
        <v>304426.24999999994</v>
      </c>
      <c r="H9" s="436">
        <f>((CR!I104/1400)*65*2.9)+((CR!I100+CR!I112)*65*0.41)+(CR!I114*65*0.25)+(CR!I116*15)+(((CR!I104*0.4855)*65*((0.4*15)/10)/1400))</f>
        <v>452593.75000000006</v>
      </c>
      <c r="I9" s="436">
        <f>((CR!J104/1400)*65*2.9)+((CR!J100+CR!J112)*65*0.41)+(CR!J114*65*0.25)+(CR!J116*15)+(((CR!J104*0.4855)*65*((0.4*15)/10)/1400))</f>
        <v>422960.25</v>
      </c>
    </row>
    <row r="10" spans="1:12" ht="15.75" customHeight="1" thickBot="1">
      <c r="A10" s="1038"/>
      <c r="B10" s="1005"/>
      <c r="C10" s="57" t="s">
        <v>294</v>
      </c>
      <c r="D10" s="491">
        <f>D9*116</f>
        <v>53762281.039999992</v>
      </c>
      <c r="E10" s="491">
        <f t="shared" ref="E10" si="2">E9*116</f>
        <v>60871737.759999998</v>
      </c>
      <c r="F10" s="491">
        <f t="shared" ref="F10" si="3">F9*116</f>
        <v>43134310.000000007</v>
      </c>
      <c r="G10" s="491">
        <f t="shared" ref="G10" si="4">G9*116</f>
        <v>35313444.999999993</v>
      </c>
      <c r="H10" s="491">
        <f t="shared" ref="H10" si="5">H9*116</f>
        <v>52500875.000000007</v>
      </c>
      <c r="I10" s="494">
        <f t="shared" ref="I10" si="6">I9*116</f>
        <v>49063389</v>
      </c>
    </row>
    <row r="11" spans="1:12" ht="15.75" thickBot="1">
      <c r="A11" s="1038"/>
      <c r="B11" s="1005"/>
      <c r="C11" s="7" t="s">
        <v>298</v>
      </c>
      <c r="D11" s="429">
        <f>(0.1*(CR!E104/1400))+(0.1*(CR!E90+CR!E92+CR!E94+CR!E96+CR!E110))+(1*CR!E98)+(2*(CR!E104/1400))+(2.61*(CR!E100+CR!E112))+(3.96*CR!E114)+(0.18*CR!E116)</f>
        <v>5552</v>
      </c>
      <c r="E11" s="429">
        <f>(0.1*(CR!F104/1400))+(0.1*(CR!F90+CR!F92+CR!F94+CR!F96+CR!F110))+(1*CR!F98)+(2*(CR!F104/1400))+(2.61*(CR!F100+CR!F112))+(3.96*CR!F114)+(0.18*CR!F116)</f>
        <v>7734.2</v>
      </c>
      <c r="F11" s="429">
        <f>(0.1*(CR!G104/1400))+(0.1*(CR!G90+CR!G92+CR!G94+CR!G96+CR!G110))+(1*CR!G98)+(2*(CR!G104/1400))+(2.61*(CR!G100+CR!G112))+(3.96*CR!G114)+(0.18*CR!G116)</f>
        <v>7136.2</v>
      </c>
      <c r="G11" s="429">
        <f>(0.1*(CR!H104/1400))+(0.1*(CR!H90+CR!H92+CR!H94+CR!H96+CR!H110))+(1*CR!H98)+(2*(CR!H104/1400))+(2.61*(CR!H100+CR!H112))+(3.96*CR!H114)+(0.18*CR!H116)</f>
        <v>6104.7</v>
      </c>
      <c r="H11" s="429">
        <f>(0.1*(CR!I104/1400))+(0.1*(CR!I90+CR!I92+CR!I94+CR!I96+CR!I110))+(1*CR!I98)+(2*(CR!I104/1400))+(2.61*(CR!I100+CR!I112))+(3.96*CR!I114)+(0.18*CR!I116)</f>
        <v>7388.7</v>
      </c>
      <c r="I11" s="429">
        <f>(0.1*(CR!J104/1400))+(0.1*(CR!J90+CR!J92+CR!J94+CR!J96+CR!J110))+(1*CR!J98)+(2*(CR!J104/1400))+(2.61*(CR!J100+CR!J112))+(3.96*CR!J114)+(0.18*CR!J116)</f>
        <v>7134.7</v>
      </c>
    </row>
    <row r="12" spans="1:12" ht="15.75" thickBot="1">
      <c r="A12" s="1038"/>
      <c r="B12" s="1005"/>
      <c r="C12" s="57" t="s">
        <v>295</v>
      </c>
      <c r="D12" s="430">
        <f>(D9*1.05)/1000</f>
        <v>486.64133699999996</v>
      </c>
      <c r="E12" s="430">
        <f t="shared" ref="E12:I12" si="7">(E9*1.05)/1000</f>
        <v>550.99417799999992</v>
      </c>
      <c r="F12" s="430">
        <f t="shared" si="7"/>
        <v>390.43987500000009</v>
      </c>
      <c r="G12" s="430">
        <f t="shared" si="7"/>
        <v>319.64756249999994</v>
      </c>
      <c r="H12" s="430">
        <f t="shared" si="7"/>
        <v>475.22343750000005</v>
      </c>
      <c r="I12" s="415">
        <f t="shared" si="7"/>
        <v>444.10826250000002</v>
      </c>
    </row>
    <row r="13" spans="1:12" ht="15.75" thickBot="1">
      <c r="A13" s="1038"/>
      <c r="B13" s="964"/>
      <c r="C13" s="7" t="s">
        <v>296</v>
      </c>
      <c r="D13" s="495">
        <f>(D9*0.81)-(CR!E116*0.1)</f>
        <v>375409.03139999998</v>
      </c>
      <c r="E13" s="495">
        <f>(E9*0.81)-(CR!F116*0.1)</f>
        <v>424567.65160000004</v>
      </c>
      <c r="F13" s="495">
        <f>(F9*0.81)-(CR!G116*0.1)</f>
        <v>300711.47500000009</v>
      </c>
      <c r="G13" s="495">
        <f>(G9*0.81)-(CR!H116*0.1)</f>
        <v>246100.26249999998</v>
      </c>
      <c r="H13" s="495">
        <f>(H9*0.81)-(CR!I116*0.1)</f>
        <v>366115.93750000006</v>
      </c>
      <c r="I13" s="495">
        <f>(I9*0.81)-(CR!J116*0.1)</f>
        <v>342112.80250000005</v>
      </c>
    </row>
    <row r="14" spans="1:12" ht="15.75" thickBot="1">
      <c r="A14" s="1038"/>
      <c r="B14" s="963" t="s">
        <v>299</v>
      </c>
      <c r="C14" s="7" t="s">
        <v>293</v>
      </c>
      <c r="D14" s="436">
        <f>((CR!E147/1400)*65*2.9)+((CR!E143+CR!E155)*65*0.41)+(CR!E157*65*0.25)+(CR!E159*15)+(((CR!E147*0.34)*65*((0.4*15)/10)/1400))</f>
        <v>298100.54411428573</v>
      </c>
      <c r="E14" s="436">
        <f>((CR!F147/1400)*65*2.9)+((CR!F143+CR!F155)*65*0.41)+(CR!F157*65*0.25)+(CR!F159*15)+(((CR!F147*0.34)*65*((0.4*15)/10)/1400))</f>
        <v>248032.8</v>
      </c>
      <c r="F14" s="436">
        <f>((CR!G147/1400)*65*2.9)+((CR!G143+CR!G155)*65*0.41)+(CR!G157*65*0.25)+(CR!G159*15)+(((CR!G147*0.34)*65*((0.4*15)/10)/1400))</f>
        <v>142829.37142857141</v>
      </c>
      <c r="G14" s="436">
        <f>((CR!H147/1400)*65*2.9)+((CR!H143+CR!H155)*65*0.41)+(CR!H157*65*0.25)+(CR!H159*15)+(((CR!H147*0.34)*65*((0.4*15)/10)/1400))</f>
        <v>328880.91428571433</v>
      </c>
      <c r="H14" s="436">
        <f>((CR!I147/1400)*65*2.9)+((CR!I143+CR!I155)*65*0.41)+(CR!I157*65*0.25)+(CR!I159*15)+(((CR!I147*0.34)*65*((0.4*15)/10)/1400))</f>
        <v>84174.85714285713</v>
      </c>
      <c r="I14" s="436">
        <f>((CR!J147/1400)*65*2.9)+((CR!J143+CR!J155)*65*0.41)+(CR!J157*65*0.25)+(CR!J159*15)+(((CR!J147*0.34)*65*((0.4*15)/10)/1400))</f>
        <v>43822.857142857145</v>
      </c>
    </row>
    <row r="15" spans="1:12" ht="15.75" thickBot="1">
      <c r="A15" s="1038"/>
      <c r="B15" s="1005"/>
      <c r="C15" s="57" t="s">
        <v>294</v>
      </c>
      <c r="D15" s="491">
        <f>D14*116</f>
        <v>34579663.117257148</v>
      </c>
      <c r="E15" s="491">
        <f t="shared" ref="E15" si="8">E14*116</f>
        <v>28771804.799999997</v>
      </c>
      <c r="F15" s="491">
        <f t="shared" ref="F15" si="9">F14*116</f>
        <v>16568207.085714284</v>
      </c>
      <c r="G15" s="491">
        <f t="shared" ref="G15" si="10">G14*116</f>
        <v>38150186.057142861</v>
      </c>
      <c r="H15" s="491">
        <f t="shared" ref="H15" si="11">H14*116</f>
        <v>9764283.4285714272</v>
      </c>
      <c r="I15" s="494">
        <f t="shared" ref="I15" si="12">I14*116</f>
        <v>5083451.4285714291</v>
      </c>
    </row>
    <row r="16" spans="1:12" ht="15.75" thickBot="1">
      <c r="A16" s="1038"/>
      <c r="B16" s="1005"/>
      <c r="C16" s="7" t="s">
        <v>298</v>
      </c>
      <c r="D16" s="429">
        <f>(0.1*(CR!E147/1400))+(0.1*(CR!E133+CR!E135+CR!E137+CR!E139+CR!E153))+(1*CR!E141)+(2*(CR!E147/1400))+(2.61*(CR!E143+CR!E155))+(3.96*CR!E157)+(0.18*CR!E159)</f>
        <v>3996.1514999999999</v>
      </c>
      <c r="E16" s="429">
        <f>(0.1*(CR!F147/1400))+(0.1*(CR!F133+CR!F135+CR!F137+CR!F139+CR!F153))+(1*CR!F141)+(2*(CR!F147/1400))+(2.61*(CR!F143+CR!F155))+(3.96*CR!F157)+(0.18*CR!F159)</f>
        <v>4127</v>
      </c>
      <c r="F16" s="429">
        <f>(0.1*(CR!G147/1400))+(0.1*(CR!G133+CR!G135+CR!G137+CR!G139+CR!G153))+(1*CR!G141)+(2*(CR!G147/1400))+(2.61*(CR!G143+CR!G155))+(3.96*CR!G157)+(0.18*CR!G159)</f>
        <v>3085.5</v>
      </c>
      <c r="G16" s="429">
        <f>(0.1*(CR!H147/1400))+(0.1*(CR!H133+CR!H135+CR!H137+CR!H139+CR!H153))+(1*CR!H141)+(2*(CR!H147/1400))+(2.61*(CR!H143+CR!H155))+(3.96*CR!H157)+(0.18*CR!H159)</f>
        <v>4464.7000000000007</v>
      </c>
      <c r="H16" s="429">
        <f>(0.1*(CR!I147/1400))+(0.1*(CR!I133+CR!I135+CR!I137+CR!I139+CR!I153))+(1*CR!I141)+(2*(CR!I147/1400))+(2.61*(CR!I143+CR!I155))+(3.96*CR!I157)+(0.18*CR!I159)</f>
        <v>1660</v>
      </c>
      <c r="I16" s="429">
        <f>(0.1*(CR!J147/1400))+(0.1*(CR!J133+CR!J135+CR!J137+CR!J139+CR!J153))+(1*CR!J141)+(2*(CR!J147/1400))+(2.61*(CR!J143+CR!J155))+(3.96*CR!J157)+(0.18*CR!J159)</f>
        <v>1202</v>
      </c>
    </row>
    <row r="17" spans="1:9" ht="15.75" thickBot="1">
      <c r="A17" s="1038"/>
      <c r="B17" s="1005"/>
      <c r="C17" s="57" t="s">
        <v>295</v>
      </c>
      <c r="D17" s="430">
        <f>(D14*1.05)/1000</f>
        <v>313.00557132000006</v>
      </c>
      <c r="E17" s="430">
        <f t="shared" ref="E17:I17" si="13">(E14*1.05)/1000</f>
        <v>260.43444</v>
      </c>
      <c r="F17" s="430">
        <f t="shared" si="13"/>
        <v>149.97084000000001</v>
      </c>
      <c r="G17" s="430">
        <f t="shared" si="13"/>
        <v>345.32496000000009</v>
      </c>
      <c r="H17" s="430">
        <f t="shared" si="13"/>
        <v>88.383599999999987</v>
      </c>
      <c r="I17" s="415">
        <f t="shared" si="13"/>
        <v>46.01400000000001</v>
      </c>
    </row>
    <row r="18" spans="1:9" ht="15.75" thickBot="1">
      <c r="A18" s="1038"/>
      <c r="B18" s="964"/>
      <c r="C18" s="7" t="s">
        <v>296</v>
      </c>
      <c r="D18" s="495">
        <f>(D14*0.81)-(CR!E159*0.1)</f>
        <v>241461.44073257147</v>
      </c>
      <c r="E18" s="495">
        <f>(E14*0.81)-(CR!F159*0.1)</f>
        <v>200806.568</v>
      </c>
      <c r="F18" s="495">
        <f>(F14*0.81)-(CR!G159*0.1)</f>
        <v>115591.79085714284</v>
      </c>
      <c r="G18" s="495">
        <f>(G14*0.81)-(CR!H159*0.1)</f>
        <v>266293.5405714286</v>
      </c>
      <c r="H18" s="495">
        <f>(H14*0.81)-(CR!I159*0.1)</f>
        <v>68081.634285714274</v>
      </c>
      <c r="I18" s="495">
        <f>(I14*0.81)-(CR!J159*0.1)</f>
        <v>35396.514285714293</v>
      </c>
    </row>
    <row r="19" spans="1:9" ht="15.75" customHeight="1" thickBot="1">
      <c r="A19" s="1038"/>
      <c r="B19" s="1053" t="s">
        <v>300</v>
      </c>
      <c r="C19" s="508" t="s">
        <v>293</v>
      </c>
      <c r="D19" s="509">
        <f>D4+D9+D14</f>
        <v>1258255.0336274286</v>
      </c>
      <c r="E19" s="509">
        <f t="shared" ref="E19:I19" si="14">E4+E9+E14</f>
        <v>1464389.1742308571</v>
      </c>
      <c r="F19" s="509">
        <f t="shared" si="14"/>
        <v>1182644.4857142856</v>
      </c>
      <c r="G19" s="509">
        <f t="shared" si="14"/>
        <v>1314843.7954057141</v>
      </c>
      <c r="H19" s="509">
        <f t="shared" si="14"/>
        <v>1191198.3928571427</v>
      </c>
      <c r="I19" s="509">
        <f t="shared" si="14"/>
        <v>1121212.8928571425</v>
      </c>
    </row>
    <row r="20" spans="1:9" ht="15.75" thickBot="1">
      <c r="A20" s="1038"/>
      <c r="B20" s="1054"/>
      <c r="C20" s="510" t="s">
        <v>294</v>
      </c>
      <c r="D20" s="511">
        <f t="shared" ref="D20:I20" si="15">D5+D10+D15</f>
        <v>145957583.90078169</v>
      </c>
      <c r="E20" s="511">
        <f t="shared" si="15"/>
        <v>169869144.21077943</v>
      </c>
      <c r="F20" s="511">
        <f t="shared" si="15"/>
        <v>137186760.34285715</v>
      </c>
      <c r="G20" s="511">
        <f t="shared" si="15"/>
        <v>152521880.26706284</v>
      </c>
      <c r="H20" s="511">
        <f t="shared" si="15"/>
        <v>138179013.57142857</v>
      </c>
      <c r="I20" s="512">
        <f t="shared" si="15"/>
        <v>130060695.57142855</v>
      </c>
    </row>
    <row r="21" spans="1:9" ht="15.75" thickBot="1">
      <c r="A21" s="1038"/>
      <c r="B21" s="1054"/>
      <c r="C21" s="508" t="s">
        <v>298</v>
      </c>
      <c r="D21" s="513">
        <f t="shared" ref="D21:I21" si="16">D6+D11+D16</f>
        <v>17426.47</v>
      </c>
      <c r="E21" s="513">
        <f t="shared" si="16"/>
        <v>30709.088</v>
      </c>
      <c r="F21" s="513">
        <f t="shared" si="16"/>
        <v>25986.7</v>
      </c>
      <c r="G21" s="513">
        <f t="shared" si="16"/>
        <v>25857.95</v>
      </c>
      <c r="H21" s="513">
        <f t="shared" si="16"/>
        <v>23543.7</v>
      </c>
      <c r="I21" s="513">
        <f t="shared" si="16"/>
        <v>22831.7</v>
      </c>
    </row>
    <row r="22" spans="1:9" ht="15.75" thickBot="1">
      <c r="A22" s="1038"/>
      <c r="B22" s="1054"/>
      <c r="C22" s="510" t="s">
        <v>295</v>
      </c>
      <c r="D22" s="513">
        <f t="shared" ref="D22:I22" si="17">D7+D12+D17</f>
        <v>1321.1677853087999</v>
      </c>
      <c r="E22" s="513">
        <f t="shared" si="17"/>
        <v>1537.6086329423999</v>
      </c>
      <c r="F22" s="513">
        <f t="shared" si="17"/>
        <v>1241.7767100000001</v>
      </c>
      <c r="G22" s="513">
        <f t="shared" si="17"/>
        <v>1380.5859851759999</v>
      </c>
      <c r="H22" s="513">
        <f t="shared" si="17"/>
        <v>1250.7583124999999</v>
      </c>
      <c r="I22" s="514">
        <f t="shared" si="17"/>
        <v>1177.2735375000002</v>
      </c>
    </row>
    <row r="23" spans="1:9" ht="15.75" customHeight="1" thickBot="1">
      <c r="A23" s="1038"/>
      <c r="B23" s="1055"/>
      <c r="C23" s="508" t="s">
        <v>296</v>
      </c>
      <c r="D23" s="515">
        <f t="shared" ref="D23:I23" si="18">D8+D13+D18</f>
        <v>1019186.5772382172</v>
      </c>
      <c r="E23" s="515">
        <f t="shared" si="18"/>
        <v>1185400.2311269944</v>
      </c>
      <c r="F23" s="515">
        <f t="shared" si="18"/>
        <v>957187.03342857154</v>
      </c>
      <c r="G23" s="515">
        <f t="shared" si="18"/>
        <v>1064268.4742786284</v>
      </c>
      <c r="H23" s="515">
        <f t="shared" si="18"/>
        <v>964115.69821428554</v>
      </c>
      <c r="I23" s="515">
        <f t="shared" si="18"/>
        <v>907427.44321428554</v>
      </c>
    </row>
    <row r="24" spans="1:9" ht="15.75" customHeight="1" thickBot="1">
      <c r="A24" s="1038"/>
      <c r="B24" s="963" t="s">
        <v>138</v>
      </c>
      <c r="C24" s="7" t="s">
        <v>293</v>
      </c>
      <c r="D24" s="436">
        <f>((TOR!E61/1400)*65*2.9)+((TOR!E57+TOR!E69)*65*0.41)+(TOR!E71*65*0.25)+(TOR!E73*15)+(((TOR!E61*0.5717)*65*((0.4*15)/10)/1400))</f>
        <v>454798.73886385711</v>
      </c>
      <c r="E24" s="436">
        <f>((TOR!F61/1400)*65*2.9)+((TOR!F57+TOR!F69)*65*0.41)+(TOR!F71*65*0.25)+(TOR!F73*15)+(((TOR!F61*0.5717)*65*((0.4*15)/10)/1400))</f>
        <v>269810.41575714282</v>
      </c>
      <c r="F24" s="436">
        <f>((TOR!G61/1400)*65*2.9)+((TOR!G57+TOR!G69)*65*0.41)+(TOR!G71*65*0.25)+(TOR!G73*15)+(((TOR!G61*0.5717)*65*((0.4*15)/10)/1400))</f>
        <v>308569.96266285714</v>
      </c>
      <c r="G24" s="436">
        <f>((TOR!H61/1400)*65*2.9)+((TOR!H57+TOR!H69)*65*0.41)+(TOR!H71*65*0.25)+(TOR!H73*15)+(((TOR!H61*0.5717)*65*((0.4*15)/10)/1400))</f>
        <v>175481.28571428574</v>
      </c>
      <c r="H24" s="436">
        <f>((TOR!I61/1400)*65*2.9)+((TOR!I57+TOR!I69)*65*0.41)+(TOR!I71*65*0.25)+(TOR!I73*15)+(((TOR!I61*0.5717)*65*((0.4*15)/10)/1400))</f>
        <v>90003.453571428574</v>
      </c>
      <c r="I24" s="436">
        <f>((TOR!J61/1400)*65*2.9)+((TOR!J57+TOR!J69)*65*0.41)+(TOR!J71*65*0.25)+(TOR!J73*15)+(((TOR!J61*0.5717)*65*((0.4*15)/10)/1400))</f>
        <v>68923.823571428569</v>
      </c>
    </row>
    <row r="25" spans="1:9" ht="15.75" thickBot="1">
      <c r="A25" s="1038"/>
      <c r="B25" s="1005"/>
      <c r="C25" s="57" t="s">
        <v>294</v>
      </c>
      <c r="D25" s="491">
        <f>D24*116</f>
        <v>52756653.708207428</v>
      </c>
      <c r="E25" s="491">
        <f t="shared" ref="E25" si="19">E24*116</f>
        <v>31298008.227828566</v>
      </c>
      <c r="F25" s="491">
        <f t="shared" ref="F25" si="20">F24*116</f>
        <v>35794115.66889143</v>
      </c>
      <c r="G25" s="491">
        <f t="shared" ref="G25" si="21">G24*116</f>
        <v>20355829.142857146</v>
      </c>
      <c r="H25" s="491">
        <f t="shared" ref="H25" si="22">H24*116</f>
        <v>10440400.614285715</v>
      </c>
      <c r="I25" s="494">
        <f t="shared" ref="I25" si="23">I24*116</f>
        <v>7995163.5342857139</v>
      </c>
    </row>
    <row r="26" spans="1:9" ht="15.75" thickBot="1">
      <c r="A26" s="1038"/>
      <c r="B26" s="1005"/>
      <c r="C26" s="7" t="s">
        <v>298</v>
      </c>
      <c r="D26" s="429">
        <f>(0.1*(TOR!E61/1400)+(0.1*(TOR!E47+TOR!E49+TOR!E51+TOR!E53+TOR!E67))+(1*(TOR!E55+TOR!E64))+(2*(TOR!E61/1400))+(2.61*(TOR!E57+TOR!E69))+(3.96*TOR!E71)+(0.18*TOR!E73))</f>
        <v>5897.4069999999992</v>
      </c>
      <c r="E26" s="429">
        <f>(0.1*(TOR!F61/1400)+(0.1*(TOR!F47+TOR!F49+TOR!F51+TOR!F53+TOR!F67))+(1*(TOR!F55+TOR!F64))+(2*(TOR!F61/1400))+(2.61*(TOR!F57+TOR!F69))+(3.96*TOR!F71)+(0.18*TOR!F73))</f>
        <v>6126.1609999999982</v>
      </c>
      <c r="F26" s="429">
        <f>(0.1*(TOR!G61/1400)+(0.1*(TOR!G47+TOR!G49+TOR!G51+TOR!G53+TOR!G67))+(1*(TOR!G55+TOR!G64))+(2*(TOR!G61/1400))+(2.61*(TOR!G57+TOR!G69))+(3.96*TOR!G71)+(0.18*TOR!G73))</f>
        <v>5720.7359999999999</v>
      </c>
      <c r="G26" s="429">
        <f>(0.1*(TOR!H61/1400)+(0.1*(TOR!H47+TOR!H49+TOR!H51+TOR!H53+TOR!H67))+(1*(TOR!H55+TOR!H64))+(2*(TOR!H61/1400))+(2.61*(TOR!H57+TOR!H69))+(3.96*TOR!H71)+(0.18*TOR!H73))</f>
        <v>3706.6000000000004</v>
      </c>
      <c r="H26" s="429">
        <f>(0.1*(TOR!I61/1400)+(0.1*(TOR!I47+TOR!I49+TOR!I51+TOR!I53+TOR!I67))+(1*(TOR!I55+TOR!I64))+(2*(TOR!I61/1400))+(2.61*(TOR!I57+TOR!I69))+(3.96*TOR!I71)+(0.18*TOR!I73))</f>
        <v>2464.6999999999998</v>
      </c>
      <c r="I26" s="429">
        <f>(0.1*(TOR!J61/1400)+(0.1*(TOR!J47+TOR!J49+TOR!J51+TOR!J53+TOR!J67))+(1*(TOR!J55+TOR!J64))+(2*(TOR!J61/1400))+(2.61*(TOR!J57+TOR!J69))+(3.96*TOR!J71)+(0.18*TOR!J73))</f>
        <v>2184.42</v>
      </c>
    </row>
    <row r="27" spans="1:9" ht="15.75" thickBot="1">
      <c r="A27" s="1038"/>
      <c r="B27" s="1005"/>
      <c r="C27" s="57" t="s">
        <v>295</v>
      </c>
      <c r="D27" s="430">
        <f>(D24*1.05)/1000</f>
        <v>477.53867580704997</v>
      </c>
      <c r="E27" s="430">
        <f t="shared" ref="E27:I27" si="24">(E24*1.05)/1000</f>
        <v>283.30093654500001</v>
      </c>
      <c r="F27" s="430">
        <f t="shared" si="24"/>
        <v>323.99846079600002</v>
      </c>
      <c r="G27" s="430">
        <f t="shared" si="24"/>
        <v>184.25535000000002</v>
      </c>
      <c r="H27" s="430">
        <f t="shared" si="24"/>
        <v>94.503626249999996</v>
      </c>
      <c r="I27" s="430">
        <f t="shared" si="24"/>
        <v>72.370014749999996</v>
      </c>
    </row>
    <row r="28" spans="1:9" ht="15.75" thickBot="1">
      <c r="A28" s="1038"/>
      <c r="B28" s="964"/>
      <c r="C28" s="7" t="s">
        <v>296</v>
      </c>
      <c r="D28" s="495">
        <f>(D24*0.81)-(TOR!E73*0.1)</f>
        <v>368386.97847972426</v>
      </c>
      <c r="E28" s="495">
        <f>(E24*0.81)-(TOR!F73*0.1)</f>
        <v>218397.53676328569</v>
      </c>
      <c r="F28" s="495">
        <f>(F24*0.81)-(TOR!G73*0.1)</f>
        <v>249826.66975691431</v>
      </c>
      <c r="G28" s="495">
        <f>(G24*0.81)-(TOR!H73*0.1)</f>
        <v>142039.84142857147</v>
      </c>
      <c r="H28" s="495">
        <f>(H24*0.81)-(TOR!I73*0.1)</f>
        <v>72802.797392857145</v>
      </c>
      <c r="I28" s="495">
        <f>(I24*0.81)-(TOR!J73*0.1)</f>
        <v>55728.297092857145</v>
      </c>
    </row>
    <row r="29" spans="1:9" ht="15.75" thickBot="1">
      <c r="A29" s="1038"/>
      <c r="B29" s="963" t="s">
        <v>8</v>
      </c>
      <c r="C29" s="7" t="s">
        <v>293</v>
      </c>
      <c r="D29" s="436">
        <f>((TOR!E104/1400)*65*2.9)+((TOR!E100+TOR!E112)*65*0.41)+(TOR!E114*65*0.25)+(TOR!E116*15)+(((TOR!E104*0.6161)*65*((0.4*15)/10)/1400))</f>
        <v>274727.07424221426</v>
      </c>
      <c r="E29" s="436">
        <f>((TOR!F104/1400)*65*2.9)+((TOR!F100+TOR!F112)*65*0.41)+(TOR!F114*65*0.25)+(TOR!F116*15)+(((TOR!F104*0.6161)*65*((0.4*15)/10)/1400))</f>
        <v>183907.42558714285</v>
      </c>
      <c r="F29" s="436">
        <f>((TOR!G104/1400)*65*2.9)+((TOR!G100+TOR!G112)*65*0.41)+(TOR!G114*65*0.25)+(TOR!G116*15)+(((TOR!G104*0.6161)*65*((0.4*15)/10)/1400))</f>
        <v>214462.8357142857</v>
      </c>
      <c r="G29" s="436">
        <f>((TOR!H104/1400)*65*2.9)+((TOR!H100+TOR!H112)*65*0.41)+(TOR!H114*65*0.25)+(TOR!H116*15)+(((TOR!H104*0.6161)*65*((0.4*15)/10)/1400))</f>
        <v>67211.36214285715</v>
      </c>
      <c r="H29" s="436">
        <f>((TOR!I104/1400)*65*2.9)+((TOR!I100+TOR!I112)*65*0.41)+(TOR!I114*65*0.25)+(TOR!I116*15)+(((TOR!I104*0.6161)*65*((0.4*15)/10)/1400))</f>
        <v>73623.312000000005</v>
      </c>
      <c r="I29" s="436">
        <f>((TOR!J104/1400)*65*2.9)+((TOR!J100+TOR!J112)*65*0.41)+(TOR!J114*65*0.25)+(TOR!J116*15)+(((TOR!J104*0.6161)*65*((0.4*15)/10)/1400))</f>
        <v>53584.967142857146</v>
      </c>
    </row>
    <row r="30" spans="1:9" ht="15.75" customHeight="1" thickBot="1">
      <c r="A30" s="1038"/>
      <c r="B30" s="1005"/>
      <c r="C30" s="57" t="s">
        <v>294</v>
      </c>
      <c r="D30" s="491">
        <f>D29*116</f>
        <v>31868340.612096854</v>
      </c>
      <c r="E30" s="491">
        <f t="shared" ref="E30" si="25">E29*116</f>
        <v>21333261.368108571</v>
      </c>
      <c r="F30" s="491">
        <f t="shared" ref="F30" si="26">F29*116</f>
        <v>24877688.942857143</v>
      </c>
      <c r="G30" s="491">
        <f t="shared" ref="G30" si="27">G29*116</f>
        <v>7796518.0085714292</v>
      </c>
      <c r="H30" s="491">
        <f t="shared" ref="H30" si="28">H29*116</f>
        <v>8540304.1919999998</v>
      </c>
      <c r="I30" s="494">
        <f t="shared" ref="I30" si="29">I29*116</f>
        <v>6215856.1885714289</v>
      </c>
    </row>
    <row r="31" spans="1:9" ht="15.75" thickBot="1">
      <c r="A31" s="1038"/>
      <c r="B31" s="1005"/>
      <c r="C31" s="7" t="s">
        <v>298</v>
      </c>
      <c r="D31" s="429">
        <f>(0.1*(TOR!E104/1400))+(0.1*(TOR!E90+TOR!E92+TOR!E94+TOR!E96+TOR!E110))+(1*(TOR!E98+TOR!E107))+(2*(TOR!E104/1400))+(2.61*(TOR!E100+TOR!E112))+(3.96*TOR!E114)+(0.18*TOR!E116)</f>
        <v>3041.8935000000001</v>
      </c>
      <c r="E31" s="429">
        <f>(0.1*(TOR!F104/1400))+(0.1*(TOR!F90+TOR!F92+TOR!F94+TOR!F96+TOR!F110))+(1*(TOR!F98+TOR!F107))+(2*(TOR!F104/1400))+(2.61*(TOR!F100+TOR!F112))+(3.96*TOR!F114)+(0.18*TOR!F116)</f>
        <v>2695.77</v>
      </c>
      <c r="F31" s="429">
        <f>(0.1*(TOR!G104/1400))+(0.1*(TOR!G90+TOR!G92+TOR!G94+TOR!G96+TOR!G110))+(1*(TOR!G98+TOR!G107))+(2*(TOR!G104/1400))+(2.61*(TOR!G100+TOR!G112))+(3.96*TOR!G114)+(0.18*TOR!G116)</f>
        <v>3945.5</v>
      </c>
      <c r="G31" s="429">
        <f>(0.1*(TOR!H104/1400))+(0.1*(TOR!H90+TOR!H92+TOR!H94+TOR!H96+TOR!H110))+(1*(TOR!H98+TOR!H107))+(2*(TOR!H104/1400))+(2.61*(TOR!H100+TOR!H112))+(3.96*TOR!H114)+(0.18*TOR!H116)</f>
        <v>2251.1999999999998</v>
      </c>
      <c r="H31" s="429">
        <f>(0.1*(TOR!I104/1400))+(0.1*(TOR!I90+TOR!I92+TOR!I94+TOR!I96+TOR!I110))+(1*(TOR!I98+TOR!I107))+(2*(TOR!I104/1400))+(2.61*(TOR!I100+TOR!I112))+(3.96*TOR!I114)+(0.18*TOR!I116)</f>
        <v>2167.6999999999998</v>
      </c>
      <c r="I31" s="429">
        <f>(0.1*(TOR!J104/1400))+(0.1*(TOR!J90+TOR!J92+TOR!J94+TOR!J96+TOR!J110))+(1*(TOR!J98+TOR!J107))+(2*(TOR!J104/1400))+(2.61*(TOR!J100+TOR!J112))+(3.96*TOR!J114)+(0.18*TOR!J116)</f>
        <v>2428.4</v>
      </c>
    </row>
    <row r="32" spans="1:9" ht="15.75" thickBot="1">
      <c r="A32" s="1038"/>
      <c r="B32" s="1005"/>
      <c r="C32" s="57" t="s">
        <v>295</v>
      </c>
      <c r="D32" s="430">
        <f>(D29*1.05)/1000</f>
        <v>288.46342795432497</v>
      </c>
      <c r="E32" s="430">
        <f t="shared" ref="E32:I32" si="30">(E29*1.05)/1000</f>
        <v>193.1027968665</v>
      </c>
      <c r="F32" s="430">
        <f t="shared" si="30"/>
        <v>225.18597749999998</v>
      </c>
      <c r="G32" s="430">
        <f t="shared" si="30"/>
        <v>70.571930250000008</v>
      </c>
      <c r="H32" s="430">
        <f t="shared" si="30"/>
        <v>77.304477600000013</v>
      </c>
      <c r="I32" s="415">
        <f t="shared" si="30"/>
        <v>56.264215500000006</v>
      </c>
    </row>
    <row r="33" spans="1:9" ht="15.75" thickBot="1">
      <c r="A33" s="1038"/>
      <c r="B33" s="964"/>
      <c r="C33" s="7" t="s">
        <v>296</v>
      </c>
      <c r="D33" s="495">
        <f>(D29*0.81)-(TOR!E116*0.1)</f>
        <v>222528.93013619358</v>
      </c>
      <c r="E33" s="495">
        <f>(E29*0.81)-(TOR!F116*0.1)</f>
        <v>148905.01472558573</v>
      </c>
      <c r="F33" s="495">
        <f>(F29*0.81)-(TOR!G116*0.1)</f>
        <v>173634.89692857143</v>
      </c>
      <c r="G33" s="495">
        <f>(G29*0.81)-(TOR!H116*0.1)</f>
        <v>54361.203335714294</v>
      </c>
      <c r="H33" s="495">
        <f>(H29*0.81)-(TOR!I116*0.1)</f>
        <v>59574.882720000009</v>
      </c>
      <c r="I33" s="495">
        <f>(I29*0.81)-(TOR!J116*0.1)</f>
        <v>43343.823385714291</v>
      </c>
    </row>
    <row r="34" spans="1:9" ht="15.75" customHeight="1" thickBot="1">
      <c r="A34" s="1038"/>
      <c r="B34" s="963" t="s">
        <v>302</v>
      </c>
      <c r="C34" s="7" t="s">
        <v>293</v>
      </c>
      <c r="D34" s="436">
        <f>((TOR!E147/1400)*65*2.9)+((TOR!E143+TOR!E155)*65*0.41)+(TOR!E157*65*0.25)+(TOR!E159*15)+(((TOR!E147*0.73465)*65*((0.4*15)/10)/1400))</f>
        <v>45175.886228571428</v>
      </c>
      <c r="E34" s="436">
        <f>((TOR!F147/1400)*65*2.9)+((TOR!F143+TOR!F155)*65*0.41)+(TOR!F157*65*0.25)+(TOR!F159*15)+(((TOR!F147*0.73465)*65*((0.4*15)/10)/1400))</f>
        <v>77739.968571428588</v>
      </c>
      <c r="F34" s="436">
        <f>((TOR!G147/1400)*65*2.9)+((TOR!G143+TOR!G155)*65*0.41)+(TOR!G157*65*0.25)+(TOR!G159*15)+(((TOR!G147*0.73465)*65*((0.4*15)/10)/1400))</f>
        <v>77448.076830892853</v>
      </c>
      <c r="G34" s="436">
        <f>((TOR!H147/1400)*65*2.9)+((TOR!H143+TOR!H155)*65*0.41)+(TOR!H157*65*0.25)+(TOR!H159*15)+(((TOR!H147*0.73465)*65*((0.4*15)/10)/1400))</f>
        <v>33990.893121428569</v>
      </c>
      <c r="H34" s="436">
        <f>((TOR!I147/1400)*65*2.9)+((TOR!I143+TOR!I155)*65*0.41)+(TOR!I157*65*0.25)+(TOR!I159*15)+(((TOR!I147*0.73465)*65*((0.4*15)/10)/1400))</f>
        <v>33990.893121428569</v>
      </c>
      <c r="I34" s="436">
        <f>((TOR!J147/1400)*65*2.9)+((TOR!J143+TOR!J155)*65*0.41)+(TOR!J157*65*0.25)+(TOR!J159*15)+(((TOR!J147*0.73465)*65*((0.4*15)/10)/1400))</f>
        <v>30990.893121428569</v>
      </c>
    </row>
    <row r="35" spans="1:9" ht="15.75" thickBot="1">
      <c r="A35" s="1038"/>
      <c r="B35" s="1005"/>
      <c r="C35" s="57" t="s">
        <v>294</v>
      </c>
      <c r="D35" s="491">
        <f>D34*116</f>
        <v>5240402.8025142858</v>
      </c>
      <c r="E35" s="491">
        <f t="shared" ref="E35" si="31">E34*116</f>
        <v>9017836.354285717</v>
      </c>
      <c r="F35" s="491">
        <f t="shared" ref="F35" si="32">F34*116</f>
        <v>8983976.9123835713</v>
      </c>
      <c r="G35" s="491">
        <f t="shared" ref="G35" si="33">G34*116</f>
        <v>3942943.6020857142</v>
      </c>
      <c r="H35" s="491">
        <f t="shared" ref="H35" si="34">H34*116</f>
        <v>3942943.6020857142</v>
      </c>
      <c r="I35" s="494">
        <f t="shared" ref="I35" si="35">I34*116</f>
        <v>3594943.6020857142</v>
      </c>
    </row>
    <row r="36" spans="1:9" ht="15.75" thickBot="1">
      <c r="A36" s="1038"/>
      <c r="B36" s="1005"/>
      <c r="C36" s="7" t="s">
        <v>298</v>
      </c>
      <c r="D36" s="429">
        <f>(0.1*(CR!E167/1400))+(0.1*(CR!E155+CR!E157+CR!E159+CR!E161+CR!E173))+(1*CR!E163+(2*(CR!E167/1400))+(2.61*(CR!E165+CR!E175))+(3.96*CR!E177)+(0.18*CR!E179))</f>
        <v>13223.154</v>
      </c>
      <c r="E36" s="429">
        <f>(0.1*(CR!F167/1400))+(0.1*(CR!F155+CR!F157+CR!F159+CR!F161+CR!F173))+(1*CR!F163+(2*(CR!F167/1400))+(2.61*(CR!F165+CR!F175))+(3.96*CR!F177)+(0.18*CR!F179))</f>
        <v>285981.33850000001</v>
      </c>
      <c r="F36" s="429">
        <f>(0.1*(CR!G167/1400))+(0.1*(CR!G155+CR!G157+CR!G159+CR!G161+CR!G173))+(1*CR!G163+(2*(CR!G167/1400))+(2.61*(CR!G165+CR!G175))+(3.96*CR!G177)+(0.18*CR!G179))</f>
        <v>220298.65</v>
      </c>
      <c r="G36" s="429">
        <f>(0.1*(CR!H167/1400))+(0.1*(CR!H155+CR!H157+CR!H159+CR!H161+CR!H173))+(1*CR!H163+(2*(CR!H167/1400))+(2.61*(CR!H165+CR!H175))+(3.96*CR!H177)+(0.18*CR!H179))</f>
        <v>250345.91649999999</v>
      </c>
      <c r="H36" s="429">
        <f>(0.1*(CR!I167/1400))+(0.1*(CR!I155+CR!I157+CR!I159+CR!I161+CR!I173))+(1*CR!I163+(2*(CR!I167/1400))+(2.61*(CR!I165+CR!I175))+(3.96*CR!I177)+(0.18*CR!I179))</f>
        <v>250236.69999999998</v>
      </c>
      <c r="I36" s="429">
        <f>(0.1*(CR!J167/1400))+(0.1*(CR!J155+CR!J157+CR!J159+CR!J161+CR!J173))+(1*CR!J163+(2*(CR!J167/1400))+(2.61*(CR!J165+CR!J175))+(3.96*CR!J177)+(0.18*CR!J179))</f>
        <v>250221.76</v>
      </c>
    </row>
    <row r="37" spans="1:9" ht="15.75" thickBot="1">
      <c r="A37" s="1038"/>
      <c r="B37" s="1005"/>
      <c r="C37" s="57" t="s">
        <v>295</v>
      </c>
      <c r="D37" s="430">
        <f>(D34*1.05)/1000</f>
        <v>47.434680540000002</v>
      </c>
      <c r="E37" s="430">
        <f t="shared" ref="E37:I37" si="36">(E34*1.05)/1000</f>
        <v>81.626967000000022</v>
      </c>
      <c r="F37" s="430">
        <f t="shared" si="36"/>
        <v>81.320480672437498</v>
      </c>
      <c r="G37" s="430">
        <f t="shared" si="36"/>
        <v>35.690437777500001</v>
      </c>
      <c r="H37" s="430">
        <f t="shared" si="36"/>
        <v>35.690437777500001</v>
      </c>
      <c r="I37" s="415">
        <f t="shared" si="36"/>
        <v>32.540437777500003</v>
      </c>
    </row>
    <row r="38" spans="1:9" ht="15.75" thickBot="1">
      <c r="A38" s="1038"/>
      <c r="B38" s="964"/>
      <c r="C38" s="7" t="s">
        <v>296</v>
      </c>
      <c r="D38" s="495">
        <f>(D34*0.81)-(CR!E179*0.1)</f>
        <v>36592.467845142855</v>
      </c>
      <c r="E38" s="495">
        <f>(E34*0.81)-(CR!F179*0.1)</f>
        <v>62969.374542857164</v>
      </c>
      <c r="F38" s="495">
        <f>(F34*0.81)-(CR!G179*0.1)</f>
        <v>62732.942233023212</v>
      </c>
      <c r="G38" s="495">
        <f>(G34*0.81)-(CR!H179*0.1)</f>
        <v>27532.623428357143</v>
      </c>
      <c r="H38" s="495">
        <f>(H34*0.81)-(CR!I179*0.1)</f>
        <v>27532.623428357143</v>
      </c>
      <c r="I38" s="495">
        <f>(I34*0.81)-(CR!J179*0.1)</f>
        <v>25102.623428357143</v>
      </c>
    </row>
    <row r="39" spans="1:9" ht="15.75" thickBot="1">
      <c r="A39" s="1038"/>
      <c r="B39" s="1041" t="s">
        <v>301</v>
      </c>
      <c r="C39" s="497" t="s">
        <v>293</v>
      </c>
      <c r="D39" s="498">
        <f>D24+D29+D34</f>
        <v>774701.69933464285</v>
      </c>
      <c r="E39" s="498">
        <f t="shared" ref="E39:I39" si="37">E24+E29+E34</f>
        <v>531457.8099157142</v>
      </c>
      <c r="F39" s="498">
        <f t="shared" si="37"/>
        <v>600480.87520803569</v>
      </c>
      <c r="G39" s="498">
        <f t="shared" si="37"/>
        <v>276683.54097857146</v>
      </c>
      <c r="H39" s="498">
        <f t="shared" si="37"/>
        <v>197617.65869285713</v>
      </c>
      <c r="I39" s="498">
        <f t="shared" si="37"/>
        <v>153499.6838357143</v>
      </c>
    </row>
    <row r="40" spans="1:9" ht="15.75" thickBot="1">
      <c r="A40" s="1038"/>
      <c r="B40" s="1042"/>
      <c r="C40" s="499" t="s">
        <v>294</v>
      </c>
      <c r="D40" s="500">
        <f t="shared" ref="D40:I40" si="38">D25+D30+D35</f>
        <v>89865397.122818559</v>
      </c>
      <c r="E40" s="500">
        <f t="shared" si="38"/>
        <v>61649105.95022285</v>
      </c>
      <c r="F40" s="500">
        <f t="shared" si="38"/>
        <v>69655781.524132147</v>
      </c>
      <c r="G40" s="500">
        <f t="shared" si="38"/>
        <v>32095290.753514286</v>
      </c>
      <c r="H40" s="500">
        <f t="shared" si="38"/>
        <v>22923648.40837143</v>
      </c>
      <c r="I40" s="501">
        <f t="shared" si="38"/>
        <v>17805963.324942857</v>
      </c>
    </row>
    <row r="41" spans="1:9" ht="15.75" thickBot="1">
      <c r="A41" s="1038"/>
      <c r="B41" s="1042"/>
      <c r="C41" s="497" t="s">
        <v>298</v>
      </c>
      <c r="D41" s="502">
        <f t="shared" ref="D41:I41" si="39">D26+D31+D36</f>
        <v>22162.4545</v>
      </c>
      <c r="E41" s="502">
        <f t="shared" si="39"/>
        <v>294803.26949999999</v>
      </c>
      <c r="F41" s="502">
        <f t="shared" si="39"/>
        <v>229964.886</v>
      </c>
      <c r="G41" s="502">
        <f t="shared" si="39"/>
        <v>256303.71649999998</v>
      </c>
      <c r="H41" s="502">
        <f t="shared" si="39"/>
        <v>254869.09999999998</v>
      </c>
      <c r="I41" s="502">
        <f t="shared" si="39"/>
        <v>254834.58000000002</v>
      </c>
    </row>
    <row r="42" spans="1:9" ht="15.75" thickBot="1">
      <c r="A42" s="1038"/>
      <c r="B42" s="1042"/>
      <c r="C42" s="499" t="s">
        <v>295</v>
      </c>
      <c r="D42" s="502">
        <f t="shared" ref="D42:I42" si="40">D27+D32+D37</f>
        <v>813.43678430137493</v>
      </c>
      <c r="E42" s="502">
        <f t="shared" si="40"/>
        <v>558.03070041149999</v>
      </c>
      <c r="F42" s="502">
        <f t="shared" si="40"/>
        <v>630.50491896843755</v>
      </c>
      <c r="G42" s="502">
        <f t="shared" si="40"/>
        <v>290.51771802750005</v>
      </c>
      <c r="H42" s="502">
        <f t="shared" si="40"/>
        <v>207.4985416275</v>
      </c>
      <c r="I42" s="503">
        <f t="shared" si="40"/>
        <v>161.17466802749999</v>
      </c>
    </row>
    <row r="43" spans="1:9" ht="15.75" thickBot="1">
      <c r="A43" s="1038"/>
      <c r="B43" s="1043"/>
      <c r="C43" s="497" t="s">
        <v>296</v>
      </c>
      <c r="D43" s="504">
        <f t="shared" ref="D43:I43" si="41">D28+D33+D38</f>
        <v>627508.37646106072</v>
      </c>
      <c r="E43" s="504">
        <f t="shared" si="41"/>
        <v>430271.92603172862</v>
      </c>
      <c r="F43" s="504">
        <f t="shared" si="41"/>
        <v>486194.508918509</v>
      </c>
      <c r="G43" s="504">
        <f t="shared" si="41"/>
        <v>223933.66819264292</v>
      </c>
      <c r="H43" s="504">
        <f t="shared" si="41"/>
        <v>159910.30354121429</v>
      </c>
      <c r="I43" s="504">
        <f t="shared" si="41"/>
        <v>124174.74390692858</v>
      </c>
    </row>
    <row r="44" spans="1:9" ht="15.75" customHeight="1" thickBot="1">
      <c r="A44" s="1038"/>
      <c r="B44" s="963" t="s">
        <v>10</v>
      </c>
      <c r="C44" s="7" t="s">
        <v>293</v>
      </c>
      <c r="D44" s="436">
        <f>((KBR!E61/1400)*65*2.9)+((KBR!E57+KBR!E69)*65*0.41)+(KBR!E71*65*0.25)+(KBR!E73*15)+(((KBR!E61*1)*65*((0.4*15)/10)/1400))</f>
        <v>1412.4499999999998</v>
      </c>
      <c r="E44" s="436">
        <f>((KBR!F61/1400)*65*2.9)+((KBR!F57+KBR!F69)*65*0.41)+(KBR!F71*65*0.25)+(KBR!F73*15)+(((KBR!F61*1)*65*((0.4*15)/10)/1400))</f>
        <v>94888.3</v>
      </c>
      <c r="F44" s="436">
        <f>((KBR!G61/1400)*65*2.9)+((KBR!G57+KBR!G69)*65*0.41)+(KBR!G71*65*0.25)+(KBR!G73*15)+(((KBR!G61*1)*65*((0.4*15)/10)/1400))</f>
        <v>89434.215000000011</v>
      </c>
      <c r="G44" s="436">
        <f>((KBR!H61/1400)*65*2.9)+((KBR!H57+KBR!H69)*65*0.41)+(KBR!H71*65*0.25)+(KBR!H73*15)+(((KBR!H61*1)*65*((0.4*15)/10)/1400))</f>
        <v>42049.149999999994</v>
      </c>
      <c r="H44" s="436">
        <f>((KBR!I61/1400)*65*2.9)+((KBR!I57+KBR!I69)*65*0.41)+(KBR!I71*65*0.25)+(KBR!I73*15)+(((KBR!I61*1)*65*((0.4*15)/10)/1400))</f>
        <v>15182.895000000002</v>
      </c>
      <c r="I44" s="436">
        <f>((KBR!J61/1400)*65*2.9)+((KBR!J57+KBR!J69)*65*0.41)+(KBR!J71*65*0.25)+(KBR!J73*15)+(((KBR!J61*1)*65*((0.4*15)/10)/1400))</f>
        <v>5928.0649999999996</v>
      </c>
    </row>
    <row r="45" spans="1:9" ht="15.75" thickBot="1">
      <c r="A45" s="1038"/>
      <c r="B45" s="1005"/>
      <c r="C45" s="57" t="s">
        <v>294</v>
      </c>
      <c r="D45" s="491">
        <f>D44*116</f>
        <v>163844.19999999998</v>
      </c>
      <c r="E45" s="491">
        <f t="shared" ref="E45" si="42">E44*116</f>
        <v>11007042.800000001</v>
      </c>
      <c r="F45" s="491">
        <f t="shared" ref="F45" si="43">F44*116</f>
        <v>10374368.940000001</v>
      </c>
      <c r="G45" s="491">
        <f t="shared" ref="G45" si="44">G44*116</f>
        <v>4877701.3999999994</v>
      </c>
      <c r="H45" s="491">
        <f t="shared" ref="H45" si="45">H44*116</f>
        <v>1761215.8200000003</v>
      </c>
      <c r="I45" s="494">
        <f t="shared" ref="I45" si="46">I44*116</f>
        <v>687655.53999999992</v>
      </c>
    </row>
    <row r="46" spans="1:9" ht="15.75" thickBot="1">
      <c r="A46" s="1038"/>
      <c r="B46" s="1005"/>
      <c r="C46" s="7" t="s">
        <v>298</v>
      </c>
      <c r="D46" s="429">
        <f>(0.1*(KBR!E61/1400)+(0.1*(KBR!E47+KBR!E49+KBR!E51+KBR!E53+KBR!E67))+(1*(KBR!E55+KBR!E64))+(2*(KBR!E61/1400))+(2.61*(KBR!E57+KBR!E69))+(3.96*KBR!E71)+(0.18*KBR!E73))</f>
        <v>493.33</v>
      </c>
      <c r="E46" s="429">
        <f>(0.1*(KBR!F61/1400)+(0.1*(KBR!F47+KBR!F49+KBR!F51+KBR!F53+KBR!F67))+(1*(KBR!F55+KBR!F64))+(2*(KBR!F61/1400))+(2.61*(KBR!F57+KBR!F69))+(3.96*KBR!F71)+(0.18*KBR!F73))</f>
        <v>3823.4300000000003</v>
      </c>
      <c r="F46" s="429">
        <f>(0.1*(KBR!G61/1400)+(0.1*(KBR!G47+KBR!G49+KBR!G51+KBR!G53+KBR!G67))+(1*(KBR!G55+KBR!G64))+(2*(KBR!G61/1400))+(2.61*(KBR!G57+KBR!G69))+(3.96*KBR!G71)+(0.18*KBR!G73))</f>
        <v>3154.8110000000001</v>
      </c>
      <c r="G46" s="429">
        <f>(0.1*(KBR!H61/1400)+(0.1*(KBR!H47+KBR!H49+KBR!H51+KBR!H53+KBR!H67))+(1*(KBR!H55+KBR!H64))+(2*(KBR!H61/1400))+(2.61*(KBR!H57+KBR!H69))+(3.96*KBR!H71)+(0.18*KBR!H73))</f>
        <v>1691.15</v>
      </c>
      <c r="H46" s="429">
        <f>(0.1*(KBR!I61/1400)+(0.1*(KBR!I47+KBR!I49+KBR!I51+KBR!I53+KBR!I67))+(1*(KBR!I55+KBR!I64))+(2*(KBR!I61/1400))+(2.61*(KBR!I57+KBR!I69))+(3.96*KBR!I71)+(0.18*KBR!I73))</f>
        <v>1589.0430000000001</v>
      </c>
      <c r="I46" s="429">
        <f>(0.1*(KBR!J61/1400)+(0.1*(KBR!J47+KBR!J49+KBR!J51+KBR!J53+KBR!J67))+(1*(KBR!J55+KBR!J64))+(2*(KBR!J61/1400))+(2.61*(KBR!J57+KBR!J69))+(3.96*KBR!J71)+(0.18*KBR!J73))</f>
        <v>1294.8909999999998</v>
      </c>
    </row>
    <row r="47" spans="1:9" ht="15.75" thickBot="1">
      <c r="A47" s="1038"/>
      <c r="B47" s="1005"/>
      <c r="C47" s="57" t="s">
        <v>295</v>
      </c>
      <c r="D47" s="430">
        <f>(D44*1.05)/1000</f>
        <v>1.4830724999999998</v>
      </c>
      <c r="E47" s="430">
        <f t="shared" ref="E47:I47" si="47">(E44*1.05)/1000</f>
        <v>99.632715000000005</v>
      </c>
      <c r="F47" s="430">
        <f t="shared" si="47"/>
        <v>93.905925750000009</v>
      </c>
      <c r="G47" s="430">
        <f t="shared" si="47"/>
        <v>44.151607499999997</v>
      </c>
      <c r="H47" s="430">
        <f t="shared" si="47"/>
        <v>15.942039750000003</v>
      </c>
      <c r="I47" s="430">
        <f t="shared" si="47"/>
        <v>6.2244682500000001</v>
      </c>
    </row>
    <row r="48" spans="1:9" ht="15.75" thickBot="1">
      <c r="A48" s="1038"/>
      <c r="B48" s="964"/>
      <c r="C48" s="7" t="s">
        <v>296</v>
      </c>
      <c r="D48" s="495">
        <f>(D44*0.81)-(KBR!E73*0.1)</f>
        <v>1144.0844999999999</v>
      </c>
      <c r="E48" s="495">
        <f>(E44*0.81)-(KBR!F73*0.1)</f>
        <v>76859.523000000001</v>
      </c>
      <c r="F48" s="495">
        <f>(F44*0.81)-(KBR!G73*0.1)</f>
        <v>72441.714150000014</v>
      </c>
      <c r="G48" s="495">
        <f>(G44*0.81)-(KBR!H73*0.1)</f>
        <v>34059.811499999996</v>
      </c>
      <c r="H48" s="495">
        <f>(H44*0.81)-(KBR!I73*0.1)</f>
        <v>12298.144950000004</v>
      </c>
      <c r="I48" s="495">
        <f>(I44*0.81)-(KBR!J73*0.1)</f>
        <v>4801.7326499999999</v>
      </c>
    </row>
    <row r="49" spans="1:9" ht="15.75" thickBot="1">
      <c r="A49" s="1038"/>
      <c r="B49" s="963" t="s">
        <v>304</v>
      </c>
      <c r="C49" s="7" t="s">
        <v>293</v>
      </c>
      <c r="D49" s="436">
        <f>((KBR!E104/1400)*65*2.9)+((KBR!E100+KBR!E112)*65*0.41)+(KBR!E114*65*0.25)+(KBR!E116*15)+(((KBR!E104*1)*65*((0.4*15)/10)/1400))</f>
        <v>6418.7500000000009</v>
      </c>
      <c r="E49" s="436">
        <f>((KBR!F104/1400)*65*2.9)+((KBR!F100+KBR!F112)*65*0.41)+(KBR!F114*65*0.25)+(KBR!F116*15)+(((KBR!F104*1)*65*((0.4*15)/10)/1400))</f>
        <v>0</v>
      </c>
      <c r="F49" s="436">
        <f>((KBR!G104/1400)*65*2.9)+((KBR!G100+KBR!G112)*65*0.41)+(KBR!G114*65*0.25)+(KBR!G116*15)+(((KBR!G104*1)*65*((0.4*15)/10)/1400))</f>
        <v>6500</v>
      </c>
      <c r="G49" s="436">
        <f>((KBR!H104/1400)*65*2.9)+((KBR!H100+KBR!H112)*65*0.41)+(KBR!H114*65*0.25)+(KBR!H116*15)+(((KBR!H104*1)*65*((0.4*15)/10)/1400))</f>
        <v>0</v>
      </c>
      <c r="H49" s="436">
        <f>((KBR!I104/1400)*65*2.9)+((KBR!I100+KBR!I112)*65*0.41)+(KBR!I114*65*0.25)+(KBR!I116*15)+(((KBR!I104*1)*65*((0.4*15)/10)/1400))</f>
        <v>0</v>
      </c>
      <c r="I49" s="436">
        <f>((KBR!J104/1400)*65*2.9)+((KBR!J100+KBR!J112)*65*0.41)+(KBR!J114*65*0.25)+(KBR!J116*15)+(((KBR!J104*1)*65*((0.4*15)/10)/1400))</f>
        <v>0</v>
      </c>
    </row>
    <row r="50" spans="1:9" ht="15.75" thickBot="1">
      <c r="A50" s="1038"/>
      <c r="B50" s="1005"/>
      <c r="C50" s="57" t="s">
        <v>294</v>
      </c>
      <c r="D50" s="491">
        <f>D49*116</f>
        <v>744575.00000000012</v>
      </c>
      <c r="E50" s="491">
        <f t="shared" ref="E50" si="48">E49*116</f>
        <v>0</v>
      </c>
      <c r="F50" s="491">
        <f t="shared" ref="F50" si="49">F49*116</f>
        <v>754000</v>
      </c>
      <c r="G50" s="491">
        <f t="shared" ref="G50" si="50">G49*116</f>
        <v>0</v>
      </c>
      <c r="H50" s="491">
        <f t="shared" ref="H50" si="51">H49*116</f>
        <v>0</v>
      </c>
      <c r="I50" s="494">
        <f t="shared" ref="I50" si="52">I49*116</f>
        <v>0</v>
      </c>
    </row>
    <row r="51" spans="1:9" ht="15.75" thickBot="1">
      <c r="A51" s="1038"/>
      <c r="B51" s="1005"/>
      <c r="C51" s="7" t="s">
        <v>298</v>
      </c>
      <c r="D51" s="429">
        <f>(0.1*(KBR!E104/1400))+(0.1*(KBR!E90+KBR!E92+KBR!E94+KBR!E96+KBR!E110))+(1*(KBR!E98+KBR!E107))+(2*(KBR!E104/1400))+(2.61*(KBR!E100+KBR!E112))+(3.96*KBR!E114)+(0.18*KBR!E116)</f>
        <v>187.25</v>
      </c>
      <c r="E51" s="429">
        <f>(0.1*(KBR!F104/1400))+(0.1*(KBR!F90+KBR!F92+KBR!F94+KBR!F96+KBR!F110))+(1*(KBR!F98+KBR!F107))+(2*(KBR!F104/1400))+(2.61*(KBR!F100+KBR!F112))+(3.96*KBR!F114)+(0.18*KBR!F116)</f>
        <v>153</v>
      </c>
      <c r="F51" s="429">
        <f>(0.1*(KBR!G104/1400))+(0.1*(KBR!G90+KBR!G92+KBR!G94+KBR!G96+KBR!G110))+(1*(KBR!G98+KBR!G107))+(2*(KBR!G104/1400))+(2.61*(KBR!G100+KBR!G112))+(3.96*KBR!G114)+(0.18*KBR!G116)</f>
        <v>105</v>
      </c>
      <c r="G51" s="429">
        <f>(0.1*(KBR!H104/1400))+(0.1*(KBR!H90+KBR!H92+KBR!H94+KBR!H96+KBR!H110))+(1*(KBR!H98+KBR!H107))+(2*(KBR!H104/1400))+(2.61*(KBR!H100+KBR!H112))+(3.96*KBR!H114)+(0.18*KBR!H116)</f>
        <v>82.5</v>
      </c>
      <c r="H51" s="429">
        <f>(0.1*(KBR!I104/1400))+(0.1*(KBR!I90+KBR!I92+KBR!I94+KBR!I96+KBR!I110))+(1*(KBR!I98+KBR!I107))+(2*(KBR!I104/1400))+(2.61*(KBR!I100+KBR!I112))+(3.96*KBR!I114)+(0.18*KBR!I116)</f>
        <v>38</v>
      </c>
      <c r="I51" s="429">
        <f>(0.1*(KBR!J104/1400))+(0.1*(KBR!J90+KBR!J92+KBR!J94+KBR!J96+KBR!J110))+(1*(KBR!J98+KBR!J107))+(2*(KBR!J104/1400))+(2.61*(KBR!J100+KBR!J112))+(3.96*KBR!J114)+(0.18*KBR!J116)</f>
        <v>60</v>
      </c>
    </row>
    <row r="52" spans="1:9" ht="15.75" thickBot="1">
      <c r="A52" s="1038"/>
      <c r="B52" s="1005"/>
      <c r="C52" s="57" t="s">
        <v>295</v>
      </c>
      <c r="D52" s="430">
        <f>(D49*1.05)/1000</f>
        <v>6.7396875000000005</v>
      </c>
      <c r="E52" s="430">
        <f t="shared" ref="E52:I52" si="53">(E49*1.05)/1000</f>
        <v>0</v>
      </c>
      <c r="F52" s="430">
        <f t="shared" si="53"/>
        <v>6.8250000000000002</v>
      </c>
      <c r="G52" s="430">
        <f t="shared" si="53"/>
        <v>0</v>
      </c>
      <c r="H52" s="430">
        <f t="shared" si="53"/>
        <v>0</v>
      </c>
      <c r="I52" s="415">
        <f t="shared" si="53"/>
        <v>0</v>
      </c>
    </row>
    <row r="53" spans="1:9" ht="15.75" thickBot="1">
      <c r="A53" s="1038"/>
      <c r="B53" s="964"/>
      <c r="C53" s="7" t="s">
        <v>296</v>
      </c>
      <c r="D53" s="495">
        <f>(D49*0.81)-(KBR!E116*0.1)</f>
        <v>5199.1875000000009</v>
      </c>
      <c r="E53" s="495">
        <f>(E49*0.81)-(KBR!F116*0.1)</f>
        <v>0</v>
      </c>
      <c r="F53" s="495">
        <f>(F49*0.81)-(KBR!G116*0.1)</f>
        <v>5265</v>
      </c>
      <c r="G53" s="495">
        <f>(G49*0.81)-(KBR!H116*0.1)</f>
        <v>0</v>
      </c>
      <c r="H53" s="495">
        <f>(H49*0.81)-(KBR!I116*0.1)</f>
        <v>0</v>
      </c>
      <c r="I53" s="495">
        <f>(I49*0.81)-(KBR!J116*0.1)</f>
        <v>0</v>
      </c>
    </row>
    <row r="54" spans="1:9" ht="15.75" thickBot="1">
      <c r="A54" s="1038"/>
      <c r="B54" s="1044" t="s">
        <v>303</v>
      </c>
      <c r="C54" s="505" t="s">
        <v>293</v>
      </c>
      <c r="D54" s="506">
        <f>D44+D49</f>
        <v>7831.2000000000007</v>
      </c>
      <c r="E54" s="506">
        <f t="shared" ref="E54:I54" si="54">E44+E49</f>
        <v>94888.3</v>
      </c>
      <c r="F54" s="506">
        <f t="shared" si="54"/>
        <v>95934.215000000011</v>
      </c>
      <c r="G54" s="506">
        <f t="shared" si="54"/>
        <v>42049.149999999994</v>
      </c>
      <c r="H54" s="506">
        <f t="shared" si="54"/>
        <v>15182.895000000002</v>
      </c>
      <c r="I54" s="506">
        <f t="shared" si="54"/>
        <v>5928.0649999999996</v>
      </c>
    </row>
    <row r="55" spans="1:9" ht="15.75" thickBot="1">
      <c r="A55" s="1038"/>
      <c r="B55" s="1045"/>
      <c r="C55" s="507" t="s">
        <v>294</v>
      </c>
      <c r="D55" s="506">
        <f t="shared" ref="D55:I55" si="55">D45+D50</f>
        <v>908419.20000000007</v>
      </c>
      <c r="E55" s="506">
        <f t="shared" si="55"/>
        <v>11007042.800000001</v>
      </c>
      <c r="F55" s="506">
        <f t="shared" si="55"/>
        <v>11128368.940000001</v>
      </c>
      <c r="G55" s="506">
        <f t="shared" si="55"/>
        <v>4877701.3999999994</v>
      </c>
      <c r="H55" s="506">
        <f t="shared" si="55"/>
        <v>1761215.8200000003</v>
      </c>
      <c r="I55" s="506">
        <f t="shared" si="55"/>
        <v>687655.53999999992</v>
      </c>
    </row>
    <row r="56" spans="1:9" ht="15.75" thickBot="1">
      <c r="A56" s="1038"/>
      <c r="B56" s="1045"/>
      <c r="C56" s="505" t="s">
        <v>298</v>
      </c>
      <c r="D56" s="506">
        <f t="shared" ref="D56:I56" si="56">D46+D51</f>
        <v>680.57999999999993</v>
      </c>
      <c r="E56" s="506">
        <f t="shared" si="56"/>
        <v>3976.4300000000003</v>
      </c>
      <c r="F56" s="506">
        <f t="shared" si="56"/>
        <v>3259.8110000000001</v>
      </c>
      <c r="G56" s="506">
        <f t="shared" si="56"/>
        <v>1773.65</v>
      </c>
      <c r="H56" s="506">
        <f t="shared" si="56"/>
        <v>1627.0430000000001</v>
      </c>
      <c r="I56" s="506">
        <f t="shared" si="56"/>
        <v>1354.8909999999998</v>
      </c>
    </row>
    <row r="57" spans="1:9" ht="15.75" thickBot="1">
      <c r="A57" s="1038"/>
      <c r="B57" s="1045"/>
      <c r="C57" s="507" t="s">
        <v>295</v>
      </c>
      <c r="D57" s="506">
        <f t="shared" ref="D57:I57" si="57">D47+D52</f>
        <v>8.222760000000001</v>
      </c>
      <c r="E57" s="506">
        <f t="shared" si="57"/>
        <v>99.632715000000005</v>
      </c>
      <c r="F57" s="506">
        <f t="shared" si="57"/>
        <v>100.73092575000001</v>
      </c>
      <c r="G57" s="506">
        <f t="shared" si="57"/>
        <v>44.151607499999997</v>
      </c>
      <c r="H57" s="506">
        <f t="shared" si="57"/>
        <v>15.942039750000003</v>
      </c>
      <c r="I57" s="506">
        <f t="shared" si="57"/>
        <v>6.2244682500000001</v>
      </c>
    </row>
    <row r="58" spans="1:9" ht="15.75" thickBot="1">
      <c r="A58" s="1038"/>
      <c r="B58" s="1046"/>
      <c r="C58" s="505" t="s">
        <v>296</v>
      </c>
      <c r="D58" s="506">
        <f t="shared" ref="D58:I58" si="58">D48+D53</f>
        <v>6343.2720000000008</v>
      </c>
      <c r="E58" s="506">
        <f t="shared" si="58"/>
        <v>76859.523000000001</v>
      </c>
      <c r="F58" s="506">
        <f t="shared" si="58"/>
        <v>77706.714150000014</v>
      </c>
      <c r="G58" s="506">
        <f t="shared" si="58"/>
        <v>34059.811499999996</v>
      </c>
      <c r="H58" s="506">
        <f t="shared" si="58"/>
        <v>12298.144950000004</v>
      </c>
      <c r="I58" s="506">
        <f t="shared" si="58"/>
        <v>4801.7326499999999</v>
      </c>
    </row>
    <row r="59" spans="1:9" ht="15.75" thickBot="1">
      <c r="A59" s="1038"/>
      <c r="B59" s="1034" t="s">
        <v>2</v>
      </c>
      <c r="C59" s="516" t="s">
        <v>293</v>
      </c>
      <c r="D59" s="517">
        <f>D54+D39+D19</f>
        <v>2040787.9329620714</v>
      </c>
      <c r="E59" s="517">
        <f t="shared" ref="E59:I59" si="59">E54+E39+E19</f>
        <v>2090735.2841465713</v>
      </c>
      <c r="F59" s="517">
        <f t="shared" si="59"/>
        <v>1879059.5759223213</v>
      </c>
      <c r="G59" s="517">
        <f t="shared" si="59"/>
        <v>1633576.4863842856</v>
      </c>
      <c r="H59" s="517">
        <f t="shared" si="59"/>
        <v>1403998.9465499998</v>
      </c>
      <c r="I59" s="517">
        <f t="shared" si="59"/>
        <v>1280640.6416928568</v>
      </c>
    </row>
    <row r="60" spans="1:9" ht="15.75" thickBot="1">
      <c r="A60" s="1038"/>
      <c r="B60" s="1035"/>
      <c r="C60" s="518" t="s">
        <v>294</v>
      </c>
      <c r="D60" s="517">
        <f t="shared" ref="D60:I60" si="60">D55+D40+D20</f>
        <v>236731400.22360027</v>
      </c>
      <c r="E60" s="517">
        <f t="shared" si="60"/>
        <v>242525292.96100229</v>
      </c>
      <c r="F60" s="517">
        <f t="shared" si="60"/>
        <v>217970910.80698931</v>
      </c>
      <c r="G60" s="517">
        <f t="shared" si="60"/>
        <v>189494872.42057714</v>
      </c>
      <c r="H60" s="517">
        <f t="shared" si="60"/>
        <v>162863877.79980001</v>
      </c>
      <c r="I60" s="517">
        <f t="shared" si="60"/>
        <v>148554314.43637142</v>
      </c>
    </row>
    <row r="61" spans="1:9" ht="15.75" thickBot="1">
      <c r="A61" s="1038"/>
      <c r="B61" s="1035"/>
      <c r="C61" s="516" t="s">
        <v>298</v>
      </c>
      <c r="D61" s="517">
        <f t="shared" ref="D61:I61" si="61">D56+D41+D21</f>
        <v>40269.504500000003</v>
      </c>
      <c r="E61" s="517">
        <f t="shared" si="61"/>
        <v>329488.78749999998</v>
      </c>
      <c r="F61" s="517">
        <f t="shared" si="61"/>
        <v>259211.397</v>
      </c>
      <c r="G61" s="517">
        <f t="shared" si="61"/>
        <v>283935.31649999996</v>
      </c>
      <c r="H61" s="517">
        <f t="shared" si="61"/>
        <v>280039.84299999999</v>
      </c>
      <c r="I61" s="517">
        <f t="shared" si="61"/>
        <v>279021.17100000003</v>
      </c>
    </row>
    <row r="62" spans="1:9" ht="15.75" thickBot="1">
      <c r="A62" s="1038"/>
      <c r="B62" s="1035"/>
      <c r="C62" s="518" t="s">
        <v>295</v>
      </c>
      <c r="D62" s="517">
        <f t="shared" ref="D62:I62" si="62">D57+D42+D22</f>
        <v>2142.8273296101747</v>
      </c>
      <c r="E62" s="517">
        <f t="shared" si="62"/>
        <v>2195.2720483538997</v>
      </c>
      <c r="F62" s="517">
        <f t="shared" si="62"/>
        <v>1973.0125547184375</v>
      </c>
      <c r="G62" s="517">
        <f t="shared" si="62"/>
        <v>1715.2553107035001</v>
      </c>
      <c r="H62" s="517">
        <f t="shared" si="62"/>
        <v>1474.1988938774998</v>
      </c>
      <c r="I62" s="517">
        <f t="shared" si="62"/>
        <v>1344.6726737775002</v>
      </c>
    </row>
    <row r="63" spans="1:9" ht="15.75" thickBot="1">
      <c r="A63" s="1038"/>
      <c r="B63" s="1036"/>
      <c r="C63" s="516" t="s">
        <v>296</v>
      </c>
      <c r="D63" s="517">
        <f t="shared" ref="D63:I63" si="63">D58+D43+D23</f>
        <v>1653038.2256992781</v>
      </c>
      <c r="E63" s="517">
        <f t="shared" si="63"/>
        <v>1692531.6801587229</v>
      </c>
      <c r="F63" s="517">
        <f t="shared" si="63"/>
        <v>1521088.2564970804</v>
      </c>
      <c r="G63" s="517">
        <f t="shared" si="63"/>
        <v>1322261.9539712714</v>
      </c>
      <c r="H63" s="517">
        <f t="shared" si="63"/>
        <v>1136324.1467054999</v>
      </c>
      <c r="I63" s="517">
        <f t="shared" si="63"/>
        <v>1036403.9197712141</v>
      </c>
    </row>
    <row r="64" spans="1:9" ht="15.75" thickBot="1">
      <c r="A64" s="1039" t="s">
        <v>310</v>
      </c>
      <c r="B64" s="963" t="s">
        <v>15</v>
      </c>
      <c r="C64" s="7" t="s">
        <v>293</v>
      </c>
      <c r="D64" s="436">
        <f>((OR!E61/1400)*65*2.9)+((OR!E57+OR!E69)*65*0.41)+(OR!E71*65*0.25)+(OR!E73*15)+(((OR!E61*0.7502)*65*((0.4*15)/10)/1400))</f>
        <v>462384.37608999992</v>
      </c>
      <c r="E64" s="436">
        <f>((OR!F61/1400)*65*2.9)+((OR!F57+OR!F69)*65*0.41)+(OR!F71*65*0.25)+(OR!F73*15)+(((OR!F61*0.7502)*65*((0.4*15)/10)/1400))</f>
        <v>627076.23767371429</v>
      </c>
      <c r="F64" s="436">
        <f>((OR!G61/1400)*65*2.9)+((OR!G57+OR!G69)*65*0.41)+(OR!G71*65*0.25)+(OR!G73*15)+(((OR!G61*0.7502)*65*((0.4*15)/10)/1400))</f>
        <v>549048.10786700004</v>
      </c>
      <c r="G64" s="436">
        <f>((OR!H61/1400)*65*2.9)+((OR!H57+OR!H69)*65*0.41)+(OR!H71*65*0.25)+(OR!H73*15)+(((OR!H61*0.7502)*65*((0.4*15)/10)/1400))</f>
        <v>462232.57142857148</v>
      </c>
      <c r="H64" s="436">
        <f>((OR!I61/1400)*65*2.9)+((OR!I57+OR!I69)*65*0.41)+(OR!I71*65*0.25)+(OR!I73*15)+(((OR!I61*0.7502)*65*((0.4*15)/10)/1400))</f>
        <v>462232.57142857148</v>
      </c>
      <c r="I64" s="436">
        <f>((OR!J61/1400)*65*2.9)+((OR!J57+OR!J69)*65*0.41)+(OR!J71*65*0.25)+(OR!J73*15)+(((OR!J61*0.7502)*65*((0.4*15)/10)/1400))</f>
        <v>462232.57142857148</v>
      </c>
    </row>
    <row r="65" spans="1:9" ht="15.75" thickBot="1">
      <c r="A65" s="1040"/>
      <c r="B65" s="1005"/>
      <c r="C65" s="57" t="s">
        <v>294</v>
      </c>
      <c r="D65" s="491">
        <f>D64*116</f>
        <v>53636587.626439989</v>
      </c>
      <c r="E65" s="491">
        <f t="shared" ref="E65" si="64">E64*116</f>
        <v>72740843.570150852</v>
      </c>
      <c r="F65" s="491">
        <f t="shared" ref="F65" si="65">F64*116</f>
        <v>63689580.512572005</v>
      </c>
      <c r="G65" s="491">
        <f t="shared" ref="G65" si="66">G64*116</f>
        <v>53618978.285714291</v>
      </c>
      <c r="H65" s="491">
        <f t="shared" ref="H65" si="67">H64*116</f>
        <v>53618978.285714291</v>
      </c>
      <c r="I65" s="494">
        <f t="shared" ref="I65" si="68">I64*116</f>
        <v>53618978.285714291</v>
      </c>
    </row>
    <row r="66" spans="1:9" ht="15.75" thickBot="1">
      <c r="A66" s="1040"/>
      <c r="B66" s="1005"/>
      <c r="C66" s="7" t="s">
        <v>298</v>
      </c>
      <c r="D66" s="429">
        <f>(0.1*(OR!E61/1400)+(0.1*(OR!E47+OR!E49+OR!E51+OR!E53+OR!E67))+(1*(OR!E55+OR!E64))+(2*(OR!E61/1400))+(2.61*(OR!E57+OR!E69))+(3.96*OR!E71)+(0.18*OR!E73))</f>
        <v>7424.6450000000004</v>
      </c>
      <c r="E66" s="429">
        <f>(0.1*(OR!F61/1400)+(0.1*(OR!F47+OR!F49+OR!F51+OR!F53+OR!F67))+(1*(OR!F55+OR!F64))+(2*(OR!F61/1400))+(2.61*(OR!F57+OR!F69))+(3.96*OR!F71)+(0.18*OR!F73))</f>
        <v>10415.007000000001</v>
      </c>
      <c r="F66" s="429">
        <f>(0.1*(OR!G61/1400)+(0.1*(OR!G47+OR!G49+OR!G51+OR!G53+OR!G67))+(1*(OR!G55+OR!G64))+(2*(OR!G61/1400))+(2.61*(OR!G57+OR!G69))+(3.96*OR!G71)+(0.18*OR!G73))</f>
        <v>9733.1214999999993</v>
      </c>
      <c r="G66" s="429">
        <f>(0.1*(OR!H61/1400)+(0.1*(OR!H47+OR!H49+OR!H51+OR!H53+OR!H67))+(1*(OR!H55+OR!H64))+(2*(OR!H61/1400))+(2.61*(OR!H57+OR!H69))+(3.96*OR!H71)+(0.18*OR!H73))</f>
        <v>9473.24</v>
      </c>
      <c r="H66" s="429">
        <f>(0.1*(OR!I61/1400)+(0.1*(OR!I47+OR!I49+OR!I51+OR!I53+OR!I67))+(1*(OR!I55+OR!I64))+(2*(OR!I61/1400))+(2.61*(OR!I57+OR!I69))+(3.96*OR!I71)+(0.18*OR!I73))</f>
        <v>9325.07</v>
      </c>
      <c r="I66" s="429">
        <f>(0.1*(OR!J61/1400)+(0.1*(OR!J47+OR!J49+OR!J51+OR!J53+OR!J67))+(1*(OR!J55+OR!J64))+(2*(OR!J61/1400))+(2.61*(OR!J57+OR!J69))+(3.96*OR!J71)+(0.18*OR!J73))</f>
        <v>9420.0300000000007</v>
      </c>
    </row>
    <row r="67" spans="1:9" ht="15.75" thickBot="1">
      <c r="A67" s="1040"/>
      <c r="B67" s="1005"/>
      <c r="C67" s="57" t="s">
        <v>295</v>
      </c>
      <c r="D67" s="430">
        <f>(D64*1.05)/1000</f>
        <v>485.50359489449994</v>
      </c>
      <c r="E67" s="430">
        <f t="shared" ref="E67:I67" si="69">(E64*1.05)/1000</f>
        <v>658.43004955740003</v>
      </c>
      <c r="F67" s="430">
        <f t="shared" si="69"/>
        <v>576.50051326035009</v>
      </c>
      <c r="G67" s="430">
        <f t="shared" si="69"/>
        <v>485.34420000000006</v>
      </c>
      <c r="H67" s="430">
        <f t="shared" si="69"/>
        <v>485.34420000000006</v>
      </c>
      <c r="I67" s="415">
        <f t="shared" si="69"/>
        <v>485.34420000000006</v>
      </c>
    </row>
    <row r="68" spans="1:9" ht="15.75" thickBot="1">
      <c r="A68" s="1040"/>
      <c r="B68" s="964"/>
      <c r="C68" s="7" t="s">
        <v>296</v>
      </c>
      <c r="D68" s="495">
        <f>(D64*0.81)-(OR!E73*0.1)</f>
        <v>374531.34463289997</v>
      </c>
      <c r="E68" s="495">
        <f>(E64*0.81)-(OR!F73*0.1)</f>
        <v>507101.75251570862</v>
      </c>
      <c r="F68" s="495">
        <f>(F64*0.81)-(OR!G73*0.1)</f>
        <v>443898.96737227007</v>
      </c>
      <c r="G68" s="495">
        <f>(G64*0.81)-(OR!H73*0.1)</f>
        <v>373578.38285714295</v>
      </c>
      <c r="H68" s="495">
        <f>(H64*0.81)-(OR!I73*0.1)</f>
        <v>373578.38285714295</v>
      </c>
      <c r="I68" s="495">
        <f>(I64*0.81)-(OR!J73*0.1)</f>
        <v>373578.38285714295</v>
      </c>
    </row>
    <row r="69" spans="1:9" ht="15.75" thickBot="1">
      <c r="A69" s="1040"/>
      <c r="B69" s="963" t="s">
        <v>128</v>
      </c>
      <c r="C69" s="7" t="s">
        <v>293</v>
      </c>
      <c r="D69" s="436">
        <f>((OR!E104/1400)*65*2.9)+((OR!E100+OR!E112)*65*0.41)+(OR!E114*65*0.25)+(OR!E116*15)+(((OR!E104*1)*65*((0.4*15)/10)/1400))</f>
        <v>18248.75</v>
      </c>
      <c r="E69" s="436">
        <f>((OR!F104/1400)*65*2.9)+((OR!F100+OR!F112)*65*0.41)+(OR!F114*65*0.25)+(OR!F116*15)+(((OR!F104*1)*65*((0.4*15)/10)/1400))</f>
        <v>10831.25</v>
      </c>
      <c r="F69" s="436">
        <f>((OR!G104/1400)*65*2.9)+((OR!G100+OR!G112)*65*0.41)+(OR!G114*65*0.25)+(OR!G116*15)+(((OR!G104*1)*65*((0.4*15)/10)/1400))</f>
        <v>136037.49999999997</v>
      </c>
      <c r="G69" s="436">
        <f>((OR!H104/1400)*65*2.9)+((OR!H100+OR!H112)*65*0.41)+(OR!H114*65*0.25)+(OR!H116*15)+(((OR!H104*1)*65*((0.4*15)/10)/1400))</f>
        <v>218912.5</v>
      </c>
      <c r="H69" s="436">
        <f>((OR!I104/1400)*65*2.9)+((OR!I100+OR!I112)*65*0.41)+(OR!I114*65*0.25)+(OR!I116*15)+(((OR!I104*1)*65*((0.4*15)/10)/1400))</f>
        <v>241037.5</v>
      </c>
      <c r="I69" s="436">
        <f>((OR!J104/1400)*65*2.9)+((OR!J100+OR!J112)*65*0.41)+(OR!J114*65*0.25)+(OR!J116*15)+(((OR!J104*1)*65*((0.4*15)/10)/1400))</f>
        <v>241037.5</v>
      </c>
    </row>
    <row r="70" spans="1:9" ht="15.75" thickBot="1">
      <c r="A70" s="1040"/>
      <c r="B70" s="1005"/>
      <c r="C70" s="57" t="s">
        <v>294</v>
      </c>
      <c r="D70" s="491">
        <f>D69*116</f>
        <v>2116855</v>
      </c>
      <c r="E70" s="491">
        <f t="shared" ref="E70" si="70">E69*116</f>
        <v>1256425</v>
      </c>
      <c r="F70" s="491">
        <f t="shared" ref="F70" si="71">F69*116</f>
        <v>15780349.999999996</v>
      </c>
      <c r="G70" s="491">
        <f t="shared" ref="G70" si="72">G69*116</f>
        <v>25393850</v>
      </c>
      <c r="H70" s="491">
        <f t="shared" ref="H70" si="73">H69*116</f>
        <v>27960350</v>
      </c>
      <c r="I70" s="494">
        <f t="shared" ref="I70" si="74">I69*116</f>
        <v>27960350</v>
      </c>
    </row>
    <row r="71" spans="1:9" ht="15.75" thickBot="1">
      <c r="A71" s="1040"/>
      <c r="B71" s="1005"/>
      <c r="C71" s="7" t="s">
        <v>298</v>
      </c>
      <c r="D71" s="429">
        <f>(0.1*(OR!E104/1400))+(0.1*(OR!E90+OR!E92+OR!E94+OR!E96+OR!E110))+(1*(OR!E98+OR!E107)+(2*(OR!E104/1400))+(2.61*(OR!E100+OR!E112))+(3.96*OR!E114)+(0.18*OR!E116))</f>
        <v>479.85</v>
      </c>
      <c r="E71" s="429">
        <f>(0.1*(OR!F104/1400))+(0.1*(OR!F90+OR!F92+OR!F94+OR!F96+OR!F110))+(1*(OR!F98+OR!F107)+(2*(OR!F104/1400))+(2.61*(OR!F100+OR!F112))+(3.96*OR!F114)+(0.18*OR!F116))</f>
        <v>1166.25</v>
      </c>
      <c r="F71" s="429">
        <f>(0.1*(OR!G104/1400))+(0.1*(OR!G90+OR!G92+OR!G94+OR!G96+OR!G110))+(1*(OR!G98+OR!G107)+(2*(OR!G104/1400))+(2.61*(OR!G100+OR!G112))+(3.96*OR!G114)+(0.18*OR!G116))</f>
        <v>2807.5</v>
      </c>
      <c r="G71" s="429">
        <f>(0.1*(OR!H104/1400))+(0.1*(OR!H90+OR!H92+OR!H94+OR!H96+OR!H110))+(1*(OR!H98+OR!H107)+(2*(OR!H104/1400))+(2.61*(OR!H100+OR!H112))+(3.96*OR!H114)+(0.18*OR!H116))</f>
        <v>4112.5</v>
      </c>
      <c r="H71" s="429">
        <f>(0.1*(OR!I104/1400))+(0.1*(OR!I90+OR!I92+OR!I94+OR!I96+OR!I110))+(1*(OR!I98+OR!I107)+(2*(OR!I104/1400))+(2.61*(OR!I100+OR!I112))+(3.96*OR!I114)+(0.18*OR!I116))</f>
        <v>4707.5</v>
      </c>
      <c r="I71" s="429">
        <f>(0.1*(OR!J104/1400))+(0.1*(OR!J90+OR!J92+OR!J94+OR!J96+OR!J110))+(1*(OR!J98+OR!J107)+(2*(OR!J104/1400))+(2.61*(OR!J100+OR!J112))+(3.96*OR!J114)+(0.18*OR!J116))</f>
        <v>4357.5</v>
      </c>
    </row>
    <row r="72" spans="1:9" ht="15.75" thickBot="1">
      <c r="A72" s="1040"/>
      <c r="B72" s="1005"/>
      <c r="C72" s="57" t="s">
        <v>295</v>
      </c>
      <c r="D72" s="430">
        <f>(D69*1.05)/1000</f>
        <v>19.1611875</v>
      </c>
      <c r="E72" s="430">
        <f t="shared" ref="E72:I72" si="75">(E69*1.05)/1000</f>
        <v>11.3728125</v>
      </c>
      <c r="F72" s="430">
        <f t="shared" si="75"/>
        <v>142.83937499999996</v>
      </c>
      <c r="G72" s="430">
        <f t="shared" si="75"/>
        <v>229.858125</v>
      </c>
      <c r="H72" s="430">
        <f t="shared" si="75"/>
        <v>253.08937499999999</v>
      </c>
      <c r="I72" s="415">
        <f t="shared" si="75"/>
        <v>253.08937499999999</v>
      </c>
    </row>
    <row r="73" spans="1:9" ht="15.75" thickBot="1">
      <c r="A73" s="1040"/>
      <c r="B73" s="964"/>
      <c r="C73" s="7" t="s">
        <v>296</v>
      </c>
      <c r="D73" s="495">
        <f>(D69*0.81)-(OR!E116*0.1)</f>
        <v>14781.487500000001</v>
      </c>
      <c r="E73" s="495">
        <f>(E69*0.81)-(OR!F116*0.1)</f>
        <v>8723.3125</v>
      </c>
      <c r="F73" s="495">
        <f>(F69*0.81)-(OR!G116*0.1)</f>
        <v>110140.37499999999</v>
      </c>
      <c r="G73" s="495">
        <f>(G69*0.81)-(OR!H116*0.1)</f>
        <v>177269.125</v>
      </c>
      <c r="H73" s="495">
        <f>(H69*0.81)-(OR!I116*0.1)</f>
        <v>195140.375</v>
      </c>
      <c r="I73" s="495">
        <f>(I69*0.81)-(OR!J116*0.1)</f>
        <v>195140.375</v>
      </c>
    </row>
    <row r="74" spans="1:9" ht="15.75" thickBot="1">
      <c r="A74" s="1040"/>
      <c r="B74" s="963" t="s">
        <v>17</v>
      </c>
      <c r="C74" s="7" t="s">
        <v>293</v>
      </c>
      <c r="D74" s="436">
        <f>((OR!E147/1400)*65*2.9)+((OR!E143+OR!E155)*65*0.41)+(OR!E157*65*0.25)+(OR!E159*15)+(((OR!E147*1)*65*((0.4*15)/10)/1400))</f>
        <v>498826.24999999994</v>
      </c>
      <c r="E74" s="436">
        <f>((OR!F147/1400)*65*2.9)+((OR!F143+OR!F155)*65*0.41)+(OR!F157*65*0.25)+(OR!F159*15)+(((OR!F147*1)*65*((0.4*15)/10)/1400))</f>
        <v>492829.99999999994</v>
      </c>
      <c r="F74" s="436">
        <f>((OR!G147/1400)*65*2.9)+((OR!G143+OR!G155)*65*0.41)+(OR!G157*65*0.25)+(OR!G159*15)+(((OR!G147*1)*65*((0.4*15)/10)/1400))</f>
        <v>507487.49999999994</v>
      </c>
      <c r="G74" s="436">
        <f>((OR!H147/1400)*65*2.9)+((OR!H143+OR!H155)*65*0.41)+(OR!H157*65*0.25)+(OR!H159*15)+(((OR!H147*1)*65*((0.4*15)/10)/1400))</f>
        <v>490164.99999999994</v>
      </c>
      <c r="H74" s="436">
        <f>((OR!I147/1400)*65*2.9)+((OR!I143+OR!I155)*65*0.41)+(OR!I157*65*0.25)+(OR!I159*15)+(((OR!I147*1)*65*((0.4*15)/10)/1400))</f>
        <v>490164.99999999994</v>
      </c>
      <c r="I74" s="436">
        <f>((OR!J147/1400)*65*2.9)+((OR!J143+OR!J155)*65*0.41)+(OR!J157*65*0.25)+(OR!J159*15)+(((OR!J147*1)*65*((0.4*15)/10)/1400))</f>
        <v>490164.99999999994</v>
      </c>
    </row>
    <row r="75" spans="1:9" ht="15.75" thickBot="1">
      <c r="A75" s="1040"/>
      <c r="B75" s="1005"/>
      <c r="C75" s="57" t="s">
        <v>294</v>
      </c>
      <c r="D75" s="491">
        <f>D74*116</f>
        <v>57863844.999999993</v>
      </c>
      <c r="E75" s="491">
        <f t="shared" ref="E75" si="76">E74*116</f>
        <v>57168279.999999993</v>
      </c>
      <c r="F75" s="491">
        <f t="shared" ref="F75" si="77">F74*116</f>
        <v>58868549.999999993</v>
      </c>
      <c r="G75" s="491">
        <f t="shared" ref="G75" si="78">G74*116</f>
        <v>56859139.999999993</v>
      </c>
      <c r="H75" s="491">
        <f t="shared" ref="H75" si="79">H74*116</f>
        <v>56859139.999999993</v>
      </c>
      <c r="I75" s="494">
        <f t="shared" ref="I75" si="80">I74*116</f>
        <v>56859139.999999993</v>
      </c>
    </row>
    <row r="76" spans="1:9" ht="15.75" thickBot="1">
      <c r="A76" s="1040"/>
      <c r="B76" s="1005"/>
      <c r="C76" s="7" t="s">
        <v>298</v>
      </c>
      <c r="D76" s="429">
        <f>(0.1*(OR!E147/1400))+(0.1*(OR!E133+OR!E135+OR!E137+OR!E139+OR!E153))+(1*(OR!E141+OR!E150)+(2*(OR!E147/1400))+(2.61*(OR!E143+OR!E155))+(3.96*OR!E157)+(0.18*OR!E159))</f>
        <v>6339.25</v>
      </c>
      <c r="E76" s="429">
        <f>(0.1*(OR!F147/1400))+(0.1*(OR!F133+OR!F135+OR!F137+OR!F139+OR!F153))+(1*(OR!F141+OR!F150)+(2*(OR!F147/1400))+(2.61*(OR!F143+OR!F155))+(3.96*OR!F157)+(0.18*OR!F159))</f>
        <v>5877</v>
      </c>
      <c r="F76" s="429">
        <f>(0.1*(OR!G147/1400))+(0.1*(OR!G133+OR!G135+OR!G137+OR!G139+OR!G153))+(1*(OR!G141+OR!G150)+(2*(OR!G147/1400))+(2.61*(OR!G143+OR!G155))+(3.96*OR!G157)+(0.18*OR!G159))</f>
        <v>7257.5</v>
      </c>
      <c r="G76" s="429">
        <f>(0.1*(OR!H147/1400))+(0.1*(OR!H133+OR!H135+OR!H137+OR!H139+OR!H153))+(1*(OR!H141+OR!H150)+(2*(OR!H147/1400))+(2.61*(OR!H143+OR!H155))+(3.96*OR!H157)+(0.18*OR!H159))</f>
        <v>6271</v>
      </c>
      <c r="H76" s="429">
        <f>(0.1*(OR!I147/1400))+(0.1*(OR!I133+OR!I135+OR!I137+OR!I139+OR!I153))+(1*(OR!I141+OR!I150)+(2*(OR!I147/1400))+(2.61*(OR!I143+OR!I155))+(3.96*OR!I157)+(0.18*OR!I159))</f>
        <v>7931</v>
      </c>
      <c r="I76" s="429">
        <f>(0.1*(OR!J147/1400))+(0.1*(OR!J133+OR!J135+OR!J137+OR!J139+OR!J153))+(1*(OR!J141+OR!J150)+(2*(OR!J147/1400))+(2.61*(OR!J143+OR!J155))+(3.96*OR!J157)+(0.18*OR!J159))</f>
        <v>7931</v>
      </c>
    </row>
    <row r="77" spans="1:9" ht="15.75" thickBot="1">
      <c r="A77" s="1040"/>
      <c r="B77" s="1005"/>
      <c r="C77" s="57" t="s">
        <v>295</v>
      </c>
      <c r="D77" s="430">
        <f>(D74*1.05)/1000</f>
        <v>523.76756249999994</v>
      </c>
      <c r="E77" s="430">
        <f t="shared" ref="E77:I77" si="81">(E74*1.05)/1000</f>
        <v>517.47149999999999</v>
      </c>
      <c r="F77" s="430">
        <f t="shared" si="81"/>
        <v>532.86187500000005</v>
      </c>
      <c r="G77" s="430">
        <f t="shared" si="81"/>
        <v>514.67324999999994</v>
      </c>
      <c r="H77" s="430">
        <f t="shared" si="81"/>
        <v>514.67324999999994</v>
      </c>
      <c r="I77" s="415">
        <f t="shared" si="81"/>
        <v>514.67324999999994</v>
      </c>
    </row>
    <row r="78" spans="1:9" ht="15.75" thickBot="1">
      <c r="A78" s="1040"/>
      <c r="B78" s="964"/>
      <c r="C78" s="7" t="s">
        <v>296</v>
      </c>
      <c r="D78" s="495">
        <f>(D74*0.81)-(OR!E159*0.1)</f>
        <v>404049.26249999995</v>
      </c>
      <c r="E78" s="495">
        <f>(E74*0.81)-(OR!F159*0.1)</f>
        <v>399192.3</v>
      </c>
      <c r="F78" s="495">
        <f>(F74*0.81)-(OR!G159*0.1)</f>
        <v>411064.875</v>
      </c>
      <c r="G78" s="495">
        <f>(G74*0.81)-(OR!H159*0.1)</f>
        <v>397033.64999999997</v>
      </c>
      <c r="H78" s="495">
        <f>(H74*0.81)-(OR!I159*0.1)</f>
        <v>397033.64999999997</v>
      </c>
      <c r="I78" s="495">
        <f>(I74*0.81)-(OR!J159*0.1)</f>
        <v>397033.64999999997</v>
      </c>
    </row>
    <row r="79" spans="1:9" ht="15.75" thickBot="1">
      <c r="A79" s="1040"/>
      <c r="B79" s="963" t="s">
        <v>129</v>
      </c>
      <c r="C79" s="7" t="s">
        <v>293</v>
      </c>
      <c r="D79" s="436">
        <f>((OR!E190/1400)*65*2.9)+((OR!E186+OR!E198)*65*0.41)+(OR!E200*65*0.25)+(OR!E202*15)+(((OR!E190*0.6327)*65*((0.4*15)/10)/1400))</f>
        <v>170434.87049457143</v>
      </c>
      <c r="E79" s="436">
        <f>((OR!F190/1400)*65*2.9)+((OR!F186+OR!F198)*65*0.41)+(OR!F200*65*0.25)+(OR!F202*15)+(((OR!F190*0.6327)*65*((0.4*15)/10)/1400))</f>
        <v>564309.12714799994</v>
      </c>
      <c r="F79" s="436">
        <f>((OR!G190/1400)*65*2.9)+((OR!G186+OR!G198)*65*0.41)+(OR!G200*65*0.25)+(OR!G202*15)+(((OR!G190*0.6327)*65*((0.4*15)/10)/1400))</f>
        <v>147929.95407357143</v>
      </c>
      <c r="G79" s="436">
        <f>((OR!H190/1400)*65*2.9)+((OR!H186+OR!H198)*65*0.41)+(OR!H200*65*0.25)+(OR!H202*15)+(((OR!H190*0.6327)*65*((0.4*15)/10)/1400))</f>
        <v>202516.535</v>
      </c>
      <c r="H79" s="436">
        <f>((OR!I190/1400)*65*2.9)+((OR!I186+OR!I198)*65*0.41)+(OR!I200*65*0.25)+(OR!I202*15)+(((OR!I190*0.6327)*65*((0.4*15)/10)/1400))</f>
        <v>171836.88809764283</v>
      </c>
      <c r="I79" s="436">
        <f>((OR!J190/1400)*65*2.9)+((OR!J186+OR!J198)*65*0.41)+(OR!J200*65*0.25)+(OR!J202*15)+(((OR!J190*0.6327)*65*((0.4*15)/10)/1400))</f>
        <v>162368.42142857146</v>
      </c>
    </row>
    <row r="80" spans="1:9" ht="15.75" thickBot="1">
      <c r="A80" s="1040"/>
      <c r="B80" s="1005"/>
      <c r="C80" s="57" t="s">
        <v>294</v>
      </c>
      <c r="D80" s="491">
        <f>D79*116</f>
        <v>19770444.977370284</v>
      </c>
      <c r="E80" s="491">
        <f t="shared" ref="E80" si="82">E79*116</f>
        <v>65459858.749167994</v>
      </c>
      <c r="F80" s="491">
        <f t="shared" ref="F80" si="83">F79*116</f>
        <v>17159874.672534287</v>
      </c>
      <c r="G80" s="491">
        <f t="shared" ref="G80" si="84">G79*116</f>
        <v>23491918.059999999</v>
      </c>
      <c r="H80" s="491">
        <f t="shared" ref="H80" si="85">H79*116</f>
        <v>19933079.019326568</v>
      </c>
      <c r="I80" s="494">
        <f t="shared" ref="I80" si="86">I79*116</f>
        <v>18834736.885714289</v>
      </c>
    </row>
    <row r="81" spans="1:9" ht="15.75" thickBot="1">
      <c r="A81" s="1040"/>
      <c r="B81" s="1005"/>
      <c r="C81" s="7" t="s">
        <v>298</v>
      </c>
      <c r="D81" s="429">
        <f>(0.1*(OR!E190/1400))+(0.1*(OR!E176+OR!E178+OR!E180+OR!E182+OR!E196))+(1*(OR!E184+OR!E193)+(2*(OR!E190/1400))+(2.61*(OR!E186+OR!E198))+(3.96*OR!E200)+(0.18*OR!E202))</f>
        <v>3770.0619999999999</v>
      </c>
      <c r="E81" s="429">
        <f>(0.1*(OR!F190/1400))+(0.1*(OR!F176+OR!F178+OR!F180+OR!F182+OR!F196))+(1*(OR!F184+OR!F193)+(2*(OR!F190/1400))+(2.61*(OR!F186+OR!F198))+(3.96*OR!F200)+(0.18*OR!F202))</f>
        <v>7034.1359999999995</v>
      </c>
      <c r="F81" s="429">
        <f>(0.1*(OR!G190/1400))+(0.1*(OR!G176+OR!G178+OR!G180+OR!G182+OR!G196))+(1*(OR!G184+OR!G193)+(2*(OR!G190/1400))+(2.61*(OR!G186+OR!G198))+(3.96*OR!G200)+(0.18*OR!G202))</f>
        <v>2125.5650000000001</v>
      </c>
      <c r="G81" s="429">
        <f>(0.1*(OR!H190/1400))+(0.1*(OR!H176+OR!H178+OR!H180+OR!H182+OR!H196))+(1*(OR!H184+OR!H193)+(2*(OR!H190/1400))+(2.61*(OR!H186+OR!H198))+(3.96*OR!H200)+(0.18*OR!H202))</f>
        <v>2699.7</v>
      </c>
      <c r="H81" s="429">
        <f>(0.1*(OR!I190/1400))+(0.1*(OR!I176+OR!I178+OR!I180+OR!I182+OR!I196))+(1*(OR!I184+OR!I193)+(2*(OR!I190/1400))+(2.61*(OR!I186+OR!I198))+(3.96*OR!I200)+(0.18*OR!I202))</f>
        <v>1961.2284999999999</v>
      </c>
      <c r="I81" s="429">
        <f>(0.1*(OR!J190/1400))+(0.1*(OR!J176+OR!J178+OR!J180+OR!J182+OR!J196))+(1*(OR!J184+OR!J193)+(2*(OR!J190/1400))+(2.61*(OR!J186+OR!J198))+(3.96*OR!J200)+(0.18*OR!J202))</f>
        <v>2665.19</v>
      </c>
    </row>
    <row r="82" spans="1:9" ht="15.75" thickBot="1">
      <c r="A82" s="1040"/>
      <c r="B82" s="1005"/>
      <c r="C82" s="57" t="s">
        <v>295</v>
      </c>
      <c r="D82" s="430">
        <f>(D79*1.05)/1000</f>
        <v>178.95661401929999</v>
      </c>
      <c r="E82" s="430">
        <f t="shared" ref="E82:I82" si="87">(E79*1.05)/1000</f>
        <v>592.52458350539996</v>
      </c>
      <c r="F82" s="430">
        <f t="shared" si="87"/>
        <v>155.32645177725001</v>
      </c>
      <c r="G82" s="430">
        <f t="shared" si="87"/>
        <v>212.64236175000002</v>
      </c>
      <c r="H82" s="430">
        <f t="shared" si="87"/>
        <v>180.42873250252498</v>
      </c>
      <c r="I82" s="415">
        <f t="shared" si="87"/>
        <v>170.48684250000002</v>
      </c>
    </row>
    <row r="83" spans="1:9" ht="15.75" thickBot="1">
      <c r="A83" s="1040"/>
      <c r="B83" s="964"/>
      <c r="C83" s="7" t="s">
        <v>296</v>
      </c>
      <c r="D83" s="495">
        <f>(D79*0.81)-(OR!E202*0.1)</f>
        <v>138052.24510060286</v>
      </c>
      <c r="E83" s="495">
        <f>(E79*0.81)-(OR!F202*0.1)</f>
        <v>457090.39298988</v>
      </c>
      <c r="F83" s="495">
        <f>(F79*0.81)-(OR!G202*0.1)</f>
        <v>119823.26279959286</v>
      </c>
      <c r="G83" s="495">
        <f>(G79*0.81)-(OR!H202*0.1)</f>
        <v>164038.39335000003</v>
      </c>
      <c r="H83" s="495">
        <f>(H79*0.81)-(OR!I202*0.1)</f>
        <v>139187.8793590907</v>
      </c>
      <c r="I83" s="495">
        <f>(I79*0.81)-(OR!J202*0.1)</f>
        <v>131518.42135714288</v>
      </c>
    </row>
    <row r="84" spans="1:9" ht="15.75" thickBot="1">
      <c r="A84" s="1040"/>
      <c r="B84" s="1031" t="s">
        <v>305</v>
      </c>
      <c r="C84" s="519" t="s">
        <v>293</v>
      </c>
      <c r="D84" s="520">
        <f>D64+D69+D74+D79</f>
        <v>1149894.2465845714</v>
      </c>
      <c r="E84" s="520">
        <f t="shared" ref="E84:I84" si="88">E64+E69+E74+E79</f>
        <v>1695046.6148217143</v>
      </c>
      <c r="F84" s="520">
        <f t="shared" si="88"/>
        <v>1340503.0619405713</v>
      </c>
      <c r="G84" s="520">
        <f t="shared" si="88"/>
        <v>1373826.6064285713</v>
      </c>
      <c r="H84" s="520">
        <f t="shared" si="88"/>
        <v>1365271.9595262143</v>
      </c>
      <c r="I84" s="520">
        <f t="shared" si="88"/>
        <v>1355803.4928571428</v>
      </c>
    </row>
    <row r="85" spans="1:9" ht="15.75" thickBot="1">
      <c r="A85" s="1040"/>
      <c r="B85" s="1032"/>
      <c r="C85" s="64" t="s">
        <v>294</v>
      </c>
      <c r="D85" s="532">
        <f t="shared" ref="D85:I85" si="89">D65+D70+D75+D80</f>
        <v>133387732.60381028</v>
      </c>
      <c r="E85" s="532">
        <f t="shared" si="89"/>
        <v>196625407.31931883</v>
      </c>
      <c r="F85" s="532">
        <f t="shared" si="89"/>
        <v>155498355.18510628</v>
      </c>
      <c r="G85" s="532">
        <f t="shared" si="89"/>
        <v>159363886.3457143</v>
      </c>
      <c r="H85" s="532">
        <f t="shared" si="89"/>
        <v>158371547.30504087</v>
      </c>
      <c r="I85" s="533">
        <f t="shared" si="89"/>
        <v>157273205.17142859</v>
      </c>
    </row>
    <row r="86" spans="1:9" ht="15.75" thickBot="1">
      <c r="A86" s="1040"/>
      <c r="B86" s="1032"/>
      <c r="C86" s="519" t="s">
        <v>298</v>
      </c>
      <c r="D86" s="534">
        <f t="shared" ref="D86:I86" si="90">D66+D71+D76+D81</f>
        <v>18013.807000000001</v>
      </c>
      <c r="E86" s="534">
        <f t="shared" si="90"/>
        <v>24492.393</v>
      </c>
      <c r="F86" s="534">
        <f t="shared" si="90"/>
        <v>21923.6865</v>
      </c>
      <c r="G86" s="534">
        <f t="shared" si="90"/>
        <v>22556.44</v>
      </c>
      <c r="H86" s="534">
        <f t="shared" si="90"/>
        <v>23924.798500000001</v>
      </c>
      <c r="I86" s="534">
        <f t="shared" si="90"/>
        <v>24373.719999999998</v>
      </c>
    </row>
    <row r="87" spans="1:9" ht="15.75" thickBot="1">
      <c r="A87" s="1040"/>
      <c r="B87" s="1032"/>
      <c r="C87" s="64" t="s">
        <v>295</v>
      </c>
      <c r="D87" s="534">
        <f t="shared" ref="D87:I87" si="91">D67+D72+D77+D82</f>
        <v>1207.3889589137998</v>
      </c>
      <c r="E87" s="534">
        <f t="shared" si="91"/>
        <v>1779.7989455628001</v>
      </c>
      <c r="F87" s="534">
        <f t="shared" si="91"/>
        <v>1407.5282150376001</v>
      </c>
      <c r="G87" s="534">
        <f t="shared" si="91"/>
        <v>1442.51793675</v>
      </c>
      <c r="H87" s="534">
        <f t="shared" si="91"/>
        <v>1433.5355575025249</v>
      </c>
      <c r="I87" s="535">
        <f t="shared" si="91"/>
        <v>1423.5936674999998</v>
      </c>
    </row>
    <row r="88" spans="1:9" ht="15.75" thickBot="1">
      <c r="A88" s="1040"/>
      <c r="B88" s="1033"/>
      <c r="C88" s="519" t="s">
        <v>296</v>
      </c>
      <c r="D88" s="536">
        <f t="shared" ref="D88:I88" si="92">D68+D73+D78+D83</f>
        <v>931414.33973350271</v>
      </c>
      <c r="E88" s="536">
        <f t="shared" si="92"/>
        <v>1372107.7580055885</v>
      </c>
      <c r="F88" s="536">
        <f t="shared" si="92"/>
        <v>1084927.480171863</v>
      </c>
      <c r="G88" s="536">
        <f t="shared" si="92"/>
        <v>1111919.5512071429</v>
      </c>
      <c r="H88" s="536">
        <f t="shared" si="92"/>
        <v>1104940.2872162336</v>
      </c>
      <c r="I88" s="536">
        <f t="shared" si="92"/>
        <v>1097270.8292142858</v>
      </c>
    </row>
    <row r="89" spans="1:9" ht="15.75" thickBot="1">
      <c r="A89" s="1040"/>
      <c r="B89" s="963" t="s">
        <v>20</v>
      </c>
      <c r="C89" s="7" t="s">
        <v>293</v>
      </c>
      <c r="D89" s="436">
        <f>((SR!E61/1400)*65*2.9)+((SR!E57+SR!E69)*65*0.41)+(SR!E71*65*0.25)+(SR!E73*15)+(((SR!E61*0.8714)*65*((0.4*15)/10)/1400))</f>
        <v>298510.76617142861</v>
      </c>
      <c r="E89" s="436">
        <f>((SR!F61/1400)*65*2.9)+((SR!F57+SR!F69)*65*0.41)+(SR!F71*65*0.25)+(SR!F73*15)+(((SR!F61*0.8714)*65*((0.4*15)/10)/1400))</f>
        <v>574490.51785714272</v>
      </c>
      <c r="F89" s="436">
        <f>((SR!G61/1400)*65*2.9)+((SR!G57+SR!G69)*65*0.41)+(SR!G71*65*0.25)+(SR!G73*15)+(((SR!G61*0.8714)*65*((0.4*15)/10)/1400))</f>
        <v>448744.4</v>
      </c>
      <c r="G89" s="436">
        <f>((SR!H61/1400)*65*2.9)+((SR!H57+SR!H69)*65*0.41)+(SR!H71*65*0.25)+(SR!H73*15)+(((SR!H61*0.8714)*65*((0.4*15)/10)/1400))</f>
        <v>512311.42857142864</v>
      </c>
      <c r="H89" s="436">
        <f>((SR!I61/1400)*65*2.9)+((SR!I57+SR!I69)*65*0.41)+(SR!I71*65*0.25)+(SR!I73*15)+(((SR!I61*0.8714)*65*((0.4*15)/10)/1400))</f>
        <v>512311.42857142864</v>
      </c>
      <c r="I89" s="436">
        <f>((SR!J61/1400)*65*2.9)+((SR!J57+SR!J69)*65*0.41)+(SR!J71*65*0.25)+(SR!J73*15)+(((SR!J61*0.8714)*65*((0.4*15)/10)/1400))</f>
        <v>512311.42857142864</v>
      </c>
    </row>
    <row r="90" spans="1:9" ht="15.75" thickBot="1">
      <c r="A90" s="1040"/>
      <c r="B90" s="1005"/>
      <c r="C90" s="57" t="s">
        <v>294</v>
      </c>
      <c r="D90" s="491">
        <f>D89*116</f>
        <v>34627248.875885718</v>
      </c>
      <c r="E90" s="491">
        <f t="shared" ref="E90" si="93">E89*116</f>
        <v>66640900.071428552</v>
      </c>
      <c r="F90" s="491">
        <f t="shared" ref="F90" si="94">F89*116</f>
        <v>52054350.400000006</v>
      </c>
      <c r="G90" s="491">
        <f t="shared" ref="G90" si="95">G89*116</f>
        <v>59428125.714285724</v>
      </c>
      <c r="H90" s="491">
        <f t="shared" ref="H90" si="96">H89*116</f>
        <v>59428125.714285724</v>
      </c>
      <c r="I90" s="494">
        <f t="shared" ref="I90" si="97">I89*116</f>
        <v>59428125.714285724</v>
      </c>
    </row>
    <row r="91" spans="1:9" ht="15.75" thickBot="1">
      <c r="A91" s="1040"/>
      <c r="B91" s="1005"/>
      <c r="C91" s="7" t="s">
        <v>298</v>
      </c>
      <c r="D91" s="429">
        <f>(0.1*(SR!E61/1400)+(0.1*(SR!E47+SR!E49+SR!E51+SR!E53+SR!E67))+(1*(SR!E55+SR!E64))+(2*(SR!E61/1400))+(2.61*(SR!E57+SR!E69))+(3.96*SR!E71)+(0.18*SR!E73))</f>
        <v>4217.6000000000004</v>
      </c>
      <c r="E91" s="429">
        <f>(0.1*(SR!F61/1400)+(0.1*(SR!F47+SR!F49+SR!F51+SR!F53+SR!F67))+(1*(SR!F55+SR!F64))+(2*(SR!F61/1400))+(2.61*(SR!F57+SR!F69))+(3.96*SR!F71)+(0.18*SR!F73))</f>
        <v>10692</v>
      </c>
      <c r="F91" s="429">
        <f>(0.1*(SR!G61/1400)+(0.1*(SR!G47+SR!G49+SR!G51+SR!G53+SR!G67))+(1*(SR!G55+SR!G64))+(2*(SR!G61/1400))+(2.61*(SR!G57+SR!G69))+(3.96*SR!G71)+(0.18*SR!G73))</f>
        <v>9762</v>
      </c>
      <c r="G91" s="429">
        <f>(0.1*(SR!H61/1400)+(0.1*(SR!H47+SR!H49+SR!H51+SR!H53+SR!H67))+(1*(SR!H55+SR!H64))+(2*(SR!H61/1400))+(2.61*(SR!H57+SR!H69))+(3.96*SR!H71)+(0.18*SR!H73))</f>
        <v>10362</v>
      </c>
      <c r="H91" s="429">
        <f>(0.1*(SR!I61/1400)+(0.1*(SR!I47+SR!I49+SR!I51+SR!I53+SR!I67))+(1*(SR!I55+SR!I64))+(2*(SR!I61/1400))+(2.61*(SR!I57+SR!I69))+(3.96*SR!I71)+(0.18*SR!I73))</f>
        <v>10362</v>
      </c>
      <c r="I91" s="429">
        <f>(0.1*(SR!J61/1400)+(0.1*(SR!J47+SR!J49+SR!J51+SR!J53+SR!J67))+(1*(SR!J55+SR!J64))+(2*(SR!J61/1400))+(2.61*(SR!J57+SR!J69))+(3.96*SR!J71)+(0.18*SR!J73))</f>
        <v>10362</v>
      </c>
    </row>
    <row r="92" spans="1:9" ht="15.75" thickBot="1">
      <c r="A92" s="1040"/>
      <c r="B92" s="1005"/>
      <c r="C92" s="57" t="s">
        <v>295</v>
      </c>
      <c r="D92" s="430">
        <f>(D89*1.05)/1000</f>
        <v>313.43630448000005</v>
      </c>
      <c r="E92" s="430">
        <f t="shared" ref="E92:I92" si="98">(E89*1.05)/1000</f>
        <v>603.21504374999984</v>
      </c>
      <c r="F92" s="430">
        <f t="shared" si="98"/>
        <v>471.18162000000007</v>
      </c>
      <c r="G92" s="430">
        <f t="shared" si="98"/>
        <v>537.92700000000013</v>
      </c>
      <c r="H92" s="430">
        <f t="shared" si="98"/>
        <v>537.92700000000013</v>
      </c>
      <c r="I92" s="430">
        <f t="shared" si="98"/>
        <v>537.92700000000013</v>
      </c>
    </row>
    <row r="93" spans="1:9" ht="15.75" thickBot="1">
      <c r="A93" s="1040"/>
      <c r="B93" s="964"/>
      <c r="C93" s="7" t="s">
        <v>296</v>
      </c>
      <c r="D93" s="495">
        <f>(D89*0.81)-(SR!E73*0.1)</f>
        <v>241793.72059885718</v>
      </c>
      <c r="E93" s="495">
        <f>(E89*0.81)-(SR!F73*0.1)</f>
        <v>464652.31946428563</v>
      </c>
      <c r="F93" s="495">
        <f>(F89*0.81)-(SR!G73*0.1)</f>
        <v>362832.96400000004</v>
      </c>
      <c r="G93" s="495">
        <f>(G89*0.81)-(SR!H73*0.1)</f>
        <v>414322.25714285724</v>
      </c>
      <c r="H93" s="495">
        <f>(H89*0.81)-(SR!I73*0.1)</f>
        <v>414322.25714285724</v>
      </c>
      <c r="I93" s="495">
        <f>(I89*0.81)-(SR!J73*0.1)</f>
        <v>414322.25714285724</v>
      </c>
    </row>
    <row r="94" spans="1:9" ht="15.75" thickBot="1">
      <c r="A94" s="1040"/>
      <c r="B94" s="963" t="s">
        <v>307</v>
      </c>
      <c r="C94" s="7" t="s">
        <v>293</v>
      </c>
      <c r="D94" s="436">
        <f>((SR!E104/1400)*65*2.9)+((SR!E100+SR!E112)*65*0.41)+(SR!E114*65*0.25)+(SR!E116*15)+(((SR!E104*0.435)*65*((0.4*15)/10)/1400))</f>
        <v>30591.962142857141</v>
      </c>
      <c r="E94" s="436">
        <f>((SR!F104/1400)*65*2.9)+((SR!F100+SR!F112)*65*0.41)+(SR!F114*65*0.25)+(SR!F116*15)+(((SR!F104*0.435)*65*((0.4*15)/10)/1400))</f>
        <v>25476.729107142855</v>
      </c>
      <c r="F94" s="436">
        <f>((SR!G104/1400)*65*2.9)+((SR!G100+SR!G112)*65*0.41)+(SR!G114*65*0.25)+(SR!G116*15)+(((SR!G104*0.435)*65*((0.4*15)/10)/1400))</f>
        <v>58433.58067857143</v>
      </c>
      <c r="G94" s="436">
        <f>((SR!H104/1400)*65*2.9)+((SR!H100+SR!H112)*65*0.41)+(SR!H114*65*0.25)+(SR!H116*15)+(((SR!H104*0.435)*65*((0.4*15)/10)/1400))</f>
        <v>7590.1660714285708</v>
      </c>
      <c r="H94" s="436">
        <f>((SR!I104/1400)*65*2.9)+((SR!I100+SR!I112)*65*0.41)+(SR!I114*65*0.25)+(SR!I116*15)+(((SR!I104*0.435)*65*((0.4*15)/10)/1400))</f>
        <v>1012.6999999999999</v>
      </c>
      <c r="I94" s="436">
        <f>((SR!J104/1400)*65*2.9)+((SR!J100+SR!J112)*65*0.41)+(SR!J114*65*0.25)+(SR!J116*15)+(((SR!J104*0.435)*65*((0.4*15)/10)/1400))</f>
        <v>1012.6999999999999</v>
      </c>
    </row>
    <row r="95" spans="1:9" ht="15.75" thickBot="1">
      <c r="A95" s="1040"/>
      <c r="B95" s="1005"/>
      <c r="C95" s="57" t="s">
        <v>294</v>
      </c>
      <c r="D95" s="491">
        <f>D94*116</f>
        <v>3548667.6085714283</v>
      </c>
      <c r="E95" s="491">
        <f t="shared" ref="E95" si="99">E94*116</f>
        <v>2955300.5764285713</v>
      </c>
      <c r="F95" s="491">
        <f t="shared" ref="F95" si="100">F94*116</f>
        <v>6778295.3587142862</v>
      </c>
      <c r="G95" s="491">
        <f t="shared" ref="G95" si="101">G94*116</f>
        <v>880459.26428571425</v>
      </c>
      <c r="H95" s="491">
        <f t="shared" ref="H95" si="102">H94*116</f>
        <v>117473.2</v>
      </c>
      <c r="I95" s="494">
        <f t="shared" ref="I95" si="103">I94*116</f>
        <v>117473.2</v>
      </c>
    </row>
    <row r="96" spans="1:9" ht="15.75" thickBot="1">
      <c r="A96" s="1040"/>
      <c r="B96" s="1005"/>
      <c r="C96" s="7" t="s">
        <v>298</v>
      </c>
      <c r="D96" s="429">
        <f>(0.1*(SR!E104/1400))+(0.1*(SR!E90+SR!E92+SR!E94+SR!E96+SR!E110))+(1*(SR!E98+SR!E107)+(2*(SR!E104/1400))+(2.61*(SR!E100+SR!E112))+(3.96*SR!E114)+(0.18*SR!E116))</f>
        <v>1293.1500000000001</v>
      </c>
      <c r="E96" s="429">
        <f>(0.1*(SR!F104/1400))+(0.1*(SR!F90+SR!F92+SR!F94+SR!F96+SR!F110))+(1*(SR!F98+SR!F107)+(2*(SR!F104/1400))+(2.61*(SR!F100+SR!F112))+(3.96*SR!F114)+(0.18*SR!F116))</f>
        <v>2093.8249999999998</v>
      </c>
      <c r="F96" s="429">
        <f>(0.1*(SR!G104/1400))+(0.1*(SR!G90+SR!G92+SR!G94+SR!G96+SR!G110))+(1*(SR!G98+SR!G107)+(2*(SR!G104/1400))+(2.61*(SR!G100+SR!G112))+(3.96*SR!G114)+(0.18*SR!G116))</f>
        <v>1847.8749999999998</v>
      </c>
      <c r="G96" s="429">
        <f>(0.1*(SR!H104/1400))+(0.1*(SR!H90+SR!H92+SR!H94+SR!H96+SR!H110))+(1*(SR!H98+SR!H107)+(2*(SR!H104/1400))+(2.61*(SR!H100+SR!H112))+(3.96*SR!H114)+(0.18*SR!H116))</f>
        <v>743.2299999999999</v>
      </c>
      <c r="H96" s="429">
        <f>(0.1*(SR!I104/1400))+(0.1*(SR!I90+SR!I92+SR!I94+SR!I96+SR!I110))+(1*(SR!I98+SR!I107)+(2*(SR!I104/1400))+(2.61*(SR!I100+SR!I112))+(3.96*SR!I114)+(0.18*SR!I116))</f>
        <v>134.38</v>
      </c>
      <c r="I96" s="429">
        <f>(0.1*(SR!J104/1400))+(0.1*(SR!J90+SR!J92+SR!J94+SR!J96+SR!J110))+(1*(SR!J98+SR!J107)+(2*(SR!J104/1400))+(2.61*(SR!J100+SR!J112))+(3.96*SR!J114)+(0.18*SR!J116))</f>
        <v>134.38</v>
      </c>
    </row>
    <row r="97" spans="1:9" ht="15.75" thickBot="1">
      <c r="A97" s="1040"/>
      <c r="B97" s="1005"/>
      <c r="C97" s="57" t="s">
        <v>295</v>
      </c>
      <c r="D97" s="430">
        <f>(D94*1.05)/1000</f>
        <v>32.121560250000002</v>
      </c>
      <c r="E97" s="430">
        <f t="shared" ref="E97:I97" si="104">(E94*1.05)/1000</f>
        <v>26.7505655625</v>
      </c>
      <c r="F97" s="430">
        <f t="shared" si="104"/>
        <v>61.355259712500001</v>
      </c>
      <c r="G97" s="430">
        <f t="shared" si="104"/>
        <v>7.9696743749999994</v>
      </c>
      <c r="H97" s="430">
        <f t="shared" si="104"/>
        <v>1.0633350000000001</v>
      </c>
      <c r="I97" s="415">
        <f t="shared" si="104"/>
        <v>1.0633350000000001</v>
      </c>
    </row>
    <row r="98" spans="1:9" ht="15.75" thickBot="1">
      <c r="A98" s="1040"/>
      <c r="B98" s="964"/>
      <c r="C98" s="7" t="s">
        <v>296</v>
      </c>
      <c r="D98" s="495">
        <f>(D94*0.81)-(SR!E116*0.1)</f>
        <v>24779.489335714286</v>
      </c>
      <c r="E98" s="495">
        <f>(E94*0.81)-(SR!F116*0.1)</f>
        <v>20636.150576785712</v>
      </c>
      <c r="F98" s="495">
        <f>(F94*0.81)-(SR!G116*0.1)</f>
        <v>47331.200349642859</v>
      </c>
      <c r="G98" s="495">
        <f>(G94*0.81)-(SR!H116*0.1)</f>
        <v>6148.0345178571424</v>
      </c>
      <c r="H98" s="495">
        <f>(H94*0.81)-(SR!I116*0.1)</f>
        <v>820.28700000000003</v>
      </c>
      <c r="I98" s="495">
        <f>(I94*0.81)-(SR!J116*0.1)</f>
        <v>820.28700000000003</v>
      </c>
    </row>
    <row r="99" spans="1:9" ht="15.75" thickBot="1">
      <c r="A99" s="1040"/>
      <c r="B99" s="963" t="s">
        <v>308</v>
      </c>
      <c r="C99" s="7" t="s">
        <v>293</v>
      </c>
      <c r="D99" s="436">
        <f>((SR!E147/1400)*65*2.9)+((SR!E143+SR!E155)*65*0.41)+(SR!E157*65*0.25)+(SR!E159*15)+(((SR!E147*1)*65*((0.4*15)/10)/1400))</f>
        <v>0</v>
      </c>
      <c r="E99" s="436">
        <f>((SR!F147/1400)*65*2.9)+((SR!F143+SR!F155)*65*0.41)+(SR!F157*65*0.25)+(SR!F159*15)+(((SR!F147*1)*65*((0.4*15)/10)/1400))</f>
        <v>13561.599999999999</v>
      </c>
      <c r="F99" s="436">
        <f>((SR!G147/1400)*65*2.9)+((SR!G143+SR!G155)*65*0.41)+(SR!G157*65*0.25)+(SR!G159*15)+(((SR!G147*1)*65*((0.4*15)/10)/1400))</f>
        <v>8125</v>
      </c>
      <c r="G99" s="436">
        <f>((SR!H147/1400)*65*2.9)+((SR!H143+SR!H155)*65*0.41)+(SR!H157*65*0.25)+(SR!H159*15)+(((SR!H147*1)*65*((0.4*15)/10)/1400))</f>
        <v>8125</v>
      </c>
      <c r="H99" s="436">
        <f>((SR!I147/1400)*65*2.9)+((SR!I143+SR!I155)*65*0.41)+(SR!I157*65*0.25)+(SR!I159*15)+(((SR!I147*1)*65*((0.4*15)/10)/1400))</f>
        <v>8125</v>
      </c>
      <c r="I99" s="436">
        <f>((SR!J147/1400)*65*2.9)+((SR!J143+SR!J155)*65*0.41)+(SR!J157*65*0.25)+(SR!J159*15)+(((SR!J147*1)*65*((0.4*15)/10)/1400))</f>
        <v>8125</v>
      </c>
    </row>
    <row r="100" spans="1:9" ht="15.75" thickBot="1">
      <c r="A100" s="1040"/>
      <c r="B100" s="1005"/>
      <c r="C100" s="57" t="s">
        <v>294</v>
      </c>
      <c r="D100" s="491">
        <f>D99*116</f>
        <v>0</v>
      </c>
      <c r="E100" s="491">
        <f t="shared" ref="E100" si="105">E99*116</f>
        <v>1573145.5999999999</v>
      </c>
      <c r="F100" s="491">
        <f t="shared" ref="F100" si="106">F99*116</f>
        <v>942500</v>
      </c>
      <c r="G100" s="491">
        <f t="shared" ref="G100" si="107">G99*116</f>
        <v>942500</v>
      </c>
      <c r="H100" s="491">
        <f t="shared" ref="H100" si="108">H99*116</f>
        <v>942500</v>
      </c>
      <c r="I100" s="494">
        <f t="shared" ref="I100" si="109">I99*116</f>
        <v>942500</v>
      </c>
    </row>
    <row r="101" spans="1:9" ht="15.75" thickBot="1">
      <c r="A101" s="1040"/>
      <c r="B101" s="1005"/>
      <c r="C101" s="7" t="s">
        <v>298</v>
      </c>
      <c r="D101" s="429">
        <f>(0.1*(SR!E147/1400))+(0.1*(SR!E133+SR!E135+SR!E137+SR!E139+SR!E153))+(1*(SR!E141+SR!E150)+(2*(SR!E147/1400))+(2.61*(SR!E143+SR!E155))+(3.96*SR!E157)+(0.18*SR!E159))</f>
        <v>35.700000000000003</v>
      </c>
      <c r="E101" s="429">
        <f>(0.1*(SR!F147/1400))+(0.1*(SR!F133+SR!F135+SR!F137+SR!F139+SR!F153))+(1*(SR!F141+SR!F150)+(2*(SR!F147/1400))+(2.61*(SR!F143+SR!F155))+(3.96*SR!F157)+(0.18*SR!F159))</f>
        <v>2562.44</v>
      </c>
      <c r="F101" s="429">
        <f>(0.1*(SR!G147/1400))+(0.1*(SR!G133+SR!G135+SR!G137+SR!G139+SR!G153))+(1*(SR!G141+SR!G150)+(2*(SR!G147/1400))+(2.61*(SR!G143+SR!G155))+(3.96*SR!G157)+(0.18*SR!G159))</f>
        <v>2030</v>
      </c>
      <c r="G101" s="429">
        <f>(0.1*(SR!H147/1400))+(0.1*(SR!H133+SR!H135+SR!H137+SR!H139+SR!H153))+(1*(SR!H141+SR!H150)+(2*(SR!H147/1400))+(2.61*(SR!H143+SR!H155))+(3.96*SR!H157)+(0.18*SR!H159))</f>
        <v>2050.4</v>
      </c>
      <c r="H101" s="429">
        <f>(0.1*(SR!I147/1400))+(0.1*(SR!I133+SR!I135+SR!I137+SR!I139+SR!I153))+(1*(SR!I141+SR!I150)+(2*(SR!I147/1400))+(2.61*(SR!I143+SR!I155))+(3.96*SR!I157)+(0.18*SR!I159))</f>
        <v>2050.4</v>
      </c>
      <c r="I101" s="429">
        <f>(0.1*(SR!J147/1400))+(0.1*(SR!J133+SR!J135+SR!J137+SR!J139+SR!J153))+(1*(SR!J141+SR!J150)+(2*(SR!J147/1400))+(2.61*(SR!J143+SR!J155))+(3.96*SR!J157)+(0.18*SR!J159))</f>
        <v>2050.4</v>
      </c>
    </row>
    <row r="102" spans="1:9" ht="15.75" thickBot="1">
      <c r="A102" s="1040"/>
      <c r="B102" s="1005"/>
      <c r="C102" s="57" t="s">
        <v>295</v>
      </c>
      <c r="D102" s="430">
        <f>(D99*1.05)/1000</f>
        <v>0</v>
      </c>
      <c r="E102" s="430">
        <f t="shared" ref="E102:I102" si="110">(E99*1.05)/1000</f>
        <v>14.239679999999998</v>
      </c>
      <c r="F102" s="430">
        <f t="shared" si="110"/>
        <v>8.53125</v>
      </c>
      <c r="G102" s="430">
        <f t="shared" si="110"/>
        <v>8.53125</v>
      </c>
      <c r="H102" s="430">
        <f t="shared" si="110"/>
        <v>8.53125</v>
      </c>
      <c r="I102" s="415">
        <f t="shared" si="110"/>
        <v>8.53125</v>
      </c>
    </row>
    <row r="103" spans="1:9" ht="15.75" thickBot="1">
      <c r="A103" s="1040"/>
      <c r="B103" s="964"/>
      <c r="C103" s="7" t="s">
        <v>296</v>
      </c>
      <c r="D103" s="495">
        <f>(D99*0.81)-(SR!E159*0.1)</f>
        <v>0</v>
      </c>
      <c r="E103" s="495">
        <f>(E99*0.81)-(SR!F159*0.1)</f>
        <v>10984.895999999999</v>
      </c>
      <c r="F103" s="495">
        <f>(F99*0.81)-(SR!G159*0.1)</f>
        <v>6581.25</v>
      </c>
      <c r="G103" s="495">
        <f>(G99*0.81)-(SR!H159*0.1)</f>
        <v>6581.25</v>
      </c>
      <c r="H103" s="495">
        <f>(H99*0.81)-(SR!I159*0.1)</f>
        <v>6581.25</v>
      </c>
      <c r="I103" s="495">
        <f>(I99*0.81)-(SR!J159*0.1)</f>
        <v>6581.25</v>
      </c>
    </row>
    <row r="104" spans="1:9" ht="15.75" thickBot="1">
      <c r="A104" s="1040"/>
      <c r="B104" s="1025" t="s">
        <v>306</v>
      </c>
      <c r="C104" s="524" t="s">
        <v>293</v>
      </c>
      <c r="D104" s="525">
        <f>D89+D94+D99</f>
        <v>329102.72831428575</v>
      </c>
      <c r="E104" s="525">
        <f t="shared" ref="E104:I104" si="111">E89+E94+E99</f>
        <v>613528.84696428559</v>
      </c>
      <c r="F104" s="525">
        <f t="shared" si="111"/>
        <v>515302.98067857145</v>
      </c>
      <c r="G104" s="525">
        <f t="shared" si="111"/>
        <v>528026.59464285721</v>
      </c>
      <c r="H104" s="525">
        <f t="shared" si="111"/>
        <v>521449.12857142865</v>
      </c>
      <c r="I104" s="525">
        <f t="shared" si="111"/>
        <v>521449.12857142865</v>
      </c>
    </row>
    <row r="105" spans="1:9" ht="15.75" thickBot="1">
      <c r="A105" s="1040"/>
      <c r="B105" s="1026"/>
      <c r="C105" s="526" t="s">
        <v>294</v>
      </c>
      <c r="D105" s="527">
        <f t="shared" ref="D105:I105" si="112">D90+D95+D100</f>
        <v>38175916.484457143</v>
      </c>
      <c r="E105" s="527">
        <f t="shared" si="112"/>
        <v>71169346.247857124</v>
      </c>
      <c r="F105" s="527">
        <f t="shared" si="112"/>
        <v>59775145.758714288</v>
      </c>
      <c r="G105" s="527">
        <f t="shared" si="112"/>
        <v>61251084.978571437</v>
      </c>
      <c r="H105" s="527">
        <f t="shared" si="112"/>
        <v>60488098.914285727</v>
      </c>
      <c r="I105" s="528">
        <f t="shared" si="112"/>
        <v>60488098.914285727</v>
      </c>
    </row>
    <row r="106" spans="1:9" ht="15.75" thickBot="1">
      <c r="A106" s="1040"/>
      <c r="B106" s="1026"/>
      <c r="C106" s="524" t="s">
        <v>298</v>
      </c>
      <c r="D106" s="529">
        <f t="shared" ref="D106:I106" si="113">D91+D96+D101</f>
        <v>5546.45</v>
      </c>
      <c r="E106" s="529">
        <f t="shared" si="113"/>
        <v>15348.265000000001</v>
      </c>
      <c r="F106" s="529">
        <f t="shared" si="113"/>
        <v>13639.875</v>
      </c>
      <c r="G106" s="529">
        <f t="shared" si="113"/>
        <v>13155.63</v>
      </c>
      <c r="H106" s="529">
        <f t="shared" si="113"/>
        <v>12546.779999999999</v>
      </c>
      <c r="I106" s="529">
        <f t="shared" si="113"/>
        <v>12546.779999999999</v>
      </c>
    </row>
    <row r="107" spans="1:9" ht="15.75" thickBot="1">
      <c r="A107" s="1040"/>
      <c r="B107" s="1026"/>
      <c r="C107" s="526" t="s">
        <v>295</v>
      </c>
      <c r="D107" s="529">
        <f t="shared" ref="D107:I107" si="114">D92+D97+D102</f>
        <v>345.55786473000006</v>
      </c>
      <c r="E107" s="529">
        <f t="shared" si="114"/>
        <v>644.20528931249987</v>
      </c>
      <c r="F107" s="529">
        <f t="shared" si="114"/>
        <v>541.06812971250008</v>
      </c>
      <c r="G107" s="529">
        <f t="shared" si="114"/>
        <v>554.42792437500009</v>
      </c>
      <c r="H107" s="529">
        <f t="shared" si="114"/>
        <v>547.52158500000019</v>
      </c>
      <c r="I107" s="530">
        <f t="shared" si="114"/>
        <v>547.52158500000019</v>
      </c>
    </row>
    <row r="108" spans="1:9" ht="15.75" thickBot="1">
      <c r="A108" s="1040"/>
      <c r="B108" s="1027"/>
      <c r="C108" s="524" t="s">
        <v>296</v>
      </c>
      <c r="D108" s="531">
        <f t="shared" ref="D108:I108" si="115">D93+D98+D103</f>
        <v>266573.20993457147</v>
      </c>
      <c r="E108" s="531">
        <f t="shared" si="115"/>
        <v>496273.36604107136</v>
      </c>
      <c r="F108" s="531">
        <f t="shared" si="115"/>
        <v>416745.41434964287</v>
      </c>
      <c r="G108" s="531">
        <f t="shared" si="115"/>
        <v>427051.54166071437</v>
      </c>
      <c r="H108" s="531">
        <f t="shared" si="115"/>
        <v>421723.79414285725</v>
      </c>
      <c r="I108" s="531">
        <f t="shared" si="115"/>
        <v>421723.79414285725</v>
      </c>
    </row>
    <row r="109" spans="1:9" ht="15.75" thickBot="1">
      <c r="A109" s="1040"/>
      <c r="B109" s="963" t="s">
        <v>25</v>
      </c>
      <c r="C109" s="7" t="s">
        <v>293</v>
      </c>
      <c r="D109" s="436">
        <f>((NER!E61/1400)*65*2.9)+((NER!E57+NER!E69)*65*0.41)+(NER!E71*65*0.25)+(NER!E73*15)+(((NER!E61*1)*65*((0.4*15)/10)/1400))</f>
        <v>0</v>
      </c>
      <c r="E109" s="436">
        <f>((NER!F61/1400)*65*2.9)+((NER!F57+NER!F69)*65*0.41)+(NER!F71*65*0.25)+(NER!F73*15)+(((NER!F61*1)*65*((0.4*15)/10)/1400))</f>
        <v>32500</v>
      </c>
      <c r="F109" s="436">
        <f>((NER!G61/1400)*65*2.9)+((NER!G57+NER!G69)*65*0.41)+(NER!G71*65*0.25)+(NER!G73*15)+(((NER!G61*1)*65*((0.4*15)/10)/1400))</f>
        <v>56875</v>
      </c>
      <c r="G109" s="436">
        <f>((NER!H61/1400)*65*2.9)+((NER!H57+NER!H69)*65*0.41)+(NER!H71*65*0.25)+(NER!H73*15)+(((NER!H61*1)*65*((0.4*15)/10)/1400))</f>
        <v>60872.5</v>
      </c>
      <c r="H109" s="436">
        <f>((NER!I61/1400)*65*2.9)+((NER!I57+NER!I69)*65*0.41)+(NER!I71*65*0.25)+(NER!I73*15)+(((NER!I61*1)*65*((0.4*15)/10)/1400))</f>
        <v>63537.5</v>
      </c>
      <c r="I109" s="436">
        <f>((NER!J61/1400)*65*2.9)+((NER!J57+NER!J69)*65*0.41)+(NER!J71*65*0.25)+(NER!J73*15)+(((NER!J61*1)*65*((0.4*15)/10)/1400))</f>
        <v>63537.5</v>
      </c>
    </row>
    <row r="110" spans="1:9" ht="15.75" thickBot="1">
      <c r="A110" s="1040"/>
      <c r="B110" s="1005"/>
      <c r="C110" s="57" t="s">
        <v>294</v>
      </c>
      <c r="D110" s="491">
        <f>D109*116</f>
        <v>0</v>
      </c>
      <c r="E110" s="491">
        <f t="shared" ref="E110" si="116">E109*116</f>
        <v>3770000</v>
      </c>
      <c r="F110" s="491">
        <f t="shared" ref="F110" si="117">F109*116</f>
        <v>6597500</v>
      </c>
      <c r="G110" s="491">
        <f t="shared" ref="G110" si="118">G109*116</f>
        <v>7061210</v>
      </c>
      <c r="H110" s="491">
        <f t="shared" ref="H110" si="119">H109*116</f>
        <v>7370350</v>
      </c>
      <c r="I110" s="494">
        <f t="shared" ref="I110" si="120">I109*116</f>
        <v>7370350</v>
      </c>
    </row>
    <row r="111" spans="1:9" ht="15.75" thickBot="1">
      <c r="A111" s="1040"/>
      <c r="B111" s="1005"/>
      <c r="C111" s="7" t="s">
        <v>298</v>
      </c>
      <c r="D111" s="429">
        <f>(0.1*(NER!E61/1400)+(0.1*(NER!E47+NER!E49+NER!E51+NER!E53+NER!E67))+(1*(NER!E55+NER!E64))+(2*(NER!E61/1400))+(2.61*(NER!E57+NER!E69))+(3.96*NER!E71)+(0.18*NER!E73))</f>
        <v>2272</v>
      </c>
      <c r="E111" s="429">
        <f>(0.1*(NER!F61/1400)+(0.1*(NER!F47+NER!F49+NER!F51+NER!F53+NER!F67))+(1*(NER!F55+NER!F64))+(2*(NER!F61/1400))+(2.61*(NER!F57+NER!F69))+(3.96*NER!F71)+(0.18*NER!F73))</f>
        <v>795</v>
      </c>
      <c r="F111" s="429">
        <f>(0.1*(NER!G61/1400)+(0.1*(NER!G47+NER!G49+NER!G51+NER!G53+NER!G67))+(1*(NER!G55+NER!G64))+(2*(NER!G61/1400))+(2.61*(NER!G57+NER!G69))+(3.96*NER!G71)+(0.18*NER!G73))</f>
        <v>760</v>
      </c>
      <c r="G111" s="429">
        <f>(0.1*(NER!H61/1400)+(0.1*(NER!H47+NER!H49+NER!H51+NER!H53+NER!H67))+(1*(NER!H55+NER!H64))+(2*(NER!H61/1400))+(2.61*(NER!H57+NER!H69))+(3.96*NER!H71)+(0.18*NER!H73))</f>
        <v>1156.5</v>
      </c>
      <c r="H111" s="429">
        <f>(0.1*(NER!I61/1400)+(0.1*(NER!I47+NER!I49+NER!I51+NER!I53+NER!I67))+(1*(NER!I55+NER!I64))+(2*(NER!I61/1400))+(2.61*(NER!I57+NER!I69))+(3.96*NER!I71)+(0.18*NER!I73))</f>
        <v>1427.5</v>
      </c>
      <c r="I111" s="429">
        <f>(0.1*(NER!J61/1400)+(0.1*(NER!J47+NER!J49+NER!J51+NER!J53+NER!J67))+(1*(NER!J55+NER!J64))+(2*(NER!J61/1400))+(2.61*(NER!J57+NER!J69))+(3.96*NER!J71)+(0.18*NER!J73))</f>
        <v>1427.5</v>
      </c>
    </row>
    <row r="112" spans="1:9" ht="15.75" thickBot="1">
      <c r="A112" s="1040"/>
      <c r="B112" s="1005"/>
      <c r="C112" s="57" t="s">
        <v>295</v>
      </c>
      <c r="D112" s="430">
        <f>(D109*1.05)/1000</f>
        <v>0</v>
      </c>
      <c r="E112" s="430">
        <f t="shared" ref="E112:I112" si="121">(E109*1.05)/1000</f>
        <v>34.125</v>
      </c>
      <c r="F112" s="430">
        <f t="shared" si="121"/>
        <v>59.71875</v>
      </c>
      <c r="G112" s="430">
        <f t="shared" si="121"/>
        <v>63.916125000000001</v>
      </c>
      <c r="H112" s="430">
        <f t="shared" si="121"/>
        <v>66.714375000000004</v>
      </c>
      <c r="I112" s="430">
        <f t="shared" si="121"/>
        <v>66.714375000000004</v>
      </c>
    </row>
    <row r="113" spans="1:9" ht="15.75" thickBot="1">
      <c r="A113" s="1040"/>
      <c r="B113" s="964"/>
      <c r="C113" s="7" t="s">
        <v>296</v>
      </c>
      <c r="D113" s="495">
        <f>(D109*0.81)-(NER!E73*0.1)</f>
        <v>0</v>
      </c>
      <c r="E113" s="495">
        <f>(E109*0.81)-(NER!F73*0.1)</f>
        <v>26325</v>
      </c>
      <c r="F113" s="495">
        <f>(F109*0.81)-(NER!G73*0.1)</f>
        <v>46068.75</v>
      </c>
      <c r="G113" s="495">
        <f>(G109*0.81)-(NER!H73*0.1)</f>
        <v>49306.725000000006</v>
      </c>
      <c r="H113" s="495">
        <f>(H109*0.81)-(NER!I73*0.1)</f>
        <v>51465.375</v>
      </c>
      <c r="I113" s="495">
        <f>(I109*0.81)-(NER!J73*0.1)</f>
        <v>51465.375</v>
      </c>
    </row>
    <row r="114" spans="1:9" ht="15.75" thickBot="1">
      <c r="A114" s="1040"/>
      <c r="B114" s="963" t="s">
        <v>26</v>
      </c>
      <c r="C114" s="7" t="s">
        <v>293</v>
      </c>
      <c r="D114" s="436">
        <f>((NER!E104/1400)*65*2.9)+((NER!E100+NER!E112)*65*0.41)+(NER!E114*65*0.25)+(NER!E116*15)+(((NER!E104*1)*65*((0.4*15)/10)/1400))</f>
        <v>746.19999999999993</v>
      </c>
      <c r="E114" s="436">
        <f>((NER!F104/1400)*65*2.9)+((NER!F100+NER!F112)*65*0.41)+(NER!F114*65*0.25)+(NER!F116*15)+(((NER!F104*1)*65*((0.4*15)/10)/1400))</f>
        <v>0</v>
      </c>
      <c r="F114" s="436">
        <f>((NER!G104/1400)*65*2.9)+((NER!G100+NER!G112)*65*0.41)+(NER!G114*65*0.25)+(NER!G116*15)+(((NER!G104*1)*65*((0.4*15)/10)/1400))</f>
        <v>28358.525000000001</v>
      </c>
      <c r="G114" s="436">
        <f>((NER!H104/1400)*65*2.9)+((NER!H100+NER!H112)*65*0.41)+(NER!H114*65*0.25)+(NER!H116*15)+(((NER!H104*1)*65*((0.4*15)/10)/1400))</f>
        <v>2422.875</v>
      </c>
      <c r="H114" s="436">
        <f>((NER!I104/1400)*65*2.9)+((NER!I100+NER!I112)*65*0.41)+(NER!I114*65*0.25)+(NER!I116*15)+(((NER!I104*1)*65*((0.4*15)/10)/1400))</f>
        <v>1312.8374999999999</v>
      </c>
      <c r="I114" s="436">
        <f>((NER!J104/1400)*65*2.9)+((NER!J100+NER!J112)*65*0.41)+(NER!J114*65*0.25)+(NER!J116*15)+(((NER!J104*1)*65*((0.4*15)/10)/1400))</f>
        <v>350.67499999999995</v>
      </c>
    </row>
    <row r="115" spans="1:9" ht="15.75" thickBot="1">
      <c r="A115" s="1040"/>
      <c r="B115" s="1005"/>
      <c r="C115" s="57" t="s">
        <v>294</v>
      </c>
      <c r="D115" s="491">
        <f>D114*116</f>
        <v>86559.2</v>
      </c>
      <c r="E115" s="491">
        <f t="shared" ref="E115" si="122">E114*116</f>
        <v>0</v>
      </c>
      <c r="F115" s="491">
        <f t="shared" ref="F115" si="123">F114*116</f>
        <v>3289588.9000000004</v>
      </c>
      <c r="G115" s="491">
        <f t="shared" ref="G115" si="124">G114*116</f>
        <v>281053.5</v>
      </c>
      <c r="H115" s="491">
        <f t="shared" ref="H115" si="125">H114*116</f>
        <v>152289.15</v>
      </c>
      <c r="I115" s="494">
        <f t="shared" ref="I115" si="126">I114*116</f>
        <v>40678.299999999996</v>
      </c>
    </row>
    <row r="116" spans="1:9" ht="15.75" thickBot="1">
      <c r="A116" s="1040"/>
      <c r="B116" s="1005"/>
      <c r="C116" s="7" t="s">
        <v>298</v>
      </c>
      <c r="D116" s="429">
        <f>(0.1*(NER!E104/1400))+(0.1*(NER!E90+NER!E92+NER!E94+NER!E96+NER!E110))+(1*(NER!E98+NER!E107))+(2*(NER!E104/1400))+(2.61*(NER!E98+NER!E112))+(3.96*NER!E114)+(0.18*NER!E116)</f>
        <v>325.8</v>
      </c>
      <c r="E116" s="429">
        <f>(0.1*(NER!F104/1400))+(0.1*(NER!F90+NER!F92+NER!F94+NER!F96+NER!F110))+(1*(NER!F98+NER!F107))+(2*(NER!F104/1400))+(2.61*(NER!F98+NER!F112))+(3.96*NER!F114)+(0.18*NER!F116)</f>
        <v>494.85</v>
      </c>
      <c r="F116" s="429">
        <f>(0.1*(NER!G104/1400))+(0.1*(NER!G90+NER!G92+NER!G94+NER!G96+NER!G110))+(1*(NER!G98+NER!G107))+(2*(NER!G104/1400))+(2.61*(NER!G98+NER!G112))+(3.96*NER!G114)+(0.18*NER!G116)</f>
        <v>743.67100000000005</v>
      </c>
      <c r="G116" s="429">
        <f>(0.1*(NER!H104/1400))+(0.1*(NER!H90+NER!H92+NER!H94+NER!H96+NER!H110))+(1*(NER!H98+NER!H107))+(2*(NER!H104/1400))+(2.61*(NER!H98+NER!H112))+(3.96*NER!H114)+(0.18*NER!H116)</f>
        <v>29.664999999999999</v>
      </c>
      <c r="H116" s="429">
        <f>(0.1*(NER!I104/1400))+(0.1*(NER!I90+NER!I92+NER!I94+NER!I96+NER!I110))+(1*(NER!I98+NER!I107))+(2*(NER!I104/1400))+(2.61*(NER!I98+NER!I112))+(3.96*NER!I114)+(0.18*NER!I116)</f>
        <v>19.8185</v>
      </c>
      <c r="I116" s="429">
        <f>(0.1*(NER!J104/1400))+(0.1*(NER!J90+NER!J92+NER!J94+NER!J96+NER!J110))+(1*(NER!J98+NER!J107))+(2*(NER!J104/1400))+(2.61*(NER!J98+NER!J112))+(3.96*NER!J114)+(0.18*NER!J116)</f>
        <v>5.2370000000000001</v>
      </c>
    </row>
    <row r="117" spans="1:9" ht="15.75" thickBot="1">
      <c r="A117" s="1040"/>
      <c r="B117" s="1005"/>
      <c r="C117" s="57" t="s">
        <v>295</v>
      </c>
      <c r="D117" s="430">
        <f>(D114*1.05)/1000</f>
        <v>0.78351000000000004</v>
      </c>
      <c r="E117" s="430">
        <f t="shared" ref="E117:I117" si="127">(E114*1.05)/1000</f>
        <v>0</v>
      </c>
      <c r="F117" s="430">
        <f t="shared" si="127"/>
        <v>29.776451250000001</v>
      </c>
      <c r="G117" s="430">
        <f t="shared" si="127"/>
        <v>2.5440187500000002</v>
      </c>
      <c r="H117" s="430">
        <f t="shared" si="127"/>
        <v>1.378479375</v>
      </c>
      <c r="I117" s="415">
        <f t="shared" si="127"/>
        <v>0.36820874999999997</v>
      </c>
    </row>
    <row r="118" spans="1:9" ht="15.75" thickBot="1">
      <c r="A118" s="1040"/>
      <c r="B118" s="964"/>
      <c r="C118" s="7" t="s">
        <v>296</v>
      </c>
      <c r="D118" s="495">
        <f>(D114*0.81)-(NER!E1106*0.1)</f>
        <v>604.42200000000003</v>
      </c>
      <c r="E118" s="495">
        <f>(E114*0.81)-(NER!F1106*0.1)</f>
        <v>0</v>
      </c>
      <c r="F118" s="495">
        <f>(F114*0.81)-(NER!G1106*0.1)</f>
        <v>22970.405250000003</v>
      </c>
      <c r="G118" s="495">
        <f>(G114*0.81)-(NER!H1106*0.1)</f>
        <v>1962.5287500000002</v>
      </c>
      <c r="H118" s="495">
        <f>(H114*0.81)-(NER!I1106*0.1)</f>
        <v>1063.398375</v>
      </c>
      <c r="I118" s="495">
        <f>(I114*0.81)-(NER!J1106*0.1)</f>
        <v>284.04674999999997</v>
      </c>
    </row>
    <row r="119" spans="1:9" ht="15.75" thickBot="1">
      <c r="A119" s="1040"/>
      <c r="B119" s="1028" t="s">
        <v>309</v>
      </c>
      <c r="C119" s="521" t="s">
        <v>293</v>
      </c>
      <c r="D119" s="522">
        <f>D109+D114</f>
        <v>746.19999999999993</v>
      </c>
      <c r="E119" s="522">
        <f t="shared" ref="E119:I119" si="128">E109+E114</f>
        <v>32500</v>
      </c>
      <c r="F119" s="522">
        <f t="shared" si="128"/>
        <v>85233.524999999994</v>
      </c>
      <c r="G119" s="522">
        <f t="shared" si="128"/>
        <v>63295.375</v>
      </c>
      <c r="H119" s="522">
        <f t="shared" si="128"/>
        <v>64850.337500000001</v>
      </c>
      <c r="I119" s="522">
        <f t="shared" si="128"/>
        <v>63888.175000000003</v>
      </c>
    </row>
    <row r="120" spans="1:9" ht="15.75" thickBot="1">
      <c r="A120" s="1040"/>
      <c r="B120" s="1029"/>
      <c r="C120" s="523" t="s">
        <v>294</v>
      </c>
      <c r="D120" s="522">
        <f t="shared" ref="D120:I120" si="129">D110+D115</f>
        <v>86559.2</v>
      </c>
      <c r="E120" s="522">
        <f t="shared" si="129"/>
        <v>3770000</v>
      </c>
      <c r="F120" s="522">
        <f t="shared" si="129"/>
        <v>9887088.9000000004</v>
      </c>
      <c r="G120" s="522">
        <f t="shared" si="129"/>
        <v>7342263.5</v>
      </c>
      <c r="H120" s="522">
        <f t="shared" si="129"/>
        <v>7522639.1500000004</v>
      </c>
      <c r="I120" s="522">
        <f t="shared" si="129"/>
        <v>7411028.2999999998</v>
      </c>
    </row>
    <row r="121" spans="1:9" ht="15.75" thickBot="1">
      <c r="A121" s="1040"/>
      <c r="B121" s="1029"/>
      <c r="C121" s="521" t="s">
        <v>298</v>
      </c>
      <c r="D121" s="522">
        <f t="shared" ref="D121:I121" si="130">D111+D116</f>
        <v>2597.8000000000002</v>
      </c>
      <c r="E121" s="522">
        <f t="shared" si="130"/>
        <v>1289.8499999999999</v>
      </c>
      <c r="F121" s="522">
        <f t="shared" si="130"/>
        <v>1503.671</v>
      </c>
      <c r="G121" s="522">
        <f t="shared" si="130"/>
        <v>1186.165</v>
      </c>
      <c r="H121" s="522">
        <f t="shared" si="130"/>
        <v>1447.3185000000001</v>
      </c>
      <c r="I121" s="522">
        <f t="shared" si="130"/>
        <v>1432.7370000000001</v>
      </c>
    </row>
    <row r="122" spans="1:9" ht="15.75" thickBot="1">
      <c r="A122" s="1040"/>
      <c r="B122" s="1029"/>
      <c r="C122" s="523" t="s">
        <v>295</v>
      </c>
      <c r="D122" s="522">
        <f t="shared" ref="D122:I122" si="131">D112+D117</f>
        <v>0.78351000000000004</v>
      </c>
      <c r="E122" s="522">
        <f t="shared" si="131"/>
        <v>34.125</v>
      </c>
      <c r="F122" s="522">
        <f t="shared" si="131"/>
        <v>89.495201250000008</v>
      </c>
      <c r="G122" s="522">
        <f t="shared" si="131"/>
        <v>66.46014375</v>
      </c>
      <c r="H122" s="522">
        <f t="shared" si="131"/>
        <v>68.092854375000002</v>
      </c>
      <c r="I122" s="522">
        <f t="shared" si="131"/>
        <v>67.082583749999998</v>
      </c>
    </row>
    <row r="123" spans="1:9" ht="15.75" thickBot="1">
      <c r="A123" s="1040"/>
      <c r="B123" s="1030"/>
      <c r="C123" s="521" t="s">
        <v>296</v>
      </c>
      <c r="D123" s="522">
        <f t="shared" ref="D123:I123" si="132">D113+D118</f>
        <v>604.42200000000003</v>
      </c>
      <c r="E123" s="522">
        <f t="shared" si="132"/>
        <v>26325</v>
      </c>
      <c r="F123" s="522">
        <f t="shared" si="132"/>
        <v>69039.155250000011</v>
      </c>
      <c r="G123" s="522">
        <f t="shared" si="132"/>
        <v>51269.253750000003</v>
      </c>
      <c r="H123" s="522">
        <f t="shared" si="132"/>
        <v>52528.773374999997</v>
      </c>
      <c r="I123" s="522">
        <f t="shared" si="132"/>
        <v>51749.421750000001</v>
      </c>
    </row>
    <row r="124" spans="1:9" ht="15.75" thickBot="1">
      <c r="A124" s="1040"/>
      <c r="B124" s="1031" t="s">
        <v>310</v>
      </c>
      <c r="C124" s="519" t="s">
        <v>293</v>
      </c>
      <c r="D124" s="520">
        <f>D119+D104+D84</f>
        <v>1479743.1748988573</v>
      </c>
      <c r="E124" s="520">
        <f t="shared" ref="E124:I124" si="133">E119+E104+E84</f>
        <v>2341075.4617860001</v>
      </c>
      <c r="F124" s="520">
        <f t="shared" si="133"/>
        <v>1941039.5676191426</v>
      </c>
      <c r="G124" s="520">
        <f t="shared" si="133"/>
        <v>1965148.5760714286</v>
      </c>
      <c r="H124" s="520">
        <f t="shared" si="133"/>
        <v>1951571.425597643</v>
      </c>
      <c r="I124" s="520">
        <f t="shared" si="133"/>
        <v>1941140.7964285715</v>
      </c>
    </row>
    <row r="125" spans="1:9" ht="15.75" thickBot="1">
      <c r="A125" s="1040"/>
      <c r="B125" s="1032"/>
      <c r="C125" s="64" t="s">
        <v>294</v>
      </c>
      <c r="D125" s="520">
        <f t="shared" ref="D125:I125" si="134">D120+D105+D85</f>
        <v>171650208.28826743</v>
      </c>
      <c r="E125" s="520">
        <f t="shared" si="134"/>
        <v>271564753.56717598</v>
      </c>
      <c r="F125" s="520">
        <f t="shared" si="134"/>
        <v>225160589.84382057</v>
      </c>
      <c r="G125" s="520">
        <f t="shared" si="134"/>
        <v>227957234.82428575</v>
      </c>
      <c r="H125" s="520">
        <f t="shared" si="134"/>
        <v>226382285.36932659</v>
      </c>
      <c r="I125" s="520">
        <f t="shared" si="134"/>
        <v>225172332.38571432</v>
      </c>
    </row>
    <row r="126" spans="1:9" ht="15.75" thickBot="1">
      <c r="A126" s="1040"/>
      <c r="B126" s="1032"/>
      <c r="C126" s="519" t="s">
        <v>298</v>
      </c>
      <c r="D126" s="520">
        <f t="shared" ref="D126:I126" si="135">D121+D106+D86</f>
        <v>26158.057000000001</v>
      </c>
      <c r="E126" s="520">
        <f t="shared" si="135"/>
        <v>41130.508000000002</v>
      </c>
      <c r="F126" s="520">
        <f t="shared" si="135"/>
        <v>37067.232499999998</v>
      </c>
      <c r="G126" s="520">
        <f t="shared" si="135"/>
        <v>36898.235000000001</v>
      </c>
      <c r="H126" s="520">
        <f t="shared" si="135"/>
        <v>37918.896999999997</v>
      </c>
      <c r="I126" s="520">
        <f t="shared" si="135"/>
        <v>38353.236999999994</v>
      </c>
    </row>
    <row r="127" spans="1:9" ht="15.75" thickBot="1">
      <c r="A127" s="1040"/>
      <c r="B127" s="1032"/>
      <c r="C127" s="64" t="s">
        <v>295</v>
      </c>
      <c r="D127" s="520">
        <f t="shared" ref="D127:I127" si="136">D122+D107+D87</f>
        <v>1553.7303336437999</v>
      </c>
      <c r="E127" s="520">
        <f t="shared" si="136"/>
        <v>2458.1292348753</v>
      </c>
      <c r="F127" s="520">
        <f t="shared" si="136"/>
        <v>2038.0915460001002</v>
      </c>
      <c r="G127" s="520">
        <f t="shared" si="136"/>
        <v>2063.4060048750002</v>
      </c>
      <c r="H127" s="520">
        <f t="shared" si="136"/>
        <v>2049.1499968775252</v>
      </c>
      <c r="I127" s="520">
        <f t="shared" si="136"/>
        <v>2038.1978362499999</v>
      </c>
    </row>
    <row r="128" spans="1:9" ht="15.75" thickBot="1">
      <c r="A128" s="1040"/>
      <c r="B128" s="1033"/>
      <c r="C128" s="519" t="s">
        <v>296</v>
      </c>
      <c r="D128" s="520">
        <f t="shared" ref="D128:I128" si="137">D123+D108+D88</f>
        <v>1198591.9716680741</v>
      </c>
      <c r="E128" s="520">
        <f t="shared" si="137"/>
        <v>1894706.12404666</v>
      </c>
      <c r="F128" s="520">
        <f t="shared" si="137"/>
        <v>1570712.0497715059</v>
      </c>
      <c r="G128" s="520">
        <f t="shared" si="137"/>
        <v>1590240.3466178572</v>
      </c>
      <c r="H128" s="520">
        <f t="shared" si="137"/>
        <v>1579192.8547340909</v>
      </c>
      <c r="I128" s="520">
        <f t="shared" si="137"/>
        <v>1570744.045107143</v>
      </c>
    </row>
    <row r="129" spans="1:9" ht="15.75" customHeight="1" thickBot="1">
      <c r="A129" s="1013" t="s">
        <v>28</v>
      </c>
      <c r="B129" s="963" t="s">
        <v>34</v>
      </c>
      <c r="C129" s="7" t="s">
        <v>293</v>
      </c>
      <c r="D129" s="436">
        <f>((WCR!E61/1400)*65*2.9)+((WCR!E57+WCR!E69)*65*0.41)+(WCR!E71*65*0.25)+(WCR!E73*30)+(((WCR!E61*0.8889)*65*((0.4*15)/10)/1400))</f>
        <v>7173.2282142857148</v>
      </c>
      <c r="E129" s="436">
        <f>((WCR!F61/1400)*65*2.9)+((WCR!F57+WCR!F69)*65*0.41)+(WCR!F71*65*0.25)+(WCR!F73*30)+(((WCR!F61*0.8889)*65*((0.4*15)/10)/1400))</f>
        <v>105292.5</v>
      </c>
      <c r="F129" s="436">
        <f>((WCR!G61/1400)*65*2.9)+((WCR!G57+WCR!G69)*65*0.41)+(WCR!G71*65*0.25)+(WCR!G73*30)+(((WCR!G61*0.8889)*65*((0.4*15)/10)/1400))</f>
        <v>100180.36571428571</v>
      </c>
      <c r="G129" s="436">
        <f>((WCR!H61/1400)*65*2.9)+((WCR!H57+WCR!H69)*65*0.41)+(WCR!H71*65*0.25)+(WCR!H73*30)+(((WCR!H61*0.8889)*65*((0.4*15)/10)/1400))</f>
        <v>62646.85792857143</v>
      </c>
      <c r="H129" s="436">
        <f>((WCR!I61/1400)*65*2.9)+((WCR!I57+WCR!I69)*65*0.41)+(WCR!I71*65*0.25)+(WCR!I73*30)+(((WCR!I61*0.8889)*65*((0.4*15)/10)/1400))</f>
        <v>54367.800714285717</v>
      </c>
      <c r="I129" s="436">
        <f>((WCR!J61/1400)*65*2.9)+((WCR!J57+WCR!J69)*65*0.41)+(WCR!J71*65*0.25)+(WCR!J73*30)+(((WCR!J61*0.8889)*65*((0.4*15)/10)/1400))</f>
        <v>46837.800714285717</v>
      </c>
    </row>
    <row r="130" spans="1:9" ht="15.75" thickBot="1">
      <c r="A130" s="1014"/>
      <c r="B130" s="1005"/>
      <c r="C130" s="57" t="s">
        <v>294</v>
      </c>
      <c r="D130" s="491">
        <f>D129*116</f>
        <v>832094.47285714292</v>
      </c>
      <c r="E130" s="491">
        <f t="shared" ref="E130" si="138">E129*116</f>
        <v>12213930</v>
      </c>
      <c r="F130" s="491">
        <f t="shared" ref="F130" si="139">F129*116</f>
        <v>11620922.422857143</v>
      </c>
      <c r="G130" s="491">
        <f t="shared" ref="G130" si="140">G129*116</f>
        <v>7267035.5197142856</v>
      </c>
      <c r="H130" s="491">
        <f t="shared" ref="H130" si="141">H129*116</f>
        <v>6306664.8828571429</v>
      </c>
      <c r="I130" s="494">
        <f t="shared" ref="I130" si="142">I129*116</f>
        <v>5433184.8828571429</v>
      </c>
    </row>
    <row r="131" spans="1:9" ht="15.75" thickBot="1">
      <c r="A131" s="1014"/>
      <c r="B131" s="1005"/>
      <c r="C131" s="7" t="s">
        <v>298</v>
      </c>
      <c r="D131" s="429">
        <f>(0.1*(WCR!E61/1400)+(0.1*(WCR!E47+WCR!E49+WCR!E51+WCR!E53+WCR!E67))+(1*(WCR!E55+WCR!E64))+(2*(WCR!E61/1400))+(2.61*(WCR!E57+WCR!E69))+(3.96*WCR!E71)+(0.18*WCR!E73))</f>
        <v>74</v>
      </c>
      <c r="E131" s="429">
        <f>(0.1*(WCR!F61/1400)+(0.1*(WCR!F47+WCR!F49+WCR!F51+WCR!F53+WCR!F67))+(1*(WCR!F55+WCR!F64))+(2*(WCR!F61/1400))+(2.61*(WCR!F57+WCR!F69))+(3.96*WCR!F71)+(0.18*WCR!F73))</f>
        <v>1104.78</v>
      </c>
      <c r="F131" s="429">
        <f>(0.1*(WCR!G61/1400)+(0.1*(WCR!G47+WCR!G49+WCR!G51+WCR!G53+WCR!G67))+(1*(WCR!G55+WCR!G64))+(2*(WCR!G61/1400))+(2.61*(WCR!G57+WCR!G69))+(3.96*WCR!G71)+(0.18*WCR!G73))</f>
        <v>1224.08</v>
      </c>
      <c r="G131" s="429">
        <f>(0.1*(WCR!H61/1400)+(0.1*(WCR!H47+WCR!H49+WCR!H51+WCR!H53+WCR!H67))+(1*(WCR!H55+WCR!H64))+(2*(WCR!H61/1400))+(2.61*(WCR!H57+WCR!H69))+(3.96*WCR!H71)+(0.18*WCR!H73))</f>
        <v>924.98</v>
      </c>
      <c r="H131" s="429">
        <f>(0.1*(WCR!I61/1400)+(0.1*(WCR!I47+WCR!I49+WCR!I51+WCR!I53+WCR!I67))+(1*(WCR!I55+WCR!I64))+(2*(WCR!I61/1400))+(2.61*(WCR!I57+WCR!I69))+(3.96*WCR!I71)+(0.18*WCR!I73))</f>
        <v>724.38</v>
      </c>
      <c r="I131" s="429">
        <f>(0.1*(WCR!J61/1400)+(0.1*(WCR!J47+WCR!J49+WCR!J51+WCR!J53+WCR!J67))+(1*(WCR!J55+WCR!J64))+(2*(WCR!J61/1400))+(2.61*(WCR!J57+WCR!J69))+(3.96*WCR!J71)+(0.18*WCR!J73))</f>
        <v>655.20000000000005</v>
      </c>
    </row>
    <row r="132" spans="1:9" ht="15.75" thickBot="1">
      <c r="A132" s="1014"/>
      <c r="B132" s="1005"/>
      <c r="C132" s="57" t="s">
        <v>295</v>
      </c>
      <c r="D132" s="430">
        <f>(D129*1.05)/1000</f>
        <v>7.5318896250000007</v>
      </c>
      <c r="E132" s="430">
        <f t="shared" ref="E132:I132" si="143">(E129*1.05)/1000</f>
        <v>110.557125</v>
      </c>
      <c r="F132" s="430">
        <f t="shared" si="143"/>
        <v>105.189384</v>
      </c>
      <c r="G132" s="430">
        <f t="shared" si="143"/>
        <v>65.779200825000004</v>
      </c>
      <c r="H132" s="430">
        <f t="shared" si="143"/>
        <v>57.08619075</v>
      </c>
      <c r="I132" s="415">
        <f t="shared" si="143"/>
        <v>49.179690749999999</v>
      </c>
    </row>
    <row r="133" spans="1:9" ht="15.75" thickBot="1">
      <c r="A133" s="1014"/>
      <c r="B133" s="964"/>
      <c r="C133" s="7" t="s">
        <v>296</v>
      </c>
      <c r="D133" s="495">
        <f>(D129*0.81)-(WCR!E73*0.1)</f>
        <v>5810.314853571429</v>
      </c>
      <c r="E133" s="495">
        <f>(E129*0.81)-(WCR!F73*0.1)</f>
        <v>84936.925000000003</v>
      </c>
      <c r="F133" s="495">
        <f>(F129*0.81)-(WCR!G73*0.1)</f>
        <v>80931.496228571428</v>
      </c>
      <c r="G133" s="495">
        <f>(G129*0.81)-(WCR!H73*0.1)</f>
        <v>50559.354922142862</v>
      </c>
      <c r="H133" s="495">
        <f>(H129*0.81)-(WCR!I73*0.1)</f>
        <v>43862.818578571438</v>
      </c>
      <c r="I133" s="495">
        <f>(I129*0.81)-(WCR!J73*0.1)</f>
        <v>37788.618578571433</v>
      </c>
    </row>
    <row r="134" spans="1:9" ht="15.75" thickBot="1">
      <c r="A134" s="1014"/>
      <c r="B134" s="963" t="s">
        <v>35</v>
      </c>
      <c r="C134" s="7" t="s">
        <v>293</v>
      </c>
      <c r="D134" s="436">
        <f>((WCR!E104/1400)*65*2.9)+((WCR!E100+WCR!E112)*65*0.41)+(WCR!E114*65*0.25)+(WCR!E116*30)+(((WCR!E104*1)*65*((0.4*15)/10)/1400))</f>
        <v>0</v>
      </c>
      <c r="E134" s="436">
        <f>((WCR!F104/1400)*65*2.9)+((WCR!F100+WCR!F112)*65*0.41)+(WCR!F114*65*0.25)+(WCR!F116*30)+(((WCR!F104*1)*65*((0.4*15)/10)/1400))</f>
        <v>91500</v>
      </c>
      <c r="F134" s="436">
        <f>((WCR!G104/1400)*65*2.9)+((WCR!G100+WCR!G112)*65*0.41)+(WCR!G114*65*0.25)+(WCR!G116*30)+(((WCR!G104*1)*65*((0.4*15)/10)/1400))</f>
        <v>107100</v>
      </c>
      <c r="G134" s="436">
        <f>((WCR!H104/1400)*65*2.9)+((WCR!H100+WCR!H112)*65*0.41)+(WCR!H114*65*0.25)+(WCR!H116*30)+(((WCR!H104*1)*65*((0.4*15)/10)/1400))</f>
        <v>107520</v>
      </c>
      <c r="H134" s="436">
        <f>((WCR!I104/1400)*65*2.9)+((WCR!I100+WCR!I112)*65*0.41)+(WCR!I114*65*0.25)+(WCR!I116*30)+(((WCR!I104*1)*65*((0.4*15)/10)/1400))</f>
        <v>106645</v>
      </c>
      <c r="I134" s="436">
        <f>((WCR!J104/1400)*65*2.9)+((WCR!J100+WCR!J112)*65*0.41)+(WCR!J114*65*0.25)+(WCR!J116*30)+(((WCR!J104*1)*65*((0.4*15)/10)/1400))</f>
        <v>105625</v>
      </c>
    </row>
    <row r="135" spans="1:9" ht="15.75" thickBot="1">
      <c r="A135" s="1014"/>
      <c r="B135" s="1005"/>
      <c r="C135" s="57" t="s">
        <v>294</v>
      </c>
      <c r="D135" s="491">
        <f>D134*116</f>
        <v>0</v>
      </c>
      <c r="E135" s="491">
        <f t="shared" ref="E135" si="144">E134*116</f>
        <v>10614000</v>
      </c>
      <c r="F135" s="491">
        <f t="shared" ref="F135" si="145">F134*116</f>
        <v>12423600</v>
      </c>
      <c r="G135" s="491">
        <f t="shared" ref="G135" si="146">G134*116</f>
        <v>12472320</v>
      </c>
      <c r="H135" s="491">
        <f t="shared" ref="H135" si="147">H134*116</f>
        <v>12370820</v>
      </c>
      <c r="I135" s="494">
        <f t="shared" ref="I135" si="148">I134*116</f>
        <v>12252500</v>
      </c>
    </row>
    <row r="136" spans="1:9" ht="15.75" thickBot="1">
      <c r="A136" s="1014"/>
      <c r="B136" s="1005"/>
      <c r="C136" s="7" t="s">
        <v>298</v>
      </c>
      <c r="D136" s="429">
        <f>(0.1*(WCR!E104/1400))+(0.1*(WCR!E90+WCR!E92+WCR!E94+WCR!E96+WCR!E110))+(1*(WCR!E98+WCR!E107)+(2*(WCR!E104/1400))+(2.61*(WCR!E100+WCR!E112))+(3.96*WCR!E114)+(0.18*WCR!E116))</f>
        <v>0</v>
      </c>
      <c r="E136" s="429">
        <f>(0.1*(WCR!F104/1400))+(0.1*(WCR!F90+WCR!F92+WCR!F94+WCR!F96+WCR!F110))+(1*(WCR!F98+WCR!F107)+(2*(WCR!F104/1400))+(2.61*(WCR!F100+WCR!F112))+(3.96*WCR!F114)+(0.18*WCR!F116))</f>
        <v>1264.2</v>
      </c>
      <c r="F136" s="429">
        <f>(0.1*(WCR!G104/1400))+(0.1*(WCR!G90+WCR!G92+WCR!G94+WCR!G96+WCR!G110))+(1*(WCR!G98+WCR!G107)+(2*(WCR!G104/1400))+(2.61*(WCR!G100+WCR!G112))+(3.96*WCR!G114)+(0.18*WCR!G116))</f>
        <v>1359.4</v>
      </c>
      <c r="G136" s="429">
        <f>(0.1*(WCR!H104/1400))+(0.1*(WCR!H90+WCR!H92+WCR!H94+WCR!H96+WCR!H110))+(1*(WCR!H98+WCR!H107)+(2*(WCR!H104/1400))+(2.61*(WCR!H100+WCR!H112))+(3.96*WCR!H114)+(0.18*WCR!H116))</f>
        <v>1355.92</v>
      </c>
      <c r="H136" s="429">
        <f>(0.1*(WCR!I104/1400))+(0.1*(WCR!I90+WCR!I92+WCR!I94+WCR!I96+WCR!I110))+(1*(WCR!I98+WCR!I107)+(2*(WCR!I104/1400))+(2.61*(WCR!I100+WCR!I112))+(3.96*WCR!I114)+(0.18*WCR!I116))</f>
        <v>1419.72</v>
      </c>
      <c r="I136" s="429">
        <f>(0.1*(WCR!J104/1400))+(0.1*(WCR!J90+WCR!J92+WCR!J94+WCR!J96+WCR!J110))+(1*(WCR!J98+WCR!J107)+(2*(WCR!J104/1400))+(2.61*(WCR!J100+WCR!J112))+(3.96*WCR!J114)+(0.18*WCR!J116))</f>
        <v>1413.6</v>
      </c>
    </row>
    <row r="137" spans="1:9" ht="15.75" thickBot="1">
      <c r="A137" s="1014"/>
      <c r="B137" s="1005"/>
      <c r="C137" s="57" t="s">
        <v>295</v>
      </c>
      <c r="D137" s="430">
        <f>(D134*1.05)/1000</f>
        <v>0</v>
      </c>
      <c r="E137" s="430">
        <f t="shared" ref="E137:I137" si="149">(E134*1.05)/1000</f>
        <v>96.075000000000003</v>
      </c>
      <c r="F137" s="430">
        <f t="shared" si="149"/>
        <v>112.455</v>
      </c>
      <c r="G137" s="430">
        <f t="shared" si="149"/>
        <v>112.896</v>
      </c>
      <c r="H137" s="430">
        <f t="shared" si="149"/>
        <v>111.97725</v>
      </c>
      <c r="I137" s="415">
        <f t="shared" si="149"/>
        <v>110.90625</v>
      </c>
    </row>
    <row r="138" spans="1:9" ht="15.75" thickBot="1">
      <c r="A138" s="1014"/>
      <c r="B138" s="964"/>
      <c r="C138" s="7" t="s">
        <v>296</v>
      </c>
      <c r="D138" s="495">
        <f>(D134*0.81)-(WCR!E116*0.1)</f>
        <v>0</v>
      </c>
      <c r="E138" s="495">
        <f>(E134*0.81)-(WCR!F116*0.1)</f>
        <v>73810</v>
      </c>
      <c r="F138" s="495">
        <f>(F134*0.81)-(WCR!G116*0.1)</f>
        <v>86394</v>
      </c>
      <c r="G138" s="495">
        <f>(G134*0.81)-(WCR!H116*0.1)</f>
        <v>86732.800000000017</v>
      </c>
      <c r="H138" s="495">
        <f>(H134*0.81)-(WCR!I116*0.1)</f>
        <v>86028.050000000017</v>
      </c>
      <c r="I138" s="495">
        <f>(I134*0.81)-(WCR!J116*0.1)</f>
        <v>85205.25</v>
      </c>
    </row>
    <row r="139" spans="1:9" ht="15.75" thickBot="1">
      <c r="A139" s="1014"/>
      <c r="B139" s="963" t="s">
        <v>134</v>
      </c>
      <c r="C139" s="7" t="s">
        <v>293</v>
      </c>
      <c r="D139" s="436">
        <f>((WCR!E147/1400)*65*2.9)+((WCR!E143+WCR!E155)*65*0.41)+(WCR!E157*65*0.25)+(WCR!E159*30)+(((WCR!E147*1)*65*((0.4*15)/10)/1400))</f>
        <v>0</v>
      </c>
      <c r="E139" s="436">
        <f>((WCR!F147/1400)*65*2.9)+((WCR!F143+WCR!F155)*65*0.41)+(WCR!F157*65*0.25)+(WCR!F159*30)+(((WCR!F147*1)*65*((0.4*15)/10)/1400))</f>
        <v>85230</v>
      </c>
      <c r="F139" s="436">
        <f>((WCR!G147/1400)*65*2.9)+((WCR!G143+WCR!G155)*65*0.41)+(WCR!G157*65*0.25)+(WCR!G159*30)+(((WCR!G147*1)*65*((0.4*15)/10)/1400))</f>
        <v>155135</v>
      </c>
      <c r="G139" s="436">
        <f>((WCR!H147/1400)*65*2.9)+((WCR!H143+WCR!H155)*65*0.41)+(WCR!H157*65*0.25)+(WCR!H159*30)+(((WCR!H147*1)*65*((0.4*15)/10)/1400))</f>
        <v>165357.5</v>
      </c>
      <c r="H139" s="436">
        <f>((WCR!I147/1400)*65*2.9)+((WCR!I143+WCR!I155)*65*0.41)+(WCR!I157*65*0.25)+(WCR!I159*30)+(((WCR!I147*1)*65*((0.4*15)/10)/1400))</f>
        <v>165081.25</v>
      </c>
      <c r="I139" s="436">
        <f>((WCR!J147/1400)*65*2.9)+((WCR!J143+WCR!J155)*65*0.41)+(WCR!J157*65*0.25)+(WCR!J159*30)+(((WCR!J147*1)*65*((0.4*15)/10)/1400))</f>
        <v>165081.25</v>
      </c>
    </row>
    <row r="140" spans="1:9" ht="15.75" thickBot="1">
      <c r="A140" s="1014"/>
      <c r="B140" s="1005"/>
      <c r="C140" s="57" t="s">
        <v>294</v>
      </c>
      <c r="D140" s="491">
        <f>D139*116</f>
        <v>0</v>
      </c>
      <c r="E140" s="491">
        <f t="shared" ref="E140" si="150">E139*116</f>
        <v>9886680</v>
      </c>
      <c r="F140" s="491">
        <f t="shared" ref="F140" si="151">F139*116</f>
        <v>17995660</v>
      </c>
      <c r="G140" s="491">
        <f t="shared" ref="G140" si="152">G139*116</f>
        <v>19181470</v>
      </c>
      <c r="H140" s="491">
        <f t="shared" ref="H140" si="153">H139*116</f>
        <v>19149425</v>
      </c>
      <c r="I140" s="494">
        <f t="shared" ref="I140" si="154">I139*116</f>
        <v>19149425</v>
      </c>
    </row>
    <row r="141" spans="1:9" ht="15.75" thickBot="1">
      <c r="A141" s="1014"/>
      <c r="B141" s="1005"/>
      <c r="C141" s="7" t="s">
        <v>298</v>
      </c>
      <c r="D141" s="429">
        <f>(0.1*(WCR!E147/1400))+(0.1*(WCR!E133+WCR!E135+WCR!E137+WCR!E139+WCR!E153))+(1*(WCR!E141+WCR!E150)+(2*(WCR!E147/1400))+(2.61*(WCR!E143+WCR!E155))+(3.96*WCR!E157)+(0.18*WCR!E159))</f>
        <v>4.5</v>
      </c>
      <c r="E141" s="429">
        <f>(0.1*(WCR!F147/1400))+(0.1*(WCR!F133+WCR!F135+WCR!F137+WCR!F139+WCR!F153))+(1*(WCR!F141+WCR!F150)+(2*(WCR!F147/1400))+(2.61*(WCR!F143+WCR!F155))+(3.96*WCR!F157)+(0.18*WCR!F159))</f>
        <v>1287.0999999999999</v>
      </c>
      <c r="F141" s="429">
        <f>(0.1*(WCR!G147/1400))+(0.1*(WCR!G133+WCR!G135+WCR!G137+WCR!G139+WCR!G153))+(1*(WCR!G141+WCR!G150)+(2*(WCR!G147/1400))+(2.61*(WCR!G143+WCR!G155))+(3.96*WCR!G157)+(0.18*WCR!G159))</f>
        <v>2067.8599999999997</v>
      </c>
      <c r="G141" s="429">
        <f>(0.1*(WCR!H147/1400))+(0.1*(WCR!H133+WCR!H135+WCR!H137+WCR!H139+WCR!H153))+(1*(WCR!H141+WCR!H150)+(2*(WCR!H147/1400))+(2.61*(WCR!H143+WCR!H155))+(3.96*WCR!H157)+(0.18*WCR!H159))</f>
        <v>2049.8199999999997</v>
      </c>
      <c r="H141" s="429">
        <f>(0.1*(WCR!I147/1400))+(0.1*(WCR!I133+WCR!I135+WCR!I137+WCR!I139+WCR!I153))+(1*(WCR!I141+WCR!I150)+(2*(WCR!I147/1400))+(2.61*(WCR!I143+WCR!I155))+(3.96*WCR!I157)+(0.18*WCR!I159))</f>
        <v>1982.8</v>
      </c>
      <c r="I141" s="429">
        <f>(0.1*(WCR!J147/1400))+(0.1*(WCR!J133+WCR!J135+WCR!J137+WCR!J139+WCR!J153))+(1*(WCR!J141+WCR!J150)+(2*(WCR!J147/1400))+(2.61*(WCR!J143+WCR!J155))+(3.96*WCR!J157)+(0.18*WCR!J159))</f>
        <v>1982.8</v>
      </c>
    </row>
    <row r="142" spans="1:9" ht="15.75" thickBot="1">
      <c r="A142" s="1014"/>
      <c r="B142" s="1005"/>
      <c r="C142" s="57" t="s">
        <v>295</v>
      </c>
      <c r="D142" s="430">
        <f>(D139*1.05)/1000</f>
        <v>0</v>
      </c>
      <c r="E142" s="430">
        <f t="shared" ref="E142:I142" si="155">(E139*1.05)/1000</f>
        <v>89.491500000000002</v>
      </c>
      <c r="F142" s="430">
        <f t="shared" si="155"/>
        <v>162.89175</v>
      </c>
      <c r="G142" s="430">
        <f t="shared" si="155"/>
        <v>173.62537499999999</v>
      </c>
      <c r="H142" s="430">
        <f t="shared" si="155"/>
        <v>173.33531249999999</v>
      </c>
      <c r="I142" s="415">
        <f t="shared" si="155"/>
        <v>173.33531249999999</v>
      </c>
    </row>
    <row r="143" spans="1:9" ht="15.75" thickBot="1">
      <c r="A143" s="1014"/>
      <c r="B143" s="964"/>
      <c r="C143" s="7" t="s">
        <v>296</v>
      </c>
      <c r="D143" s="495">
        <f>(D139*0.81)-(WCR!E159*0.1)</f>
        <v>0</v>
      </c>
      <c r="E143" s="495">
        <f>(E139*0.81)-(WCR!F159*0.1)</f>
        <v>68761.3</v>
      </c>
      <c r="F143" s="495">
        <f>(F139*0.81)-(WCR!G159*0.1)</f>
        <v>125159.35</v>
      </c>
      <c r="G143" s="495">
        <f>(G139*0.81)-(WCR!H159*0.1)</f>
        <v>133389.57500000001</v>
      </c>
      <c r="H143" s="495">
        <f>(H139*0.81)-(WCR!I159*0.1)</f>
        <v>133165.8125</v>
      </c>
      <c r="I143" s="495">
        <f>(I139*0.81)-(WCR!J159*0.1)</f>
        <v>133165.8125</v>
      </c>
    </row>
    <row r="144" spans="1:9" ht="15.75" thickBot="1">
      <c r="A144" s="1014"/>
      <c r="B144" s="963" t="s">
        <v>53</v>
      </c>
      <c r="C144" s="7" t="s">
        <v>293</v>
      </c>
      <c r="D144" s="436">
        <f>((WCR!E190/1400)*65*2.9)+((WCR!E186+WCR!E198)*65*0.41)+(WCR!E200*65*0.25)+(WCR!E202*30)+(((WCR!E190*1)*65*((0.4*15)/10)/1400))</f>
        <v>2665</v>
      </c>
      <c r="E144" s="436">
        <f>((WCR!F190/1400)*65*2.9)+((WCR!F186+WCR!F198)*65*0.41)+(WCR!F200*65*0.25)+(WCR!F202*30)+(((WCR!F190*1)*65*((0.4*15)/10)/1400))</f>
        <v>1332.5</v>
      </c>
      <c r="F144" s="436">
        <f>((WCR!G190/1400)*65*2.9)+((WCR!G186+WCR!G198)*65*0.41)+(WCR!G200*65*0.25)+(WCR!G202*30)+(((WCR!G190*1)*65*((0.4*15)/10)/1400))</f>
        <v>812.5</v>
      </c>
      <c r="G144" s="436">
        <f>((WCR!H190/1400)*65*2.9)+((WCR!H186+WCR!H198)*65*0.41)+(WCR!H200*65*0.25)+(WCR!H202*30)+(((WCR!H190*1)*65*((0.4*15)/10)/1400))</f>
        <v>812.5</v>
      </c>
      <c r="H144" s="436">
        <f>((WCR!I190/1400)*65*2.9)+((WCR!I186+WCR!I198)*65*0.41)+(WCR!I200*65*0.25)+(WCR!I202*30)+(((WCR!I190*1)*65*((0.4*15)/10)/1400))</f>
        <v>812.5</v>
      </c>
      <c r="I144" s="436">
        <f>((WCR!J190/1400)*65*2.9)+((WCR!J186+WCR!J198)*65*0.41)+(WCR!J200*65*0.25)+(WCR!J202*30)+(((WCR!J190*1)*65*((0.4*15)/10)/1400))</f>
        <v>812.5</v>
      </c>
    </row>
    <row r="145" spans="1:9" ht="15.75" thickBot="1">
      <c r="A145" s="1014"/>
      <c r="B145" s="1005"/>
      <c r="C145" s="57" t="s">
        <v>294</v>
      </c>
      <c r="D145" s="491">
        <f>D144*116</f>
        <v>309140</v>
      </c>
      <c r="E145" s="491">
        <f t="shared" ref="E145" si="156">E144*116</f>
        <v>154570</v>
      </c>
      <c r="F145" s="491">
        <f t="shared" ref="F145" si="157">F144*116</f>
        <v>94250</v>
      </c>
      <c r="G145" s="491">
        <f t="shared" ref="G145" si="158">G144*116</f>
        <v>94250</v>
      </c>
      <c r="H145" s="491">
        <f t="shared" ref="H145" si="159">H144*116</f>
        <v>94250</v>
      </c>
      <c r="I145" s="494">
        <f t="shared" ref="I145" si="160">I144*116</f>
        <v>94250</v>
      </c>
    </row>
    <row r="146" spans="1:9" ht="15.75" thickBot="1">
      <c r="A146" s="1014"/>
      <c r="B146" s="1005"/>
      <c r="C146" s="7" t="s">
        <v>298</v>
      </c>
      <c r="D146" s="429">
        <f>(0.1*(WCR!E190/1400))+(0.1*(WCR!E176+WCR!E178+WCR!E180+WCR!E182+WCR!E196))+(1*(WCR!E184+WCR!E193)+(2*(WCR!E190/1400))+(2.61*(WCR!E186+WCR!E198))+(3.96*WCR!E200)+(0.18*WCR!E202))</f>
        <v>261</v>
      </c>
      <c r="E146" s="429">
        <f>(0.1*(WCR!F190/1400))+(0.1*(WCR!F176+WCR!F178+WCR!F180+WCR!F182+WCR!F196))+(1*(WCR!F184+WCR!F193)+(2*(WCR!F190/1400))+(2.61*(WCR!F186+WCR!F198))+(3.96*WCR!F200)+(0.18*WCR!F202))</f>
        <v>140.5</v>
      </c>
      <c r="F146" s="429">
        <f>(0.1*(WCR!G190/1400))+(0.1*(WCR!G176+WCR!G178+WCR!G180+WCR!G182+WCR!G196))+(1*(WCR!G184+WCR!G193)+(2*(WCR!G190/1400))+(2.61*(WCR!G186+WCR!G198))+(3.96*WCR!G200)+(0.18*WCR!G202))</f>
        <v>208</v>
      </c>
      <c r="G146" s="429">
        <f>(0.1*(WCR!H190/1400))+(0.1*(WCR!H176+WCR!H178+WCR!H180+WCR!H182+WCR!H196))+(1*(WCR!H184+WCR!H193)+(2*(WCR!H190/1400))+(2.61*(WCR!H186+WCR!H198))+(3.96*WCR!H200)+(0.18*WCR!H202))</f>
        <v>208</v>
      </c>
      <c r="H146" s="429">
        <f>(0.1*(WCR!I190/1400))+(0.1*(WCR!I176+WCR!I178+WCR!I180+WCR!I182+WCR!I196))+(1*(WCR!I184+WCR!I193)+(2*(WCR!I190/1400))+(2.61*(WCR!I186+WCR!I198))+(3.96*WCR!I200)+(0.18*WCR!I202))</f>
        <v>208</v>
      </c>
      <c r="I146" s="429">
        <f>(0.1*(WCR!J190/1400))+(0.1*(WCR!J176+WCR!J178+WCR!J180+WCR!J182+WCR!J196))+(1*(WCR!J184+WCR!J193)+(2*(WCR!J190/1400))+(2.61*(WCR!J186+WCR!J198))+(3.96*WCR!J200)+(0.18*WCR!J202))</f>
        <v>208</v>
      </c>
    </row>
    <row r="147" spans="1:9" ht="15.75" thickBot="1">
      <c r="A147" s="1014"/>
      <c r="B147" s="1005"/>
      <c r="C147" s="57" t="s">
        <v>295</v>
      </c>
      <c r="D147" s="430">
        <f>(D144*1.05)/1000</f>
        <v>2.7982499999999999</v>
      </c>
      <c r="E147" s="430">
        <f t="shared" ref="E147:I147" si="161">(E144*1.05)/1000</f>
        <v>1.399125</v>
      </c>
      <c r="F147" s="430">
        <f t="shared" si="161"/>
        <v>0.85312500000000002</v>
      </c>
      <c r="G147" s="430">
        <f t="shared" si="161"/>
        <v>0.85312500000000002</v>
      </c>
      <c r="H147" s="430">
        <f t="shared" si="161"/>
        <v>0.85312500000000002</v>
      </c>
      <c r="I147" s="415">
        <f t="shared" si="161"/>
        <v>0.85312500000000002</v>
      </c>
    </row>
    <row r="148" spans="1:9" ht="15.75" thickBot="1">
      <c r="A148" s="1014"/>
      <c r="B148" s="964"/>
      <c r="C148" s="7" t="s">
        <v>296</v>
      </c>
      <c r="D148" s="495">
        <f>(D144*0.81)-(WCR!E202*0.1)</f>
        <v>2158.65</v>
      </c>
      <c r="E148" s="495">
        <f>(E144*0.81)-(WCR!F202*0.1)</f>
        <v>1079.325</v>
      </c>
      <c r="F148" s="495">
        <f>(F144*0.81)-(WCR!G202*0.1)</f>
        <v>658.125</v>
      </c>
      <c r="G148" s="495">
        <f>(G144*0.81)-(WCR!H202*0.1)</f>
        <v>658.125</v>
      </c>
      <c r="H148" s="495">
        <f>(H144*0.81)-(WCR!I202*0.1)</f>
        <v>658.125</v>
      </c>
      <c r="I148" s="495">
        <f>(I144*0.81)-(WCR!J202*0.1)</f>
        <v>658.125</v>
      </c>
    </row>
    <row r="149" spans="1:9" ht="15.75" thickBot="1">
      <c r="A149" s="1014"/>
      <c r="B149" s="1019" t="s">
        <v>312</v>
      </c>
      <c r="C149" s="545" t="s">
        <v>293</v>
      </c>
      <c r="D149" s="546">
        <f>D129+D134+D139+D144</f>
        <v>9838.2282142857148</v>
      </c>
      <c r="E149" s="546">
        <f t="shared" ref="E149:I149" si="162">E129+E134+E139+E144</f>
        <v>283355</v>
      </c>
      <c r="F149" s="546">
        <f t="shared" si="162"/>
        <v>363227.8657142857</v>
      </c>
      <c r="G149" s="546">
        <f t="shared" si="162"/>
        <v>336336.85792857141</v>
      </c>
      <c r="H149" s="546">
        <f t="shared" si="162"/>
        <v>326906.55071428569</v>
      </c>
      <c r="I149" s="546">
        <f t="shared" si="162"/>
        <v>318356.55071428569</v>
      </c>
    </row>
    <row r="150" spans="1:9" ht="15.75" thickBot="1">
      <c r="A150" s="1014"/>
      <c r="B150" s="1020"/>
      <c r="C150" s="547" t="s">
        <v>294</v>
      </c>
      <c r="D150" s="548">
        <f t="shared" ref="D150:I150" si="163">D130+D135+D140+D145</f>
        <v>1141234.4728571428</v>
      </c>
      <c r="E150" s="548">
        <f t="shared" si="163"/>
        <v>32869180</v>
      </c>
      <c r="F150" s="548">
        <f t="shared" si="163"/>
        <v>42134432.422857143</v>
      </c>
      <c r="G150" s="548">
        <f t="shared" si="163"/>
        <v>39015075.519714281</v>
      </c>
      <c r="H150" s="548">
        <f t="shared" si="163"/>
        <v>37921159.882857144</v>
      </c>
      <c r="I150" s="549">
        <f t="shared" si="163"/>
        <v>36929359.882857144</v>
      </c>
    </row>
    <row r="151" spans="1:9" ht="15.75" thickBot="1">
      <c r="A151" s="1014"/>
      <c r="B151" s="1020"/>
      <c r="C151" s="545" t="s">
        <v>298</v>
      </c>
      <c r="D151" s="550">
        <f t="shared" ref="D151:I151" si="164">D131+D136+D141+D146</f>
        <v>339.5</v>
      </c>
      <c r="E151" s="550">
        <f t="shared" si="164"/>
        <v>3796.58</v>
      </c>
      <c r="F151" s="550">
        <f t="shared" si="164"/>
        <v>4859.34</v>
      </c>
      <c r="G151" s="550">
        <f t="shared" si="164"/>
        <v>4538.7199999999993</v>
      </c>
      <c r="H151" s="550">
        <f t="shared" si="164"/>
        <v>4334.8999999999996</v>
      </c>
      <c r="I151" s="550">
        <f t="shared" si="164"/>
        <v>4259.6000000000004</v>
      </c>
    </row>
    <row r="152" spans="1:9" ht="15.75" thickBot="1">
      <c r="A152" s="1014"/>
      <c r="B152" s="1020"/>
      <c r="C152" s="547" t="s">
        <v>295</v>
      </c>
      <c r="D152" s="550">
        <f t="shared" ref="D152:I152" si="165">D132+D137+D142+D147</f>
        <v>10.330139625000001</v>
      </c>
      <c r="E152" s="550">
        <f t="shared" si="165"/>
        <v>297.52275000000003</v>
      </c>
      <c r="F152" s="550">
        <f t="shared" si="165"/>
        <v>381.38925899999998</v>
      </c>
      <c r="G152" s="550">
        <f t="shared" si="165"/>
        <v>353.15370082499999</v>
      </c>
      <c r="H152" s="550">
        <f t="shared" si="165"/>
        <v>343.25187824999995</v>
      </c>
      <c r="I152" s="551">
        <f t="shared" si="165"/>
        <v>334.27437824999993</v>
      </c>
    </row>
    <row r="153" spans="1:9" ht="15.75" thickBot="1">
      <c r="A153" s="1014"/>
      <c r="B153" s="1021"/>
      <c r="C153" s="545" t="s">
        <v>296</v>
      </c>
      <c r="D153" s="552">
        <f t="shared" ref="D153:I153" si="166">D133+D138+D143+D148</f>
        <v>7968.9648535714296</v>
      </c>
      <c r="E153" s="552">
        <f t="shared" si="166"/>
        <v>228587.55</v>
      </c>
      <c r="F153" s="552">
        <f t="shared" si="166"/>
        <v>293142.97122857143</v>
      </c>
      <c r="G153" s="552">
        <f t="shared" si="166"/>
        <v>271339.85492214293</v>
      </c>
      <c r="H153" s="552">
        <f t="shared" si="166"/>
        <v>263714.80607857148</v>
      </c>
      <c r="I153" s="552">
        <f t="shared" si="166"/>
        <v>256817.80607857142</v>
      </c>
    </row>
    <row r="154" spans="1:9" ht="15.75" thickBot="1">
      <c r="A154" s="1014"/>
      <c r="B154" s="963" t="s">
        <v>313</v>
      </c>
      <c r="C154" s="7" t="s">
        <v>293</v>
      </c>
      <c r="D154" s="436">
        <f>((SCR!E61/1400)*65*2.9)+((SCR!E57+SCR!E69)*65*0.41)+(SCR!E71*65*0.25)+(SCR!E73*30)+(((SCR!E61*1)*65*((0.4*15)/10)/1400))</f>
        <v>4550</v>
      </c>
      <c r="E154" s="436">
        <f>((SCR!F61/1400)*65*2.9)+((SCR!F57+SCR!F69)*65*0.41)+(SCR!F71*65*0.25)+(SCR!F73*30)+(((SCR!F61*1)*65*((0.4*15)/10)/1400))</f>
        <v>49725</v>
      </c>
      <c r="F154" s="436">
        <f>((SCR!G61/1400)*65*2.9)+((SCR!G57+SCR!G69)*65*0.41)+(SCR!G71*65*0.25)+(SCR!G73*30)+(((SCR!G61*1)*65*((0.4*15)/10)/1400))</f>
        <v>50044.800000000003</v>
      </c>
      <c r="G154" s="436">
        <f>((SCR!H61/1400)*65*2.9)+((SCR!H57+SCR!H69)*65*0.41)+(SCR!H71*65*0.25)+(SCR!H73*30)+(((SCR!H61*1)*65*((0.4*15)/10)/1400))</f>
        <v>48912.5</v>
      </c>
      <c r="H154" s="436">
        <f>((SCR!I61/1400)*65*2.9)+((SCR!I57+SCR!I69)*65*0.41)+(SCR!I71*65*0.25)+(SCR!I73*30)+(((SCR!I61*1)*65*((0.4*15)/10)/1400))</f>
        <v>48912.5</v>
      </c>
      <c r="I154" s="436">
        <f>((SCR!J61/1400)*65*2.9)+((SCR!J57+SCR!J69)*65*0.41)+(SCR!J71*65*0.25)+(SCR!J73*30)+(((SCR!J61*1)*65*((0.4*15)/10)/1400))</f>
        <v>48912.5</v>
      </c>
    </row>
    <row r="155" spans="1:9" ht="15.75" thickBot="1">
      <c r="A155" s="1014"/>
      <c r="B155" s="1005"/>
      <c r="C155" s="57" t="s">
        <v>294</v>
      </c>
      <c r="D155" s="491">
        <f>D154*116</f>
        <v>527800</v>
      </c>
      <c r="E155" s="491">
        <f t="shared" ref="E155" si="167">E154*116</f>
        <v>5768100</v>
      </c>
      <c r="F155" s="491">
        <f t="shared" ref="F155" si="168">F154*116</f>
        <v>5805196.8000000007</v>
      </c>
      <c r="G155" s="491">
        <f t="shared" ref="G155" si="169">G154*116</f>
        <v>5673850</v>
      </c>
      <c r="H155" s="491">
        <f t="shared" ref="H155" si="170">H154*116</f>
        <v>5673850</v>
      </c>
      <c r="I155" s="494">
        <f t="shared" ref="I155" si="171">I154*116</f>
        <v>5673850</v>
      </c>
    </row>
    <row r="156" spans="1:9" ht="15.75" thickBot="1">
      <c r="A156" s="1014"/>
      <c r="B156" s="1005"/>
      <c r="C156" s="7" t="s">
        <v>298</v>
      </c>
      <c r="D156" s="429">
        <f>(0.1*(SCR!E61/1400)+(0.1*(SCR!E47+SCR!E49+SCR!E51+SCR!E53+SCR!E67))+(1*(SCR!E55+SCR!E64))+(2*(SCR!E61/1400))+(2.61*(SCR!E57+SCR!E69))+(3.96*SR!E138)+(0.18*SCR!E73))</f>
        <v>50.5</v>
      </c>
      <c r="E156" s="429">
        <f>(0.1*(SCR!F61/1400)+(0.1*(SCR!F47+SCR!F49+SCR!F51+SCR!F53+SCR!F67))+(1*(SCR!F55+SCR!F64))+(2*(SCR!F61/1400))+(2.61*(SCR!F57+SCR!F69))+(3.96*SR!F138)+(0.18*SCR!F73))</f>
        <v>709.90000000000009</v>
      </c>
      <c r="F156" s="429">
        <f>(0.1*(SCR!G61/1400)+(0.1*(SCR!G47+SCR!G49+SCR!G51+SCR!G53+SCR!G67))+(1*(SCR!G55+SCR!G64))+(2*(SCR!G61/1400))+(2.61*(SCR!G57+SCR!G69))+(3.96*SR!G138)+(0.18*SCR!G73))</f>
        <v>697.42000000000007</v>
      </c>
      <c r="G156" s="429">
        <f>(0.1*(SCR!H61/1400)+(0.1*(SCR!H47+SCR!H49+SCR!H51+SCR!H53+SCR!H67))+(1*(SCR!H55+SCR!H64))+(2*(SCR!H61/1400))+(2.61*(SCR!H57+SCR!H69))+(3.96*SR!H138)+(0.18*SCR!H73))</f>
        <v>663.8</v>
      </c>
      <c r="H156" s="429">
        <f>(0.1*(SCR!I61/1400)+(0.1*(SCR!I47+SCR!I49+SCR!I51+SCR!I53+SCR!I67))+(1*(SCR!I55+SCR!I64))+(2*(SCR!I61/1400))+(2.61*(SCR!I57+SCR!I69))+(3.96*SR!I138)+(0.18*SCR!I73))</f>
        <v>663.8</v>
      </c>
      <c r="I156" s="429">
        <f>(0.1*(SCR!J61/1400)+(0.1*(SCR!J47+SCR!J49+SCR!J51+SCR!J53+SCR!J67))+(1*(SCR!J55+SCR!J64))+(2*(SCR!J61/1400))+(2.61*(SCR!J57+SCR!J69))+(3.96*SR!J138)+(0.18*SCR!J73))</f>
        <v>663.8</v>
      </c>
    </row>
    <row r="157" spans="1:9" ht="15.75" thickBot="1">
      <c r="A157" s="1014"/>
      <c r="B157" s="1005"/>
      <c r="C157" s="57" t="s">
        <v>295</v>
      </c>
      <c r="D157" s="430">
        <f>(D154*1.05)/1000</f>
        <v>4.7774999999999999</v>
      </c>
      <c r="E157" s="430">
        <f t="shared" ref="E157:I157" si="172">(E154*1.05)/1000</f>
        <v>52.21125</v>
      </c>
      <c r="F157" s="430">
        <f t="shared" si="172"/>
        <v>52.54704000000001</v>
      </c>
      <c r="G157" s="430">
        <f t="shared" si="172"/>
        <v>51.358125000000001</v>
      </c>
      <c r="H157" s="430">
        <f t="shared" si="172"/>
        <v>51.358125000000001</v>
      </c>
      <c r="I157" s="430">
        <f t="shared" si="172"/>
        <v>51.358125000000001</v>
      </c>
    </row>
    <row r="158" spans="1:9" ht="15.75" thickBot="1">
      <c r="A158" s="1014"/>
      <c r="B158" s="964"/>
      <c r="C158" s="7" t="s">
        <v>296</v>
      </c>
      <c r="D158" s="495">
        <f>(D154*0.81)-(SCR!E73*0.1)</f>
        <v>3685.5000000000005</v>
      </c>
      <c r="E158" s="495">
        <f>(E154*0.81)-(SCR!F73*0.1)</f>
        <v>40121.25</v>
      </c>
      <c r="F158" s="495">
        <f>(F154*0.81)-(SCR!G73*0.1)</f>
        <v>40380.288000000008</v>
      </c>
      <c r="G158" s="495">
        <f>(G154*0.81)-(SCR!H73*0.1)</f>
        <v>39463.125</v>
      </c>
      <c r="H158" s="495">
        <f>(H154*0.81)-(SCR!I73*0.1)</f>
        <v>39463.125</v>
      </c>
      <c r="I158" s="495">
        <f>(I154*0.81)-(SCR!J73*0.1)</f>
        <v>39463.125</v>
      </c>
    </row>
    <row r="159" spans="1:9" ht="15.75" thickBot="1">
      <c r="A159" s="1014"/>
      <c r="B159" s="963" t="s">
        <v>31</v>
      </c>
      <c r="C159" s="7" t="s">
        <v>293</v>
      </c>
      <c r="D159" s="436">
        <f>((SCR!E104/1400)*65*2.9)+((SCR!E100+SCR!E112)*65*0.41)+(SCR!E114*65*0.25)+(SCR!E116*30)+(((SCR!E991*1)*65*((0.4*15)/10)/1400))</f>
        <v>7216.8571428571422</v>
      </c>
      <c r="E159" s="436">
        <f>((SCR!F104/1400)*65*2.9)+((SCR!F100+SCR!F112)*65*0.41)+(SCR!F114*65*0.25)+(SCR!F116*30)+(((SCR!F991*1)*65*((0.4*15)/10)/1400))</f>
        <v>15000</v>
      </c>
      <c r="F159" s="436">
        <f>((SCR!G104/1400)*65*2.9)+((SCR!G100+SCR!G112)*65*0.41)+(SCR!G114*65*0.25)+(SCR!G116*30)+(((SCR!G991*1)*65*((0.4*15)/10)/1400))</f>
        <v>15533</v>
      </c>
      <c r="G159" s="436">
        <f>((SCR!H104/1400)*65*2.9)+((SCR!H100+SCR!H112)*65*0.41)+(SCR!H114*65*0.25)+(SCR!H116*30)+(((SCR!H991*1)*65*((0.4*15)/10)/1400))</f>
        <v>15000</v>
      </c>
      <c r="H159" s="436">
        <f>((SCR!I104/1400)*65*2.9)+((SCR!I100+SCR!I112)*65*0.41)+(SCR!I114*65*0.25)+(SCR!I116*30)+(((SCR!I991*1)*65*((0.4*15)/10)/1400))</f>
        <v>15812.5</v>
      </c>
      <c r="I159" s="436">
        <f>((SCR!J104/1400)*65*2.9)+((SCR!J100+SCR!J112)*65*0.41)+(SCR!J114*65*0.25)+(SCR!J116*30)+(((SCR!J991*1)*65*((0.4*15)/10)/1400))</f>
        <v>15812.5</v>
      </c>
    </row>
    <row r="160" spans="1:9" ht="15.75" thickBot="1">
      <c r="A160" s="1014"/>
      <c r="B160" s="1005"/>
      <c r="C160" s="57" t="s">
        <v>294</v>
      </c>
      <c r="D160" s="491">
        <f>D159*116</f>
        <v>837155.42857142852</v>
      </c>
      <c r="E160" s="491">
        <f t="shared" ref="E160" si="173">E159*116</f>
        <v>1740000</v>
      </c>
      <c r="F160" s="491">
        <f t="shared" ref="F160" si="174">F159*116</f>
        <v>1801828</v>
      </c>
      <c r="G160" s="491">
        <f t="shared" ref="G160" si="175">G159*116</f>
        <v>1740000</v>
      </c>
      <c r="H160" s="491">
        <f t="shared" ref="H160" si="176">H159*116</f>
        <v>1834250</v>
      </c>
      <c r="I160" s="494">
        <f t="shared" ref="I160" si="177">I159*116</f>
        <v>1834250</v>
      </c>
    </row>
    <row r="161" spans="1:9" ht="15.75" thickBot="1">
      <c r="A161" s="1014"/>
      <c r="B161" s="1005"/>
      <c r="C161" s="7" t="s">
        <v>298</v>
      </c>
      <c r="D161" s="429">
        <f>(0.1*(SCR!E104/1400))+(0.1*(SCR!E90+SCR!E92+SCR!E94+SCR!E96+SCR!E110))+(1*(SCR!E98+SCR!E107)+(2*(SCR!E104/1400))+(2.61*(SCR!E100+SCR!E112))+(3.96*SCR!E114)+(0.18*SCR!E116))</f>
        <v>80.399999999999991</v>
      </c>
      <c r="E161" s="429">
        <f>(0.1*(SCR!F104/1400))+(0.1*(SCR!F90+SCR!F92+SCR!F94+SCR!F96+SCR!F110))+(1*(SCR!F98+SCR!F107)+(2*(SCR!F104/1400))+(2.61*(SCR!F100+SCR!F112))+(3.96*SCR!F114)+(0.18*SCR!F116))</f>
        <v>192</v>
      </c>
      <c r="F161" s="429">
        <f>(0.1*(SCR!G104/1400))+(0.1*(SCR!G90+SCR!G92+SCR!G94+SCR!G96+SCR!G110))+(1*(SCR!G98+SCR!G107)+(2*(SCR!G104/1400))+(2.61*(SCR!G100+SCR!G112))+(3.96*SCR!G114)+(0.18*SCR!G116))</f>
        <v>246.39999999999998</v>
      </c>
      <c r="G161" s="429">
        <f>(0.1*(SCR!H104/1400))+(0.1*(SCR!H90+SCR!H92+SCR!H94+SCR!H96+SCR!H110))+(1*(SCR!H98+SCR!H107)+(2*(SCR!H104/1400))+(2.61*(SCR!H100+SCR!H112))+(3.96*SCR!H114)+(0.18*SCR!H116))</f>
        <v>192.5</v>
      </c>
      <c r="H161" s="429">
        <f>(0.1*(SCR!I104/1400))+(0.1*(SCR!I90+SCR!I92+SCR!I94+SCR!I96+SCR!I110))+(1*(SCR!I98+SCR!I107)+(2*(SCR!I104/1400))+(2.61*(SCR!I100+SCR!I112))+(3.96*SCR!I114)+(0.18*SCR!I116))</f>
        <v>388</v>
      </c>
      <c r="I161" s="429">
        <f>(0.1*(SCR!J104/1400))+(0.1*(SCR!J90+SCR!J92+SCR!J94+SCR!J96+SCR!J110))+(1*(SCR!J98+SCR!J107)+(2*(SCR!J104/1400))+(2.61*(SCR!J100+SCR!J112))+(3.96*SCR!J114)+(0.18*SCR!J116))</f>
        <v>388</v>
      </c>
    </row>
    <row r="162" spans="1:9" ht="15.75" thickBot="1">
      <c r="A162" s="1014"/>
      <c r="B162" s="1005"/>
      <c r="C162" s="57" t="s">
        <v>295</v>
      </c>
      <c r="D162" s="430">
        <f>(D159*1.05)/1000</f>
        <v>7.5777000000000001</v>
      </c>
      <c r="E162" s="430">
        <f t="shared" ref="E162:I162" si="178">(E159*1.05)/1000</f>
        <v>15.75</v>
      </c>
      <c r="F162" s="430">
        <f t="shared" si="178"/>
        <v>16.309650000000001</v>
      </c>
      <c r="G162" s="430">
        <f t="shared" si="178"/>
        <v>15.75</v>
      </c>
      <c r="H162" s="430">
        <f t="shared" si="178"/>
        <v>16.603124999999999</v>
      </c>
      <c r="I162" s="415">
        <f t="shared" si="178"/>
        <v>16.603124999999999</v>
      </c>
    </row>
    <row r="163" spans="1:9" ht="15.75" thickBot="1">
      <c r="A163" s="1014"/>
      <c r="B163" s="964"/>
      <c r="C163" s="7" t="s">
        <v>296</v>
      </c>
      <c r="D163" s="495">
        <f>(D159*0.81)-(SCR!E116*0.1)</f>
        <v>5845.6542857142858</v>
      </c>
      <c r="E163" s="495">
        <f>(E159*0.81)-(SCR!F116*0.1)</f>
        <v>12100</v>
      </c>
      <c r="F163" s="495">
        <f>(F159*0.81)-(SCR!G116*0.1)</f>
        <v>12531.730000000001</v>
      </c>
      <c r="G163" s="495">
        <f>(G159*0.81)-(SCR!H116*0.1)</f>
        <v>12100</v>
      </c>
      <c r="H163" s="495">
        <f>(H159*0.81)-(SCR!I116*0.1)</f>
        <v>12758.125</v>
      </c>
      <c r="I163" s="495">
        <f>(I159*0.81)-(SCR!J116*0.1)</f>
        <v>12758.125</v>
      </c>
    </row>
    <row r="164" spans="1:9" ht="15.75" thickBot="1">
      <c r="A164" s="1014"/>
      <c r="B164" s="963" t="s">
        <v>32</v>
      </c>
      <c r="C164" s="7" t="s">
        <v>293</v>
      </c>
      <c r="D164" s="436">
        <f>((SCR!E147/1400)*65*2.9)+((SCR!E143+SCR!E155)*65*0.41)+(SCR!E157*65*0.25)+(SCR!E159*30)+(((SCR!E147*1)*65*((0.4*15)/10)/1400))</f>
        <v>0</v>
      </c>
      <c r="E164" s="436">
        <f>((SCR!F147/1400)*65*2.9)+((SCR!F143+SCR!F155)*65*0.41)+(SCR!F157*65*0.25)+(SCR!F159*30)+(((SCR!F147*1)*65*((0.4*15)/10)/1400))</f>
        <v>30845</v>
      </c>
      <c r="F164" s="436">
        <f>((SCR!G147/1400)*65*2.9)+((SCR!G143+SCR!G155)*65*0.41)+(SCR!G157*65*0.25)+(SCR!G159*30)+(((SCR!G147*1)*65*((0.4*15)/10)/1400))</f>
        <v>32842.5</v>
      </c>
      <c r="G164" s="436">
        <f>((SCR!H147/1400)*65*2.9)+((SCR!H143+SCR!H155)*65*0.41)+(SCR!H157*65*0.25)+(SCR!H159*30)+(((SCR!H147*1)*65*((0.4*15)/10)/1400))</f>
        <v>32370</v>
      </c>
      <c r="H164" s="436">
        <f>((SCR!I147/1400)*65*2.9)+((SCR!I143+SCR!I155)*65*0.41)+(SCR!I157*65*0.25)+(SCR!I159*30)+(((SCR!I147*1)*65*((0.4*15)/10)/1400))</f>
        <v>34278.75</v>
      </c>
      <c r="I164" s="436">
        <f>((SCR!J147/1400)*65*2.9)+((SCR!J143+SCR!J155)*65*0.41)+(SCR!J157*65*0.25)+(SCR!J159*30)+(((SCR!J147*1)*65*((0.4*15)/10)/1400))</f>
        <v>34278.75</v>
      </c>
    </row>
    <row r="165" spans="1:9" ht="15.75" thickBot="1">
      <c r="A165" s="1014"/>
      <c r="B165" s="1005"/>
      <c r="C165" s="57" t="s">
        <v>294</v>
      </c>
      <c r="D165" s="491">
        <f>D164*116</f>
        <v>0</v>
      </c>
      <c r="E165" s="491">
        <f t="shared" ref="E165" si="179">E164*116</f>
        <v>3578020</v>
      </c>
      <c r="F165" s="491">
        <f t="shared" ref="F165" si="180">F164*116</f>
        <v>3809730</v>
      </c>
      <c r="G165" s="491">
        <f t="shared" ref="G165" si="181">G164*116</f>
        <v>3754920</v>
      </c>
      <c r="H165" s="491">
        <f t="shared" ref="H165" si="182">H164*116</f>
        <v>3976335</v>
      </c>
      <c r="I165" s="494">
        <f t="shared" ref="I165" si="183">I164*116</f>
        <v>3976335</v>
      </c>
    </row>
    <row r="166" spans="1:9" ht="15.75" thickBot="1">
      <c r="A166" s="1014"/>
      <c r="B166" s="1005"/>
      <c r="C166" s="7" t="s">
        <v>298</v>
      </c>
      <c r="D166" s="429">
        <f>(0.1*(SCR!E147/1400))+(0.1*(SCR!E133+SCR!E135+SCR!E137+SCR!E139+SCR!E153))+(1*(SCR!E141+SCR!E150)+(2*(SCR!E147/1400))+(2.61*(SCR!E143+SCR!E155))+(3.96*SCR!E157)+(0.18*SCR!E159))</f>
        <v>0</v>
      </c>
      <c r="E166" s="429">
        <f>(0.1*(SCR!F147/1400))+(0.1*(SCR!F133+SCR!F135+SCR!F137+SCR!F139+SCR!F153))+(1*(SCR!F141+SCR!F150)+(2*(SCR!F147/1400))+(2.61*(SCR!F143+SCR!F155))+(3.96*SCR!F157)+(0.18*SCR!F159))</f>
        <v>602.91999999999996</v>
      </c>
      <c r="F166" s="429">
        <f>(0.1*(SCR!G147/1400))+(0.1*(SCR!G133+SCR!G135+SCR!G137+SCR!G139+SCR!G153))+(1*(SCR!G141+SCR!G150)+(2*(SCR!G147/1400))+(2.61*(SCR!G143+SCR!G155))+(3.96*SCR!G157)+(0.18*SCR!G159))</f>
        <v>942.28000000000009</v>
      </c>
      <c r="G166" s="429">
        <f>(0.1*(SCR!H147/1400))+(0.1*(SCR!H133+SCR!H135+SCR!H137+SCR!H139+SCR!H153))+(1*(SCR!H141+SCR!H150)+(2*(SCR!H147/1400))+(2.61*(SCR!H143+SCR!H155))+(3.96*SCR!H157)+(0.18*SCR!H159))</f>
        <v>699.42000000000007</v>
      </c>
      <c r="H166" s="429">
        <f>(0.1*(SCR!I147/1400))+(0.1*(SCR!I133+SCR!I135+SCR!I137+SCR!I139+SCR!I153))+(1*(SCR!I141+SCR!I150)+(2*(SCR!I147/1400))+(2.61*(SCR!I143+SCR!I155))+(3.96*SCR!I157)+(0.18*SCR!I159))</f>
        <v>986.16</v>
      </c>
      <c r="I166" s="429">
        <f>(0.1*(SCR!J147/1400))+(0.1*(SCR!J133+SCR!J135+SCR!J137+SCR!J139+SCR!J153))+(1*(SCR!J141+SCR!J150)+(2*(SCR!J147/1400))+(2.61*(SCR!J143+SCR!J155))+(3.96*SCR!J157)+(0.18*SCR!J159))</f>
        <v>986.16</v>
      </c>
    </row>
    <row r="167" spans="1:9" ht="15.75" thickBot="1">
      <c r="A167" s="1014"/>
      <c r="B167" s="1005"/>
      <c r="C167" s="57" t="s">
        <v>295</v>
      </c>
      <c r="D167" s="430">
        <f>(D164*1.05)/1000</f>
        <v>0</v>
      </c>
      <c r="E167" s="430">
        <f t="shared" ref="E167:I167" si="184">(E164*1.05)/1000</f>
        <v>32.387250000000002</v>
      </c>
      <c r="F167" s="430">
        <f t="shared" si="184"/>
        <v>34.484625000000001</v>
      </c>
      <c r="G167" s="430">
        <f t="shared" si="184"/>
        <v>33.988500000000002</v>
      </c>
      <c r="H167" s="430">
        <f t="shared" si="184"/>
        <v>35.992687500000002</v>
      </c>
      <c r="I167" s="415">
        <f t="shared" si="184"/>
        <v>35.992687500000002</v>
      </c>
    </row>
    <row r="168" spans="1:9" ht="15.75" thickBot="1">
      <c r="A168" s="1014"/>
      <c r="B168" s="964"/>
      <c r="C168" s="7" t="s">
        <v>296</v>
      </c>
      <c r="D168" s="495">
        <f>(D164*0.81)-(SCR!E159*0.1)</f>
        <v>0</v>
      </c>
      <c r="E168" s="495">
        <f>(E164*0.81)-(SCR!F159*0.1)</f>
        <v>24884.45</v>
      </c>
      <c r="F168" s="495">
        <f>(F164*0.81)-(SCR!G159*0.1)</f>
        <v>26500.425000000003</v>
      </c>
      <c r="G168" s="495">
        <f>(G164*0.81)-(SCR!H159*0.1)</f>
        <v>26115.7</v>
      </c>
      <c r="H168" s="495">
        <f>(H164*0.81)-(SCR!I159*0.1)</f>
        <v>27660.787500000002</v>
      </c>
      <c r="I168" s="495">
        <f>(I164*0.81)-(SCR!J159*0.1)</f>
        <v>27660.787500000002</v>
      </c>
    </row>
    <row r="169" spans="1:9" ht="15.75" thickBot="1">
      <c r="A169" s="1014"/>
      <c r="B169" s="1022" t="s">
        <v>311</v>
      </c>
      <c r="C169" s="537" t="s">
        <v>293</v>
      </c>
      <c r="D169" s="538">
        <f>D154+D159+D164</f>
        <v>11766.857142857141</v>
      </c>
      <c r="E169" s="538">
        <f t="shared" ref="E169:I169" si="185">E154+E159+E164</f>
        <v>95570</v>
      </c>
      <c r="F169" s="538">
        <f t="shared" si="185"/>
        <v>98420.3</v>
      </c>
      <c r="G169" s="538">
        <f t="shared" si="185"/>
        <v>96282.5</v>
      </c>
      <c r="H169" s="538">
        <f t="shared" si="185"/>
        <v>99003.75</v>
      </c>
      <c r="I169" s="538">
        <f t="shared" si="185"/>
        <v>99003.75</v>
      </c>
    </row>
    <row r="170" spans="1:9" ht="15.75" thickBot="1">
      <c r="A170" s="1014"/>
      <c r="B170" s="1023"/>
      <c r="C170" s="539" t="s">
        <v>294</v>
      </c>
      <c r="D170" s="540">
        <f t="shared" ref="D170:I170" si="186">D155+D160+D165</f>
        <v>1364955.4285714286</v>
      </c>
      <c r="E170" s="540">
        <f t="shared" si="186"/>
        <v>11086120</v>
      </c>
      <c r="F170" s="540">
        <f t="shared" si="186"/>
        <v>11416754.800000001</v>
      </c>
      <c r="G170" s="540">
        <f t="shared" si="186"/>
        <v>11168770</v>
      </c>
      <c r="H170" s="540">
        <f t="shared" si="186"/>
        <v>11484435</v>
      </c>
      <c r="I170" s="541">
        <f t="shared" si="186"/>
        <v>11484435</v>
      </c>
    </row>
    <row r="171" spans="1:9" ht="15.75" thickBot="1">
      <c r="A171" s="1014"/>
      <c r="B171" s="1023"/>
      <c r="C171" s="537" t="s">
        <v>298</v>
      </c>
      <c r="D171" s="542">
        <f t="shared" ref="D171:I171" si="187">D156+D161+D166</f>
        <v>130.89999999999998</v>
      </c>
      <c r="E171" s="542">
        <f t="shared" si="187"/>
        <v>1504.8200000000002</v>
      </c>
      <c r="F171" s="542">
        <f t="shared" si="187"/>
        <v>1886.1000000000001</v>
      </c>
      <c r="G171" s="542">
        <f t="shared" si="187"/>
        <v>1555.72</v>
      </c>
      <c r="H171" s="542">
        <f t="shared" si="187"/>
        <v>2037.96</v>
      </c>
      <c r="I171" s="542">
        <f t="shared" si="187"/>
        <v>2037.96</v>
      </c>
    </row>
    <row r="172" spans="1:9" ht="15.75" thickBot="1">
      <c r="A172" s="1014"/>
      <c r="B172" s="1023"/>
      <c r="C172" s="539" t="s">
        <v>295</v>
      </c>
      <c r="D172" s="542">
        <f t="shared" ref="D172:I172" si="188">D157+D162+D167</f>
        <v>12.3552</v>
      </c>
      <c r="E172" s="542">
        <f t="shared" si="188"/>
        <v>100.3485</v>
      </c>
      <c r="F172" s="542">
        <f t="shared" si="188"/>
        <v>103.34131500000001</v>
      </c>
      <c r="G172" s="542">
        <f t="shared" si="188"/>
        <v>101.096625</v>
      </c>
      <c r="H172" s="542">
        <f t="shared" si="188"/>
        <v>103.95393750000001</v>
      </c>
      <c r="I172" s="543">
        <f t="shared" si="188"/>
        <v>103.95393750000001</v>
      </c>
    </row>
    <row r="173" spans="1:9" ht="15.75" thickBot="1">
      <c r="A173" s="1014"/>
      <c r="B173" s="1024"/>
      <c r="C173" s="537" t="s">
        <v>296</v>
      </c>
      <c r="D173" s="544">
        <f t="shared" ref="D173:I173" si="189">D158+D163+D168</f>
        <v>9531.1542857142867</v>
      </c>
      <c r="E173" s="544">
        <f t="shared" si="189"/>
        <v>77105.7</v>
      </c>
      <c r="F173" s="544">
        <f t="shared" si="189"/>
        <v>79412.443000000014</v>
      </c>
      <c r="G173" s="544">
        <f t="shared" si="189"/>
        <v>77678.824999999997</v>
      </c>
      <c r="H173" s="544">
        <f t="shared" si="189"/>
        <v>79882.037500000006</v>
      </c>
      <c r="I173" s="544">
        <f t="shared" si="189"/>
        <v>79882.037500000006</v>
      </c>
    </row>
    <row r="174" spans="1:9" ht="15.75" thickBot="1">
      <c r="A174" s="1014"/>
      <c r="B174" s="1010" t="s">
        <v>28</v>
      </c>
      <c r="C174" s="553" t="s">
        <v>293</v>
      </c>
      <c r="D174" s="554">
        <f>D169+D149</f>
        <v>21605.085357142856</v>
      </c>
      <c r="E174" s="554">
        <f t="shared" ref="E174:I174" si="190">E169+E149</f>
        <v>378925</v>
      </c>
      <c r="F174" s="554">
        <f t="shared" si="190"/>
        <v>461648.16571428569</v>
      </c>
      <c r="G174" s="554">
        <f t="shared" si="190"/>
        <v>432619.35792857141</v>
      </c>
      <c r="H174" s="554">
        <f t="shared" si="190"/>
        <v>425910.30071428569</v>
      </c>
      <c r="I174" s="554">
        <f t="shared" si="190"/>
        <v>417360.30071428569</v>
      </c>
    </row>
    <row r="175" spans="1:9" ht="15.75" thickBot="1">
      <c r="A175" s="1014"/>
      <c r="B175" s="1011"/>
      <c r="C175" s="86" t="s">
        <v>294</v>
      </c>
      <c r="D175" s="554">
        <f t="shared" ref="D175:I175" si="191">D170+D150</f>
        <v>2506189.9014285714</v>
      </c>
      <c r="E175" s="554">
        <f t="shared" si="191"/>
        <v>43955300</v>
      </c>
      <c r="F175" s="554">
        <f t="shared" si="191"/>
        <v>53551187.222857147</v>
      </c>
      <c r="G175" s="554">
        <f t="shared" si="191"/>
        <v>50183845.519714281</v>
      </c>
      <c r="H175" s="554">
        <f t="shared" si="191"/>
        <v>49405594.882857144</v>
      </c>
      <c r="I175" s="554">
        <f t="shared" si="191"/>
        <v>48413794.882857144</v>
      </c>
    </row>
    <row r="176" spans="1:9" ht="15.75" thickBot="1">
      <c r="A176" s="1014"/>
      <c r="B176" s="1011"/>
      <c r="C176" s="553" t="s">
        <v>298</v>
      </c>
      <c r="D176" s="554">
        <f t="shared" ref="D176:I176" si="192">D171+D151</f>
        <v>470.4</v>
      </c>
      <c r="E176" s="554">
        <f t="shared" si="192"/>
        <v>5301.4</v>
      </c>
      <c r="F176" s="554">
        <f t="shared" si="192"/>
        <v>6745.4400000000005</v>
      </c>
      <c r="G176" s="554">
        <f t="shared" si="192"/>
        <v>6094.44</v>
      </c>
      <c r="H176" s="554">
        <f t="shared" si="192"/>
        <v>6372.86</v>
      </c>
      <c r="I176" s="554">
        <f t="shared" si="192"/>
        <v>6297.56</v>
      </c>
    </row>
    <row r="177" spans="1:9" ht="15.75" thickBot="1">
      <c r="A177" s="1014"/>
      <c r="B177" s="1011"/>
      <c r="C177" s="86" t="s">
        <v>295</v>
      </c>
      <c r="D177" s="554">
        <f t="shared" ref="D177:I177" si="193">D172+D152</f>
        <v>22.685339625000001</v>
      </c>
      <c r="E177" s="554">
        <f t="shared" si="193"/>
        <v>397.87125000000003</v>
      </c>
      <c r="F177" s="554">
        <f t="shared" si="193"/>
        <v>484.73057399999999</v>
      </c>
      <c r="G177" s="554">
        <f t="shared" si="193"/>
        <v>454.250325825</v>
      </c>
      <c r="H177" s="554">
        <f t="shared" si="193"/>
        <v>447.20581574999994</v>
      </c>
      <c r="I177" s="554">
        <f t="shared" si="193"/>
        <v>438.22831574999992</v>
      </c>
    </row>
    <row r="178" spans="1:9" ht="15.75" thickBot="1">
      <c r="A178" s="1015"/>
      <c r="B178" s="1012"/>
      <c r="C178" s="553" t="s">
        <v>296</v>
      </c>
      <c r="D178" s="554">
        <f t="shared" ref="D178:I178" si="194">D173+D153</f>
        <v>17500.119139285714</v>
      </c>
      <c r="E178" s="554">
        <f t="shared" si="194"/>
        <v>305693.25</v>
      </c>
      <c r="F178" s="554">
        <f t="shared" si="194"/>
        <v>372555.41422857146</v>
      </c>
      <c r="G178" s="554">
        <f t="shared" si="194"/>
        <v>349018.67992214294</v>
      </c>
      <c r="H178" s="554">
        <f t="shared" si="194"/>
        <v>343596.84357857145</v>
      </c>
      <c r="I178" s="554">
        <f t="shared" si="194"/>
        <v>336699.84357857145</v>
      </c>
    </row>
    <row r="179" spans="1:9" ht="15.75" thickBot="1">
      <c r="A179" s="1016"/>
      <c r="B179" s="1007" t="s">
        <v>314</v>
      </c>
      <c r="C179" s="555" t="s">
        <v>293</v>
      </c>
      <c r="D179" s="556">
        <f>D174+D124+D59</f>
        <v>3542136.1932180715</v>
      </c>
      <c r="E179" s="556">
        <f t="shared" ref="E179:I179" si="195">E174+E124+E59</f>
        <v>4810735.7459325716</v>
      </c>
      <c r="F179" s="556">
        <f t="shared" si="195"/>
        <v>4281747.3092557499</v>
      </c>
      <c r="G179" s="556">
        <f t="shared" si="195"/>
        <v>4031344.4203842855</v>
      </c>
      <c r="H179" s="556">
        <f t="shared" si="195"/>
        <v>3781480.6728619281</v>
      </c>
      <c r="I179" s="556">
        <f t="shared" si="195"/>
        <v>3639141.7388357138</v>
      </c>
    </row>
    <row r="180" spans="1:9" ht="15.75" thickBot="1">
      <c r="A180" s="1017"/>
      <c r="B180" s="1008"/>
      <c r="C180" s="557" t="s">
        <v>294</v>
      </c>
      <c r="D180" s="556">
        <f t="shared" ref="D180:I180" si="196">D175+D125+D60</f>
        <v>410887798.41329628</v>
      </c>
      <c r="E180" s="556">
        <f t="shared" si="196"/>
        <v>558045346.52817822</v>
      </c>
      <c r="F180" s="556">
        <f t="shared" si="196"/>
        <v>496682687.873667</v>
      </c>
      <c r="G180" s="556">
        <f t="shared" si="196"/>
        <v>467635952.76457715</v>
      </c>
      <c r="H180" s="556">
        <f t="shared" si="196"/>
        <v>438651758.05198371</v>
      </c>
      <c r="I180" s="556">
        <f t="shared" si="196"/>
        <v>422140441.70494294</v>
      </c>
    </row>
    <row r="181" spans="1:9" ht="15.75" thickBot="1">
      <c r="A181" s="1017"/>
      <c r="B181" s="1008"/>
      <c r="C181" s="555" t="s">
        <v>298</v>
      </c>
      <c r="D181" s="556">
        <f t="shared" ref="D181:I181" si="197">D176+D126+D61</f>
        <v>66897.961500000005</v>
      </c>
      <c r="E181" s="556">
        <f t="shared" si="197"/>
        <v>375920.69549999997</v>
      </c>
      <c r="F181" s="556">
        <f t="shared" si="197"/>
        <v>303024.06949999998</v>
      </c>
      <c r="G181" s="556">
        <f t="shared" si="197"/>
        <v>326927.99149999995</v>
      </c>
      <c r="H181" s="556">
        <f t="shared" si="197"/>
        <v>324331.59999999998</v>
      </c>
      <c r="I181" s="556">
        <f t="shared" si="197"/>
        <v>323671.96799999999</v>
      </c>
    </row>
    <row r="182" spans="1:9" ht="15.75" thickBot="1">
      <c r="A182" s="1017"/>
      <c r="B182" s="1008"/>
      <c r="C182" s="557" t="s">
        <v>295</v>
      </c>
      <c r="D182" s="556">
        <f t="shared" ref="D182:I182" si="198">D177+D127+D62</f>
        <v>3719.2430028789749</v>
      </c>
      <c r="E182" s="556">
        <f t="shared" si="198"/>
        <v>5051.2725332291993</v>
      </c>
      <c r="F182" s="556">
        <f t="shared" si="198"/>
        <v>4495.8346747185378</v>
      </c>
      <c r="G182" s="556">
        <f t="shared" si="198"/>
        <v>4232.9116414034997</v>
      </c>
      <c r="H182" s="556">
        <f t="shared" si="198"/>
        <v>3970.554706505025</v>
      </c>
      <c r="I182" s="556">
        <f t="shared" si="198"/>
        <v>3821.0988257775002</v>
      </c>
    </row>
    <row r="183" spans="1:9" ht="15.75" thickBot="1">
      <c r="A183" s="1018"/>
      <c r="B183" s="1009"/>
      <c r="C183" s="555" t="s">
        <v>296</v>
      </c>
      <c r="D183" s="556">
        <f t="shared" ref="D183:I183" si="199">D178+D128+D63</f>
        <v>2869130.3165066382</v>
      </c>
      <c r="E183" s="556">
        <f t="shared" si="199"/>
        <v>3892931.0542053832</v>
      </c>
      <c r="F183" s="556">
        <f t="shared" si="199"/>
        <v>3464355.7204971579</v>
      </c>
      <c r="G183" s="556">
        <f t="shared" si="199"/>
        <v>3261520.9805112714</v>
      </c>
      <c r="H183" s="556">
        <f t="shared" si="199"/>
        <v>3059113.8450181624</v>
      </c>
      <c r="I183" s="556">
        <f t="shared" si="199"/>
        <v>2943847.8084569285</v>
      </c>
    </row>
    <row r="184" spans="1:9" ht="15.75" customHeight="1">
      <c r="A184" s="558"/>
    </row>
    <row r="185" spans="1:9">
      <c r="A185" s="558"/>
    </row>
    <row r="186" spans="1:9">
      <c r="A186" s="558"/>
    </row>
    <row r="187" spans="1:9">
      <c r="A187" s="558"/>
    </row>
    <row r="188" spans="1:9">
      <c r="A188" s="558"/>
    </row>
    <row r="189" spans="1:9">
      <c r="A189" s="558"/>
    </row>
    <row r="190" spans="1:9">
      <c r="A190" s="558"/>
    </row>
    <row r="191" spans="1:9">
      <c r="A191" s="558"/>
    </row>
    <row r="192" spans="1:9">
      <c r="A192" s="558"/>
    </row>
    <row r="193" spans="1:1">
      <c r="A193" s="558"/>
    </row>
  </sheetData>
  <sheetProtection sheet="1" objects="1" scenarios="1"/>
  <mergeCells count="42">
    <mergeCell ref="B34:B38"/>
    <mergeCell ref="D1:I1"/>
    <mergeCell ref="D2:I2"/>
    <mergeCell ref="B9:B13"/>
    <mergeCell ref="B14:B18"/>
    <mergeCell ref="B19:B23"/>
    <mergeCell ref="B24:B28"/>
    <mergeCell ref="B29:B33"/>
    <mergeCell ref="B74:B78"/>
    <mergeCell ref="B59:B63"/>
    <mergeCell ref="A4:A63"/>
    <mergeCell ref="A64:A128"/>
    <mergeCell ref="B64:B68"/>
    <mergeCell ref="B69:B73"/>
    <mergeCell ref="B79:B83"/>
    <mergeCell ref="B84:B88"/>
    <mergeCell ref="B89:B93"/>
    <mergeCell ref="B94:B98"/>
    <mergeCell ref="B99:B103"/>
    <mergeCell ref="B39:B43"/>
    <mergeCell ref="B44:B48"/>
    <mergeCell ref="B49:B53"/>
    <mergeCell ref="B54:B58"/>
    <mergeCell ref="B4:B8"/>
    <mergeCell ref="B104:B108"/>
    <mergeCell ref="B109:B113"/>
    <mergeCell ref="B114:B118"/>
    <mergeCell ref="B119:B123"/>
    <mergeCell ref="B124:B128"/>
    <mergeCell ref="B179:B183"/>
    <mergeCell ref="B174:B178"/>
    <mergeCell ref="A129:A178"/>
    <mergeCell ref="A179:A183"/>
    <mergeCell ref="B129:B133"/>
    <mergeCell ref="B134:B138"/>
    <mergeCell ref="B139:B143"/>
    <mergeCell ref="B144:B148"/>
    <mergeCell ref="B149:B153"/>
    <mergeCell ref="B154:B158"/>
    <mergeCell ref="B159:B163"/>
    <mergeCell ref="B164:B168"/>
    <mergeCell ref="B169:B173"/>
  </mergeCells>
  <pageMargins left="0.70866141732283472" right="0.70866141732283472" top="0.74803149606299213" bottom="0.74803149606299213" header="0.31496062992125984" footer="0.31496062992125984"/>
  <pageSetup paperSize="5" scale="45" orientation="landscape" r:id="rId1"/>
  <drawing r:id="rId2"/>
</worksheet>
</file>

<file path=xl/worksheets/sheet3.xml><?xml version="1.0" encoding="utf-8"?>
<worksheet xmlns="http://schemas.openxmlformats.org/spreadsheetml/2006/main" xmlns:r="http://schemas.openxmlformats.org/officeDocument/2006/relationships">
  <sheetPr>
    <tabColor theme="2" tint="-0.89999084444715716"/>
  </sheetPr>
  <dimension ref="A1:AC174"/>
  <sheetViews>
    <sheetView tabSelected="1" topLeftCell="A19" zoomScale="78" zoomScaleNormal="78" workbookViewId="0">
      <selection activeCell="F44" sqref="F44"/>
    </sheetView>
  </sheetViews>
  <sheetFormatPr defaultColWidth="8.85546875" defaultRowHeight="14.25"/>
  <cols>
    <col min="1" max="1" width="5.7109375" style="49" customWidth="1"/>
    <col min="2" max="2" width="5.85546875" style="49" customWidth="1"/>
    <col min="3" max="3" width="17.42578125" style="49" customWidth="1"/>
    <col min="4" max="4" width="7.140625" style="49" customWidth="1"/>
    <col min="5" max="9" width="15" style="49" customWidth="1"/>
    <col min="10" max="10" width="15.28515625" style="49" customWidth="1"/>
    <col min="11" max="11" width="13.85546875" style="49" customWidth="1"/>
    <col min="12" max="12" width="13.28515625" style="49" customWidth="1"/>
    <col min="13" max="13" width="15" style="49" customWidth="1"/>
    <col min="14" max="14" width="12.140625" style="49" customWidth="1"/>
    <col min="15" max="15" width="11" style="49" customWidth="1"/>
    <col min="16" max="16" width="11.85546875" style="49" customWidth="1"/>
    <col min="17" max="17" width="11.140625" style="49" customWidth="1"/>
    <col min="18" max="18" width="11" style="49" customWidth="1"/>
    <col min="19" max="19" width="12.28515625" style="49" customWidth="1"/>
    <col min="20" max="21" width="11.7109375" style="49" customWidth="1"/>
    <col min="22" max="23" width="11.140625" style="49" customWidth="1"/>
    <col min="24" max="24" width="10" style="49" customWidth="1"/>
    <col min="25" max="25" width="10.42578125" style="49" customWidth="1"/>
    <col min="26" max="28" width="11.85546875" style="49" customWidth="1"/>
    <col min="29" max="29" width="15.5703125" style="49" customWidth="1"/>
    <col min="30" max="96" width="11.85546875" style="49" customWidth="1"/>
    <col min="97" max="16384" width="8.85546875" style="49"/>
  </cols>
  <sheetData>
    <row r="1" spans="1:10" ht="21" thickBot="1">
      <c r="E1" s="1047" t="s">
        <v>84</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436">
        <f>'5-Year Plan (2014-19)'!E229</f>
        <v>6627</v>
      </c>
      <c r="F4" s="437">
        <f>'5-Year Plan (2014-19)'!BC229</f>
        <v>2193</v>
      </c>
      <c r="G4" s="437">
        <f>'5-Year Plan (2014-19)'!DA229</f>
        <v>562</v>
      </c>
      <c r="H4" s="437">
        <f>'5-Year Plan (2014-19)'!EY229</f>
        <v>100</v>
      </c>
      <c r="I4" s="438">
        <f>'5-Year Plan (2014-19)'!GW229</f>
        <v>100</v>
      </c>
      <c r="J4" s="438">
        <f>'5-Year Plan (2014-19)'!IU229</f>
        <v>10</v>
      </c>
    </row>
    <row r="5" spans="1:10" ht="15" thickBot="1">
      <c r="A5" s="1077"/>
      <c r="B5" s="1080"/>
      <c r="C5" s="1070"/>
      <c r="D5" s="57" t="s">
        <v>49</v>
      </c>
      <c r="E5" s="435">
        <f>'5-Year Plan (2014-19)'!G229</f>
        <v>162728</v>
      </c>
      <c r="F5" s="404">
        <f>'5-Year Plan (2014-19)'!BE229</f>
        <v>99338</v>
      </c>
      <c r="G5" s="404">
        <f>'5-Year Plan (2014-19)'!DC229</f>
        <v>21306</v>
      </c>
      <c r="H5" s="404">
        <f>'5-Year Plan (2014-19)'!FA229</f>
        <v>5000</v>
      </c>
      <c r="I5" s="431">
        <f>'5-Year Plan (2014-19)'!GY229</f>
        <v>5000</v>
      </c>
      <c r="J5" s="431">
        <f>'5-Year Plan (2014-19)'!IW229</f>
        <v>5000</v>
      </c>
    </row>
    <row r="6" spans="1:10" ht="15" thickBot="1">
      <c r="A6" s="1077"/>
      <c r="B6" s="1080"/>
      <c r="C6" s="1070" t="s">
        <v>65</v>
      </c>
      <c r="D6" s="7" t="s">
        <v>121</v>
      </c>
      <c r="E6" s="429">
        <f>'5-Year Plan (2014-19)'!H229</f>
        <v>68293</v>
      </c>
      <c r="F6" s="427">
        <f>'5-Year Plan (2014-19)'!BF229</f>
        <v>41594.800000000003</v>
      </c>
      <c r="G6" s="427">
        <f>'5-Year Plan (2014-19)'!DD229</f>
        <v>47183.3</v>
      </c>
      <c r="H6" s="427">
        <f>'5-Year Plan (2014-19)'!FB229</f>
        <v>41090.400000000001</v>
      </c>
      <c r="I6" s="428">
        <f>'5-Year Plan (2014-19)'!GZ229</f>
        <v>39830.699999999997</v>
      </c>
      <c r="J6" s="428">
        <f>'5-Year Plan (2014-19)'!IX229</f>
        <v>39939.300000000003</v>
      </c>
    </row>
    <row r="7" spans="1:10" ht="15" thickBot="1">
      <c r="A7" s="1077"/>
      <c r="B7" s="1080"/>
      <c r="C7" s="1070"/>
      <c r="D7" s="57" t="s">
        <v>49</v>
      </c>
      <c r="E7" s="430">
        <f>'5-Year Plan (2014-19)'!J229</f>
        <v>1912145</v>
      </c>
      <c r="F7" s="404">
        <f>'5-Year Plan (2014-19)'!BH229</f>
        <v>1334120</v>
      </c>
      <c r="G7" s="404">
        <f>'5-Year Plan (2014-19)'!DF229</f>
        <v>1368871</v>
      </c>
      <c r="H7" s="404">
        <f>'5-Year Plan (2014-19)'!FD229</f>
        <v>1157583</v>
      </c>
      <c r="I7" s="431">
        <f>'5-Year Plan (2014-19)'!HB229</f>
        <v>1383062</v>
      </c>
      <c r="J7" s="431">
        <f>'5-Year Plan (2014-19)'!IZ229</f>
        <v>1346456</v>
      </c>
    </row>
    <row r="8" spans="1:10" ht="15" thickBot="1">
      <c r="A8" s="1077"/>
      <c r="B8" s="1080"/>
      <c r="C8" s="1070" t="s">
        <v>235</v>
      </c>
      <c r="D8" s="7" t="s">
        <v>121</v>
      </c>
      <c r="E8" s="429">
        <f>'5-Year Plan (2014-19)'!K229</f>
        <v>4554</v>
      </c>
      <c r="F8" s="427">
        <f>'5-Year Plan (2014-19)'!BI229</f>
        <v>25876.9</v>
      </c>
      <c r="G8" s="427">
        <f>'5-Year Plan (2014-19)'!DG229</f>
        <v>16689.400000000001</v>
      </c>
      <c r="H8" s="427">
        <f>'5-Year Plan (2014-19)'!FE229</f>
        <v>9056</v>
      </c>
      <c r="I8" s="428">
        <f>'5-Year Plan (2014-19)'!HC229</f>
        <v>11961</v>
      </c>
      <c r="J8" s="428">
        <f>'5-Year Plan (2014-19)'!JA229</f>
        <v>11968.9</v>
      </c>
    </row>
    <row r="9" spans="1:10" ht="15" thickBot="1">
      <c r="A9" s="1077"/>
      <c r="B9" s="1080"/>
      <c r="C9" s="1070"/>
      <c r="D9" s="57" t="s">
        <v>49</v>
      </c>
      <c r="E9" s="430">
        <f>'5-Year Plan (2014-19)'!M229</f>
        <v>157974</v>
      </c>
      <c r="F9" s="404">
        <f>'5-Year Plan (2014-19)'!BK229</f>
        <v>650198.1</v>
      </c>
      <c r="G9" s="404">
        <f>'5-Year Plan (2014-19)'!DI229</f>
        <v>478685.16000000003</v>
      </c>
      <c r="H9" s="404">
        <f>'5-Year Plan (2014-19)'!FG229</f>
        <v>231661.61</v>
      </c>
      <c r="I9" s="431">
        <f>'5-Year Plan (2014-19)'!HE229</f>
        <v>340044</v>
      </c>
      <c r="J9" s="431">
        <f>'5-Year Plan (2014-19)'!JC229</f>
        <v>342126</v>
      </c>
    </row>
    <row r="10" spans="1:10" ht="15" thickBot="1">
      <c r="A10" s="1077"/>
      <c r="B10" s="1080"/>
      <c r="C10" s="1070" t="s">
        <v>272</v>
      </c>
      <c r="D10" s="7" t="s">
        <v>121</v>
      </c>
      <c r="E10" s="429">
        <f>'5-Year Plan (2014-19)'!N229</f>
        <v>9290</v>
      </c>
      <c r="F10" s="427">
        <f>'5-Year Plan (2014-19)'!BL229</f>
        <v>29672.1</v>
      </c>
      <c r="G10" s="427">
        <f>'5-Year Plan (2014-19)'!DJ229</f>
        <v>29763.599999999999</v>
      </c>
      <c r="H10" s="427">
        <f>'5-Year Plan (2014-19)'!FH229</f>
        <v>28891.200000000001</v>
      </c>
      <c r="I10" s="428">
        <f>'5-Year Plan (2014-19)'!HF229</f>
        <v>21746</v>
      </c>
      <c r="J10" s="428">
        <f>'5-Year Plan (2014-19)'!JD229</f>
        <v>27996.2</v>
      </c>
    </row>
    <row r="11" spans="1:10" ht="15" thickBot="1">
      <c r="A11" s="1077"/>
      <c r="B11" s="1081"/>
      <c r="C11" s="1070"/>
      <c r="D11" s="57" t="s">
        <v>49</v>
      </c>
      <c r="E11" s="430">
        <f>'5-Year Plan (2014-19)'!P229</f>
        <v>236332</v>
      </c>
      <c r="F11" s="404">
        <f>'5-Year Plan (2014-19)'!BN229</f>
        <v>774083</v>
      </c>
      <c r="G11" s="404">
        <f>'5-Year Plan (2014-19)'!DL229</f>
        <v>777960</v>
      </c>
      <c r="H11" s="404">
        <f>'5-Year Plan (2014-19)'!FJ229</f>
        <v>774894</v>
      </c>
      <c r="I11" s="431">
        <f>'5-Year Plan (2014-19)'!HH229</f>
        <v>570796</v>
      </c>
      <c r="J11" s="431">
        <f>'5-Year Plan (2014-19)'!JF229</f>
        <v>772542</v>
      </c>
    </row>
    <row r="12" spans="1:10" ht="15.75" thickBot="1">
      <c r="A12" s="1077"/>
      <c r="B12" s="8"/>
      <c r="C12" s="1070" t="s">
        <v>43</v>
      </c>
      <c r="D12" s="7" t="s">
        <v>121</v>
      </c>
      <c r="E12" s="429">
        <f>'5-Year Plan (2014-19)'!Q229</f>
        <v>6259</v>
      </c>
      <c r="F12" s="427">
        <f>'5-Year Plan (2014-19)'!BO229</f>
        <v>8700.7000000000007</v>
      </c>
      <c r="G12" s="427">
        <f>'5-Year Plan (2014-19)'!DM229</f>
        <v>6743</v>
      </c>
      <c r="H12" s="427">
        <f>'5-Year Plan (2014-19)'!FK229</f>
        <v>5040</v>
      </c>
      <c r="I12" s="428">
        <f>'5-Year Plan (2014-19)'!HI229</f>
        <v>5760</v>
      </c>
      <c r="J12" s="428">
        <f>'5-Year Plan (2014-19)'!JG229</f>
        <v>5690</v>
      </c>
    </row>
    <row r="13" spans="1:10" ht="15" thickBot="1">
      <c r="A13" s="1077"/>
      <c r="B13" s="47"/>
      <c r="C13" s="1070"/>
      <c r="D13" s="57" t="s">
        <v>49</v>
      </c>
      <c r="E13" s="430">
        <f>'5-Year Plan (2014-19)'!S229</f>
        <v>2977629</v>
      </c>
      <c r="F13" s="404">
        <f>'5-Year Plan (2014-19)'!BQ229</f>
        <v>4536760</v>
      </c>
      <c r="G13" s="404">
        <f>'5-Year Plan (2014-19)'!DO229</f>
        <v>3723070</v>
      </c>
      <c r="H13" s="404">
        <f>'5-Year Plan (2014-19)'!FM229</f>
        <v>3029650</v>
      </c>
      <c r="I13" s="431">
        <f>'5-Year Plan (2014-19)'!HK229</f>
        <v>4815900</v>
      </c>
      <c r="J13" s="431">
        <f>'5-Year Plan (2014-19)'!JI229</f>
        <v>4791900</v>
      </c>
    </row>
    <row r="14" spans="1:10" ht="15" thickBot="1">
      <c r="A14" s="1077"/>
      <c r="B14" s="48"/>
      <c r="C14" s="1070" t="s">
        <v>41</v>
      </c>
      <c r="D14" s="7" t="s">
        <v>121</v>
      </c>
      <c r="E14" s="429">
        <f>'5-Year Plan (2014-19)'!T229</f>
        <v>1610</v>
      </c>
      <c r="F14" s="427">
        <f>'5-Year Plan (2014-19)'!BR229</f>
        <v>2396.1</v>
      </c>
      <c r="G14" s="427">
        <f>'5-Year Plan (2014-19)'!DP229</f>
        <v>3008.7</v>
      </c>
      <c r="H14" s="427">
        <f>'5-Year Plan (2014-19)'!FN229</f>
        <v>2877</v>
      </c>
      <c r="I14" s="428">
        <f>'5-Year Plan (2014-19)'!HL229</f>
        <v>2706.3</v>
      </c>
      <c r="J14" s="428">
        <f>'5-Year Plan (2014-19)'!JJ229</f>
        <v>2898.1</v>
      </c>
    </row>
    <row r="15" spans="1:10" ht="15" thickBot="1">
      <c r="A15" s="1077"/>
      <c r="B15" s="48"/>
      <c r="C15" s="1070"/>
      <c r="D15" s="57" t="s">
        <v>49</v>
      </c>
      <c r="E15" s="430">
        <f>'5-Year Plan (2014-19)'!V229</f>
        <v>983347</v>
      </c>
      <c r="F15" s="404">
        <f>'5-Year Plan (2014-19)'!BT229</f>
        <v>1655182.6</v>
      </c>
      <c r="G15" s="404">
        <f>'5-Year Plan (2014-19)'!DR229</f>
        <v>1841146</v>
      </c>
      <c r="H15" s="404">
        <f>'5-Year Plan (2014-19)'!FP229</f>
        <v>1817163</v>
      </c>
      <c r="I15" s="431">
        <f>'5-Year Plan (2014-19)'!HN229</f>
        <v>1647720</v>
      </c>
      <c r="J15" s="431">
        <f>'5-Year Plan (2014-19)'!JL229</f>
        <v>1779550</v>
      </c>
    </row>
    <row r="16" spans="1:10" ht="15" thickBot="1">
      <c r="A16" s="1077"/>
      <c r="B16" s="48"/>
      <c r="C16" s="963" t="s">
        <v>342</v>
      </c>
      <c r="D16" s="7" t="s">
        <v>121</v>
      </c>
      <c r="E16" s="429">
        <f>'5-Year Plan (2014-19)'!W229</f>
        <v>0</v>
      </c>
      <c r="F16" s="427">
        <f>'5-Year Plan (2014-19)'!BU229</f>
        <v>339.5</v>
      </c>
      <c r="G16" s="427">
        <f>'5-Year Plan (2014-19)'!DS229</f>
        <v>120</v>
      </c>
      <c r="H16" s="427">
        <f>'5-Year Plan (2014-19)'!FQ229</f>
        <v>35</v>
      </c>
      <c r="I16" s="428">
        <f>'5-Year Plan (2014-19)'!HO229</f>
        <v>110</v>
      </c>
      <c r="J16" s="428">
        <f>'5-Year Plan (2014-19)'!JM229</f>
        <v>110</v>
      </c>
    </row>
    <row r="17" spans="1:11" ht="15" customHeight="1" thickBot="1">
      <c r="A17" s="1077"/>
      <c r="B17" s="48"/>
      <c r="C17" s="964"/>
      <c r="D17" s="57" t="s">
        <v>49</v>
      </c>
      <c r="E17" s="430">
        <f>'5-Year Plan (2014-19)'!Y229</f>
        <v>0</v>
      </c>
      <c r="F17" s="404">
        <f>'5-Year Plan (2014-19)'!BW229</f>
        <v>496740</v>
      </c>
      <c r="G17" s="404">
        <f>'5-Year Plan (2014-19)'!DU229</f>
        <v>180000</v>
      </c>
      <c r="H17" s="404">
        <f>'5-Year Plan (2014-19)'!FS229</f>
        <v>42050</v>
      </c>
      <c r="I17" s="431">
        <f>'5-Year Plan (2014-19)'!HQ229</f>
        <v>165000</v>
      </c>
      <c r="J17" s="431">
        <f>'5-Year Plan (2014-19)'!JO229</f>
        <v>165000</v>
      </c>
    </row>
    <row r="18" spans="1:11" ht="15" thickBot="1">
      <c r="A18" s="1077"/>
      <c r="B18" s="48"/>
      <c r="C18" s="1070" t="s">
        <v>52</v>
      </c>
      <c r="D18" s="7" t="s">
        <v>51</v>
      </c>
      <c r="E18" s="429">
        <f>'5-Year Plan (2014-19)'!Z229</f>
        <v>23269125</v>
      </c>
      <c r="F18" s="427">
        <f>'5-Year Plan (2014-19)'!BX229</f>
        <v>26019350</v>
      </c>
      <c r="G18" s="427">
        <f>'5-Year Plan (2014-19)'!DV229</f>
        <v>22048890</v>
      </c>
      <c r="H18" s="427">
        <f>'5-Year Plan (2014-19)'!FT229</f>
        <v>20538050</v>
      </c>
      <c r="I18" s="428">
        <f>'5-Year Plan (2014-19)'!HR229</f>
        <v>18827718</v>
      </c>
      <c r="J18" s="428">
        <f>'5-Year Plan (2014-19)'!JP229</f>
        <v>17915878</v>
      </c>
    </row>
    <row r="19" spans="1:11" ht="15" thickBot="1">
      <c r="A19" s="1077"/>
      <c r="B19" s="48"/>
      <c r="C19" s="1070"/>
      <c r="D19" s="57" t="s">
        <v>49</v>
      </c>
      <c r="E19" s="430">
        <f>'5-Year Plan (2014-19)'!AB229</f>
        <v>9518138</v>
      </c>
      <c r="F19" s="404">
        <f>'5-Year Plan (2014-19)'!BZ229</f>
        <v>11684862</v>
      </c>
      <c r="G19" s="404">
        <f>'5-Year Plan (2014-19)'!DX229</f>
        <v>10827548.6</v>
      </c>
      <c r="H19" s="404">
        <f>'5-Year Plan (2014-19)'!FV229</f>
        <v>9813588</v>
      </c>
      <c r="I19" s="431">
        <f>'5-Year Plan (2014-19)'!HT229</f>
        <v>9113665</v>
      </c>
      <c r="J19" s="431">
        <f>'5-Year Plan (2014-19)'!JR229</f>
        <v>8782105</v>
      </c>
    </row>
    <row r="20" spans="1:11" ht="15.75" thickBot="1">
      <c r="A20" s="1077"/>
      <c r="B20" s="48"/>
      <c r="C20" s="85" t="s">
        <v>50</v>
      </c>
      <c r="D20" s="7" t="s">
        <v>51</v>
      </c>
      <c r="E20" s="429">
        <f>'5-Year Plan (2014-19)'!AC229</f>
        <v>22943891</v>
      </c>
      <c r="F20" s="427">
        <f>'5-Year Plan (2014-19)'!CA229</f>
        <v>20838464</v>
      </c>
      <c r="G20" s="427">
        <f>'5-Year Plan (2014-19)'!DY229</f>
        <v>18993310</v>
      </c>
      <c r="H20" s="427">
        <f>'5-Year Plan (2014-19)'!FW229</f>
        <v>18000638</v>
      </c>
      <c r="I20" s="428">
        <f>'5-Year Plan (2014-19)'!HU229</f>
        <v>16669917</v>
      </c>
      <c r="J20" s="428">
        <f>'5-Year Plan (2014-19)'!JS229</f>
        <v>18065039</v>
      </c>
    </row>
    <row r="21" spans="1:11" ht="15" thickBot="1">
      <c r="A21" s="1077"/>
      <c r="B21" s="48"/>
      <c r="C21" s="1070" t="s">
        <v>120</v>
      </c>
      <c r="D21" s="7" t="s">
        <v>121</v>
      </c>
      <c r="E21" s="429">
        <f>'5-Year Plan (2014-19)'!AD229</f>
        <v>816</v>
      </c>
      <c r="F21" s="427">
        <f>'5-Year Plan (2014-19)'!CB229</f>
        <v>513</v>
      </c>
      <c r="G21" s="427">
        <f>'5-Year Plan (2014-19)'!DZ229</f>
        <v>350</v>
      </c>
      <c r="H21" s="427">
        <f>'5-Year Plan (2014-19)'!FX229</f>
        <v>300</v>
      </c>
      <c r="I21" s="428">
        <f>'5-Year Plan (2014-19)'!HV229</f>
        <v>750</v>
      </c>
      <c r="J21" s="428">
        <f>'5-Year Plan (2014-19)'!JT229</f>
        <v>550</v>
      </c>
    </row>
    <row r="22" spans="1:11" ht="15" thickBot="1">
      <c r="A22" s="1077"/>
      <c r="B22" s="48"/>
      <c r="C22" s="963"/>
      <c r="D22" s="57" t="s">
        <v>49</v>
      </c>
      <c r="E22" s="432">
        <f>'5-Year Plan (2014-19)'!AF229</f>
        <v>984725</v>
      </c>
      <c r="F22" s="433">
        <f>'5-Year Plan (2014-19)'!CD229</f>
        <v>522925</v>
      </c>
      <c r="G22" s="433">
        <f>'5-Year Plan (2014-19)'!EB229</f>
        <v>345000</v>
      </c>
      <c r="H22" s="433">
        <f>'5-Year Plan (2014-19)'!FZ229</f>
        <v>280000</v>
      </c>
      <c r="I22" s="434">
        <f>'5-Year Plan (2014-19)'!HX229</f>
        <v>350000</v>
      </c>
      <c r="J22" s="434">
        <f>'5-Year Plan (2014-19)'!JV229</f>
        <v>300000</v>
      </c>
    </row>
    <row r="23" spans="1:11" ht="15.75" thickBot="1">
      <c r="A23" s="1078"/>
      <c r="B23" s="1082" t="s">
        <v>72</v>
      </c>
      <c r="C23" s="1083"/>
      <c r="D23" s="63" t="s">
        <v>49</v>
      </c>
      <c r="E23" s="78">
        <f>'5-Year Plan (2014-19)'!AG229</f>
        <v>16933018</v>
      </c>
      <c r="F23" s="79">
        <f>'5-Year Plan (2014-19)'!CE229</f>
        <v>21754208.699999999</v>
      </c>
      <c r="G23" s="79">
        <f>'5-Year Plan (2014-19)'!EC229</f>
        <v>19563586.759999998</v>
      </c>
      <c r="H23" s="79">
        <f>'5-Year Plan (2014-19)'!GA229</f>
        <v>17151589.609999999</v>
      </c>
      <c r="I23" s="80">
        <f>'5-Year Plan (2014-19)'!HY229</f>
        <v>18391187</v>
      </c>
      <c r="J23" s="80">
        <f>'5-Year Plan (2014-19)'!JW229</f>
        <v>18284679</v>
      </c>
      <c r="K23" s="65"/>
    </row>
    <row r="24" spans="1:11" ht="15" thickBot="1">
      <c r="A24" s="1067" t="s">
        <v>78</v>
      </c>
      <c r="B24" s="50"/>
      <c r="C24" s="1070" t="s">
        <v>68</v>
      </c>
      <c r="D24" s="7" t="s">
        <v>121</v>
      </c>
      <c r="E24" s="439">
        <f>'5-Year Plan (2014-19)'!AH229</f>
        <v>0</v>
      </c>
      <c r="F24" s="440">
        <f>'5-Year Plan (2014-19)'!CF229</f>
        <v>67363.3</v>
      </c>
      <c r="G24" s="440">
        <f>'5-Year Plan (2014-19)'!ED229</f>
        <v>56983</v>
      </c>
      <c r="H24" s="440">
        <f>'5-Year Plan (2014-19)'!GB229</f>
        <v>61404</v>
      </c>
      <c r="I24" s="441">
        <f>'5-Year Plan (2014-19)'!HZ229</f>
        <v>59014</v>
      </c>
      <c r="J24" s="441">
        <f>'5-Year Plan (2014-19)'!JX229</f>
        <v>56514</v>
      </c>
    </row>
    <row r="25" spans="1:11" ht="15" thickBot="1">
      <c r="A25" s="1068"/>
      <c r="B25" s="51"/>
      <c r="C25" s="1070"/>
      <c r="D25" s="57" t="s">
        <v>49</v>
      </c>
      <c r="E25" s="430">
        <f>'5-Year Plan (2014-19)'!AJ229</f>
        <v>0</v>
      </c>
      <c r="F25" s="404">
        <f>'5-Year Plan (2014-19)'!CH229</f>
        <v>1647136</v>
      </c>
      <c r="G25" s="404">
        <f>'5-Year Plan (2014-19)'!EF229</f>
        <v>1615698</v>
      </c>
      <c r="H25" s="404">
        <f>'5-Year Plan (2014-19)'!GD229</f>
        <v>1766095</v>
      </c>
      <c r="I25" s="431">
        <f>'5-Year Plan (2014-19)'!IB229</f>
        <v>1695082</v>
      </c>
      <c r="J25" s="431">
        <f>'5-Year Plan (2014-19)'!JZ229</f>
        <v>1622582</v>
      </c>
    </row>
    <row r="26" spans="1:11" ht="15" thickBot="1">
      <c r="A26" s="1068"/>
      <c r="B26" s="51"/>
      <c r="C26" s="1070" t="s">
        <v>74</v>
      </c>
      <c r="D26" s="7" t="s">
        <v>121</v>
      </c>
      <c r="E26" s="429">
        <f>'5-Year Plan (2014-19)'!AK229</f>
        <v>0</v>
      </c>
      <c r="F26" s="427">
        <f>'5-Year Plan (2014-19)'!CI229</f>
        <v>71.3</v>
      </c>
      <c r="G26" s="427">
        <f>'5-Year Plan (2014-19)'!EG229</f>
        <v>100</v>
      </c>
      <c r="H26" s="427">
        <f>'5-Year Plan (2014-19)'!GE229</f>
        <v>60</v>
      </c>
      <c r="I26" s="428">
        <f>'5-Year Plan (2014-19)'!IC229</f>
        <v>60</v>
      </c>
      <c r="J26" s="428">
        <f>'5-Year Plan (2014-19)'!KA229</f>
        <v>60</v>
      </c>
    </row>
    <row r="27" spans="1:11" ht="15" thickBot="1">
      <c r="A27" s="1068"/>
      <c r="B27" s="51"/>
      <c r="C27" s="1070"/>
      <c r="D27" s="57" t="s">
        <v>49</v>
      </c>
      <c r="E27" s="430">
        <f>'5-Year Plan (2014-19)'!AM229</f>
        <v>0</v>
      </c>
      <c r="F27" s="404">
        <f>'5-Year Plan (2014-19)'!CK229</f>
        <v>71300</v>
      </c>
      <c r="G27" s="404">
        <f>'5-Year Plan (2014-19)'!EI229</f>
        <v>94000</v>
      </c>
      <c r="H27" s="404">
        <f>'5-Year Plan (2014-19)'!GG229</f>
        <v>58000</v>
      </c>
      <c r="I27" s="431">
        <f>'5-Year Plan (2014-19)'!IE229</f>
        <v>58000</v>
      </c>
      <c r="J27" s="431">
        <f>'5-Year Plan (2014-19)'!KC229</f>
        <v>58000</v>
      </c>
    </row>
    <row r="28" spans="1:11" ht="15" thickBot="1">
      <c r="A28" s="1068"/>
      <c r="B28" s="51"/>
      <c r="C28" s="1070" t="s">
        <v>44</v>
      </c>
      <c r="D28" s="7" t="s">
        <v>121</v>
      </c>
      <c r="E28" s="429">
        <f>'5-Year Plan (2014-19)'!AN229</f>
        <v>0</v>
      </c>
      <c r="F28" s="427">
        <f>'5-Year Plan (2014-19)'!CL229</f>
        <v>3652.3</v>
      </c>
      <c r="G28" s="427">
        <f>'5-Year Plan (2014-19)'!EJ229</f>
        <v>3721</v>
      </c>
      <c r="H28" s="427">
        <f>'5-Year Plan (2014-19)'!GH229</f>
        <v>3439</v>
      </c>
      <c r="I28" s="428">
        <f>'5-Year Plan (2014-19)'!IF229</f>
        <v>3561</v>
      </c>
      <c r="J28" s="428">
        <f>'5-Year Plan (2014-19)'!KD229</f>
        <v>3561</v>
      </c>
    </row>
    <row r="29" spans="1:11" ht="15" thickBot="1">
      <c r="A29" s="1068"/>
      <c r="B29" s="51"/>
      <c r="C29" s="1070"/>
      <c r="D29" s="57" t="s">
        <v>49</v>
      </c>
      <c r="E29" s="430">
        <f>'5-Year Plan (2014-19)'!AP229</f>
        <v>0</v>
      </c>
      <c r="F29" s="404">
        <f>'5-Year Plan (2014-19)'!CN229</f>
        <v>5394398</v>
      </c>
      <c r="G29" s="404">
        <f>'5-Year Plan (2014-19)'!EL229</f>
        <v>5559911</v>
      </c>
      <c r="H29" s="404">
        <f>'5-Year Plan (2014-19)'!GJ229</f>
        <v>5119629</v>
      </c>
      <c r="I29" s="431">
        <f>'5-Year Plan (2014-19)'!IH229</f>
        <v>5346111</v>
      </c>
      <c r="J29" s="431">
        <f>'5-Year Plan (2014-19)'!KF229</f>
        <v>5346111</v>
      </c>
    </row>
    <row r="30" spans="1:11" ht="15" thickBot="1">
      <c r="A30" s="1068"/>
      <c r="B30" s="51"/>
      <c r="C30" s="1070" t="s">
        <v>45</v>
      </c>
      <c r="D30" s="7" t="s">
        <v>121</v>
      </c>
      <c r="E30" s="429">
        <f>'5-Year Plan (2014-19)'!AQ229</f>
        <v>0</v>
      </c>
      <c r="F30" s="427">
        <f>'5-Year Plan (2014-19)'!CO229</f>
        <v>38649</v>
      </c>
      <c r="G30" s="427">
        <f>'5-Year Plan (2014-19)'!EM229</f>
        <v>39896</v>
      </c>
      <c r="H30" s="427">
        <f>'5-Year Plan (2014-19)'!GK229</f>
        <v>39380</v>
      </c>
      <c r="I30" s="428">
        <f>'5-Year Plan (2014-19)'!II229</f>
        <v>39555</v>
      </c>
      <c r="J30" s="428">
        <f>'5-Year Plan (2014-19)'!KG229</f>
        <v>39070</v>
      </c>
    </row>
    <row r="31" spans="1:11" ht="15" thickBot="1">
      <c r="A31" s="1068"/>
      <c r="B31" s="51"/>
      <c r="C31" s="1070"/>
      <c r="D31" s="57" t="s">
        <v>49</v>
      </c>
      <c r="E31" s="430">
        <f>'5-Year Plan (2014-19)'!AS229</f>
        <v>0</v>
      </c>
      <c r="F31" s="404">
        <f>'5-Year Plan (2014-19)'!CQ229</f>
        <v>7941020</v>
      </c>
      <c r="G31" s="404">
        <f>'5-Year Plan (2014-19)'!EO229</f>
        <v>8104044</v>
      </c>
      <c r="H31" s="404">
        <f>'5-Year Plan (2014-19)'!GM229</f>
        <v>7944092</v>
      </c>
      <c r="I31" s="431">
        <f>'5-Year Plan (2014-19)'!IK229</f>
        <v>8186203</v>
      </c>
      <c r="J31" s="431">
        <f>'5-Year Plan (2014-19)'!KI229</f>
        <v>8082180</v>
      </c>
    </row>
    <row r="32" spans="1:11" ht="15" thickBot="1">
      <c r="A32" s="1068"/>
      <c r="B32" s="51"/>
      <c r="C32" s="1070" t="s">
        <v>46</v>
      </c>
      <c r="D32" s="7" t="s">
        <v>121</v>
      </c>
      <c r="E32" s="429">
        <f>'5-Year Plan (2014-19)'!AT229</f>
        <v>0</v>
      </c>
      <c r="F32" s="427">
        <f>'5-Year Plan (2014-19)'!CR229</f>
        <v>0</v>
      </c>
      <c r="G32" s="427">
        <f>'5-Year Plan (2014-19)'!EP229</f>
        <v>200</v>
      </c>
      <c r="H32" s="427">
        <f>'5-Year Plan (2014-19)'!GN229</f>
        <v>150</v>
      </c>
      <c r="I32" s="428">
        <f>'5-Year Plan (2014-19)'!IL229</f>
        <v>150</v>
      </c>
      <c r="J32" s="428">
        <f>'5-Year Plan (2014-19)'!KJ229</f>
        <v>150</v>
      </c>
    </row>
    <row r="33" spans="1:13" ht="15" thickBot="1">
      <c r="A33" s="1068"/>
      <c r="B33" s="52"/>
      <c r="C33" s="1070"/>
      <c r="D33" s="57" t="s">
        <v>49</v>
      </c>
      <c r="E33" s="432">
        <f>'5-Year Plan (2014-19)'!AV229</f>
        <v>0</v>
      </c>
      <c r="F33" s="433">
        <f>'5-Year Plan (2014-19)'!CT229</f>
        <v>0</v>
      </c>
      <c r="G33" s="433">
        <f>'5-Year Plan (2014-19)'!ER229</f>
        <v>437005</v>
      </c>
      <c r="H33" s="433">
        <f>'5-Year Plan (2014-19)'!GP229</f>
        <v>254565</v>
      </c>
      <c r="I33" s="434">
        <f>'5-Year Plan (2014-19)'!IN229</f>
        <v>254565</v>
      </c>
      <c r="J33" s="434">
        <f>'5-Year Plan (2014-19)'!KL229</f>
        <v>254565</v>
      </c>
    </row>
    <row r="34" spans="1:13" ht="15.75" thickBot="1">
      <c r="A34" s="1069"/>
      <c r="B34" s="1071" t="s">
        <v>73</v>
      </c>
      <c r="C34" s="1072"/>
      <c r="D34" s="64" t="s">
        <v>49</v>
      </c>
      <c r="E34" s="81">
        <f>'5-Year Plan (2014-19)'!AW229</f>
        <v>0</v>
      </c>
      <c r="F34" s="82">
        <f>'5-Year Plan (2014-19)'!CU229</f>
        <v>15053854</v>
      </c>
      <c r="G34" s="82">
        <f>'5-Year Plan (2014-19)'!ES229</f>
        <v>15810658</v>
      </c>
      <c r="H34" s="82">
        <f>'5-Year Plan (2014-19)'!GQ229</f>
        <v>15142381</v>
      </c>
      <c r="I34" s="83">
        <f>'5-Year Plan (2014-19)'!IO229</f>
        <v>15539961</v>
      </c>
      <c r="J34" s="83">
        <f>'5-Year Plan (2014-19)'!KM229</f>
        <v>15363438</v>
      </c>
      <c r="K34" s="65"/>
    </row>
    <row r="35" spans="1:13" s="53" customFormat="1" ht="16.149999999999999" customHeight="1" thickBot="1">
      <c r="A35" s="1073" t="s">
        <v>75</v>
      </c>
      <c r="B35" s="54"/>
      <c r="C35" s="91" t="s">
        <v>86</v>
      </c>
      <c r="D35" s="57" t="s">
        <v>49</v>
      </c>
      <c r="E35" s="60">
        <f>'5-Year Plan (2014-19)'!AX229</f>
        <v>390712</v>
      </c>
      <c r="F35" s="66">
        <f>'5-Year Plan (2014-19)'!CV229</f>
        <v>284212</v>
      </c>
      <c r="G35" s="66">
        <f>'5-Year Plan (2014-19)'!ET229</f>
        <v>229212</v>
      </c>
      <c r="H35" s="66">
        <f>'5-Year Plan (2014-19)'!GR229</f>
        <v>229212</v>
      </c>
      <c r="I35" s="69">
        <f>'5-Year Plan (2014-19)'!IP229</f>
        <v>319212</v>
      </c>
      <c r="J35" s="69">
        <f>'5-Year Plan (2014-19)'!KN229</f>
        <v>319212</v>
      </c>
    </row>
    <row r="36" spans="1:13" s="53" customFormat="1" ht="41.25" customHeight="1" thickBot="1">
      <c r="A36" s="1074"/>
      <c r="B36" s="54"/>
      <c r="C36" s="56" t="s">
        <v>69</v>
      </c>
      <c r="D36" s="57" t="s">
        <v>49</v>
      </c>
      <c r="E36" s="60">
        <f>'5-Year Plan (2014-19)'!AY229</f>
        <v>208790</v>
      </c>
      <c r="F36" s="66">
        <f>'5-Year Plan (2014-19)'!CW229</f>
        <v>162000</v>
      </c>
      <c r="G36" s="66">
        <f>'5-Year Plan (2014-19)'!EU229</f>
        <v>149000</v>
      </c>
      <c r="H36" s="66">
        <f>'5-Year Plan (2014-19)'!GS229</f>
        <v>144000</v>
      </c>
      <c r="I36" s="69">
        <f>'5-Year Plan (2014-19)'!IQ229</f>
        <v>134000</v>
      </c>
      <c r="J36" s="69">
        <f>'5-Year Plan (2014-19)'!KO229</f>
        <v>134000</v>
      </c>
    </row>
    <row r="37" spans="1:13" s="53" customFormat="1" ht="51.75" customHeight="1" thickBot="1">
      <c r="A37" s="1074"/>
      <c r="B37" s="55"/>
      <c r="C37" s="56" t="s">
        <v>47</v>
      </c>
      <c r="D37" s="7" t="s">
        <v>49</v>
      </c>
      <c r="E37" s="61">
        <f>'5-Year Plan (2014-19)'!AZ229</f>
        <v>2006210.4999999998</v>
      </c>
      <c r="F37" s="70">
        <f>'5-Year Plan (2014-19)'!CX229</f>
        <v>3859631.5700000003</v>
      </c>
      <c r="G37" s="70">
        <f>'5-Year Plan (2014-19)'!EV229</f>
        <v>3541704.4760000003</v>
      </c>
      <c r="H37" s="70">
        <f>'5-Year Plan (2014-19)'!GT229</f>
        <v>3245192.0609999998</v>
      </c>
      <c r="I37" s="71">
        <f>'5-Year Plan (2014-19)'!IR229</f>
        <v>3396614.8</v>
      </c>
      <c r="J37" s="71">
        <f>'5-Year Plan (2014-19)'!KP229</f>
        <v>3368311.7</v>
      </c>
    </row>
    <row r="38" spans="1:13" ht="15" customHeight="1" thickBot="1">
      <c r="A38" s="1075"/>
      <c r="B38" s="953" t="s">
        <v>135</v>
      </c>
      <c r="C38" s="954"/>
      <c r="D38" s="86" t="s">
        <v>49</v>
      </c>
      <c r="E38" s="87">
        <f>SUM(E35:E37)</f>
        <v>2605712.5</v>
      </c>
      <c r="F38" s="87">
        <f t="shared" ref="F38:I38" si="0">SUM(F35:F37)</f>
        <v>4305843.57</v>
      </c>
      <c r="G38" s="87">
        <f t="shared" si="0"/>
        <v>3919916.4760000003</v>
      </c>
      <c r="H38" s="87">
        <f t="shared" si="0"/>
        <v>3618404.0609999998</v>
      </c>
      <c r="I38" s="87">
        <f t="shared" si="0"/>
        <v>3849826.8</v>
      </c>
      <c r="J38" s="87">
        <f>SUM(J35:J37)</f>
        <v>3821523.7</v>
      </c>
    </row>
    <row r="39" spans="1:13" s="65" customFormat="1" ht="15" customHeight="1" thickBot="1">
      <c r="A39" s="1086" t="s">
        <v>232</v>
      </c>
      <c r="B39" s="406"/>
      <c r="C39" s="409" t="s">
        <v>50</v>
      </c>
      <c r="D39" s="410" t="s">
        <v>49</v>
      </c>
      <c r="E39" s="403">
        <f>E20*0.21</f>
        <v>4818217.1099999994</v>
      </c>
      <c r="F39" s="403">
        <f t="shared" ref="F39:J39" si="1">F20*0.21</f>
        <v>4376077.4399999995</v>
      </c>
      <c r="G39" s="403">
        <f t="shared" si="1"/>
        <v>3988595.0999999996</v>
      </c>
      <c r="H39" s="403">
        <f t="shared" si="1"/>
        <v>3780133.98</v>
      </c>
      <c r="I39" s="411">
        <f t="shared" si="1"/>
        <v>3500682.57</v>
      </c>
      <c r="J39" s="414">
        <f t="shared" si="1"/>
        <v>3793658.19</v>
      </c>
    </row>
    <row r="40" spans="1:13" s="65" customFormat="1" ht="15" customHeight="1" thickBot="1">
      <c r="A40" s="1087"/>
      <c r="B40" s="407"/>
      <c r="C40" s="409" t="s">
        <v>229</v>
      </c>
      <c r="D40" s="410" t="s">
        <v>49</v>
      </c>
      <c r="E40" s="404">
        <f>(22*5000)+(5*75000)</f>
        <v>485000</v>
      </c>
      <c r="F40" s="404">
        <f t="shared" ref="F40:I40" si="2">(22*5000)+(5*75000)</f>
        <v>485000</v>
      </c>
      <c r="G40" s="404">
        <f t="shared" si="2"/>
        <v>485000</v>
      </c>
      <c r="H40" s="404">
        <f t="shared" si="2"/>
        <v>485000</v>
      </c>
      <c r="I40" s="412">
        <f t="shared" si="2"/>
        <v>485000</v>
      </c>
      <c r="J40" s="415">
        <f>(22*5000)</f>
        <v>110000</v>
      </c>
    </row>
    <row r="41" spans="1:13" s="65" customFormat="1" ht="15" customHeight="1" thickBot="1">
      <c r="A41" s="1087"/>
      <c r="B41" s="408"/>
      <c r="C41" s="409" t="s">
        <v>230</v>
      </c>
      <c r="D41" s="410" t="s">
        <v>49</v>
      </c>
      <c r="E41" s="405">
        <v>1500000</v>
      </c>
      <c r="F41" s="405">
        <v>1500000</v>
      </c>
      <c r="G41" s="405">
        <v>1500000</v>
      </c>
      <c r="H41" s="405">
        <v>1500000</v>
      </c>
      <c r="I41" s="413">
        <v>1500000</v>
      </c>
      <c r="J41" s="416">
        <v>1500000</v>
      </c>
    </row>
    <row r="42" spans="1:13" s="65" customFormat="1" ht="15" customHeight="1" thickBot="1">
      <c r="A42" s="1087"/>
      <c r="B42" s="1084" t="s">
        <v>231</v>
      </c>
      <c r="C42" s="1085"/>
      <c r="D42" s="417" t="s">
        <v>49</v>
      </c>
      <c r="E42" s="418">
        <f>SUM(E39:E41)</f>
        <v>6803217.1099999994</v>
      </c>
      <c r="F42" s="418">
        <f t="shared" ref="F42:J42" si="3">SUM(F39:F41)</f>
        <v>6361077.4399999995</v>
      </c>
      <c r="G42" s="418">
        <f t="shared" si="3"/>
        <v>5973595.0999999996</v>
      </c>
      <c r="H42" s="418">
        <f t="shared" si="3"/>
        <v>5765133.9800000004</v>
      </c>
      <c r="I42" s="418">
        <f t="shared" si="3"/>
        <v>5485682.5700000003</v>
      </c>
      <c r="J42" s="418">
        <f t="shared" si="3"/>
        <v>5403658.1899999995</v>
      </c>
    </row>
    <row r="43" spans="1:13" ht="15.75" thickBot="1">
      <c r="B43" s="1058" t="s">
        <v>136</v>
      </c>
      <c r="C43" s="1059"/>
      <c r="D43" s="88" t="s">
        <v>49</v>
      </c>
      <c r="E43" s="89">
        <f>SUM(E38,E34,E23,E42)</f>
        <v>26341947.609999999</v>
      </c>
      <c r="F43" s="89">
        <f t="shared" ref="F43:J43" si="4">SUM(F38,F34,F23,F42)</f>
        <v>47474983.709999993</v>
      </c>
      <c r="G43" s="89">
        <f t="shared" si="4"/>
        <v>45267756.336000003</v>
      </c>
      <c r="H43" s="89">
        <f t="shared" si="4"/>
        <v>41677508.651000008</v>
      </c>
      <c r="I43" s="89">
        <f t="shared" si="4"/>
        <v>43266657.369999997</v>
      </c>
      <c r="J43" s="89">
        <f t="shared" si="4"/>
        <v>42873298.890000001</v>
      </c>
    </row>
    <row r="44" spans="1:13">
      <c r="F44" s="644"/>
    </row>
    <row r="46" spans="1:13" ht="15" thickBot="1"/>
    <row r="47" spans="1:13" ht="20.25">
      <c r="E47" s="1061" t="s">
        <v>373</v>
      </c>
      <c r="F47" s="1062"/>
      <c r="G47" s="1062"/>
      <c r="H47" s="1062"/>
      <c r="I47" s="1062"/>
      <c r="J47" s="1062"/>
      <c r="K47" s="1062"/>
      <c r="L47" s="1063"/>
      <c r="M47" s="446"/>
    </row>
    <row r="48" spans="1:13" ht="16.5" customHeight="1" thickBot="1">
      <c r="E48" s="1064" t="s">
        <v>0</v>
      </c>
      <c r="F48" s="1065"/>
      <c r="G48" s="1065"/>
      <c r="H48" s="1065"/>
      <c r="I48" s="1065"/>
      <c r="J48" s="1065"/>
      <c r="K48" s="1065"/>
      <c r="L48" s="1066"/>
      <c r="M48" s="447"/>
    </row>
    <row r="49" spans="1:13" ht="15.75" thickBot="1">
      <c r="E49" s="448" t="s">
        <v>3</v>
      </c>
      <c r="F49" s="448" t="s">
        <v>7</v>
      </c>
      <c r="G49" s="448" t="s">
        <v>9</v>
      </c>
      <c r="H49" s="448" t="s">
        <v>14</v>
      </c>
      <c r="I49" s="448" t="s">
        <v>19</v>
      </c>
      <c r="J49" s="448" t="s">
        <v>24</v>
      </c>
      <c r="K49" s="448" t="s">
        <v>29</v>
      </c>
      <c r="L49" s="448" t="s">
        <v>33</v>
      </c>
      <c r="M49" s="448" t="s">
        <v>237</v>
      </c>
    </row>
    <row r="50" spans="1:13" ht="15.75" thickBot="1">
      <c r="A50" s="1076" t="s">
        <v>77</v>
      </c>
      <c r="B50" s="1079" t="s">
        <v>40</v>
      </c>
      <c r="C50" s="1070" t="s">
        <v>42</v>
      </c>
      <c r="D50" s="7" t="s">
        <v>121</v>
      </c>
      <c r="E50" s="436">
        <f>CR!F4</f>
        <v>0</v>
      </c>
      <c r="F50" s="437">
        <f>TOR!F4</f>
        <v>389</v>
      </c>
      <c r="G50" s="437">
        <f>KBR!F4</f>
        <v>0</v>
      </c>
      <c r="H50" s="437">
        <f>OR!F4</f>
        <v>1000</v>
      </c>
      <c r="I50" s="438">
        <f>SR!F4</f>
        <v>219</v>
      </c>
      <c r="J50" s="438">
        <f>NER!F4</f>
        <v>585</v>
      </c>
      <c r="K50" s="438">
        <f>SCR!F4</f>
        <v>0</v>
      </c>
      <c r="L50" s="438">
        <f>WCR!F4</f>
        <v>0</v>
      </c>
      <c r="M50" s="449">
        <f>SUM(E50:L50)</f>
        <v>2193</v>
      </c>
    </row>
    <row r="51" spans="1:13" ht="15.75" thickBot="1">
      <c r="A51" s="1077"/>
      <c r="B51" s="1080"/>
      <c r="C51" s="1070"/>
      <c r="D51" s="57" t="s">
        <v>49</v>
      </c>
      <c r="E51" s="435">
        <f>CR!F5</f>
        <v>0</v>
      </c>
      <c r="F51" s="404">
        <f>TOR!F5</f>
        <v>24800</v>
      </c>
      <c r="G51" s="404">
        <f>KBR!F5</f>
        <v>0</v>
      </c>
      <c r="H51" s="404">
        <f>OR!F5</f>
        <v>35000</v>
      </c>
      <c r="I51" s="431">
        <f>SR!F5</f>
        <v>13078</v>
      </c>
      <c r="J51" s="431">
        <f>NER!F5</f>
        <v>26460</v>
      </c>
      <c r="K51" s="431">
        <f>SCR!F5</f>
        <v>0</v>
      </c>
      <c r="L51" s="431">
        <f>WCR!F5</f>
        <v>0</v>
      </c>
      <c r="M51" s="450">
        <f t="shared" ref="M51:M85" si="5">SUM(E51:L51)</f>
        <v>99338</v>
      </c>
    </row>
    <row r="52" spans="1:13" ht="15.75" thickBot="1">
      <c r="A52" s="1077"/>
      <c r="B52" s="1080"/>
      <c r="C52" s="1070" t="s">
        <v>65</v>
      </c>
      <c r="D52" s="7" t="s">
        <v>121</v>
      </c>
      <c r="E52" s="429">
        <f>CR!F6</f>
        <v>11468</v>
      </c>
      <c r="F52" s="427">
        <f>TOR!F6</f>
        <v>2200</v>
      </c>
      <c r="G52" s="427">
        <f>KBR!F6</f>
        <v>750</v>
      </c>
      <c r="H52" s="427">
        <f>OR!F6</f>
        <v>17831.8</v>
      </c>
      <c r="I52" s="428">
        <f>SR!F6</f>
        <v>5418</v>
      </c>
      <c r="J52" s="428">
        <f>NER!F6</f>
        <v>3234</v>
      </c>
      <c r="K52" s="428">
        <f>SCR!F6</f>
        <v>431</v>
      </c>
      <c r="L52" s="428">
        <f>WCR!F6</f>
        <v>262</v>
      </c>
      <c r="M52" s="451">
        <f t="shared" si="5"/>
        <v>41594.800000000003</v>
      </c>
    </row>
    <row r="53" spans="1:13" ht="15.75" thickBot="1">
      <c r="A53" s="1077"/>
      <c r="B53" s="1080"/>
      <c r="C53" s="1070"/>
      <c r="D53" s="57" t="s">
        <v>49</v>
      </c>
      <c r="E53" s="430">
        <f>CR!F7</f>
        <v>259310</v>
      </c>
      <c r="F53" s="404">
        <f>TOR!F7</f>
        <v>91000</v>
      </c>
      <c r="G53" s="404">
        <f>KBR!F7</f>
        <v>26250</v>
      </c>
      <c r="H53" s="404">
        <f>OR!F7</f>
        <v>560985</v>
      </c>
      <c r="I53" s="431">
        <f>SR!F7</f>
        <v>301069</v>
      </c>
      <c r="J53" s="431">
        <f>NER!F7</f>
        <v>65136</v>
      </c>
      <c r="K53" s="431">
        <f>SCR!F7</f>
        <v>27510</v>
      </c>
      <c r="L53" s="431">
        <f>WCR!F7</f>
        <v>2860</v>
      </c>
      <c r="M53" s="450">
        <f t="shared" si="5"/>
        <v>1334120</v>
      </c>
    </row>
    <row r="54" spans="1:13" ht="15.75" thickBot="1">
      <c r="A54" s="1077"/>
      <c r="B54" s="1080"/>
      <c r="C54" s="1070" t="s">
        <v>235</v>
      </c>
      <c r="D54" s="7" t="s">
        <v>121</v>
      </c>
      <c r="E54" s="429">
        <f>CR!F8</f>
        <v>20105</v>
      </c>
      <c r="F54" s="427">
        <f>TOR!F8</f>
        <v>127.2</v>
      </c>
      <c r="G54" s="427">
        <f>KBR!F8</f>
        <v>5379.7</v>
      </c>
      <c r="H54" s="427">
        <f>OR!F8</f>
        <v>0</v>
      </c>
      <c r="I54" s="428">
        <f>SR!F8</f>
        <v>115</v>
      </c>
      <c r="J54" s="428">
        <f>NER!F8</f>
        <v>150</v>
      </c>
      <c r="K54" s="428">
        <f>SCR!F8</f>
        <v>0</v>
      </c>
      <c r="L54" s="428">
        <f>WCR!F8</f>
        <v>0</v>
      </c>
      <c r="M54" s="451">
        <f t="shared" si="5"/>
        <v>25876.9</v>
      </c>
    </row>
    <row r="55" spans="1:13" ht="15.75" thickBot="1">
      <c r="A55" s="1077"/>
      <c r="B55" s="1080"/>
      <c r="C55" s="1070"/>
      <c r="D55" s="57" t="s">
        <v>49</v>
      </c>
      <c r="E55" s="430">
        <f>CR!F9</f>
        <v>523150</v>
      </c>
      <c r="F55" s="404">
        <f>TOR!F9</f>
        <v>3810</v>
      </c>
      <c r="G55" s="404">
        <f>KBR!F9</f>
        <v>106332.1</v>
      </c>
      <c r="H55" s="404">
        <f>OR!F9</f>
        <v>0</v>
      </c>
      <c r="I55" s="431">
        <f>SR!F9</f>
        <v>6906</v>
      </c>
      <c r="J55" s="431">
        <f>NER!F9</f>
        <v>10000</v>
      </c>
      <c r="K55" s="431">
        <f>SCR!F9</f>
        <v>0</v>
      </c>
      <c r="L55" s="431">
        <f>WCR!F9</f>
        <v>0</v>
      </c>
      <c r="M55" s="450">
        <f t="shared" si="5"/>
        <v>650198.1</v>
      </c>
    </row>
    <row r="56" spans="1:13" ht="15.75" thickBot="1">
      <c r="A56" s="1077"/>
      <c r="B56" s="1080"/>
      <c r="C56" s="1070" t="s">
        <v>272</v>
      </c>
      <c r="D56" s="7" t="s">
        <v>121</v>
      </c>
      <c r="E56" s="429">
        <f>CR!F10</f>
        <v>9459</v>
      </c>
      <c r="F56" s="427">
        <f>TOR!F10</f>
        <v>10033.1</v>
      </c>
      <c r="G56" s="427">
        <f>KBR!F10</f>
        <v>6700</v>
      </c>
      <c r="H56" s="427">
        <f>OR!F10</f>
        <v>3330</v>
      </c>
      <c r="I56" s="428">
        <f>SR!F10</f>
        <v>150</v>
      </c>
      <c r="J56" s="428">
        <f>NER!F10</f>
        <v>0</v>
      </c>
      <c r="K56" s="428">
        <f>SCR!F10</f>
        <v>0</v>
      </c>
      <c r="L56" s="428">
        <f>WCR!F10</f>
        <v>0</v>
      </c>
      <c r="M56" s="451">
        <f t="shared" si="5"/>
        <v>29672.1</v>
      </c>
    </row>
    <row r="57" spans="1:13" ht="15.75" thickBot="1">
      <c r="A57" s="1077"/>
      <c r="B57" s="1081"/>
      <c r="C57" s="1070"/>
      <c r="D57" s="57" t="s">
        <v>49</v>
      </c>
      <c r="E57" s="430">
        <f>CR!F11</f>
        <v>162309</v>
      </c>
      <c r="F57" s="404">
        <f>TOR!F11</f>
        <v>306622</v>
      </c>
      <c r="G57" s="404">
        <f>KBR!F11</f>
        <v>208500</v>
      </c>
      <c r="H57" s="404">
        <f>OR!F11</f>
        <v>87652</v>
      </c>
      <c r="I57" s="431">
        <f>SR!F11</f>
        <v>9000</v>
      </c>
      <c r="J57" s="431">
        <f>NER!F11</f>
        <v>0</v>
      </c>
      <c r="K57" s="431">
        <f>SCR!F11</f>
        <v>0</v>
      </c>
      <c r="L57" s="431">
        <f>WCR!F11</f>
        <v>0</v>
      </c>
      <c r="M57" s="450">
        <f t="shared" si="5"/>
        <v>774083</v>
      </c>
    </row>
    <row r="58" spans="1:13" ht="15.75" thickBot="1">
      <c r="A58" s="1077"/>
      <c r="B58" s="8"/>
      <c r="C58" s="1070" t="s">
        <v>43</v>
      </c>
      <c r="D58" s="7" t="s">
        <v>121</v>
      </c>
      <c r="E58" s="429">
        <f>CR!F12</f>
        <v>4400</v>
      </c>
      <c r="F58" s="427">
        <f>TOR!F12</f>
        <v>975</v>
      </c>
      <c r="G58" s="427">
        <f>KBR!F12</f>
        <v>145.69999999999999</v>
      </c>
      <c r="H58" s="427">
        <f>OR!F12</f>
        <v>1960</v>
      </c>
      <c r="I58" s="428">
        <f>SR!F12</f>
        <v>875</v>
      </c>
      <c r="J58" s="428">
        <f>NER!F12</f>
        <v>345</v>
      </c>
      <c r="K58" s="428">
        <f>SCR!F12</f>
        <v>0</v>
      </c>
      <c r="L58" s="428">
        <f>WCR!F12</f>
        <v>0</v>
      </c>
      <c r="M58" s="451">
        <f t="shared" si="5"/>
        <v>8700.7000000000007</v>
      </c>
    </row>
    <row r="59" spans="1:13" ht="15.75" thickBot="1">
      <c r="A59" s="1077"/>
      <c r="B59" s="47"/>
      <c r="C59" s="1070"/>
      <c r="D59" s="57" t="s">
        <v>49</v>
      </c>
      <c r="E59" s="430">
        <f>CR!F13</f>
        <v>998000</v>
      </c>
      <c r="F59" s="404">
        <f>TOR!F13</f>
        <v>403500</v>
      </c>
      <c r="G59" s="404">
        <f>KBR!F13</f>
        <v>135760</v>
      </c>
      <c r="H59" s="404">
        <f>OR!F13</f>
        <v>1612000</v>
      </c>
      <c r="I59" s="431">
        <f>SR!F13</f>
        <v>1025000</v>
      </c>
      <c r="J59" s="431">
        <f>NER!F13</f>
        <v>362500</v>
      </c>
      <c r="K59" s="431">
        <f>SCR!F13</f>
        <v>0</v>
      </c>
      <c r="L59" s="431">
        <f>WCR!F13</f>
        <v>0</v>
      </c>
      <c r="M59" s="450">
        <f t="shared" si="5"/>
        <v>4536760</v>
      </c>
    </row>
    <row r="60" spans="1:13" ht="15.75" thickBot="1">
      <c r="A60" s="1077"/>
      <c r="B60" s="48"/>
      <c r="C60" s="1070" t="s">
        <v>41</v>
      </c>
      <c r="D60" s="7" t="s">
        <v>121</v>
      </c>
      <c r="E60" s="429">
        <f>CR!F14</f>
        <v>110</v>
      </c>
      <c r="F60" s="427">
        <f>TOR!F14</f>
        <v>237</v>
      </c>
      <c r="G60" s="427">
        <f>KBR!F14</f>
        <v>462</v>
      </c>
      <c r="H60" s="427">
        <f>OR!F14</f>
        <v>985.1</v>
      </c>
      <c r="I60" s="428">
        <f>SR!F14</f>
        <v>552</v>
      </c>
      <c r="J60" s="428">
        <f>NER!F14</f>
        <v>0</v>
      </c>
      <c r="K60" s="428">
        <f>SCR!F14</f>
        <v>0</v>
      </c>
      <c r="L60" s="428">
        <f>WCR!F14</f>
        <v>50</v>
      </c>
      <c r="M60" s="451">
        <f t="shared" si="5"/>
        <v>2396.1</v>
      </c>
    </row>
    <row r="61" spans="1:13" ht="15.75" thickBot="1">
      <c r="A61" s="1077"/>
      <c r="B61" s="48"/>
      <c r="C61" s="1070"/>
      <c r="D61" s="57" t="s">
        <v>49</v>
      </c>
      <c r="E61" s="430">
        <f>CR!F15</f>
        <v>81180</v>
      </c>
      <c r="F61" s="404">
        <f>TOR!F15</f>
        <v>167510</v>
      </c>
      <c r="G61" s="404">
        <f>KBR!F15</f>
        <v>319565</v>
      </c>
      <c r="H61" s="404">
        <f>OR!F15</f>
        <v>541903</v>
      </c>
      <c r="I61" s="431">
        <f>SR!F15</f>
        <v>503855.6</v>
      </c>
      <c r="J61" s="431">
        <f>NER!F15</f>
        <v>0</v>
      </c>
      <c r="K61" s="431">
        <f>SCR!F15</f>
        <v>0</v>
      </c>
      <c r="L61" s="431">
        <f>WCR!F15</f>
        <v>41169</v>
      </c>
      <c r="M61" s="450">
        <f t="shared" si="5"/>
        <v>1655182.6</v>
      </c>
    </row>
    <row r="62" spans="1:13" ht="15.75" thickBot="1">
      <c r="A62" s="1077"/>
      <c r="B62" s="48"/>
      <c r="C62" s="963" t="s">
        <v>342</v>
      </c>
      <c r="D62" s="7" t="s">
        <v>121</v>
      </c>
      <c r="E62" s="429">
        <f>CR!F16</f>
        <v>0</v>
      </c>
      <c r="F62" s="427">
        <f>TOR!F16</f>
        <v>339.5</v>
      </c>
      <c r="G62" s="427">
        <f>KBR!F16</f>
        <v>0</v>
      </c>
      <c r="H62" s="427">
        <f>OR!F16</f>
        <v>0</v>
      </c>
      <c r="I62" s="428">
        <f>SR!F16</f>
        <v>0</v>
      </c>
      <c r="J62" s="428">
        <f>NER!F16</f>
        <v>0</v>
      </c>
      <c r="K62" s="428">
        <f>SCR!F16</f>
        <v>0</v>
      </c>
      <c r="L62" s="428">
        <f>WCR!F16</f>
        <v>0</v>
      </c>
      <c r="M62" s="451">
        <f>SUM(E62:L62)</f>
        <v>339.5</v>
      </c>
    </row>
    <row r="63" spans="1:13" ht="15" customHeight="1" thickBot="1">
      <c r="A63" s="1077"/>
      <c r="B63" s="48"/>
      <c r="C63" s="964"/>
      <c r="D63" s="57" t="s">
        <v>49</v>
      </c>
      <c r="E63" s="430">
        <f>CR!F17</f>
        <v>0</v>
      </c>
      <c r="F63" s="404">
        <f>TOR!F17</f>
        <v>496740</v>
      </c>
      <c r="G63" s="404">
        <f>KBR!F17</f>
        <v>0</v>
      </c>
      <c r="H63" s="404">
        <f>OR!F17</f>
        <v>0</v>
      </c>
      <c r="I63" s="431">
        <f>SR!F17</f>
        <v>0</v>
      </c>
      <c r="J63" s="431">
        <f>NER!F17</f>
        <v>0</v>
      </c>
      <c r="K63" s="431">
        <f>SCR!F17</f>
        <v>0</v>
      </c>
      <c r="L63" s="431">
        <f>WCR!F17</f>
        <v>0</v>
      </c>
      <c r="M63" s="450">
        <f t="shared" si="5"/>
        <v>496740</v>
      </c>
    </row>
    <row r="64" spans="1:13" ht="15.75" thickBot="1">
      <c r="A64" s="1077"/>
      <c r="B64" s="48"/>
      <c r="C64" s="1070" t="s">
        <v>52</v>
      </c>
      <c r="D64" s="7" t="s">
        <v>51</v>
      </c>
      <c r="E64" s="429">
        <f>CR!F18</f>
        <v>9403592</v>
      </c>
      <c r="F64" s="427">
        <f>TOR!F18</f>
        <v>3108380</v>
      </c>
      <c r="G64" s="427">
        <f>KBR!F18</f>
        <v>494960</v>
      </c>
      <c r="H64" s="427">
        <f>OR!F18</f>
        <v>9824068</v>
      </c>
      <c r="I64" s="428">
        <f>SR!F18</f>
        <v>2974550</v>
      </c>
      <c r="J64" s="428">
        <f>NER!F18</f>
        <v>200000</v>
      </c>
      <c r="K64" s="428">
        <f>SCR!F18</f>
        <v>0</v>
      </c>
      <c r="L64" s="428">
        <f>WCR!F18</f>
        <v>13800</v>
      </c>
      <c r="M64" s="451">
        <f t="shared" si="5"/>
        <v>26019350</v>
      </c>
    </row>
    <row r="65" spans="1:13" ht="15.75" thickBot="1">
      <c r="A65" s="1077"/>
      <c r="B65" s="48"/>
      <c r="C65" s="1070"/>
      <c r="D65" s="57" t="s">
        <v>49</v>
      </c>
      <c r="E65" s="430">
        <f>CR!F19</f>
        <v>4330690</v>
      </c>
      <c r="F65" s="404">
        <f>TOR!F19</f>
        <v>1350340</v>
      </c>
      <c r="G65" s="404">
        <f>KBR!F19</f>
        <v>237458</v>
      </c>
      <c r="H65" s="404">
        <f>OR!F19</f>
        <v>3955693</v>
      </c>
      <c r="I65" s="431">
        <f>SR!F19</f>
        <v>1708435</v>
      </c>
      <c r="J65" s="431">
        <f>NER!F19</f>
        <v>80000</v>
      </c>
      <c r="K65" s="431">
        <f>SCR!F19</f>
        <v>0</v>
      </c>
      <c r="L65" s="431">
        <f>WCR!F19</f>
        <v>22246</v>
      </c>
      <c r="M65" s="450">
        <f t="shared" si="5"/>
        <v>11684862</v>
      </c>
    </row>
    <row r="66" spans="1:13" ht="15.75" thickBot="1">
      <c r="A66" s="1077"/>
      <c r="B66" s="48"/>
      <c r="C66" s="442" t="s">
        <v>50</v>
      </c>
      <c r="D66" s="7" t="s">
        <v>51</v>
      </c>
      <c r="E66" s="429">
        <f>CR!F20</f>
        <v>8350080</v>
      </c>
      <c r="F66" s="427">
        <f>TOR!F20</f>
        <v>1629000</v>
      </c>
      <c r="G66" s="427">
        <f>KBR!F20</f>
        <v>267360</v>
      </c>
      <c r="H66" s="427">
        <f>OR!F20</f>
        <v>6721510</v>
      </c>
      <c r="I66" s="428">
        <f>SR!F20</f>
        <v>3085000</v>
      </c>
      <c r="J66" s="428">
        <f>NER!F20</f>
        <v>524514</v>
      </c>
      <c r="K66" s="428">
        <f>SCR!F20</f>
        <v>0</v>
      </c>
      <c r="L66" s="428">
        <f>WCR!F20</f>
        <v>261000</v>
      </c>
      <c r="M66" s="451">
        <f t="shared" si="5"/>
        <v>20838464</v>
      </c>
    </row>
    <row r="67" spans="1:13" ht="15.75" thickBot="1">
      <c r="A67" s="1077"/>
      <c r="B67" s="48"/>
      <c r="C67" s="1070" t="s">
        <v>120</v>
      </c>
      <c r="D67" s="7" t="s">
        <v>121</v>
      </c>
      <c r="E67" s="429">
        <f>CR!F21</f>
        <v>0</v>
      </c>
      <c r="F67" s="427">
        <f>TOR!F21</f>
        <v>50</v>
      </c>
      <c r="G67" s="427">
        <f>KBR!F21</f>
        <v>38</v>
      </c>
      <c r="H67" s="427">
        <f>OR!F21</f>
        <v>425</v>
      </c>
      <c r="I67" s="428">
        <f>SR!F21</f>
        <v>0</v>
      </c>
      <c r="J67" s="428">
        <f>NER!F21</f>
        <v>0</v>
      </c>
      <c r="K67" s="428">
        <f>SCR!F21</f>
        <v>0</v>
      </c>
      <c r="L67" s="428">
        <f>WCR!F21</f>
        <v>0</v>
      </c>
      <c r="M67" s="451">
        <f t="shared" si="5"/>
        <v>513</v>
      </c>
    </row>
    <row r="68" spans="1:13" ht="15.75" thickBot="1">
      <c r="A68" s="1077"/>
      <c r="B68" s="48"/>
      <c r="C68" s="963"/>
      <c r="D68" s="57" t="s">
        <v>49</v>
      </c>
      <c r="E68" s="432">
        <f>CR!F22</f>
        <v>0</v>
      </c>
      <c r="F68" s="433">
        <f>TOR!F22</f>
        <v>45000</v>
      </c>
      <c r="G68" s="433">
        <f>KBR!F22</f>
        <v>13300</v>
      </c>
      <c r="H68" s="433">
        <f>OR!F22</f>
        <v>464625</v>
      </c>
      <c r="I68" s="434">
        <f>SR!F22</f>
        <v>0</v>
      </c>
      <c r="J68" s="434">
        <f>NER!F22</f>
        <v>0</v>
      </c>
      <c r="K68" s="434">
        <f>SCR!F22</f>
        <v>0</v>
      </c>
      <c r="L68" s="434">
        <f>WCR!F22</f>
        <v>0</v>
      </c>
      <c r="M68" s="452">
        <f t="shared" si="5"/>
        <v>522925</v>
      </c>
    </row>
    <row r="69" spans="1:13" ht="15.75" thickBot="1">
      <c r="A69" s="1078"/>
      <c r="B69" s="1082" t="s">
        <v>72</v>
      </c>
      <c r="C69" s="1083"/>
      <c r="D69" s="63" t="s">
        <v>49</v>
      </c>
      <c r="E69" s="78">
        <f>CR!F23</f>
        <v>6354639</v>
      </c>
      <c r="F69" s="79">
        <f>TOR!F23</f>
        <v>2889322</v>
      </c>
      <c r="G69" s="79">
        <f>KBR!F23</f>
        <v>1047165.1</v>
      </c>
      <c r="H69" s="79">
        <f>OR!F23</f>
        <v>7257858</v>
      </c>
      <c r="I69" s="80">
        <f>SR!F23</f>
        <v>3567343.6</v>
      </c>
      <c r="J69" s="80">
        <f>NER!F23</f>
        <v>544096</v>
      </c>
      <c r="K69" s="80">
        <f>SCR!F23</f>
        <v>27510</v>
      </c>
      <c r="L69" s="80">
        <f>WCR!F23</f>
        <v>66275</v>
      </c>
      <c r="M69" s="453">
        <f t="shared" si="5"/>
        <v>21754208.700000003</v>
      </c>
    </row>
    <row r="70" spans="1:13" ht="15.75" thickBot="1">
      <c r="A70" s="1067" t="s">
        <v>78</v>
      </c>
      <c r="B70" s="50"/>
      <c r="C70" s="1070" t="s">
        <v>68</v>
      </c>
      <c r="D70" s="7" t="s">
        <v>121</v>
      </c>
      <c r="E70" s="439">
        <f>CR!F24</f>
        <v>10292</v>
      </c>
      <c r="F70" s="440">
        <f>TOR!F24</f>
        <v>12540.3</v>
      </c>
      <c r="G70" s="440">
        <f>KBR!F24</f>
        <v>2330</v>
      </c>
      <c r="H70" s="440">
        <f>OR!F24</f>
        <v>10000</v>
      </c>
      <c r="I70" s="441">
        <f>SR!F24</f>
        <v>7600</v>
      </c>
      <c r="J70" s="441">
        <f>NER!F24</f>
        <v>0</v>
      </c>
      <c r="K70" s="441">
        <f>SCR!F24</f>
        <v>7050</v>
      </c>
      <c r="L70" s="441">
        <f>WCR!F24</f>
        <v>17551</v>
      </c>
      <c r="M70" s="454">
        <f t="shared" si="5"/>
        <v>67363.3</v>
      </c>
    </row>
    <row r="71" spans="1:13" ht="15.75" thickBot="1">
      <c r="A71" s="1068"/>
      <c r="B71" s="51"/>
      <c r="C71" s="1070"/>
      <c r="D71" s="57" t="s">
        <v>49</v>
      </c>
      <c r="E71" s="430">
        <f>CR!F25</f>
        <v>361121</v>
      </c>
      <c r="F71" s="404">
        <f>TOR!F25</f>
        <v>149960</v>
      </c>
      <c r="G71" s="404">
        <f>KBR!F25</f>
        <v>81550</v>
      </c>
      <c r="H71" s="404">
        <f>OR!F25</f>
        <v>30000</v>
      </c>
      <c r="I71" s="431">
        <f>SR!F25</f>
        <v>282800</v>
      </c>
      <c r="J71" s="431">
        <f>NER!F25</f>
        <v>0</v>
      </c>
      <c r="K71" s="431">
        <f>SCR!F25</f>
        <v>384180</v>
      </c>
      <c r="L71" s="431">
        <f>WCR!F25</f>
        <v>357525</v>
      </c>
      <c r="M71" s="450">
        <f t="shared" si="5"/>
        <v>1647136</v>
      </c>
    </row>
    <row r="72" spans="1:13" ht="15.75" thickBot="1">
      <c r="A72" s="1068"/>
      <c r="B72" s="51"/>
      <c r="C72" s="1070" t="s">
        <v>74</v>
      </c>
      <c r="D72" s="7" t="s">
        <v>121</v>
      </c>
      <c r="E72" s="429">
        <f>CR!F26</f>
        <v>0</v>
      </c>
      <c r="F72" s="427">
        <f>TOR!F26</f>
        <v>21.3</v>
      </c>
      <c r="G72" s="427">
        <f>KBR!F26</f>
        <v>50</v>
      </c>
      <c r="H72" s="427">
        <f>OR!F26</f>
        <v>0</v>
      </c>
      <c r="I72" s="428">
        <f>SR!F26</f>
        <v>0</v>
      </c>
      <c r="J72" s="428">
        <f>NER!F26</f>
        <v>0</v>
      </c>
      <c r="K72" s="428">
        <f>SCR!F26</f>
        <v>0</v>
      </c>
      <c r="L72" s="428">
        <f>WCR!F26</f>
        <v>0</v>
      </c>
      <c r="M72" s="451">
        <f t="shared" si="5"/>
        <v>71.3</v>
      </c>
    </row>
    <row r="73" spans="1:13" ht="15.75" thickBot="1">
      <c r="A73" s="1068"/>
      <c r="B73" s="51"/>
      <c r="C73" s="1070"/>
      <c r="D73" s="57" t="s">
        <v>49</v>
      </c>
      <c r="E73" s="430">
        <f>CR!F27</f>
        <v>0</v>
      </c>
      <c r="F73" s="404">
        <f>TOR!F27</f>
        <v>21300</v>
      </c>
      <c r="G73" s="404">
        <f>KBR!F27</f>
        <v>50000</v>
      </c>
      <c r="H73" s="404">
        <f>OR!F27</f>
        <v>0</v>
      </c>
      <c r="I73" s="431">
        <f>SR!F27</f>
        <v>0</v>
      </c>
      <c r="J73" s="431">
        <f>NER!F27</f>
        <v>0</v>
      </c>
      <c r="K73" s="431">
        <f>SCR!F27</f>
        <v>0</v>
      </c>
      <c r="L73" s="431">
        <f>WCR!F27</f>
        <v>0</v>
      </c>
      <c r="M73" s="450">
        <f t="shared" si="5"/>
        <v>71300</v>
      </c>
    </row>
    <row r="74" spans="1:13" ht="15.75" thickBot="1">
      <c r="A74" s="1068"/>
      <c r="B74" s="51"/>
      <c r="C74" s="1070" t="s">
        <v>44</v>
      </c>
      <c r="D74" s="7" t="s">
        <v>121</v>
      </c>
      <c r="E74" s="429">
        <f>CR!F28</f>
        <v>1370</v>
      </c>
      <c r="F74" s="427">
        <f>TOR!F28</f>
        <v>440.3</v>
      </c>
      <c r="G74" s="427">
        <f>KBR!F28</f>
        <v>50</v>
      </c>
      <c r="H74" s="427">
        <f>OR!F28</f>
        <v>0</v>
      </c>
      <c r="I74" s="428">
        <f>SR!F28</f>
        <v>1512</v>
      </c>
      <c r="J74" s="428">
        <f>NER!F28</f>
        <v>0</v>
      </c>
      <c r="K74" s="428">
        <f>SCR!F28</f>
        <v>232</v>
      </c>
      <c r="L74" s="428">
        <f>WCR!F28</f>
        <v>48</v>
      </c>
      <c r="M74" s="451">
        <f t="shared" si="5"/>
        <v>3652.3</v>
      </c>
    </row>
    <row r="75" spans="1:13" ht="15.75" thickBot="1">
      <c r="A75" s="1068"/>
      <c r="B75" s="51"/>
      <c r="C75" s="1070"/>
      <c r="D75" s="57" t="s">
        <v>49</v>
      </c>
      <c r="E75" s="430">
        <f>CR!F29</f>
        <v>1666660</v>
      </c>
      <c r="F75" s="404">
        <f>TOR!F29</f>
        <v>616420</v>
      </c>
      <c r="G75" s="404">
        <f>KBR!F29</f>
        <v>60000</v>
      </c>
      <c r="H75" s="404">
        <f>OR!F29</f>
        <v>0</v>
      </c>
      <c r="I75" s="431">
        <f>SR!F29</f>
        <v>2538500</v>
      </c>
      <c r="J75" s="431">
        <f>NER!F29</f>
        <v>0</v>
      </c>
      <c r="K75" s="431">
        <f>SCR!F29</f>
        <v>424518</v>
      </c>
      <c r="L75" s="431">
        <f>WCR!F29</f>
        <v>88300</v>
      </c>
      <c r="M75" s="450">
        <f t="shared" si="5"/>
        <v>5394398</v>
      </c>
    </row>
    <row r="76" spans="1:13" ht="15.75" thickBot="1">
      <c r="A76" s="1068"/>
      <c r="B76" s="51"/>
      <c r="C76" s="1070" t="s">
        <v>45</v>
      </c>
      <c r="D76" s="7" t="s">
        <v>121</v>
      </c>
      <c r="E76" s="429">
        <f>CR!F30</f>
        <v>7550</v>
      </c>
      <c r="F76" s="427">
        <f>TOR!F30</f>
        <v>3089</v>
      </c>
      <c r="G76" s="427">
        <f>KBR!F30</f>
        <v>0</v>
      </c>
      <c r="H76" s="427">
        <f>OR!F30</f>
        <v>8800</v>
      </c>
      <c r="I76" s="428">
        <f>SR!F30</f>
        <v>6850</v>
      </c>
      <c r="J76" s="428">
        <f>NER!F30</f>
        <v>0</v>
      </c>
      <c r="K76" s="428">
        <f>SCR!F30</f>
        <v>3060</v>
      </c>
      <c r="L76" s="428">
        <f>WCR!F30</f>
        <v>9300</v>
      </c>
      <c r="M76" s="451">
        <f t="shared" si="5"/>
        <v>38649</v>
      </c>
    </row>
    <row r="77" spans="1:13" ht="15.75" thickBot="1">
      <c r="A77" s="1068"/>
      <c r="B77" s="51"/>
      <c r="C77" s="1070"/>
      <c r="D77" s="57" t="s">
        <v>49</v>
      </c>
      <c r="E77" s="430">
        <f>CR!F31</f>
        <v>1214650</v>
      </c>
      <c r="F77" s="404">
        <f>TOR!F31</f>
        <v>562800</v>
      </c>
      <c r="G77" s="404">
        <f>KBR!F31</f>
        <v>0</v>
      </c>
      <c r="H77" s="404">
        <f>OR!F31</f>
        <v>1936000</v>
      </c>
      <c r="I77" s="431">
        <f>SR!F31</f>
        <v>1494750</v>
      </c>
      <c r="J77" s="431">
        <f>NER!F31</f>
        <v>0</v>
      </c>
      <c r="K77" s="431">
        <f>SCR!F31</f>
        <v>679320</v>
      </c>
      <c r="L77" s="431">
        <f>WCR!F31</f>
        <v>2053500</v>
      </c>
      <c r="M77" s="450">
        <f t="shared" si="5"/>
        <v>7941020</v>
      </c>
    </row>
    <row r="78" spans="1:13" ht="15.75" thickBot="1">
      <c r="A78" s="1068"/>
      <c r="B78" s="51"/>
      <c r="C78" s="1070" t="s">
        <v>46</v>
      </c>
      <c r="D78" s="7" t="s">
        <v>121</v>
      </c>
      <c r="E78" s="429">
        <f>CR!F32</f>
        <v>0</v>
      </c>
      <c r="F78" s="427">
        <f>TOR!F32</f>
        <v>0</v>
      </c>
      <c r="G78" s="427">
        <f>KBR!F32</f>
        <v>0</v>
      </c>
      <c r="H78" s="427">
        <f>OR!F32</f>
        <v>0</v>
      </c>
      <c r="I78" s="428">
        <f>SR!F32</f>
        <v>0</v>
      </c>
      <c r="J78" s="428">
        <f>NER!F32</f>
        <v>0</v>
      </c>
      <c r="K78" s="428">
        <f>SCR!F32</f>
        <v>0</v>
      </c>
      <c r="L78" s="428">
        <f>WCR!F32</f>
        <v>0</v>
      </c>
      <c r="M78" s="451">
        <f t="shared" si="5"/>
        <v>0</v>
      </c>
    </row>
    <row r="79" spans="1:13" ht="15.75" thickBot="1">
      <c r="A79" s="1068"/>
      <c r="B79" s="52"/>
      <c r="C79" s="1070"/>
      <c r="D79" s="57" t="s">
        <v>49</v>
      </c>
      <c r="E79" s="432">
        <f>CR!F33</f>
        <v>0</v>
      </c>
      <c r="F79" s="433">
        <f>TOR!F33</f>
        <v>0</v>
      </c>
      <c r="G79" s="433">
        <f>KBR!F33</f>
        <v>0</v>
      </c>
      <c r="H79" s="433">
        <f>OR!F33</f>
        <v>0</v>
      </c>
      <c r="I79" s="434">
        <f>SR!F33</f>
        <v>0</v>
      </c>
      <c r="J79" s="434">
        <f>NER!F33</f>
        <v>0</v>
      </c>
      <c r="K79" s="434">
        <f>SCR!F33</f>
        <v>0</v>
      </c>
      <c r="L79" s="434">
        <f>WCR!F33</f>
        <v>0</v>
      </c>
      <c r="M79" s="452">
        <f t="shared" si="5"/>
        <v>0</v>
      </c>
    </row>
    <row r="80" spans="1:13" ht="15.75" thickBot="1">
      <c r="A80" s="1069"/>
      <c r="B80" s="1071" t="s">
        <v>73</v>
      </c>
      <c r="C80" s="1072"/>
      <c r="D80" s="64" t="s">
        <v>49</v>
      </c>
      <c r="E80" s="81">
        <f>CR!F34</f>
        <v>3242431</v>
      </c>
      <c r="F80" s="82">
        <f>TOR!F34</f>
        <v>1350480</v>
      </c>
      <c r="G80" s="82">
        <f>KBR!F34</f>
        <v>191550</v>
      </c>
      <c r="H80" s="82">
        <f>OR!F34</f>
        <v>1966000</v>
      </c>
      <c r="I80" s="83">
        <f>SR!F34</f>
        <v>4316050</v>
      </c>
      <c r="J80" s="83">
        <f>NER!F34</f>
        <v>0</v>
      </c>
      <c r="K80" s="83">
        <f>SCR!F34</f>
        <v>1488018</v>
      </c>
      <c r="L80" s="83">
        <f>WCR!F34</f>
        <v>2499325</v>
      </c>
      <c r="M80" s="455">
        <f t="shared" si="5"/>
        <v>15053854</v>
      </c>
    </row>
    <row r="81" spans="1:29" ht="16.5" thickBot="1">
      <c r="A81" s="1073" t="s">
        <v>75</v>
      </c>
      <c r="B81" s="54"/>
      <c r="C81" s="91" t="s">
        <v>86</v>
      </c>
      <c r="D81" s="57" t="s">
        <v>49</v>
      </c>
      <c r="E81" s="60">
        <f>CR!F35</f>
        <v>0</v>
      </c>
      <c r="F81" s="66">
        <f>TOR!F35</f>
        <v>60000</v>
      </c>
      <c r="G81" s="66">
        <f>KBR!F35</f>
        <v>0</v>
      </c>
      <c r="H81" s="66">
        <f>OR!F35</f>
        <v>135000</v>
      </c>
      <c r="I81" s="69">
        <f>SR!F35</f>
        <v>69212</v>
      </c>
      <c r="J81" s="69">
        <f>NER!F35</f>
        <v>20000</v>
      </c>
      <c r="K81" s="69">
        <f>SCR!F35</f>
        <v>0</v>
      </c>
      <c r="L81" s="69">
        <f>WCR!F35</f>
        <v>0</v>
      </c>
      <c r="M81" s="456">
        <f t="shared" si="5"/>
        <v>284212</v>
      </c>
    </row>
    <row r="82" spans="1:29" ht="32.25" thickBot="1">
      <c r="A82" s="1074"/>
      <c r="B82" s="54"/>
      <c r="C82" s="62" t="s">
        <v>69</v>
      </c>
      <c r="D82" s="57" t="s">
        <v>49</v>
      </c>
      <c r="E82" s="60">
        <f>CR!F36</f>
        <v>15000</v>
      </c>
      <c r="F82" s="66">
        <f>TOR!F36</f>
        <v>37000</v>
      </c>
      <c r="G82" s="66">
        <f>KBR!F36</f>
        <v>20000</v>
      </c>
      <c r="H82" s="66">
        <f>OR!F36</f>
        <v>30000</v>
      </c>
      <c r="I82" s="69">
        <f>SR!F36</f>
        <v>15000</v>
      </c>
      <c r="J82" s="69">
        <f>NER!F36</f>
        <v>10000</v>
      </c>
      <c r="K82" s="69">
        <f>SCR!F36</f>
        <v>15000</v>
      </c>
      <c r="L82" s="69">
        <f>WCR!F36</f>
        <v>20000</v>
      </c>
      <c r="M82" s="456">
        <f t="shared" si="5"/>
        <v>162000</v>
      </c>
    </row>
    <row r="83" spans="1:29" ht="48" thickBot="1">
      <c r="A83" s="1074"/>
      <c r="B83" s="55"/>
      <c r="C83" s="62" t="s">
        <v>47</v>
      </c>
      <c r="D83" s="7" t="s">
        <v>49</v>
      </c>
      <c r="E83" s="61">
        <f>CR!F37</f>
        <v>979706.7</v>
      </c>
      <c r="F83" s="70">
        <f>TOR!F37</f>
        <v>520306.2</v>
      </c>
      <c r="G83" s="70">
        <f>KBR!F37</f>
        <v>183871.51</v>
      </c>
      <c r="H83" s="70">
        <f>OR!F37</f>
        <v>924885.8</v>
      </c>
      <c r="I83" s="71">
        <f>SR!F37</f>
        <v>788338.96</v>
      </c>
      <c r="J83" s="71">
        <f>NER!F37</f>
        <v>54409.600000000006</v>
      </c>
      <c r="K83" s="71">
        <f>SCR!F37</f>
        <v>151552.79999999999</v>
      </c>
      <c r="L83" s="71">
        <f>WCR!F37</f>
        <v>256560</v>
      </c>
      <c r="M83" s="457">
        <f t="shared" si="5"/>
        <v>3859631.57</v>
      </c>
    </row>
    <row r="84" spans="1:29" ht="15.75" thickBot="1">
      <c r="A84" s="1075"/>
      <c r="B84" s="953" t="s">
        <v>135</v>
      </c>
      <c r="C84" s="954"/>
      <c r="D84" s="86" t="s">
        <v>49</v>
      </c>
      <c r="E84" s="87">
        <f>SUM(E81:E83)</f>
        <v>994706.7</v>
      </c>
      <c r="F84" s="87">
        <f>TOR!F38</f>
        <v>617306.19999999995</v>
      </c>
      <c r="G84" s="87">
        <f>KBR!F38</f>
        <v>203871.51</v>
      </c>
      <c r="H84" s="87">
        <f>OR!F38</f>
        <v>1089885.8</v>
      </c>
      <c r="I84" s="87">
        <f>SR!F38</f>
        <v>872550.96</v>
      </c>
      <c r="J84" s="87">
        <f>NER!F38</f>
        <v>84409.600000000006</v>
      </c>
      <c r="K84" s="87">
        <f>SCR!F38</f>
        <v>166552.79999999999</v>
      </c>
      <c r="L84" s="87">
        <f>WCR!F38</f>
        <v>276560</v>
      </c>
      <c r="M84" s="458">
        <f t="shared" si="5"/>
        <v>4305843.57</v>
      </c>
    </row>
    <row r="85" spans="1:29" ht="15.75" thickBot="1">
      <c r="A85" s="1056"/>
      <c r="B85" s="1058" t="s">
        <v>136</v>
      </c>
      <c r="C85" s="1059"/>
      <c r="D85" s="88" t="s">
        <v>49</v>
      </c>
      <c r="E85" s="89">
        <f>SUM(E84,E80,E69)</f>
        <v>10591776.699999999</v>
      </c>
      <c r="F85" s="89">
        <f>TOR!F39</f>
        <v>4857108.2</v>
      </c>
      <c r="G85" s="89">
        <f t="shared" ref="G85:L85" si="6">SUM(G84,G80,G69)</f>
        <v>1442586.6099999999</v>
      </c>
      <c r="H85" s="89">
        <f t="shared" si="6"/>
        <v>10313743.800000001</v>
      </c>
      <c r="I85" s="89">
        <f t="shared" si="6"/>
        <v>8755944.5600000005</v>
      </c>
      <c r="J85" s="89">
        <f t="shared" si="6"/>
        <v>628505.59999999998</v>
      </c>
      <c r="K85" s="89">
        <f t="shared" si="6"/>
        <v>1682080.8</v>
      </c>
      <c r="L85" s="89">
        <f t="shared" si="6"/>
        <v>2842160</v>
      </c>
      <c r="M85" s="89">
        <f t="shared" si="5"/>
        <v>41113906.269999996</v>
      </c>
    </row>
    <row r="86" spans="1:29" ht="15">
      <c r="A86" s="1057"/>
      <c r="B86" s="444"/>
      <c r="C86" s="444"/>
      <c r="D86" s="22"/>
      <c r="E86" s="445"/>
      <c r="F86" s="445"/>
      <c r="G86" s="445"/>
      <c r="H86" s="445"/>
      <c r="I86" s="445"/>
      <c r="J86" s="445"/>
      <c r="K86" s="445"/>
      <c r="L86" s="445"/>
    </row>
    <row r="87" spans="1:29" ht="15">
      <c r="A87" s="1057"/>
      <c r="B87" s="444"/>
      <c r="C87" s="444"/>
      <c r="D87" s="22"/>
      <c r="E87" s="445"/>
      <c r="F87" s="445"/>
      <c r="G87" s="445"/>
      <c r="H87" s="445"/>
      <c r="I87" s="445"/>
      <c r="J87" s="445"/>
      <c r="K87" s="445"/>
      <c r="L87" s="445"/>
    </row>
    <row r="88" spans="1:29" ht="15.75" thickBot="1">
      <c r="A88" s="1057"/>
      <c r="B88" s="1060"/>
      <c r="C88" s="1060"/>
      <c r="D88" s="22"/>
      <c r="E88" s="445"/>
      <c r="F88" s="445"/>
      <c r="G88" s="445"/>
      <c r="H88" s="445"/>
      <c r="I88" s="445"/>
      <c r="J88" s="445"/>
      <c r="K88" s="445"/>
      <c r="L88" s="445"/>
    </row>
    <row r="89" spans="1:29" ht="20.25">
      <c r="E89" s="1061" t="s">
        <v>343</v>
      </c>
      <c r="F89" s="1062"/>
      <c r="G89" s="1062"/>
      <c r="H89" s="1062"/>
      <c r="I89" s="1062"/>
      <c r="J89" s="1062"/>
      <c r="K89" s="1062"/>
      <c r="L89" s="1062"/>
      <c r="M89" s="1062"/>
      <c r="N89" s="1062"/>
      <c r="O89" s="1062"/>
      <c r="P89" s="1062"/>
      <c r="Q89" s="1062"/>
      <c r="R89" s="1062"/>
      <c r="S89" s="1062"/>
      <c r="T89" s="1062"/>
      <c r="U89" s="1062"/>
      <c r="V89" s="1062"/>
      <c r="W89" s="1062"/>
      <c r="X89" s="1062"/>
      <c r="Y89" s="1062"/>
      <c r="Z89" s="1062"/>
      <c r="AA89" s="1062"/>
      <c r="AB89" s="1062"/>
      <c r="AC89" s="1063"/>
    </row>
    <row r="90" spans="1:29" ht="16.5" customHeight="1" thickBot="1">
      <c r="E90" s="1064" t="s">
        <v>241</v>
      </c>
      <c r="F90" s="1065"/>
      <c r="G90" s="1066"/>
      <c r="H90" s="1064" t="s">
        <v>244</v>
      </c>
      <c r="I90" s="1065"/>
      <c r="J90" s="1066"/>
      <c r="K90" s="1064" t="s">
        <v>248</v>
      </c>
      <c r="L90" s="1066"/>
      <c r="M90" s="1064" t="s">
        <v>253</v>
      </c>
      <c r="N90" s="1065"/>
      <c r="O90" s="1065"/>
      <c r="P90" s="1066"/>
      <c r="Q90" s="1064" t="s">
        <v>257</v>
      </c>
      <c r="R90" s="1065"/>
      <c r="S90" s="1066"/>
      <c r="T90" s="1064" t="s">
        <v>260</v>
      </c>
      <c r="U90" s="1066"/>
      <c r="V90" s="1064" t="s">
        <v>265</v>
      </c>
      <c r="W90" s="1065"/>
      <c r="X90" s="1066"/>
      <c r="Y90" s="1064" t="s">
        <v>269</v>
      </c>
      <c r="Z90" s="1065"/>
      <c r="AA90" s="1065"/>
      <c r="AB90" s="1066"/>
    </row>
    <row r="91" spans="1:29" ht="15.75" thickBot="1">
      <c r="E91" s="448" t="s">
        <v>238</v>
      </c>
      <c r="F91" s="448" t="s">
        <v>239</v>
      </c>
      <c r="G91" s="448" t="s">
        <v>240</v>
      </c>
      <c r="H91" s="459" t="s">
        <v>246</v>
      </c>
      <c r="I91" s="448" t="s">
        <v>242</v>
      </c>
      <c r="J91" s="448" t="s">
        <v>243</v>
      </c>
      <c r="K91" s="448" t="s">
        <v>245</v>
      </c>
      <c r="L91" s="448" t="s">
        <v>247</v>
      </c>
      <c r="M91" s="448" t="s">
        <v>249</v>
      </c>
      <c r="N91" s="448" t="s">
        <v>250</v>
      </c>
      <c r="O91" s="448" t="s">
        <v>251</v>
      </c>
      <c r="P91" s="448" t="s">
        <v>252</v>
      </c>
      <c r="Q91" s="448" t="s">
        <v>254</v>
      </c>
      <c r="R91" s="448" t="s">
        <v>255</v>
      </c>
      <c r="S91" s="448" t="s">
        <v>256</v>
      </c>
      <c r="T91" s="448" t="s">
        <v>258</v>
      </c>
      <c r="U91" s="448" t="s">
        <v>259</v>
      </c>
      <c r="V91" s="448" t="s">
        <v>262</v>
      </c>
      <c r="W91" s="448" t="s">
        <v>263</v>
      </c>
      <c r="X91" s="448" t="s">
        <v>264</v>
      </c>
      <c r="Y91" s="448" t="s">
        <v>266</v>
      </c>
      <c r="Z91" s="448" t="s">
        <v>267</v>
      </c>
      <c r="AA91" s="448" t="s">
        <v>268</v>
      </c>
      <c r="AB91" s="448" t="s">
        <v>261</v>
      </c>
      <c r="AC91" s="448" t="s">
        <v>237</v>
      </c>
    </row>
    <row r="92" spans="1:29" ht="15.75" thickBot="1">
      <c r="A92" s="1076" t="s">
        <v>77</v>
      </c>
      <c r="B92" s="1079" t="s">
        <v>40</v>
      </c>
      <c r="C92" s="1070" t="s">
        <v>42</v>
      </c>
      <c r="D92" s="7" t="s">
        <v>121</v>
      </c>
      <c r="E92" s="436">
        <f>CR!F47</f>
        <v>0</v>
      </c>
      <c r="F92" s="437">
        <f>CR!F90</f>
        <v>0</v>
      </c>
      <c r="G92" s="438">
        <f>CR!F133</f>
        <v>0</v>
      </c>
      <c r="H92" s="460">
        <f>TOR!F47</f>
        <v>0</v>
      </c>
      <c r="I92" s="472">
        <f>TOR!F90</f>
        <v>289</v>
      </c>
      <c r="J92" s="438">
        <f>TOR!F133</f>
        <v>100</v>
      </c>
      <c r="K92" s="436">
        <f>KBR!F47</f>
        <v>0</v>
      </c>
      <c r="L92" s="438">
        <f>KBR!F90</f>
        <v>0</v>
      </c>
      <c r="M92" s="436">
        <f>OR!F47</f>
        <v>0</v>
      </c>
      <c r="N92" s="437">
        <f>OR!F90</f>
        <v>1000</v>
      </c>
      <c r="O92" s="437">
        <f>OR!F133</f>
        <v>0</v>
      </c>
      <c r="P92" s="438">
        <f>OR!F176</f>
        <v>0</v>
      </c>
      <c r="Q92" s="436">
        <f>SR!F133</f>
        <v>0</v>
      </c>
      <c r="R92" s="437">
        <f>SR!F90</f>
        <v>219</v>
      </c>
      <c r="S92" s="438">
        <f>SR!F47</f>
        <v>0</v>
      </c>
      <c r="T92" s="436">
        <f>NER!F90</f>
        <v>285</v>
      </c>
      <c r="U92" s="438">
        <f>NER!F47</f>
        <v>300</v>
      </c>
      <c r="V92" s="436">
        <f>SCR!F47</f>
        <v>0</v>
      </c>
      <c r="W92" s="437">
        <f>SCR!F90</f>
        <v>0</v>
      </c>
      <c r="X92" s="438">
        <f>SCR!F133</f>
        <v>0</v>
      </c>
      <c r="Y92" s="436">
        <f>WCR!F47</f>
        <v>0</v>
      </c>
      <c r="Z92" s="437">
        <f>WCR!F133</f>
        <v>0</v>
      </c>
      <c r="AA92" s="437">
        <f>WCR!F90</f>
        <v>0</v>
      </c>
      <c r="AB92" s="438">
        <f>WCR!F176</f>
        <v>0</v>
      </c>
      <c r="AC92" s="449">
        <f t="shared" ref="AC92:AC127" si="7">SUM(E92:AB92)</f>
        <v>2193</v>
      </c>
    </row>
    <row r="93" spans="1:29" ht="15.75" thickBot="1">
      <c r="A93" s="1077"/>
      <c r="B93" s="1080"/>
      <c r="C93" s="1070"/>
      <c r="D93" s="57" t="s">
        <v>49</v>
      </c>
      <c r="E93" s="435">
        <f>CR!F48</f>
        <v>0</v>
      </c>
      <c r="F93" s="404">
        <f>CR!F91</f>
        <v>0</v>
      </c>
      <c r="G93" s="431">
        <f>CR!F134</f>
        <v>0</v>
      </c>
      <c r="H93" s="461">
        <f>TOR!F48</f>
        <v>0</v>
      </c>
      <c r="I93" s="412">
        <f>TOR!F91</f>
        <v>18800</v>
      </c>
      <c r="J93" s="431">
        <f>TOR!F134</f>
        <v>6000</v>
      </c>
      <c r="K93" s="430">
        <f>KBR!F48</f>
        <v>0</v>
      </c>
      <c r="L93" s="431">
        <f>KBR!F91</f>
        <v>0</v>
      </c>
      <c r="M93" s="430">
        <f>OR!F48</f>
        <v>0</v>
      </c>
      <c r="N93" s="404">
        <f>OR!F91</f>
        <v>35000</v>
      </c>
      <c r="O93" s="404">
        <f>OR!F134</f>
        <v>0</v>
      </c>
      <c r="P93" s="431">
        <f>OR!F177</f>
        <v>0</v>
      </c>
      <c r="Q93" s="430">
        <f>SR!F134</f>
        <v>0</v>
      </c>
      <c r="R93" s="404">
        <f>SR!F91</f>
        <v>13078</v>
      </c>
      <c r="S93" s="431">
        <f>SR!F48</f>
        <v>0</v>
      </c>
      <c r="T93" s="430">
        <f>NER!F91</f>
        <v>15960</v>
      </c>
      <c r="U93" s="431">
        <f>NER!F48</f>
        <v>10500</v>
      </c>
      <c r="V93" s="430">
        <f>SCR!F48</f>
        <v>0</v>
      </c>
      <c r="W93" s="404">
        <f>SCR!F91</f>
        <v>0</v>
      </c>
      <c r="X93" s="431">
        <f>SCR!F134</f>
        <v>0</v>
      </c>
      <c r="Y93" s="430">
        <f>WCR!F48</f>
        <v>0</v>
      </c>
      <c r="Z93" s="404">
        <f>WCR!F134</f>
        <v>0</v>
      </c>
      <c r="AA93" s="404">
        <f>WCR!F91</f>
        <v>0</v>
      </c>
      <c r="AB93" s="431">
        <f>WCR!F177</f>
        <v>0</v>
      </c>
      <c r="AC93" s="450">
        <f t="shared" si="7"/>
        <v>99338</v>
      </c>
    </row>
    <row r="94" spans="1:29" ht="15.75" thickBot="1">
      <c r="A94" s="1077"/>
      <c r="B94" s="1080"/>
      <c r="C94" s="1070" t="s">
        <v>65</v>
      </c>
      <c r="D94" s="7" t="s">
        <v>121</v>
      </c>
      <c r="E94" s="429">
        <f>CR!F49</f>
        <v>5468</v>
      </c>
      <c r="F94" s="427">
        <f>CR!F92</f>
        <v>3500</v>
      </c>
      <c r="G94" s="428">
        <f>CR!F135</f>
        <v>2500</v>
      </c>
      <c r="H94" s="462">
        <f>TOR!F49</f>
        <v>600</v>
      </c>
      <c r="I94" s="473">
        <f>TOR!F92</f>
        <v>75</v>
      </c>
      <c r="J94" s="428">
        <f>TOR!F135</f>
        <v>1525</v>
      </c>
      <c r="K94" s="429">
        <f>KBR!F49</f>
        <v>0</v>
      </c>
      <c r="L94" s="428">
        <f>KBR!F92</f>
        <v>750</v>
      </c>
      <c r="M94" s="429">
        <f>OR!F49</f>
        <v>5210.8</v>
      </c>
      <c r="N94" s="427">
        <f>OR!F92</f>
        <v>2000</v>
      </c>
      <c r="O94" s="427">
        <f>OR!F135</f>
        <v>4000</v>
      </c>
      <c r="P94" s="428">
        <f>OR!F178</f>
        <v>6621</v>
      </c>
      <c r="Q94" s="429">
        <f>SR!F135</f>
        <v>0</v>
      </c>
      <c r="R94" s="427">
        <f>SR!F92</f>
        <v>863</v>
      </c>
      <c r="S94" s="428">
        <f>SR!F49</f>
        <v>4555</v>
      </c>
      <c r="T94" s="429">
        <f>NER!F92</f>
        <v>1234</v>
      </c>
      <c r="U94" s="428">
        <f>NER!F49</f>
        <v>2000</v>
      </c>
      <c r="V94" s="429">
        <f>SCR!F49</f>
        <v>411</v>
      </c>
      <c r="W94" s="427">
        <f>SCR!F92</f>
        <v>20</v>
      </c>
      <c r="X94" s="428">
        <f>SCR!F135</f>
        <v>0</v>
      </c>
      <c r="Y94" s="429">
        <f>WCR!F49</f>
        <v>240</v>
      </c>
      <c r="Z94" s="427">
        <f>WCR!F135</f>
        <v>10</v>
      </c>
      <c r="AA94" s="427">
        <f>WCR!F92</f>
        <v>12</v>
      </c>
      <c r="AB94" s="428">
        <f>WCR!F178</f>
        <v>0</v>
      </c>
      <c r="AC94" s="451">
        <f t="shared" si="7"/>
        <v>41594.800000000003</v>
      </c>
    </row>
    <row r="95" spans="1:29" ht="15.75" thickBot="1">
      <c r="A95" s="1077"/>
      <c r="B95" s="1080"/>
      <c r="C95" s="1070"/>
      <c r="D95" s="57" t="s">
        <v>49</v>
      </c>
      <c r="E95" s="430">
        <f>CR!F50</f>
        <v>114310</v>
      </c>
      <c r="F95" s="404">
        <f>CR!F93</f>
        <v>75000</v>
      </c>
      <c r="G95" s="431">
        <f>CR!F136</f>
        <v>70000</v>
      </c>
      <c r="H95" s="461">
        <f>TOR!F50</f>
        <v>18000</v>
      </c>
      <c r="I95" s="412">
        <f>TOR!F93</f>
        <v>1500</v>
      </c>
      <c r="J95" s="431">
        <f>TOR!F136</f>
        <v>71500</v>
      </c>
      <c r="K95" s="430">
        <f>KBR!F50</f>
        <v>0</v>
      </c>
      <c r="L95" s="431">
        <f>KBR!F93</f>
        <v>26250</v>
      </c>
      <c r="M95" s="430">
        <f>OR!F50</f>
        <v>128295</v>
      </c>
      <c r="N95" s="404">
        <f>OR!F93</f>
        <v>70000</v>
      </c>
      <c r="O95" s="404">
        <f>OR!F136</f>
        <v>160000</v>
      </c>
      <c r="P95" s="431">
        <f>OR!F179</f>
        <v>202690</v>
      </c>
      <c r="Q95" s="430">
        <f>SR!F136</f>
        <v>0</v>
      </c>
      <c r="R95" s="404">
        <f>SR!F93</f>
        <v>50544</v>
      </c>
      <c r="S95" s="431">
        <f>SR!F50</f>
        <v>250525</v>
      </c>
      <c r="T95" s="430">
        <f>NER!F93</f>
        <v>15136</v>
      </c>
      <c r="U95" s="431">
        <f>NER!F50</f>
        <v>50000</v>
      </c>
      <c r="V95" s="430">
        <f>SCR!F50</f>
        <v>25885</v>
      </c>
      <c r="W95" s="404">
        <f>SCR!F93</f>
        <v>1625</v>
      </c>
      <c r="X95" s="431">
        <f>SCR!F136</f>
        <v>0</v>
      </c>
      <c r="Y95" s="430">
        <f>WCR!F50</f>
        <v>1790</v>
      </c>
      <c r="Z95" s="404">
        <f>WCR!F136</f>
        <v>650</v>
      </c>
      <c r="AA95" s="404">
        <f>WCR!F93</f>
        <v>420</v>
      </c>
      <c r="AB95" s="431">
        <f>WCR!F179</f>
        <v>0</v>
      </c>
      <c r="AC95" s="450">
        <f t="shared" si="7"/>
        <v>1334120</v>
      </c>
    </row>
    <row r="96" spans="1:29" ht="15.75" thickBot="1">
      <c r="A96" s="1077"/>
      <c r="B96" s="1080"/>
      <c r="C96" s="1070" t="s">
        <v>235</v>
      </c>
      <c r="D96" s="7" t="s">
        <v>121</v>
      </c>
      <c r="E96" s="429">
        <f>CR!F51</f>
        <v>16000</v>
      </c>
      <c r="F96" s="427">
        <f>CR!F94</f>
        <v>0</v>
      </c>
      <c r="G96" s="428">
        <f>CR!F137</f>
        <v>4105</v>
      </c>
      <c r="H96" s="462">
        <f>TOR!F51</f>
        <v>127.2</v>
      </c>
      <c r="I96" s="473">
        <f>TOR!F94</f>
        <v>0</v>
      </c>
      <c r="J96" s="428">
        <f>TOR!F137</f>
        <v>0</v>
      </c>
      <c r="K96" s="429">
        <f>KBR!F51</f>
        <v>5379.7</v>
      </c>
      <c r="L96" s="428">
        <f>KBR!F94</f>
        <v>0</v>
      </c>
      <c r="M96" s="429">
        <f>OR!F51</f>
        <v>0</v>
      </c>
      <c r="N96" s="427">
        <f>OR!F94</f>
        <v>0</v>
      </c>
      <c r="O96" s="427">
        <f>OR!F137</f>
        <v>0</v>
      </c>
      <c r="P96" s="428">
        <f>OR!F180</f>
        <v>0</v>
      </c>
      <c r="Q96" s="429">
        <f>SR!F137</f>
        <v>0</v>
      </c>
      <c r="R96" s="427">
        <f>SR!F94</f>
        <v>115</v>
      </c>
      <c r="S96" s="428">
        <f>SR!F51</f>
        <v>0</v>
      </c>
      <c r="T96" s="429">
        <f>NER!F94</f>
        <v>0</v>
      </c>
      <c r="U96" s="428">
        <f>NER!F51</f>
        <v>150</v>
      </c>
      <c r="V96" s="429">
        <f>SCR!F51</f>
        <v>0</v>
      </c>
      <c r="W96" s="427">
        <f>SCR!F94</f>
        <v>0</v>
      </c>
      <c r="X96" s="428">
        <f>SCR!F137</f>
        <v>0</v>
      </c>
      <c r="Y96" s="429">
        <f>WCR!F51</f>
        <v>0</v>
      </c>
      <c r="Z96" s="427">
        <f>WCR!F137</f>
        <v>0</v>
      </c>
      <c r="AA96" s="427">
        <f>WCR!F94</f>
        <v>0</v>
      </c>
      <c r="AB96" s="428">
        <f>WCR!F180</f>
        <v>0</v>
      </c>
      <c r="AC96" s="451">
        <f t="shared" si="7"/>
        <v>25876.9</v>
      </c>
    </row>
    <row r="97" spans="1:29" ht="15.75" thickBot="1">
      <c r="A97" s="1077"/>
      <c r="B97" s="1080"/>
      <c r="C97" s="1070"/>
      <c r="D97" s="57" t="s">
        <v>49</v>
      </c>
      <c r="E97" s="430">
        <f>CR!F52</f>
        <v>400000</v>
      </c>
      <c r="F97" s="404">
        <f>CR!F95</f>
        <v>0</v>
      </c>
      <c r="G97" s="431">
        <f>CR!F138</f>
        <v>123150</v>
      </c>
      <c r="H97" s="461">
        <f>TOR!F52</f>
        <v>3810</v>
      </c>
      <c r="I97" s="412">
        <f>TOR!F95</f>
        <v>0</v>
      </c>
      <c r="J97" s="431">
        <f>TOR!F138</f>
        <v>0</v>
      </c>
      <c r="K97" s="430">
        <f>KBR!F52</f>
        <v>106332.1</v>
      </c>
      <c r="L97" s="431">
        <f>KBR!F95</f>
        <v>0</v>
      </c>
      <c r="M97" s="430">
        <f>OR!F52</f>
        <v>0</v>
      </c>
      <c r="N97" s="404">
        <f>OR!F95</f>
        <v>0</v>
      </c>
      <c r="O97" s="404">
        <f>OR!F138</f>
        <v>0</v>
      </c>
      <c r="P97" s="431">
        <f>OR!F181</f>
        <v>0</v>
      </c>
      <c r="Q97" s="430">
        <f>SR!F138</f>
        <v>0</v>
      </c>
      <c r="R97" s="404">
        <f>SR!F95</f>
        <v>6906</v>
      </c>
      <c r="S97" s="431">
        <f>SR!F52</f>
        <v>0</v>
      </c>
      <c r="T97" s="430">
        <f>NER!F95</f>
        <v>0</v>
      </c>
      <c r="U97" s="431">
        <f>NER!F52</f>
        <v>10000</v>
      </c>
      <c r="V97" s="430">
        <f>SCR!F52</f>
        <v>0</v>
      </c>
      <c r="W97" s="404">
        <f>SCR!F95</f>
        <v>0</v>
      </c>
      <c r="X97" s="431">
        <f>SCR!F138</f>
        <v>0</v>
      </c>
      <c r="Y97" s="430">
        <f>WCR!F52</f>
        <v>0</v>
      </c>
      <c r="Z97" s="404">
        <f>WCR!F138</f>
        <v>0</v>
      </c>
      <c r="AA97" s="404">
        <f>WCR!F95</f>
        <v>0</v>
      </c>
      <c r="AB97" s="431">
        <f>WCR!F181</f>
        <v>0</v>
      </c>
      <c r="AC97" s="450">
        <f t="shared" si="7"/>
        <v>650198.1</v>
      </c>
    </row>
    <row r="98" spans="1:29" ht="15.75" thickBot="1">
      <c r="A98" s="1077"/>
      <c r="B98" s="1080"/>
      <c r="C98" s="1070" t="s">
        <v>272</v>
      </c>
      <c r="D98" s="7" t="s">
        <v>121</v>
      </c>
      <c r="E98" s="429">
        <f>CR!F53</f>
        <v>3849</v>
      </c>
      <c r="F98" s="427">
        <f>CR!F96</f>
        <v>4400</v>
      </c>
      <c r="G98" s="428">
        <f>CR!F139</f>
        <v>1210</v>
      </c>
      <c r="H98" s="462">
        <f>TOR!F53</f>
        <v>2785.1</v>
      </c>
      <c r="I98" s="473">
        <f>TOR!F96</f>
        <v>6175</v>
      </c>
      <c r="J98" s="428">
        <f>TOR!F139</f>
        <v>1073</v>
      </c>
      <c r="K98" s="429">
        <f>KBR!F53</f>
        <v>6700</v>
      </c>
      <c r="L98" s="428">
        <f>KBR!F96</f>
        <v>0</v>
      </c>
      <c r="M98" s="429">
        <f>OR!F53</f>
        <v>1000</v>
      </c>
      <c r="N98" s="427">
        <f>OR!F96</f>
        <v>500</v>
      </c>
      <c r="O98" s="427">
        <f>OR!F139</f>
        <v>1550</v>
      </c>
      <c r="P98" s="428">
        <f>OR!F182</f>
        <v>280</v>
      </c>
      <c r="Q98" s="429">
        <f>SR!F139</f>
        <v>0</v>
      </c>
      <c r="R98" s="427">
        <f>SR!F96</f>
        <v>150</v>
      </c>
      <c r="S98" s="428">
        <f>SR!F53</f>
        <v>0</v>
      </c>
      <c r="T98" s="429">
        <f>NER!F96</f>
        <v>0</v>
      </c>
      <c r="U98" s="428">
        <f>NER!F53</f>
        <v>0</v>
      </c>
      <c r="V98" s="429">
        <f>SCR!F53</f>
        <v>0</v>
      </c>
      <c r="W98" s="427">
        <f>SCR!F96</f>
        <v>0</v>
      </c>
      <c r="X98" s="428">
        <f>SCR!F139</f>
        <v>0</v>
      </c>
      <c r="Y98" s="429">
        <f>WCR!F53</f>
        <v>0</v>
      </c>
      <c r="Z98" s="427">
        <f>WCR!F139</f>
        <v>0</v>
      </c>
      <c r="AA98" s="427">
        <f>WCR!F96</f>
        <v>0</v>
      </c>
      <c r="AB98" s="428">
        <f>WCR!F182</f>
        <v>0</v>
      </c>
      <c r="AC98" s="451">
        <f t="shared" si="7"/>
        <v>29672.1</v>
      </c>
    </row>
    <row r="99" spans="1:29" ht="15.75" thickBot="1">
      <c r="A99" s="1077"/>
      <c r="B99" s="1081"/>
      <c r="C99" s="1070"/>
      <c r="D99" s="57" t="s">
        <v>49</v>
      </c>
      <c r="E99" s="430">
        <f>CR!F54</f>
        <v>28109</v>
      </c>
      <c r="F99" s="404">
        <f>CR!F97</f>
        <v>110000</v>
      </c>
      <c r="G99" s="431">
        <f>CR!F140</f>
        <v>24200</v>
      </c>
      <c r="H99" s="461">
        <f>TOR!F54</f>
        <v>75722</v>
      </c>
      <c r="I99" s="412">
        <f>TOR!F97</f>
        <v>196460</v>
      </c>
      <c r="J99" s="431">
        <f>TOR!F140</f>
        <v>34440</v>
      </c>
      <c r="K99" s="430">
        <f>KBR!F54</f>
        <v>208500</v>
      </c>
      <c r="L99" s="431">
        <f>KBR!F97</f>
        <v>0</v>
      </c>
      <c r="M99" s="430">
        <f>OR!F54</f>
        <v>30000</v>
      </c>
      <c r="N99" s="404">
        <f>OR!F97</f>
        <v>17500</v>
      </c>
      <c r="O99" s="404">
        <f>OR!F140</f>
        <v>38750</v>
      </c>
      <c r="P99" s="431">
        <f>OR!F183</f>
        <v>1402</v>
      </c>
      <c r="Q99" s="430">
        <f>SR!F140</f>
        <v>0</v>
      </c>
      <c r="R99" s="404">
        <f>SR!F97</f>
        <v>9000</v>
      </c>
      <c r="S99" s="431">
        <f>SR!F54</f>
        <v>0</v>
      </c>
      <c r="T99" s="430">
        <f>NER!F97</f>
        <v>0</v>
      </c>
      <c r="U99" s="431">
        <f>NER!F54</f>
        <v>0</v>
      </c>
      <c r="V99" s="430">
        <f>SCR!F54</f>
        <v>0</v>
      </c>
      <c r="W99" s="404">
        <f>SCR!F97</f>
        <v>0</v>
      </c>
      <c r="X99" s="431">
        <f>SCR!F140</f>
        <v>0</v>
      </c>
      <c r="Y99" s="430">
        <f>WCR!F54</f>
        <v>0</v>
      </c>
      <c r="Z99" s="404">
        <f>WCR!F140</f>
        <v>0</v>
      </c>
      <c r="AA99" s="404">
        <f>WCR!F97</f>
        <v>0</v>
      </c>
      <c r="AB99" s="431">
        <f>WCR!F183</f>
        <v>0</v>
      </c>
      <c r="AC99" s="450">
        <f t="shared" si="7"/>
        <v>774083</v>
      </c>
    </row>
    <row r="100" spans="1:29" ht="15.75" thickBot="1">
      <c r="A100" s="1077"/>
      <c r="B100" s="8"/>
      <c r="C100" s="1070" t="s">
        <v>43</v>
      </c>
      <c r="D100" s="7" t="s">
        <v>121</v>
      </c>
      <c r="E100" s="429">
        <f>CR!F55</f>
        <v>3200</v>
      </c>
      <c r="F100" s="427">
        <f>CR!F98</f>
        <v>800</v>
      </c>
      <c r="G100" s="428">
        <f>CR!F141</f>
        <v>400</v>
      </c>
      <c r="H100" s="462">
        <f>TOR!F55</f>
        <v>910</v>
      </c>
      <c r="I100" s="473">
        <f>TOR!F98</f>
        <v>0</v>
      </c>
      <c r="J100" s="428">
        <f>TOR!F141</f>
        <v>65</v>
      </c>
      <c r="K100" s="429">
        <f>KBR!F55</f>
        <v>145.69999999999999</v>
      </c>
      <c r="L100" s="428">
        <f>KBR!F98</f>
        <v>0</v>
      </c>
      <c r="M100" s="429">
        <f>OR!F55</f>
        <v>900</v>
      </c>
      <c r="N100" s="427">
        <f>OR!F98</f>
        <v>200</v>
      </c>
      <c r="O100" s="427">
        <f>OR!F141</f>
        <v>300</v>
      </c>
      <c r="P100" s="428">
        <f>OR!F184</f>
        <v>560</v>
      </c>
      <c r="Q100" s="429">
        <f>SR!F141</f>
        <v>0</v>
      </c>
      <c r="R100" s="427">
        <f>SR!F98</f>
        <v>125</v>
      </c>
      <c r="S100" s="428">
        <f>SR!F55</f>
        <v>750</v>
      </c>
      <c r="T100" s="429">
        <f>NER!F98</f>
        <v>95</v>
      </c>
      <c r="U100" s="428">
        <f>NER!F55</f>
        <v>250</v>
      </c>
      <c r="V100" s="429">
        <f>SCR!F55</f>
        <v>0</v>
      </c>
      <c r="W100" s="427">
        <f>SCR!F98</f>
        <v>0</v>
      </c>
      <c r="X100" s="428">
        <f>SCR!F141</f>
        <v>0</v>
      </c>
      <c r="Y100" s="429">
        <f>WCR!F55</f>
        <v>0</v>
      </c>
      <c r="Z100" s="427">
        <f>WCR!F141</f>
        <v>0</v>
      </c>
      <c r="AA100" s="427">
        <f>WCR!F98</f>
        <v>0</v>
      </c>
      <c r="AB100" s="428">
        <f>WCR!F184</f>
        <v>0</v>
      </c>
      <c r="AC100" s="451">
        <f t="shared" si="7"/>
        <v>8700.7000000000007</v>
      </c>
    </row>
    <row r="101" spans="1:29" ht="15.75" thickBot="1">
      <c r="A101" s="1077"/>
      <c r="B101" s="47"/>
      <c r="C101" s="1070"/>
      <c r="D101" s="57" t="s">
        <v>49</v>
      </c>
      <c r="E101" s="430">
        <f>CR!F56</f>
        <v>590000</v>
      </c>
      <c r="F101" s="404">
        <f>CR!F99</f>
        <v>288000</v>
      </c>
      <c r="G101" s="431">
        <f>CR!F142</f>
        <v>120000</v>
      </c>
      <c r="H101" s="461">
        <f>TOR!F56</f>
        <v>384000</v>
      </c>
      <c r="I101" s="412">
        <f>TOR!F99</f>
        <v>0</v>
      </c>
      <c r="J101" s="431">
        <f>TOR!F142</f>
        <v>19500</v>
      </c>
      <c r="K101" s="430">
        <f>KBR!F56</f>
        <v>135760</v>
      </c>
      <c r="L101" s="431">
        <f>KBR!F99</f>
        <v>0</v>
      </c>
      <c r="M101" s="430">
        <f>OR!F56</f>
        <v>1100000</v>
      </c>
      <c r="N101" s="404">
        <f>OR!F99</f>
        <v>220000</v>
      </c>
      <c r="O101" s="404">
        <f>OR!F142</f>
        <v>250000</v>
      </c>
      <c r="P101" s="431">
        <f>OR!F185</f>
        <v>42000</v>
      </c>
      <c r="Q101" s="430">
        <f>SR!F142</f>
        <v>0</v>
      </c>
      <c r="R101" s="404">
        <f>SR!F99</f>
        <v>125000</v>
      </c>
      <c r="S101" s="431">
        <f>SR!F56</f>
        <v>900000</v>
      </c>
      <c r="T101" s="430">
        <f>NER!F99</f>
        <v>237500</v>
      </c>
      <c r="U101" s="431">
        <f>NER!F56</f>
        <v>125000</v>
      </c>
      <c r="V101" s="430">
        <f>SCR!F56</f>
        <v>0</v>
      </c>
      <c r="W101" s="404">
        <f>SCR!F99</f>
        <v>0</v>
      </c>
      <c r="X101" s="431">
        <f>SCR!F142</f>
        <v>0</v>
      </c>
      <c r="Y101" s="430">
        <f>WCR!F56</f>
        <v>0</v>
      </c>
      <c r="Z101" s="404">
        <f>WCR!F142</f>
        <v>0</v>
      </c>
      <c r="AA101" s="404">
        <f>WCR!F99</f>
        <v>0</v>
      </c>
      <c r="AB101" s="431">
        <f>WCR!F185</f>
        <v>0</v>
      </c>
      <c r="AC101" s="450">
        <f t="shared" si="7"/>
        <v>4536760</v>
      </c>
    </row>
    <row r="102" spans="1:29" ht="15.75" thickBot="1">
      <c r="A102" s="1077"/>
      <c r="B102" s="48"/>
      <c r="C102" s="1070" t="s">
        <v>41</v>
      </c>
      <c r="D102" s="7" t="s">
        <v>121</v>
      </c>
      <c r="E102" s="429">
        <f>CR!F57</f>
        <v>110</v>
      </c>
      <c r="F102" s="427">
        <f>CR!F100</f>
        <v>0</v>
      </c>
      <c r="G102" s="428">
        <f>CR!F143</f>
        <v>0</v>
      </c>
      <c r="H102" s="462">
        <f>TOR!F57</f>
        <v>100</v>
      </c>
      <c r="I102" s="473">
        <f>TOR!F100</f>
        <v>0</v>
      </c>
      <c r="J102" s="428">
        <f>TOR!F143</f>
        <v>137</v>
      </c>
      <c r="K102" s="429">
        <f>KBR!F57</f>
        <v>462</v>
      </c>
      <c r="L102" s="428">
        <f>KBR!F100</f>
        <v>0</v>
      </c>
      <c r="M102" s="429">
        <f>OR!F57</f>
        <v>660.1</v>
      </c>
      <c r="N102" s="427">
        <f>OR!F100</f>
        <v>125</v>
      </c>
      <c r="O102" s="427">
        <f>OR!F143</f>
        <v>200</v>
      </c>
      <c r="P102" s="428">
        <f>OR!F186</f>
        <v>0</v>
      </c>
      <c r="Q102" s="429">
        <f>SR!F143</f>
        <v>204</v>
      </c>
      <c r="R102" s="427">
        <f>SR!F100</f>
        <v>248</v>
      </c>
      <c r="S102" s="428">
        <f>SR!F57</f>
        <v>100</v>
      </c>
      <c r="T102" s="429">
        <f>NER!F100</f>
        <v>0</v>
      </c>
      <c r="U102" s="428">
        <f>NER!F57</f>
        <v>0</v>
      </c>
      <c r="V102" s="429">
        <f>SCR!F57</f>
        <v>0</v>
      </c>
      <c r="W102" s="427">
        <f>SCR!F100</f>
        <v>0</v>
      </c>
      <c r="X102" s="428">
        <f>SCR!F143</f>
        <v>0</v>
      </c>
      <c r="Y102" s="429">
        <f>WCR!F57</f>
        <v>0</v>
      </c>
      <c r="Z102" s="427">
        <f>WCR!F143</f>
        <v>0</v>
      </c>
      <c r="AA102" s="427">
        <f>WCR!F100</f>
        <v>0</v>
      </c>
      <c r="AB102" s="428">
        <f>WCR!F186</f>
        <v>50</v>
      </c>
      <c r="AC102" s="451">
        <f t="shared" si="7"/>
        <v>2396.1</v>
      </c>
    </row>
    <row r="103" spans="1:29" ht="15.75" thickBot="1">
      <c r="A103" s="1077"/>
      <c r="B103" s="48"/>
      <c r="C103" s="1070"/>
      <c r="D103" s="57" t="s">
        <v>49</v>
      </c>
      <c r="E103" s="430">
        <f>CR!F58</f>
        <v>81180</v>
      </c>
      <c r="F103" s="404">
        <f>CR!F101</f>
        <v>0</v>
      </c>
      <c r="G103" s="431">
        <f>CR!F144</f>
        <v>0</v>
      </c>
      <c r="H103" s="461">
        <f>TOR!F58</f>
        <v>40000</v>
      </c>
      <c r="I103" s="412">
        <f>TOR!F101</f>
        <v>0</v>
      </c>
      <c r="J103" s="431">
        <f>TOR!F144</f>
        <v>127510</v>
      </c>
      <c r="K103" s="430">
        <f>KBR!F58</f>
        <v>319565</v>
      </c>
      <c r="L103" s="431">
        <f>KBR!F101</f>
        <v>0</v>
      </c>
      <c r="M103" s="430">
        <f>OR!F58</f>
        <v>348153</v>
      </c>
      <c r="N103" s="404">
        <f>OR!F101</f>
        <v>93750</v>
      </c>
      <c r="O103" s="404">
        <f>OR!F144</f>
        <v>100000</v>
      </c>
      <c r="P103" s="431">
        <f>OR!F187</f>
        <v>0</v>
      </c>
      <c r="Q103" s="430">
        <f>SR!F144</f>
        <v>186537.60000000001</v>
      </c>
      <c r="R103" s="404">
        <f>SR!F101</f>
        <v>241118</v>
      </c>
      <c r="S103" s="431">
        <f>SR!F58</f>
        <v>76200</v>
      </c>
      <c r="T103" s="430">
        <f>NER!F101</f>
        <v>0</v>
      </c>
      <c r="U103" s="431">
        <f>NER!F58</f>
        <v>0</v>
      </c>
      <c r="V103" s="430">
        <f>SCR!F58</f>
        <v>0</v>
      </c>
      <c r="W103" s="404">
        <f>SCR!F101</f>
        <v>0</v>
      </c>
      <c r="X103" s="431">
        <f>SCR!F144</f>
        <v>0</v>
      </c>
      <c r="Y103" s="430">
        <f>WCR!F58</f>
        <v>0</v>
      </c>
      <c r="Z103" s="404">
        <f>WCR!F144</f>
        <v>0</v>
      </c>
      <c r="AA103" s="404">
        <f>WCR!F101</f>
        <v>0</v>
      </c>
      <c r="AB103" s="431">
        <f>WCR!F187</f>
        <v>41169</v>
      </c>
      <c r="AC103" s="450">
        <f t="shared" si="7"/>
        <v>1655182.6</v>
      </c>
    </row>
    <row r="104" spans="1:29" ht="15.75" thickBot="1">
      <c r="A104" s="1077"/>
      <c r="B104" s="48"/>
      <c r="C104" s="963" t="s">
        <v>342</v>
      </c>
      <c r="D104" s="7" t="s">
        <v>121</v>
      </c>
      <c r="E104" s="429">
        <f>CR!F59</f>
        <v>0</v>
      </c>
      <c r="F104" s="427">
        <f>CR!F102</f>
        <v>0</v>
      </c>
      <c r="G104" s="428">
        <f>CR!F145</f>
        <v>0</v>
      </c>
      <c r="H104" s="462">
        <f>TOR!F59</f>
        <v>25.1</v>
      </c>
      <c r="I104" s="473">
        <f>TOR!F102</f>
        <v>0</v>
      </c>
      <c r="J104" s="428">
        <f>TOR!F145</f>
        <v>314.39999999999998</v>
      </c>
      <c r="K104" s="429">
        <f>KBR!F59</f>
        <v>0</v>
      </c>
      <c r="L104" s="428">
        <f>KBR!F102</f>
        <v>0</v>
      </c>
      <c r="M104" s="429">
        <f>OR!F59</f>
        <v>0</v>
      </c>
      <c r="N104" s="427">
        <f>OR!F102</f>
        <v>0</v>
      </c>
      <c r="O104" s="427">
        <f>OR!F145</f>
        <v>0</v>
      </c>
      <c r="P104" s="428">
        <f>OR!F188</f>
        <v>0</v>
      </c>
      <c r="Q104" s="429">
        <f>SR!F145</f>
        <v>0</v>
      </c>
      <c r="R104" s="427">
        <f>SR!F102</f>
        <v>0</v>
      </c>
      <c r="S104" s="428">
        <f>SR!F59</f>
        <v>0</v>
      </c>
      <c r="T104" s="429">
        <f>NER!F102</f>
        <v>0</v>
      </c>
      <c r="U104" s="428">
        <f>NER!F59</f>
        <v>0</v>
      </c>
      <c r="V104" s="429">
        <f>SCR!F59</f>
        <v>0</v>
      </c>
      <c r="W104" s="427">
        <f>SCR!F102</f>
        <v>0</v>
      </c>
      <c r="X104" s="428">
        <f>SCR!F145</f>
        <v>0</v>
      </c>
      <c r="Y104" s="429">
        <f>WCR!F59</f>
        <v>0</v>
      </c>
      <c r="Z104" s="427">
        <f>WCR!F145</f>
        <v>0</v>
      </c>
      <c r="AA104" s="427">
        <f>WCR!F102</f>
        <v>0</v>
      </c>
      <c r="AB104" s="428">
        <f>WCR!F188</f>
        <v>0</v>
      </c>
      <c r="AC104" s="451">
        <f>SUM(E104:AB104)</f>
        <v>339.5</v>
      </c>
    </row>
    <row r="105" spans="1:29" ht="15" customHeight="1" thickBot="1">
      <c r="A105" s="1077"/>
      <c r="B105" s="48"/>
      <c r="C105" s="964"/>
      <c r="D105" s="57" t="s">
        <v>49</v>
      </c>
      <c r="E105" s="430">
        <f>CR!F60</f>
        <v>0</v>
      </c>
      <c r="F105" s="404">
        <f>CR!F103</f>
        <v>0</v>
      </c>
      <c r="G105" s="431">
        <f>CR!F146</f>
        <v>0</v>
      </c>
      <c r="H105" s="461">
        <f>TOR!F60</f>
        <v>35140</v>
      </c>
      <c r="I105" s="412">
        <f>TOR!F103</f>
        <v>0</v>
      </c>
      <c r="J105" s="431">
        <f>TOR!F146</f>
        <v>461600</v>
      </c>
      <c r="K105" s="430">
        <f>KBR!F60</f>
        <v>0</v>
      </c>
      <c r="L105" s="431">
        <f>KBR!F103</f>
        <v>0</v>
      </c>
      <c r="M105" s="430">
        <f>OR!F60</f>
        <v>0</v>
      </c>
      <c r="N105" s="404">
        <f>OR!F103</f>
        <v>0</v>
      </c>
      <c r="O105" s="404">
        <f>OR!F146</f>
        <v>0</v>
      </c>
      <c r="P105" s="431">
        <f>OR!F189</f>
        <v>0</v>
      </c>
      <c r="Q105" s="430">
        <f>SR!F146</f>
        <v>0</v>
      </c>
      <c r="R105" s="404">
        <f>SR!F103</f>
        <v>0</v>
      </c>
      <c r="S105" s="431">
        <f>SR!F60</f>
        <v>0</v>
      </c>
      <c r="T105" s="430">
        <f>NER!F103</f>
        <v>0</v>
      </c>
      <c r="U105" s="431">
        <f>NER!F60</f>
        <v>0</v>
      </c>
      <c r="V105" s="430">
        <f>SCR!F60</f>
        <v>0</v>
      </c>
      <c r="W105" s="404">
        <f>SCR!F103</f>
        <v>0</v>
      </c>
      <c r="X105" s="431">
        <f>SCR!F146</f>
        <v>0</v>
      </c>
      <c r="Y105" s="430">
        <f>WCR!F60</f>
        <v>0</v>
      </c>
      <c r="Z105" s="404">
        <f>WCR!F146</f>
        <v>0</v>
      </c>
      <c r="AA105" s="404">
        <f>WCR!F103</f>
        <v>0</v>
      </c>
      <c r="AB105" s="431">
        <f>WCR!F189</f>
        <v>0</v>
      </c>
      <c r="AC105" s="450">
        <f t="shared" si="7"/>
        <v>496740</v>
      </c>
    </row>
    <row r="106" spans="1:29" ht="15.75" thickBot="1">
      <c r="A106" s="1077"/>
      <c r="B106" s="48"/>
      <c r="C106" s="1070" t="s">
        <v>52</v>
      </c>
      <c r="D106" s="7" t="s">
        <v>51</v>
      </c>
      <c r="E106" s="429">
        <f>CR!F61</f>
        <v>4754592</v>
      </c>
      <c r="F106" s="427">
        <f>CR!F104</f>
        <v>3032000</v>
      </c>
      <c r="G106" s="428">
        <f>CR!F147</f>
        <v>1617000</v>
      </c>
      <c r="H106" s="462">
        <f>TOR!F61</f>
        <v>1596200</v>
      </c>
      <c r="I106" s="473">
        <f>TOR!F104</f>
        <v>1152180</v>
      </c>
      <c r="J106" s="428">
        <f>TOR!F147</f>
        <v>360000</v>
      </c>
      <c r="K106" s="429">
        <f>KBR!F61</f>
        <v>494960</v>
      </c>
      <c r="L106" s="428">
        <f>KBR!F104</f>
        <v>0</v>
      </c>
      <c r="M106" s="429">
        <f>OR!F61</f>
        <v>3118044</v>
      </c>
      <c r="N106" s="427">
        <f>OR!F104</f>
        <v>0</v>
      </c>
      <c r="O106" s="427">
        <f>OR!F147</f>
        <v>3000000</v>
      </c>
      <c r="P106" s="428">
        <f>OR!F190</f>
        <v>3706024</v>
      </c>
      <c r="Q106" s="429">
        <f>SR!F147</f>
        <v>0</v>
      </c>
      <c r="R106" s="427">
        <f>SR!F104</f>
        <v>99550</v>
      </c>
      <c r="S106" s="428">
        <f>SR!F61</f>
        <v>2875000</v>
      </c>
      <c r="T106" s="429">
        <f>NER!F104</f>
        <v>0</v>
      </c>
      <c r="U106" s="428">
        <f>NER!F61</f>
        <v>200000</v>
      </c>
      <c r="V106" s="429">
        <f>SCR!F61</f>
        <v>0</v>
      </c>
      <c r="W106" s="427">
        <f>SCR!F104</f>
        <v>0</v>
      </c>
      <c r="X106" s="428">
        <f>SCR!F147</f>
        <v>0</v>
      </c>
      <c r="Y106" s="429">
        <f>WCR!F61</f>
        <v>0</v>
      </c>
      <c r="Z106" s="427">
        <f>WCR!F147</f>
        <v>13800</v>
      </c>
      <c r="AA106" s="427">
        <f>WCR!F104</f>
        <v>0</v>
      </c>
      <c r="AB106" s="428">
        <f>WCR!F190</f>
        <v>0</v>
      </c>
      <c r="AC106" s="451">
        <f t="shared" si="7"/>
        <v>26019350</v>
      </c>
    </row>
    <row r="107" spans="1:29" ht="15.75" thickBot="1">
      <c r="A107" s="1077"/>
      <c r="B107" s="48"/>
      <c r="C107" s="1070"/>
      <c r="D107" s="57" t="s">
        <v>49</v>
      </c>
      <c r="E107" s="430">
        <f>CR!F62</f>
        <v>2665090</v>
      </c>
      <c r="F107" s="404">
        <f>CR!F105</f>
        <v>1050000</v>
      </c>
      <c r="G107" s="431">
        <f>CR!F148</f>
        <v>615600</v>
      </c>
      <c r="H107" s="461">
        <f>TOR!F62</f>
        <v>525600</v>
      </c>
      <c r="I107" s="412">
        <f>TOR!F105</f>
        <v>542890</v>
      </c>
      <c r="J107" s="431">
        <f>TOR!F148</f>
        <v>281850</v>
      </c>
      <c r="K107" s="430">
        <f>KBR!F62</f>
        <v>237458</v>
      </c>
      <c r="L107" s="431">
        <f>KBR!F105</f>
        <v>0</v>
      </c>
      <c r="M107" s="430">
        <f>OR!F62</f>
        <v>1384196</v>
      </c>
      <c r="N107" s="404">
        <f>OR!F105</f>
        <v>0</v>
      </c>
      <c r="O107" s="404">
        <f>OR!F148</f>
        <v>1500000</v>
      </c>
      <c r="P107" s="431">
        <f>OR!F191</f>
        <v>1071497</v>
      </c>
      <c r="Q107" s="430">
        <f>SR!F148</f>
        <v>0</v>
      </c>
      <c r="R107" s="404">
        <f>SR!F105</f>
        <v>69685</v>
      </c>
      <c r="S107" s="431">
        <f>SR!F62</f>
        <v>1638750</v>
      </c>
      <c r="T107" s="430">
        <f>NER!F105</f>
        <v>0</v>
      </c>
      <c r="U107" s="431">
        <f>NER!F62</f>
        <v>80000</v>
      </c>
      <c r="V107" s="430">
        <f>SCR!F62</f>
        <v>0</v>
      </c>
      <c r="W107" s="404">
        <f>SCR!F105</f>
        <v>0</v>
      </c>
      <c r="X107" s="431">
        <f>SCR!F148</f>
        <v>0</v>
      </c>
      <c r="Y107" s="430">
        <f>WCR!F62</f>
        <v>0</v>
      </c>
      <c r="Z107" s="404">
        <f>WCR!F148</f>
        <v>22246</v>
      </c>
      <c r="AA107" s="404">
        <f>WCR!F105</f>
        <v>0</v>
      </c>
      <c r="AB107" s="431">
        <f>WCR!F191</f>
        <v>0</v>
      </c>
      <c r="AC107" s="450">
        <f t="shared" si="7"/>
        <v>11684862</v>
      </c>
    </row>
    <row r="108" spans="1:29" ht="15.75" thickBot="1">
      <c r="A108" s="1077"/>
      <c r="B108" s="48"/>
      <c r="C108" s="442" t="s">
        <v>50</v>
      </c>
      <c r="D108" s="7" t="s">
        <v>51</v>
      </c>
      <c r="E108" s="429">
        <f>CR!F63</f>
        <v>4672080</v>
      </c>
      <c r="F108" s="427">
        <f>CR!F106</f>
        <v>1500000</v>
      </c>
      <c r="G108" s="428">
        <f>CR!F149</f>
        <v>2178000</v>
      </c>
      <c r="H108" s="462">
        <f>TOR!F63</f>
        <v>1140000</v>
      </c>
      <c r="I108" s="473">
        <f>TOR!F106</f>
        <v>330000</v>
      </c>
      <c r="J108" s="428">
        <f>TOR!F149</f>
        <v>159000</v>
      </c>
      <c r="K108" s="429">
        <f>KBR!F63</f>
        <v>227360</v>
      </c>
      <c r="L108" s="428">
        <f>KBR!F106</f>
        <v>40000</v>
      </c>
      <c r="M108" s="429">
        <f>OR!F63</f>
        <v>2000000</v>
      </c>
      <c r="N108" s="427">
        <f>OR!F106</f>
        <v>750000</v>
      </c>
      <c r="O108" s="427">
        <f>OR!F149</f>
        <v>3000000</v>
      </c>
      <c r="P108" s="428">
        <f>OR!F192</f>
        <v>971510</v>
      </c>
      <c r="Q108" s="429">
        <f>SR!F149</f>
        <v>0</v>
      </c>
      <c r="R108" s="427">
        <f>SR!F106</f>
        <v>85000</v>
      </c>
      <c r="S108" s="428">
        <f>SR!F63</f>
        <v>3000000</v>
      </c>
      <c r="T108" s="429">
        <f>NER!F106</f>
        <v>174514</v>
      </c>
      <c r="U108" s="428">
        <f>NER!F63</f>
        <v>350000</v>
      </c>
      <c r="V108" s="429">
        <f>SCR!F63</f>
        <v>0</v>
      </c>
      <c r="W108" s="427">
        <f>SCR!F106</f>
        <v>0</v>
      </c>
      <c r="X108" s="428">
        <f>SCR!F149</f>
        <v>0</v>
      </c>
      <c r="Y108" s="429">
        <f>WCR!F63</f>
        <v>261000</v>
      </c>
      <c r="Z108" s="427">
        <f>WCR!F149</f>
        <v>0</v>
      </c>
      <c r="AA108" s="427">
        <f>WCR!F106</f>
        <v>0</v>
      </c>
      <c r="AB108" s="428">
        <f>WCR!F192</f>
        <v>0</v>
      </c>
      <c r="AC108" s="451">
        <f t="shared" si="7"/>
        <v>20838464</v>
      </c>
    </row>
    <row r="109" spans="1:29" ht="15.75" thickBot="1">
      <c r="A109" s="1077"/>
      <c r="B109" s="48"/>
      <c r="C109" s="1070" t="s">
        <v>120</v>
      </c>
      <c r="D109" s="7" t="s">
        <v>121</v>
      </c>
      <c r="E109" s="429">
        <f>CR!F64</f>
        <v>0</v>
      </c>
      <c r="F109" s="427">
        <f>CR!F107</f>
        <v>0</v>
      </c>
      <c r="G109" s="428">
        <f>CR!F150</f>
        <v>0</v>
      </c>
      <c r="H109" s="462">
        <f>TOR!F64</f>
        <v>50</v>
      </c>
      <c r="I109" s="473">
        <f>TOR!F107</f>
        <v>0</v>
      </c>
      <c r="J109" s="428">
        <f>TOR!F150</f>
        <v>0</v>
      </c>
      <c r="K109" s="429">
        <f>KBR!F64</f>
        <v>0</v>
      </c>
      <c r="L109" s="428">
        <f>KBR!F107</f>
        <v>38</v>
      </c>
      <c r="M109" s="429">
        <f>OR!F64</f>
        <v>0</v>
      </c>
      <c r="N109" s="427">
        <f>OR!F107</f>
        <v>200</v>
      </c>
      <c r="O109" s="427">
        <f>OR!F150</f>
        <v>0</v>
      </c>
      <c r="P109" s="428">
        <f>OR!F193</f>
        <v>225</v>
      </c>
      <c r="Q109" s="429">
        <f>SR!F150</f>
        <v>0</v>
      </c>
      <c r="R109" s="427">
        <f>SR!F107</f>
        <v>0</v>
      </c>
      <c r="S109" s="428">
        <f>SR!F64</f>
        <v>0</v>
      </c>
      <c r="T109" s="429">
        <f>NER!F107</f>
        <v>0</v>
      </c>
      <c r="U109" s="428">
        <f>NER!F64</f>
        <v>0</v>
      </c>
      <c r="V109" s="429">
        <f>SCR!F64</f>
        <v>0</v>
      </c>
      <c r="W109" s="427">
        <f>SCR!F107</f>
        <v>0</v>
      </c>
      <c r="X109" s="428">
        <f>SCR!F150</f>
        <v>0</v>
      </c>
      <c r="Y109" s="429">
        <f>WCR!F64</f>
        <v>0</v>
      </c>
      <c r="Z109" s="427">
        <f>WCR!F150</f>
        <v>0</v>
      </c>
      <c r="AA109" s="427">
        <f>WCR!F107</f>
        <v>0</v>
      </c>
      <c r="AB109" s="428">
        <f>WCR!F193</f>
        <v>0</v>
      </c>
      <c r="AC109" s="451">
        <f t="shared" si="7"/>
        <v>513</v>
      </c>
    </row>
    <row r="110" spans="1:29" ht="15.75" thickBot="1">
      <c r="A110" s="1077"/>
      <c r="B110" s="48"/>
      <c r="C110" s="963"/>
      <c r="D110" s="57" t="s">
        <v>49</v>
      </c>
      <c r="E110" s="432">
        <f>CR!F65</f>
        <v>0</v>
      </c>
      <c r="F110" s="433">
        <f>CR!F108</f>
        <v>0</v>
      </c>
      <c r="G110" s="434">
        <f>CR!F151</f>
        <v>0</v>
      </c>
      <c r="H110" s="463">
        <f>TOR!F65</f>
        <v>45000</v>
      </c>
      <c r="I110" s="474">
        <f>TOR!F108</f>
        <v>0</v>
      </c>
      <c r="J110" s="434">
        <f>TOR!F151</f>
        <v>0</v>
      </c>
      <c r="K110" s="432">
        <f>KBR!F65</f>
        <v>0</v>
      </c>
      <c r="L110" s="434">
        <f>KBR!F108</f>
        <v>13300</v>
      </c>
      <c r="M110" s="432">
        <f>OR!F65</f>
        <v>0</v>
      </c>
      <c r="N110" s="433">
        <f>OR!F108</f>
        <v>180000</v>
      </c>
      <c r="O110" s="433">
        <f>OR!F151</f>
        <v>0</v>
      </c>
      <c r="P110" s="434">
        <f>OR!F194</f>
        <v>284625</v>
      </c>
      <c r="Q110" s="432">
        <f>SR!F151</f>
        <v>0</v>
      </c>
      <c r="R110" s="433">
        <f>SR!F108</f>
        <v>0</v>
      </c>
      <c r="S110" s="434">
        <f>SR!F65</f>
        <v>0</v>
      </c>
      <c r="T110" s="432">
        <f>NER!F108</f>
        <v>0</v>
      </c>
      <c r="U110" s="434">
        <f>NER!F65</f>
        <v>0</v>
      </c>
      <c r="V110" s="432">
        <f>SCR!F65</f>
        <v>0</v>
      </c>
      <c r="W110" s="433">
        <f>SCR!F108</f>
        <v>0</v>
      </c>
      <c r="X110" s="434">
        <f>SCR!F151</f>
        <v>0</v>
      </c>
      <c r="Y110" s="432">
        <f>WCR!F65</f>
        <v>0</v>
      </c>
      <c r="Z110" s="433">
        <f>WCR!F151</f>
        <v>0</v>
      </c>
      <c r="AA110" s="433">
        <f>WCR!F108</f>
        <v>0</v>
      </c>
      <c r="AB110" s="434">
        <f>WCR!F194</f>
        <v>0</v>
      </c>
      <c r="AC110" s="452">
        <f t="shared" si="7"/>
        <v>522925</v>
      </c>
    </row>
    <row r="111" spans="1:29" ht="15.75" thickBot="1">
      <c r="A111" s="1078"/>
      <c r="B111" s="1082" t="s">
        <v>72</v>
      </c>
      <c r="C111" s="1083"/>
      <c r="D111" s="63" t="s">
        <v>49</v>
      </c>
      <c r="E111" s="78">
        <f>CR!F66</f>
        <v>3878689</v>
      </c>
      <c r="F111" s="79">
        <f>CR!F109</f>
        <v>1523000</v>
      </c>
      <c r="G111" s="80">
        <f>CR!F152</f>
        <v>952950</v>
      </c>
      <c r="H111" s="464">
        <f>TOR!F66</f>
        <v>1127272</v>
      </c>
      <c r="I111" s="475">
        <f>TOR!F109</f>
        <v>759650</v>
      </c>
      <c r="J111" s="80">
        <f>TOR!F152</f>
        <v>1002400</v>
      </c>
      <c r="K111" s="78">
        <f>KBR!F66</f>
        <v>1007615.1</v>
      </c>
      <c r="L111" s="80">
        <f>KBR!F109</f>
        <v>39550</v>
      </c>
      <c r="M111" s="78">
        <f>OR!F66</f>
        <v>2990644</v>
      </c>
      <c r="N111" s="79">
        <f>OR!F109</f>
        <v>616250</v>
      </c>
      <c r="O111" s="79">
        <f>OR!F152</f>
        <v>2048750</v>
      </c>
      <c r="P111" s="80">
        <f>OR!F195</f>
        <v>1602214</v>
      </c>
      <c r="Q111" s="78">
        <f>SR!F152</f>
        <v>186537.60000000001</v>
      </c>
      <c r="R111" s="79">
        <f>SR!F109</f>
        <v>515331</v>
      </c>
      <c r="S111" s="80">
        <f>SR!F66</f>
        <v>2865475</v>
      </c>
      <c r="T111" s="78">
        <f>NER!F109</f>
        <v>268596</v>
      </c>
      <c r="U111" s="80">
        <f>NER!F66</f>
        <v>275500</v>
      </c>
      <c r="V111" s="78">
        <f>SCR!F66</f>
        <v>25885</v>
      </c>
      <c r="W111" s="79">
        <f>SCR!F109</f>
        <v>1625</v>
      </c>
      <c r="X111" s="80">
        <f>SCR!F152</f>
        <v>0</v>
      </c>
      <c r="Y111" s="78">
        <f>WCR!F66</f>
        <v>1790</v>
      </c>
      <c r="Z111" s="79">
        <f>WCR!F152</f>
        <v>22896</v>
      </c>
      <c r="AA111" s="79">
        <f>WCR!F109</f>
        <v>420</v>
      </c>
      <c r="AB111" s="80">
        <f>WCR!F195</f>
        <v>41169</v>
      </c>
      <c r="AC111" s="453">
        <f t="shared" si="7"/>
        <v>21754208.700000003</v>
      </c>
    </row>
    <row r="112" spans="1:29" ht="15.75" thickBot="1">
      <c r="A112" s="1067" t="s">
        <v>78</v>
      </c>
      <c r="B112" s="50"/>
      <c r="C112" s="1070" t="s">
        <v>68</v>
      </c>
      <c r="D112" s="7" t="s">
        <v>121</v>
      </c>
      <c r="E112" s="439">
        <f>CR!F67</f>
        <v>6392</v>
      </c>
      <c r="F112" s="440">
        <f>CR!F110</f>
        <v>500</v>
      </c>
      <c r="G112" s="441">
        <f>CR!F153</f>
        <v>3400</v>
      </c>
      <c r="H112" s="465">
        <f>TOR!F67</f>
        <v>8844.2999999999993</v>
      </c>
      <c r="I112" s="476">
        <f>TOR!F110</f>
        <v>2056</v>
      </c>
      <c r="J112" s="441">
        <f>TOR!F153</f>
        <v>1640</v>
      </c>
      <c r="K112" s="439">
        <f>KBR!F67</f>
        <v>1930</v>
      </c>
      <c r="L112" s="441">
        <f>KBR!F110</f>
        <v>400</v>
      </c>
      <c r="M112" s="439">
        <f>OR!F67</f>
        <v>10000</v>
      </c>
      <c r="N112" s="440">
        <f>OR!F110</f>
        <v>0</v>
      </c>
      <c r="O112" s="440">
        <f>OR!F153</f>
        <v>0</v>
      </c>
      <c r="P112" s="441">
        <f>OR!F196</f>
        <v>0</v>
      </c>
      <c r="Q112" s="439">
        <f>SR!F153</f>
        <v>500</v>
      </c>
      <c r="R112" s="440">
        <f>SR!F110</f>
        <v>0</v>
      </c>
      <c r="S112" s="441">
        <f>SR!F67</f>
        <v>7100</v>
      </c>
      <c r="T112" s="439">
        <f>NER!F110</f>
        <v>0</v>
      </c>
      <c r="U112" s="441">
        <f>NER!F67</f>
        <v>0</v>
      </c>
      <c r="V112" s="439">
        <f>SCR!F67</f>
        <v>3880</v>
      </c>
      <c r="W112" s="440">
        <f>SCR!F110</f>
        <v>1000</v>
      </c>
      <c r="X112" s="441">
        <f>SCR!F153</f>
        <v>2170</v>
      </c>
      <c r="Y112" s="439">
        <f>WCR!F67</f>
        <v>3795</v>
      </c>
      <c r="Z112" s="440">
        <f>WCR!F153</f>
        <v>6516</v>
      </c>
      <c r="AA112" s="440">
        <f>WCR!F110</f>
        <v>7140</v>
      </c>
      <c r="AB112" s="441">
        <f>WCR!F196</f>
        <v>100</v>
      </c>
      <c r="AC112" s="454">
        <f t="shared" si="7"/>
        <v>67363.3</v>
      </c>
    </row>
    <row r="113" spans="1:29" ht="15.75" thickBot="1">
      <c r="A113" s="1068"/>
      <c r="B113" s="51"/>
      <c r="C113" s="1070"/>
      <c r="D113" s="57" t="s">
        <v>49</v>
      </c>
      <c r="E113" s="430">
        <f>CR!F68</f>
        <v>235481</v>
      </c>
      <c r="F113" s="404">
        <f>CR!F111</f>
        <v>12000</v>
      </c>
      <c r="G113" s="431">
        <f>CR!F154</f>
        <v>113640</v>
      </c>
      <c r="H113" s="461">
        <f>TOR!F68</f>
        <v>42060</v>
      </c>
      <c r="I113" s="412">
        <f>TOR!F111</f>
        <v>36000</v>
      </c>
      <c r="J113" s="431">
        <f>TOR!F154</f>
        <v>71900</v>
      </c>
      <c r="K113" s="430">
        <f>KBR!F68</f>
        <v>67550</v>
      </c>
      <c r="L113" s="431">
        <f>KBR!F111</f>
        <v>14000</v>
      </c>
      <c r="M113" s="430">
        <f>OR!F68</f>
        <v>30000</v>
      </c>
      <c r="N113" s="404">
        <f>OR!F111</f>
        <v>0</v>
      </c>
      <c r="O113" s="404">
        <f>OR!F154</f>
        <v>0</v>
      </c>
      <c r="P113" s="431">
        <f>OR!F197</f>
        <v>0</v>
      </c>
      <c r="Q113" s="430">
        <f>SR!F154</f>
        <v>77500</v>
      </c>
      <c r="R113" s="404">
        <f>SR!F111</f>
        <v>0</v>
      </c>
      <c r="S113" s="431">
        <f>SR!F68</f>
        <v>205300</v>
      </c>
      <c r="T113" s="430">
        <f>NER!F111</f>
        <v>0</v>
      </c>
      <c r="U113" s="431">
        <f>NER!F68</f>
        <v>0</v>
      </c>
      <c r="V113" s="430">
        <f>SCR!F68</f>
        <v>119240</v>
      </c>
      <c r="W113" s="404">
        <f>SCR!F111</f>
        <v>20000</v>
      </c>
      <c r="X113" s="431">
        <f>SCR!F154</f>
        <v>244940</v>
      </c>
      <c r="Y113" s="430">
        <f>WCR!F68</f>
        <v>87505</v>
      </c>
      <c r="Z113" s="404">
        <f>WCR!F154</f>
        <v>146720</v>
      </c>
      <c r="AA113" s="404">
        <f>WCR!F111</f>
        <v>114400</v>
      </c>
      <c r="AB113" s="431">
        <f>WCR!F197</f>
        <v>8900</v>
      </c>
      <c r="AC113" s="450">
        <f t="shared" si="7"/>
        <v>1647136</v>
      </c>
    </row>
    <row r="114" spans="1:29" ht="15.75" thickBot="1">
      <c r="A114" s="1068"/>
      <c r="B114" s="51"/>
      <c r="C114" s="1070" t="s">
        <v>74</v>
      </c>
      <c r="D114" s="7" t="s">
        <v>121</v>
      </c>
      <c r="E114" s="429">
        <f>CR!F69</f>
        <v>0</v>
      </c>
      <c r="F114" s="427">
        <f>CR!F112</f>
        <v>0</v>
      </c>
      <c r="G114" s="428">
        <f>CR!F155</f>
        <v>0</v>
      </c>
      <c r="H114" s="462">
        <f>TOR!F69</f>
        <v>21.3</v>
      </c>
      <c r="I114" s="473">
        <f>TOR!F112</f>
        <v>0</v>
      </c>
      <c r="J114" s="428">
        <f>TOR!F155</f>
        <v>0</v>
      </c>
      <c r="K114" s="429">
        <f>KBR!F69</f>
        <v>50</v>
      </c>
      <c r="L114" s="428">
        <f>KBR!F112</f>
        <v>0</v>
      </c>
      <c r="M114" s="429">
        <f>OR!F69</f>
        <v>0</v>
      </c>
      <c r="N114" s="427">
        <f>OR!F112</f>
        <v>0</v>
      </c>
      <c r="O114" s="427">
        <f>OR!F155</f>
        <v>0</v>
      </c>
      <c r="P114" s="428">
        <f>OR!F198</f>
        <v>0</v>
      </c>
      <c r="Q114" s="429">
        <f>SR!F155</f>
        <v>0</v>
      </c>
      <c r="R114" s="427">
        <f>SR!F112</f>
        <v>0</v>
      </c>
      <c r="S114" s="428">
        <f>SR!F69</f>
        <v>0</v>
      </c>
      <c r="T114" s="429">
        <f>NER!F112</f>
        <v>0</v>
      </c>
      <c r="U114" s="428">
        <f>NER!F69</f>
        <v>0</v>
      </c>
      <c r="V114" s="429">
        <f>SCR!F69</f>
        <v>0</v>
      </c>
      <c r="W114" s="427">
        <f>SCR!F112</f>
        <v>0</v>
      </c>
      <c r="X114" s="428">
        <f>SCR!F155</f>
        <v>0</v>
      </c>
      <c r="Y114" s="429">
        <f>WCR!F69</f>
        <v>0</v>
      </c>
      <c r="Z114" s="427">
        <f>WCR!F155</f>
        <v>0</v>
      </c>
      <c r="AA114" s="427">
        <f>WCR!F112</f>
        <v>0</v>
      </c>
      <c r="AB114" s="428">
        <f>WCR!F198</f>
        <v>0</v>
      </c>
      <c r="AC114" s="451">
        <f t="shared" si="7"/>
        <v>71.3</v>
      </c>
    </row>
    <row r="115" spans="1:29" ht="15.75" thickBot="1">
      <c r="A115" s="1068"/>
      <c r="B115" s="51"/>
      <c r="C115" s="1070"/>
      <c r="D115" s="57" t="s">
        <v>49</v>
      </c>
      <c r="E115" s="430">
        <f>CR!F70</f>
        <v>0</v>
      </c>
      <c r="F115" s="404">
        <f>CR!F113</f>
        <v>0</v>
      </c>
      <c r="G115" s="431">
        <f>CR!F156</f>
        <v>0</v>
      </c>
      <c r="H115" s="461">
        <f>TOR!F70</f>
        <v>21300</v>
      </c>
      <c r="I115" s="412">
        <f>TOR!F113</f>
        <v>0</v>
      </c>
      <c r="J115" s="431">
        <f>TOR!F156</f>
        <v>0</v>
      </c>
      <c r="K115" s="430">
        <f>KBR!F70</f>
        <v>50000</v>
      </c>
      <c r="L115" s="431">
        <f>KBR!F113</f>
        <v>0</v>
      </c>
      <c r="M115" s="430">
        <f>OR!F70</f>
        <v>0</v>
      </c>
      <c r="N115" s="404">
        <f>OR!F113</f>
        <v>0</v>
      </c>
      <c r="O115" s="404">
        <f>OR!F156</f>
        <v>0</v>
      </c>
      <c r="P115" s="431">
        <f>OR!F199</f>
        <v>0</v>
      </c>
      <c r="Q115" s="430">
        <f>SR!F156</f>
        <v>0</v>
      </c>
      <c r="R115" s="404">
        <f>SR!F113</f>
        <v>0</v>
      </c>
      <c r="S115" s="431">
        <f>SR!F70</f>
        <v>0</v>
      </c>
      <c r="T115" s="430">
        <f>NER!F113</f>
        <v>0</v>
      </c>
      <c r="U115" s="431">
        <f>NER!F70</f>
        <v>0</v>
      </c>
      <c r="V115" s="430">
        <f>SCR!F70</f>
        <v>0</v>
      </c>
      <c r="W115" s="404">
        <f>SCR!F113</f>
        <v>0</v>
      </c>
      <c r="X115" s="431">
        <f>SCR!F156</f>
        <v>0</v>
      </c>
      <c r="Y115" s="430">
        <f>WCR!F70</f>
        <v>0</v>
      </c>
      <c r="Z115" s="404">
        <f>WCR!F156</f>
        <v>0</v>
      </c>
      <c r="AA115" s="404">
        <f>WCR!F113</f>
        <v>0</v>
      </c>
      <c r="AB115" s="431">
        <f>WCR!F199</f>
        <v>0</v>
      </c>
      <c r="AC115" s="450">
        <f t="shared" si="7"/>
        <v>71300</v>
      </c>
    </row>
    <row r="116" spans="1:29" ht="15.75" thickBot="1">
      <c r="A116" s="1068"/>
      <c r="B116" s="51"/>
      <c r="C116" s="1070" t="s">
        <v>44</v>
      </c>
      <c r="D116" s="7" t="s">
        <v>121</v>
      </c>
      <c r="E116" s="429">
        <f>CR!F71</f>
        <v>1200</v>
      </c>
      <c r="F116" s="427">
        <f>CR!F114</f>
        <v>170</v>
      </c>
      <c r="G116" s="428">
        <f>CR!F157</f>
        <v>0</v>
      </c>
      <c r="H116" s="462">
        <f>TOR!F71</f>
        <v>240.3</v>
      </c>
      <c r="I116" s="473">
        <f>TOR!F114</f>
        <v>0</v>
      </c>
      <c r="J116" s="428">
        <f>TOR!F157</f>
        <v>200</v>
      </c>
      <c r="K116" s="429">
        <f>KBR!F71</f>
        <v>50</v>
      </c>
      <c r="L116" s="428">
        <f>KBR!F114</f>
        <v>0</v>
      </c>
      <c r="M116" s="429">
        <f>OR!F71</f>
        <v>0</v>
      </c>
      <c r="N116" s="427">
        <f>OR!F114</f>
        <v>0</v>
      </c>
      <c r="O116" s="427">
        <f>OR!F157</f>
        <v>0</v>
      </c>
      <c r="P116" s="428">
        <f>OR!F200</f>
        <v>0</v>
      </c>
      <c r="Q116" s="429">
        <f>SR!F157</f>
        <v>500</v>
      </c>
      <c r="R116" s="427">
        <f>SR!F114</f>
        <v>262</v>
      </c>
      <c r="S116" s="428">
        <f>SR!F71</f>
        <v>750</v>
      </c>
      <c r="T116" s="429">
        <f>NER!F114</f>
        <v>0</v>
      </c>
      <c r="U116" s="428">
        <f>NER!F71</f>
        <v>0</v>
      </c>
      <c r="V116" s="429">
        <f>SCR!F71</f>
        <v>180</v>
      </c>
      <c r="W116" s="427">
        <f>SCR!F114</f>
        <v>0</v>
      </c>
      <c r="X116" s="428">
        <f>SCR!F157</f>
        <v>52</v>
      </c>
      <c r="Y116" s="429">
        <f>WCR!F71</f>
        <v>18</v>
      </c>
      <c r="Z116" s="427">
        <f>WCR!F157</f>
        <v>30</v>
      </c>
      <c r="AA116" s="427">
        <f>WCR!F114</f>
        <v>0</v>
      </c>
      <c r="AB116" s="428">
        <f>WCR!F200</f>
        <v>0</v>
      </c>
      <c r="AC116" s="451">
        <f t="shared" si="7"/>
        <v>3652.3</v>
      </c>
    </row>
    <row r="117" spans="1:29" ht="15.75" thickBot="1">
      <c r="A117" s="1068"/>
      <c r="B117" s="51"/>
      <c r="C117" s="1070"/>
      <c r="D117" s="57" t="s">
        <v>49</v>
      </c>
      <c r="E117" s="430">
        <f>CR!F72</f>
        <v>1446000</v>
      </c>
      <c r="F117" s="404">
        <f>CR!F115</f>
        <v>220660</v>
      </c>
      <c r="G117" s="431">
        <f>CR!F158</f>
        <v>0</v>
      </c>
      <c r="H117" s="461">
        <f>TOR!F72</f>
        <v>316420</v>
      </c>
      <c r="I117" s="412">
        <f>TOR!F115</f>
        <v>0</v>
      </c>
      <c r="J117" s="431">
        <f>TOR!F158</f>
        <v>300000</v>
      </c>
      <c r="K117" s="430">
        <f>KBR!F72</f>
        <v>60000</v>
      </c>
      <c r="L117" s="431">
        <f>KBR!F115</f>
        <v>0</v>
      </c>
      <c r="M117" s="430">
        <f>OR!F72</f>
        <v>0</v>
      </c>
      <c r="N117" s="404">
        <f>OR!F115</f>
        <v>0</v>
      </c>
      <c r="O117" s="404">
        <f>OR!F158</f>
        <v>0</v>
      </c>
      <c r="P117" s="431">
        <f>OR!F201</f>
        <v>0</v>
      </c>
      <c r="Q117" s="430">
        <f>SR!F158</f>
        <v>880000</v>
      </c>
      <c r="R117" s="404">
        <f>SR!F115</f>
        <v>458500</v>
      </c>
      <c r="S117" s="431">
        <f>SR!F72</f>
        <v>1200000</v>
      </c>
      <c r="T117" s="430">
        <f>NER!F115</f>
        <v>0</v>
      </c>
      <c r="U117" s="431">
        <f>NER!F72</f>
        <v>0</v>
      </c>
      <c r="V117" s="430">
        <f>SCR!F72</f>
        <v>335818</v>
      </c>
      <c r="W117" s="404">
        <f>SCR!F115</f>
        <v>0</v>
      </c>
      <c r="X117" s="431">
        <f>SCR!F158</f>
        <v>88700</v>
      </c>
      <c r="Y117" s="430">
        <f>WCR!F72</f>
        <v>33300</v>
      </c>
      <c r="Z117" s="404">
        <f>WCR!F158</f>
        <v>55000</v>
      </c>
      <c r="AA117" s="404">
        <f>WCR!F115</f>
        <v>0</v>
      </c>
      <c r="AB117" s="431">
        <f>WCR!F201</f>
        <v>0</v>
      </c>
      <c r="AC117" s="450">
        <f t="shared" si="7"/>
        <v>5394398</v>
      </c>
    </row>
    <row r="118" spans="1:29" ht="15.75" thickBot="1">
      <c r="A118" s="1068"/>
      <c r="B118" s="51"/>
      <c r="C118" s="1070" t="s">
        <v>45</v>
      </c>
      <c r="D118" s="7" t="s">
        <v>121</v>
      </c>
      <c r="E118" s="429">
        <f>CR!F73</f>
        <v>1700</v>
      </c>
      <c r="F118" s="427">
        <f>CR!F116</f>
        <v>4850</v>
      </c>
      <c r="G118" s="428">
        <f>CR!F159</f>
        <v>1000</v>
      </c>
      <c r="H118" s="462">
        <f>TOR!F73</f>
        <v>1489</v>
      </c>
      <c r="I118" s="473">
        <f>TOR!F116</f>
        <v>600</v>
      </c>
      <c r="J118" s="428">
        <f>TOR!F159</f>
        <v>1000</v>
      </c>
      <c r="K118" s="429">
        <f>KBR!F73</f>
        <v>0</v>
      </c>
      <c r="L118" s="428">
        <f>KBR!F116</f>
        <v>0</v>
      </c>
      <c r="M118" s="429">
        <f>OR!F73</f>
        <v>8300</v>
      </c>
      <c r="N118" s="427">
        <f>OR!F116</f>
        <v>500</v>
      </c>
      <c r="O118" s="427">
        <f>OR!F159</f>
        <v>0</v>
      </c>
      <c r="P118" s="428">
        <f>OR!F202</f>
        <v>0</v>
      </c>
      <c r="Q118" s="429">
        <f>SR!F159</f>
        <v>0</v>
      </c>
      <c r="R118" s="427">
        <f>SR!F116</f>
        <v>0</v>
      </c>
      <c r="S118" s="428">
        <f>SR!F73</f>
        <v>6850</v>
      </c>
      <c r="T118" s="429">
        <f>NER!F116</f>
        <v>0</v>
      </c>
      <c r="U118" s="428">
        <f>NER!F73</f>
        <v>0</v>
      </c>
      <c r="V118" s="429">
        <f>SCR!F73</f>
        <v>1560</v>
      </c>
      <c r="W118" s="427">
        <f>SCR!F116</f>
        <v>500</v>
      </c>
      <c r="X118" s="428">
        <f>SCR!F159</f>
        <v>1000</v>
      </c>
      <c r="Y118" s="429">
        <f>WCR!F73</f>
        <v>3500</v>
      </c>
      <c r="Z118" s="427">
        <f>WCR!F159</f>
        <v>2750</v>
      </c>
      <c r="AA118" s="427">
        <f>WCR!F116</f>
        <v>3050</v>
      </c>
      <c r="AB118" s="428">
        <f>WCR!F202</f>
        <v>0</v>
      </c>
      <c r="AC118" s="451">
        <f t="shared" si="7"/>
        <v>38649</v>
      </c>
    </row>
    <row r="119" spans="1:29" ht="15.75" thickBot="1">
      <c r="A119" s="1068"/>
      <c r="B119" s="51"/>
      <c r="C119" s="1070"/>
      <c r="D119" s="57" t="s">
        <v>49</v>
      </c>
      <c r="E119" s="430">
        <f>CR!F74</f>
        <v>277100</v>
      </c>
      <c r="F119" s="404">
        <f>CR!F117</f>
        <v>778550</v>
      </c>
      <c r="G119" s="431">
        <f>CR!F160</f>
        <v>159000</v>
      </c>
      <c r="H119" s="461">
        <f>TOR!F74</f>
        <v>307800</v>
      </c>
      <c r="I119" s="412">
        <f>TOR!F117</f>
        <v>99000</v>
      </c>
      <c r="J119" s="431">
        <f>TOR!F160</f>
        <v>156000</v>
      </c>
      <c r="K119" s="430">
        <f>KBR!F74</f>
        <v>0</v>
      </c>
      <c r="L119" s="431">
        <f>KBR!F117</f>
        <v>0</v>
      </c>
      <c r="M119" s="430">
        <f>OR!F74</f>
        <v>1826000</v>
      </c>
      <c r="N119" s="404">
        <f>OR!F117</f>
        <v>110000</v>
      </c>
      <c r="O119" s="404">
        <f>OR!F160</f>
        <v>0</v>
      </c>
      <c r="P119" s="431">
        <f>OR!F203</f>
        <v>0</v>
      </c>
      <c r="Q119" s="430">
        <f>SR!F160</f>
        <v>0</v>
      </c>
      <c r="R119" s="404">
        <f>SR!F117</f>
        <v>0</v>
      </c>
      <c r="S119" s="431">
        <f>SR!F74</f>
        <v>1494750</v>
      </c>
      <c r="T119" s="430">
        <f>NER!F117</f>
        <v>0</v>
      </c>
      <c r="U119" s="431">
        <f>NER!F74</f>
        <v>0</v>
      </c>
      <c r="V119" s="430">
        <f>SCR!F74</f>
        <v>346320</v>
      </c>
      <c r="W119" s="404">
        <f>SCR!F117</f>
        <v>111000</v>
      </c>
      <c r="X119" s="431">
        <f>SCR!F160</f>
        <v>222000</v>
      </c>
      <c r="Y119" s="430">
        <f>WCR!F74</f>
        <v>777000</v>
      </c>
      <c r="Z119" s="404">
        <f>WCR!F160</f>
        <v>610500</v>
      </c>
      <c r="AA119" s="404">
        <f>WCR!F117</f>
        <v>666000</v>
      </c>
      <c r="AB119" s="431">
        <f>WCR!F203</f>
        <v>0</v>
      </c>
      <c r="AC119" s="450">
        <f t="shared" si="7"/>
        <v>7941020</v>
      </c>
    </row>
    <row r="120" spans="1:29" ht="15.75" thickBot="1">
      <c r="A120" s="1068"/>
      <c r="B120" s="51"/>
      <c r="C120" s="1070" t="s">
        <v>46</v>
      </c>
      <c r="D120" s="7" t="s">
        <v>121</v>
      </c>
      <c r="E120" s="429">
        <f>CR!F75</f>
        <v>0</v>
      </c>
      <c r="F120" s="427">
        <f>CR!F118</f>
        <v>0</v>
      </c>
      <c r="G120" s="428">
        <f>CR!F161</f>
        <v>0</v>
      </c>
      <c r="H120" s="462">
        <f>TOR!F75</f>
        <v>0</v>
      </c>
      <c r="I120" s="473">
        <f>TOR!F118</f>
        <v>0</v>
      </c>
      <c r="J120" s="428">
        <f>TOR!F161</f>
        <v>0</v>
      </c>
      <c r="K120" s="429">
        <f>KBR!F75</f>
        <v>0</v>
      </c>
      <c r="L120" s="428">
        <f>KBR!F118</f>
        <v>0</v>
      </c>
      <c r="M120" s="429">
        <f>OR!F75</f>
        <v>0</v>
      </c>
      <c r="N120" s="427">
        <f>OR!F118</f>
        <v>0</v>
      </c>
      <c r="O120" s="427">
        <f>OR!F161</f>
        <v>0</v>
      </c>
      <c r="P120" s="428">
        <f>OR!F204</f>
        <v>0</v>
      </c>
      <c r="Q120" s="429">
        <f>SR!F161</f>
        <v>0</v>
      </c>
      <c r="R120" s="427">
        <f>SR!F118</f>
        <v>0</v>
      </c>
      <c r="S120" s="428">
        <f>SR!F75</f>
        <v>0</v>
      </c>
      <c r="T120" s="429">
        <f>NER!F118</f>
        <v>0</v>
      </c>
      <c r="U120" s="428">
        <f>NER!F75</f>
        <v>0</v>
      </c>
      <c r="V120" s="429">
        <f>SCR!F75</f>
        <v>0</v>
      </c>
      <c r="W120" s="427">
        <f>SCR!F118</f>
        <v>0</v>
      </c>
      <c r="X120" s="428">
        <f>SCR!F161</f>
        <v>0</v>
      </c>
      <c r="Y120" s="429">
        <f>WCR!F75</f>
        <v>0</v>
      </c>
      <c r="Z120" s="427">
        <f>WCR!F161</f>
        <v>0</v>
      </c>
      <c r="AA120" s="427">
        <f>WCR!F118</f>
        <v>0</v>
      </c>
      <c r="AB120" s="428">
        <f>WCR!F204</f>
        <v>0</v>
      </c>
      <c r="AC120" s="451">
        <f t="shared" si="7"/>
        <v>0</v>
      </c>
    </row>
    <row r="121" spans="1:29" ht="15.75" thickBot="1">
      <c r="A121" s="1068"/>
      <c r="B121" s="52"/>
      <c r="C121" s="1070"/>
      <c r="D121" s="57" t="s">
        <v>49</v>
      </c>
      <c r="E121" s="432">
        <f>CR!F76</f>
        <v>0</v>
      </c>
      <c r="F121" s="433">
        <f>CR!F119</f>
        <v>0</v>
      </c>
      <c r="G121" s="434">
        <f>CR!F162</f>
        <v>0</v>
      </c>
      <c r="H121" s="463">
        <f>TOR!F76</f>
        <v>0</v>
      </c>
      <c r="I121" s="474">
        <f>TOR!F119</f>
        <v>0</v>
      </c>
      <c r="J121" s="434">
        <f>TOR!F162</f>
        <v>0</v>
      </c>
      <c r="K121" s="432">
        <f>KBR!F76</f>
        <v>0</v>
      </c>
      <c r="L121" s="434">
        <f>KBR!F119</f>
        <v>0</v>
      </c>
      <c r="M121" s="432">
        <f>OR!F76</f>
        <v>0</v>
      </c>
      <c r="N121" s="433">
        <f>OR!F119</f>
        <v>0</v>
      </c>
      <c r="O121" s="433">
        <f>OR!F162</f>
        <v>0</v>
      </c>
      <c r="P121" s="434">
        <f>OR!F205</f>
        <v>0</v>
      </c>
      <c r="Q121" s="432">
        <f>SR!F162</f>
        <v>0</v>
      </c>
      <c r="R121" s="433">
        <f>SR!F119</f>
        <v>0</v>
      </c>
      <c r="S121" s="434">
        <f>SR!F76</f>
        <v>0</v>
      </c>
      <c r="T121" s="432">
        <f>NER!F119</f>
        <v>0</v>
      </c>
      <c r="U121" s="434">
        <f>NER!F76</f>
        <v>0</v>
      </c>
      <c r="V121" s="432">
        <f>SCR!F76</f>
        <v>0</v>
      </c>
      <c r="W121" s="433">
        <f>SCR!F119</f>
        <v>0</v>
      </c>
      <c r="X121" s="434">
        <f>SCR!F162</f>
        <v>0</v>
      </c>
      <c r="Y121" s="432">
        <f>WCR!F76</f>
        <v>0</v>
      </c>
      <c r="Z121" s="433">
        <f>WCR!F162</f>
        <v>0</v>
      </c>
      <c r="AA121" s="433">
        <f>WCR!F119</f>
        <v>0</v>
      </c>
      <c r="AB121" s="434">
        <f>WCR!F205</f>
        <v>0</v>
      </c>
      <c r="AC121" s="452">
        <f t="shared" si="7"/>
        <v>0</v>
      </c>
    </row>
    <row r="122" spans="1:29" ht="15.75" thickBot="1">
      <c r="A122" s="1069"/>
      <c r="B122" s="1071" t="s">
        <v>73</v>
      </c>
      <c r="C122" s="1072"/>
      <c r="D122" s="64" t="s">
        <v>49</v>
      </c>
      <c r="E122" s="81">
        <f>CR!F77</f>
        <v>1958581</v>
      </c>
      <c r="F122" s="82">
        <f>CR!F120</f>
        <v>1011210</v>
      </c>
      <c r="G122" s="83">
        <f>CR!F163</f>
        <v>272640</v>
      </c>
      <c r="H122" s="466">
        <f>TOR!F77</f>
        <v>687580</v>
      </c>
      <c r="I122" s="477">
        <f>TOR!F120</f>
        <v>135000</v>
      </c>
      <c r="J122" s="83">
        <f>TOR!F163</f>
        <v>527900</v>
      </c>
      <c r="K122" s="81">
        <f>KBR!F77</f>
        <v>177550</v>
      </c>
      <c r="L122" s="83">
        <f>KBR!F120</f>
        <v>14000</v>
      </c>
      <c r="M122" s="81">
        <f>OR!F77</f>
        <v>1856000</v>
      </c>
      <c r="N122" s="82">
        <f>OR!F120</f>
        <v>110000</v>
      </c>
      <c r="O122" s="82">
        <f>OR!F163</f>
        <v>0</v>
      </c>
      <c r="P122" s="83">
        <f>OR!F206</f>
        <v>0</v>
      </c>
      <c r="Q122" s="81">
        <f>SR!F163</f>
        <v>957500</v>
      </c>
      <c r="R122" s="82">
        <f>SR!F120</f>
        <v>458500</v>
      </c>
      <c r="S122" s="83">
        <f>SR!F77</f>
        <v>2900050</v>
      </c>
      <c r="T122" s="81">
        <f>NER!F120</f>
        <v>0</v>
      </c>
      <c r="U122" s="83">
        <f>NER!F77</f>
        <v>0</v>
      </c>
      <c r="V122" s="81">
        <f>SCR!F77</f>
        <v>801378</v>
      </c>
      <c r="W122" s="82">
        <f>SCR!F120</f>
        <v>131000</v>
      </c>
      <c r="X122" s="83">
        <f>SCR!F163</f>
        <v>555640</v>
      </c>
      <c r="Y122" s="81">
        <f>WCR!F77</f>
        <v>897805</v>
      </c>
      <c r="Z122" s="82">
        <f>WCR!F163</f>
        <v>812220</v>
      </c>
      <c r="AA122" s="82">
        <f>WCR!F120</f>
        <v>780400</v>
      </c>
      <c r="AB122" s="83">
        <f>WCR!F206</f>
        <v>8900</v>
      </c>
      <c r="AC122" s="455">
        <f t="shared" si="7"/>
        <v>15053854</v>
      </c>
    </row>
    <row r="123" spans="1:29" ht="16.5" thickBot="1">
      <c r="A123" s="1073" t="s">
        <v>75</v>
      </c>
      <c r="B123" s="54"/>
      <c r="C123" s="91" t="s">
        <v>86</v>
      </c>
      <c r="D123" s="57" t="s">
        <v>49</v>
      </c>
      <c r="E123" s="75">
        <f>CR!F78</f>
        <v>0</v>
      </c>
      <c r="F123" s="76">
        <f>CR!F121</f>
        <v>0</v>
      </c>
      <c r="G123" s="77">
        <f>CR!F164</f>
        <v>0</v>
      </c>
      <c r="H123" s="481">
        <f>TOR!F78</f>
        <v>20000</v>
      </c>
      <c r="I123" s="482">
        <f>TOR!F121</f>
        <v>20000</v>
      </c>
      <c r="J123" s="77">
        <f>TOR!F164</f>
        <v>20000</v>
      </c>
      <c r="K123" s="75">
        <f>KBR!F78</f>
        <v>0</v>
      </c>
      <c r="L123" s="77">
        <f>KBR!F121</f>
        <v>0</v>
      </c>
      <c r="M123" s="75">
        <f>OR!F78</f>
        <v>100000</v>
      </c>
      <c r="N123" s="76">
        <f>OR!F121</f>
        <v>25000</v>
      </c>
      <c r="O123" s="76">
        <f>OR!F164</f>
        <v>10000</v>
      </c>
      <c r="P123" s="77">
        <f>OR!F207</f>
        <v>0</v>
      </c>
      <c r="Q123" s="75">
        <f>SR!F164</f>
        <v>19212</v>
      </c>
      <c r="R123" s="76">
        <f>SR!F121</f>
        <v>0</v>
      </c>
      <c r="S123" s="77">
        <f>SR!F78</f>
        <v>50000</v>
      </c>
      <c r="T123" s="75">
        <f>NER!F121</f>
        <v>20000</v>
      </c>
      <c r="U123" s="77">
        <f>NER!F78</f>
        <v>0</v>
      </c>
      <c r="V123" s="75">
        <f>SCR!F78</f>
        <v>0</v>
      </c>
      <c r="W123" s="76">
        <f>SCR!F121</f>
        <v>0</v>
      </c>
      <c r="X123" s="77">
        <f>SCR!F164</f>
        <v>0</v>
      </c>
      <c r="Y123" s="75">
        <f>WCR!F78</f>
        <v>0</v>
      </c>
      <c r="Z123" s="76">
        <f>WCR!F164</f>
        <v>0</v>
      </c>
      <c r="AA123" s="76">
        <f>WCR!F121</f>
        <v>0</v>
      </c>
      <c r="AB123" s="77">
        <f>WCR!F207</f>
        <v>0</v>
      </c>
      <c r="AC123" s="456">
        <f t="shared" si="7"/>
        <v>284212</v>
      </c>
    </row>
    <row r="124" spans="1:29" ht="32.25" thickBot="1">
      <c r="A124" s="1074"/>
      <c r="B124" s="54"/>
      <c r="C124" s="62" t="s">
        <v>69</v>
      </c>
      <c r="D124" s="57" t="s">
        <v>49</v>
      </c>
      <c r="E124" s="60">
        <f>CR!F79</f>
        <v>5000</v>
      </c>
      <c r="F124" s="66">
        <f>CR!F122</f>
        <v>5000</v>
      </c>
      <c r="G124" s="69">
        <f>CR!F165</f>
        <v>5000</v>
      </c>
      <c r="H124" s="467">
        <f>TOR!F79</f>
        <v>15000</v>
      </c>
      <c r="I124" s="478">
        <f>TOR!F122</f>
        <v>12000</v>
      </c>
      <c r="J124" s="69">
        <f>TOR!F165</f>
        <v>10000</v>
      </c>
      <c r="K124" s="60">
        <f>KBR!F79</f>
        <v>20000</v>
      </c>
      <c r="L124" s="69">
        <f>KBR!F122</f>
        <v>0</v>
      </c>
      <c r="M124" s="60">
        <f>OR!F79</f>
        <v>5000</v>
      </c>
      <c r="N124" s="66">
        <f>OR!F122</f>
        <v>5000</v>
      </c>
      <c r="O124" s="66">
        <f>OR!F165</f>
        <v>15000</v>
      </c>
      <c r="P124" s="69">
        <f>OR!F208</f>
        <v>5000</v>
      </c>
      <c r="Q124" s="60">
        <f>SR!F165</f>
        <v>5000</v>
      </c>
      <c r="R124" s="66">
        <f>SR!F122</f>
        <v>5000</v>
      </c>
      <c r="S124" s="69">
        <f>SR!F79</f>
        <v>5000</v>
      </c>
      <c r="T124" s="60">
        <f>NER!F122</f>
        <v>5000</v>
      </c>
      <c r="U124" s="69">
        <f>NER!F79</f>
        <v>5000</v>
      </c>
      <c r="V124" s="60">
        <f>SCR!F79</f>
        <v>5000</v>
      </c>
      <c r="W124" s="66">
        <f>SCR!F122</f>
        <v>5000</v>
      </c>
      <c r="X124" s="69">
        <f>SCR!F165</f>
        <v>5000</v>
      </c>
      <c r="Y124" s="60">
        <f>WCR!F79</f>
        <v>5000</v>
      </c>
      <c r="Z124" s="66">
        <f>WCR!F165</f>
        <v>5000</v>
      </c>
      <c r="AA124" s="66">
        <f>WCR!F122</f>
        <v>5000</v>
      </c>
      <c r="AB124" s="69">
        <f>WCR!F208</f>
        <v>5000</v>
      </c>
      <c r="AC124" s="456">
        <f t="shared" si="7"/>
        <v>162000</v>
      </c>
    </row>
    <row r="125" spans="1:29" ht="48" thickBot="1">
      <c r="A125" s="1074"/>
      <c r="B125" s="55"/>
      <c r="C125" s="62" t="s">
        <v>47</v>
      </c>
      <c r="D125" s="7" t="s">
        <v>49</v>
      </c>
      <c r="E125" s="72">
        <f>CR!F80</f>
        <v>583726.69999999995</v>
      </c>
      <c r="F125" s="73">
        <f>CR!F123</f>
        <v>253421</v>
      </c>
      <c r="G125" s="74">
        <f>CR!F166</f>
        <v>122559</v>
      </c>
      <c r="H125" s="483">
        <f>TOR!F80</f>
        <v>177971.20000000001</v>
      </c>
      <c r="I125" s="484">
        <f>TOR!F123</f>
        <v>89465</v>
      </c>
      <c r="J125" s="74">
        <f>TOR!F166</f>
        <v>106870</v>
      </c>
      <c r="K125" s="72">
        <f>KBR!F80</f>
        <v>118516.51000000001</v>
      </c>
      <c r="L125" s="74">
        <f>KBR!F123</f>
        <v>5355</v>
      </c>
      <c r="M125" s="72">
        <f>OR!F80</f>
        <v>484664.4</v>
      </c>
      <c r="N125" s="73">
        <f>OR!F123</f>
        <v>72625</v>
      </c>
      <c r="O125" s="73">
        <f>OR!F166</f>
        <v>207375</v>
      </c>
      <c r="P125" s="74">
        <f>OR!F209</f>
        <v>160221.40000000002</v>
      </c>
      <c r="Q125" s="72">
        <f>SR!F166</f>
        <v>114403.76</v>
      </c>
      <c r="R125" s="73">
        <f>SR!F123</f>
        <v>97382.7</v>
      </c>
      <c r="S125" s="74">
        <f>SR!F80</f>
        <v>576552.5</v>
      </c>
      <c r="T125" s="72">
        <f>NER!F123</f>
        <v>26859.600000000002</v>
      </c>
      <c r="U125" s="74">
        <f>NER!F80</f>
        <v>27550</v>
      </c>
      <c r="V125" s="72">
        <f>SCR!F80</f>
        <v>82726.3</v>
      </c>
      <c r="W125" s="73">
        <f>SCR!F123</f>
        <v>13262.5</v>
      </c>
      <c r="X125" s="74">
        <f>SCR!F166</f>
        <v>55564</v>
      </c>
      <c r="Y125" s="72">
        <f>WCR!F80</f>
        <v>89959.5</v>
      </c>
      <c r="Z125" s="73">
        <f>WCR!F166</f>
        <v>83511.600000000006</v>
      </c>
      <c r="AA125" s="73">
        <f>WCR!F123</f>
        <v>78082</v>
      </c>
      <c r="AB125" s="74">
        <f>WCR!F209</f>
        <v>5006.9000000000005</v>
      </c>
      <c r="AC125" s="457">
        <f t="shared" si="7"/>
        <v>3633631.57</v>
      </c>
    </row>
    <row r="126" spans="1:29" ht="15.75" thickBot="1">
      <c r="A126" s="1075"/>
      <c r="B126" s="953" t="s">
        <v>135</v>
      </c>
      <c r="C126" s="954"/>
      <c r="D126" s="86" t="s">
        <v>49</v>
      </c>
      <c r="E126" s="87">
        <f>CR!F81</f>
        <v>588726.69999999995</v>
      </c>
      <c r="F126" s="87">
        <f>CR!F124</f>
        <v>258421</v>
      </c>
      <c r="G126" s="470">
        <f>CR!F167</f>
        <v>127559</v>
      </c>
      <c r="H126" s="468">
        <f>TOR!F81</f>
        <v>212971.2</v>
      </c>
      <c r="I126" s="479">
        <f>TOR!F124</f>
        <v>121465</v>
      </c>
      <c r="J126" s="480">
        <f>TOR!F167</f>
        <v>136870</v>
      </c>
      <c r="K126" s="87">
        <f>KBR!F81</f>
        <v>138516.51</v>
      </c>
      <c r="L126" s="480">
        <f>KBR!F124</f>
        <v>5355</v>
      </c>
      <c r="M126" s="87">
        <f>OR!F81</f>
        <v>589664.4</v>
      </c>
      <c r="N126" s="485">
        <f>OR!F124</f>
        <v>102625</v>
      </c>
      <c r="O126" s="485">
        <f>OR!F167</f>
        <v>232375</v>
      </c>
      <c r="P126" s="480">
        <f>OR!F210</f>
        <v>165221.40000000002</v>
      </c>
      <c r="Q126" s="87">
        <f>SR!F167</f>
        <v>138615.76</v>
      </c>
      <c r="R126" s="485">
        <f>SR!F124</f>
        <v>102382.7</v>
      </c>
      <c r="S126" s="480">
        <f>SR!F81</f>
        <v>631552.5</v>
      </c>
      <c r="T126" s="87">
        <f>NER!F124</f>
        <v>51859.600000000006</v>
      </c>
      <c r="U126" s="480">
        <f>NER!F81</f>
        <v>32550</v>
      </c>
      <c r="V126" s="87">
        <f>SCR!F81</f>
        <v>87726.3</v>
      </c>
      <c r="W126" s="485">
        <f>SCR!F124</f>
        <v>18262.5</v>
      </c>
      <c r="X126" s="480">
        <f>SCR!F167</f>
        <v>60564</v>
      </c>
      <c r="Y126" s="87">
        <f>WCR!F81</f>
        <v>94959.5</v>
      </c>
      <c r="Z126" s="485">
        <f>WCR!F167</f>
        <v>88511.6</v>
      </c>
      <c r="AA126" s="485">
        <f>WCR!F124</f>
        <v>83082</v>
      </c>
      <c r="AB126" s="480">
        <f>WCR!F210</f>
        <v>10006.900000000001</v>
      </c>
      <c r="AC126" s="458">
        <f t="shared" si="7"/>
        <v>4079843.57</v>
      </c>
    </row>
    <row r="127" spans="1:29" ht="15.75" thickBot="1">
      <c r="A127" s="1056"/>
      <c r="B127" s="1058" t="s">
        <v>136</v>
      </c>
      <c r="C127" s="1059"/>
      <c r="D127" s="88" t="s">
        <v>49</v>
      </c>
      <c r="E127" s="89">
        <f>SUM(E126,E122,E111)</f>
        <v>6425996.7000000002</v>
      </c>
      <c r="F127" s="89">
        <f>SUM(F126,F122,F111)</f>
        <v>2792631</v>
      </c>
      <c r="G127" s="471">
        <f t="shared" ref="G127" si="8">SUM(G126,G122,G111)</f>
        <v>1353149</v>
      </c>
      <c r="H127" s="469">
        <f t="shared" ref="H127" si="9">SUM(H126,H122,H111)</f>
        <v>2027823.2</v>
      </c>
      <c r="I127" s="89">
        <f t="shared" ref="I127" si="10">SUM(I126,I122,I111)</f>
        <v>1016115</v>
      </c>
      <c r="J127" s="89">
        <f t="shared" ref="J127" si="11">SUM(J126,J122,J111)</f>
        <v>1667170</v>
      </c>
      <c r="K127" s="89">
        <f t="shared" ref="K127" si="12">SUM(K126,K122,K111)</f>
        <v>1323681.6099999999</v>
      </c>
      <c r="L127" s="89">
        <f t="shared" ref="L127" si="13">SUM(L126,L122,L111)</f>
        <v>58905</v>
      </c>
      <c r="M127" s="89">
        <f t="shared" ref="M127" si="14">SUM(M126,M122,M111)</f>
        <v>5436308.4000000004</v>
      </c>
      <c r="N127" s="89">
        <f t="shared" ref="N127" si="15">SUM(N126,N122,N111)</f>
        <v>828875</v>
      </c>
      <c r="O127" s="89">
        <f t="shared" ref="O127" si="16">SUM(O126,O122,O111)</f>
        <v>2281125</v>
      </c>
      <c r="P127" s="89">
        <f t="shared" ref="P127" si="17">SUM(P126,P122,P111)</f>
        <v>1767435.4</v>
      </c>
      <c r="Q127" s="89">
        <f t="shared" ref="Q127" si="18">SUM(Q126,Q122,Q111)</f>
        <v>1282653.3600000001</v>
      </c>
      <c r="R127" s="89">
        <f t="shared" ref="R127" si="19">SUM(R126,R122,R111)</f>
        <v>1076213.7</v>
      </c>
      <c r="S127" s="89">
        <f>SR!F82</f>
        <v>6397077.5</v>
      </c>
      <c r="T127" s="89">
        <f t="shared" ref="T127" si="20">SUM(T126,T122,T111)</f>
        <v>320455.59999999998</v>
      </c>
      <c r="U127" s="89">
        <f t="shared" ref="U127" si="21">SUM(U126,U122,U111)</f>
        <v>308050</v>
      </c>
      <c r="V127" s="89">
        <f t="shared" ref="V127" si="22">SUM(V126,V122,V111)</f>
        <v>914989.3</v>
      </c>
      <c r="W127" s="89">
        <f>SCR!F125</f>
        <v>150887.5</v>
      </c>
      <c r="X127" s="89">
        <f t="shared" ref="X127" si="23">SUM(X126,X122,X111)</f>
        <v>616204</v>
      </c>
      <c r="Y127" s="89">
        <f t="shared" ref="Y127" si="24">SUM(Y126,Y122,Y111)</f>
        <v>994554.5</v>
      </c>
      <c r="Z127" s="89">
        <f t="shared" ref="Z127" si="25">SUM(Z126,Z122,Z111)</f>
        <v>923627.6</v>
      </c>
      <c r="AA127" s="89">
        <f t="shared" ref="AA127" si="26">SUM(AA126,AA122,AA111)</f>
        <v>863902</v>
      </c>
      <c r="AB127" s="89">
        <f t="shared" ref="AB127" si="27">SUM(AB126,AB122,AB111)</f>
        <v>60075.9</v>
      </c>
      <c r="AC127" s="89">
        <f t="shared" si="7"/>
        <v>40887906.269999988</v>
      </c>
    </row>
    <row r="128" spans="1:29" ht="15">
      <c r="A128" s="1057"/>
      <c r="B128" s="444"/>
      <c r="C128" s="444"/>
      <c r="D128" s="22"/>
      <c r="E128" s="445"/>
      <c r="F128" s="445"/>
      <c r="G128" s="445"/>
      <c r="H128" s="445"/>
      <c r="I128" s="445"/>
      <c r="J128" s="445"/>
      <c r="K128" s="445"/>
      <c r="L128" s="445"/>
    </row>
    <row r="129" spans="1:29" ht="15">
      <c r="A129" s="1057"/>
      <c r="B129" s="444"/>
      <c r="C129" s="444"/>
      <c r="D129" s="22"/>
      <c r="E129" s="445"/>
      <c r="F129" s="445"/>
      <c r="G129" s="445"/>
      <c r="H129" s="445"/>
      <c r="I129" s="445"/>
      <c r="J129" s="445"/>
      <c r="K129" s="445"/>
      <c r="L129" s="445"/>
    </row>
    <row r="130" spans="1:29" ht="15">
      <c r="A130" s="1057"/>
      <c r="B130" s="1060"/>
      <c r="C130" s="1060"/>
      <c r="D130" s="22"/>
      <c r="E130" s="445"/>
      <c r="F130" s="445"/>
      <c r="G130" s="445"/>
      <c r="H130" s="445"/>
      <c r="I130" s="445"/>
      <c r="J130" s="445"/>
      <c r="K130" s="445"/>
      <c r="L130" s="445"/>
    </row>
    <row r="132" spans="1:29" ht="15" thickBot="1"/>
    <row r="133" spans="1:29" ht="20.25">
      <c r="E133" s="1061" t="s">
        <v>344</v>
      </c>
      <c r="F133" s="1062"/>
      <c r="G133" s="1062"/>
      <c r="H133" s="1062"/>
      <c r="I133" s="1062"/>
      <c r="J133" s="1062"/>
      <c r="K133" s="1062"/>
      <c r="L133" s="1062"/>
      <c r="M133" s="1062"/>
      <c r="N133" s="1062"/>
      <c r="O133" s="1062"/>
      <c r="P133" s="1062"/>
      <c r="Q133" s="1062"/>
      <c r="R133" s="1062"/>
      <c r="S133" s="1062"/>
      <c r="T133" s="1062"/>
      <c r="U133" s="1062"/>
      <c r="V133" s="1062"/>
      <c r="W133" s="1062"/>
      <c r="X133" s="1062"/>
      <c r="Y133" s="1062"/>
      <c r="Z133" s="1062"/>
      <c r="AA133" s="1062"/>
      <c r="AB133" s="1062"/>
      <c r="AC133" s="1063"/>
    </row>
    <row r="134" spans="1:29" ht="15.75" thickBot="1">
      <c r="E134" s="1064" t="s">
        <v>241</v>
      </c>
      <c r="F134" s="1065"/>
      <c r="G134" s="1066"/>
      <c r="H134" s="1064" t="s">
        <v>244</v>
      </c>
      <c r="I134" s="1065"/>
      <c r="J134" s="1066"/>
      <c r="K134" s="1064" t="s">
        <v>248</v>
      </c>
      <c r="L134" s="1066"/>
      <c r="M134" s="1064" t="s">
        <v>253</v>
      </c>
      <c r="N134" s="1065"/>
      <c r="O134" s="1065"/>
      <c r="P134" s="1066"/>
      <c r="Q134" s="1064" t="s">
        <v>257</v>
      </c>
      <c r="R134" s="1065"/>
      <c r="S134" s="1066"/>
      <c r="T134" s="1064" t="s">
        <v>260</v>
      </c>
      <c r="U134" s="1066"/>
      <c r="V134" s="1064" t="s">
        <v>265</v>
      </c>
      <c r="W134" s="1065"/>
      <c r="X134" s="1066"/>
      <c r="Y134" s="1064" t="s">
        <v>269</v>
      </c>
      <c r="Z134" s="1065"/>
      <c r="AA134" s="1065"/>
      <c r="AB134" s="1066"/>
    </row>
    <row r="135" spans="1:29" ht="15.75" thickBot="1">
      <c r="E135" s="448" t="s">
        <v>238</v>
      </c>
      <c r="F135" s="448" t="s">
        <v>239</v>
      </c>
      <c r="G135" s="448" t="s">
        <v>240</v>
      </c>
      <c r="H135" s="459" t="s">
        <v>246</v>
      </c>
      <c r="I135" s="448" t="s">
        <v>242</v>
      </c>
      <c r="J135" s="448" t="s">
        <v>243</v>
      </c>
      <c r="K135" s="448" t="s">
        <v>245</v>
      </c>
      <c r="L135" s="448" t="s">
        <v>247</v>
      </c>
      <c r="M135" s="448" t="s">
        <v>249</v>
      </c>
      <c r="N135" s="448" t="s">
        <v>250</v>
      </c>
      <c r="O135" s="448" t="s">
        <v>251</v>
      </c>
      <c r="P135" s="448" t="s">
        <v>252</v>
      </c>
      <c r="Q135" s="448" t="s">
        <v>254</v>
      </c>
      <c r="R135" s="448" t="s">
        <v>255</v>
      </c>
      <c r="S135" s="448" t="s">
        <v>256</v>
      </c>
      <c r="T135" s="448" t="s">
        <v>258</v>
      </c>
      <c r="U135" s="448" t="s">
        <v>259</v>
      </c>
      <c r="V135" s="448" t="s">
        <v>262</v>
      </c>
      <c r="W135" s="448" t="s">
        <v>263</v>
      </c>
      <c r="X135" s="448" t="s">
        <v>264</v>
      </c>
      <c r="Y135" s="448" t="s">
        <v>266</v>
      </c>
      <c r="Z135" s="448" t="s">
        <v>267</v>
      </c>
      <c r="AA135" s="448" t="s">
        <v>268</v>
      </c>
      <c r="AB135" s="448" t="s">
        <v>261</v>
      </c>
      <c r="AC135" s="448" t="s">
        <v>237</v>
      </c>
    </row>
    <row r="136" spans="1:29" ht="15.75" thickBot="1">
      <c r="A136" s="1076" t="s">
        <v>77</v>
      </c>
      <c r="B136" s="1079" t="s">
        <v>40</v>
      </c>
      <c r="C136" s="1070" t="s">
        <v>42</v>
      </c>
      <c r="D136" s="7" t="s">
        <v>121</v>
      </c>
      <c r="E136" s="436">
        <f>'5-Year Plan (2014-19)'!BC7</f>
        <v>0</v>
      </c>
      <c r="F136" s="436">
        <f>'5-Year Plan (2014-19)'!BC16</f>
        <v>0</v>
      </c>
      <c r="G136" s="436">
        <f>'5-Year Plan (2014-19)'!BC21</f>
        <v>0</v>
      </c>
      <c r="H136" s="436">
        <f>'5-Year Plan (2014-19)'!BC34</f>
        <v>0</v>
      </c>
      <c r="I136" s="436">
        <f>'5-Year Plan (2014-19)'!BC43</f>
        <v>0</v>
      </c>
      <c r="J136" s="436">
        <f>'5-Year Plan (2014-19)'!BC48</f>
        <v>0</v>
      </c>
      <c r="K136" s="436">
        <f>'5-Year Plan (2014-19)'!BC61</f>
        <v>0</v>
      </c>
      <c r="L136" s="436">
        <f>'5-Year Plan (2014-19)'!BC73</f>
        <v>0</v>
      </c>
      <c r="M136" s="436">
        <f>'5-Year Plan (2014-19)'!BC85</f>
        <v>0</v>
      </c>
      <c r="N136" s="436">
        <f>'5-Year Plan (2014-19)'!BC90</f>
        <v>1000</v>
      </c>
      <c r="O136" s="436">
        <f>'5-Year Plan (2014-19)'!BC95</f>
        <v>0</v>
      </c>
      <c r="P136" s="436">
        <f>'5-Year Plan (2014-19)'!BC100</f>
        <v>0</v>
      </c>
      <c r="Q136" s="436">
        <f>'5-Year Plan (2014-19)'!BC122</f>
        <v>0</v>
      </c>
      <c r="R136" s="436">
        <f>'5-Year Plan (2014-19)'!BC117</f>
        <v>219</v>
      </c>
      <c r="S136" s="436">
        <f>'5-Year Plan (2014-19)'!BC111</f>
        <v>0</v>
      </c>
      <c r="T136" s="436">
        <f>'5-Year Plan (2014-19)'!BC140</f>
        <v>0</v>
      </c>
      <c r="U136" s="436">
        <f>'5-Year Plan (2014-19)'!BC135</f>
        <v>300</v>
      </c>
      <c r="V136" s="436">
        <f>'5-Year Plan (2014-19)'!BC154</f>
        <v>0</v>
      </c>
      <c r="W136" s="436">
        <f>'5-Year Plan (2014-19)'!BC159</f>
        <v>0</v>
      </c>
      <c r="X136" s="436">
        <f>'5-Year Plan (2014-19)'!BC164</f>
        <v>0</v>
      </c>
      <c r="Y136" s="436">
        <f>'5-Year Plan (2014-19)'!BC177</f>
        <v>0</v>
      </c>
      <c r="Z136" s="436">
        <f>'5-Year Plan (2014-19)'!BC199</f>
        <v>0</v>
      </c>
      <c r="AA136" s="436">
        <f>'5-Year Plan (2014-19)'!BC189</f>
        <v>0</v>
      </c>
      <c r="AB136" s="436">
        <f>'5-Year Plan (2014-19)'!BC209</f>
        <v>0</v>
      </c>
      <c r="AC136" s="449">
        <f t="shared" ref="AC136:AC171" si="28">SUM(E136:AB136)</f>
        <v>1519</v>
      </c>
    </row>
    <row r="137" spans="1:29" ht="15.75" thickBot="1">
      <c r="A137" s="1077"/>
      <c r="B137" s="1080"/>
      <c r="C137" s="1070"/>
      <c r="D137" s="57" t="s">
        <v>49</v>
      </c>
      <c r="E137" s="435">
        <f>'5-Year Plan (2014-19)'!BE7</f>
        <v>0</v>
      </c>
      <c r="F137" s="435">
        <f>'5-Year Plan (2014-19)'!BE16</f>
        <v>0</v>
      </c>
      <c r="G137" s="435">
        <f>'5-Year Plan (2014-19)'!BE21</f>
        <v>0</v>
      </c>
      <c r="H137" s="435">
        <f>'5-Year Plan (2014-19)'!BE34</f>
        <v>0</v>
      </c>
      <c r="I137" s="435">
        <f>'5-Year Plan (2014-19)'!BE43</f>
        <v>0</v>
      </c>
      <c r="J137" s="435">
        <f>'5-Year Plan (2014-19)'!BE48</f>
        <v>0</v>
      </c>
      <c r="K137" s="435">
        <f>'5-Year Plan (2014-19)'!BE61</f>
        <v>0</v>
      </c>
      <c r="L137" s="435">
        <f>'5-Year Plan (2014-19)'!BE73</f>
        <v>0</v>
      </c>
      <c r="M137" s="435">
        <f>'5-Year Plan (2014-19)'!BE85</f>
        <v>0</v>
      </c>
      <c r="N137" s="435">
        <f>'5-Year Plan (2014-19)'!BE90</f>
        <v>35000</v>
      </c>
      <c r="O137" s="435">
        <f>'5-Year Plan (2014-19)'!BE95</f>
        <v>0</v>
      </c>
      <c r="P137" s="435">
        <f>'5-Year Plan (2014-19)'!BE100</f>
        <v>0</v>
      </c>
      <c r="Q137" s="435">
        <f>'5-Year Plan (2014-19)'!BE122</f>
        <v>0</v>
      </c>
      <c r="R137" s="435">
        <f>'5-Year Plan (2014-19)'!BE117</f>
        <v>13078</v>
      </c>
      <c r="S137" s="435">
        <f>'5-Year Plan (2014-19)'!BE111</f>
        <v>0</v>
      </c>
      <c r="T137" s="435">
        <f>'5-Year Plan (2014-19)'!BE140</f>
        <v>0</v>
      </c>
      <c r="U137" s="435">
        <f>'5-Year Plan (2014-19)'!BE135</f>
        <v>10500</v>
      </c>
      <c r="V137" s="435">
        <f>'5-Year Plan (2014-19)'!BE154</f>
        <v>0</v>
      </c>
      <c r="W137" s="435">
        <f>'5-Year Plan (2014-19)'!BE159</f>
        <v>0</v>
      </c>
      <c r="X137" s="435">
        <f>'5-Year Plan (2014-19)'!BE164</f>
        <v>0</v>
      </c>
      <c r="Y137" s="435">
        <f>'5-Year Plan (2014-19)'!BE177</f>
        <v>0</v>
      </c>
      <c r="Z137" s="435">
        <f>'5-Year Plan (2014-19)'!BE199</f>
        <v>0</v>
      </c>
      <c r="AA137" s="435">
        <f>'5-Year Plan (2014-19)'!BE189</f>
        <v>0</v>
      </c>
      <c r="AB137" s="435">
        <f>'5-Year Plan (2014-19)'!BE209</f>
        <v>0</v>
      </c>
      <c r="AC137" s="450">
        <f t="shared" si="28"/>
        <v>58578</v>
      </c>
    </row>
    <row r="138" spans="1:29" ht="15.75" thickBot="1">
      <c r="A138" s="1077"/>
      <c r="B138" s="1080"/>
      <c r="C138" s="1070" t="s">
        <v>65</v>
      </c>
      <c r="D138" s="7" t="s">
        <v>121</v>
      </c>
      <c r="E138" s="436">
        <f>'5-Year Plan (2014-19)'!BF7</f>
        <v>200</v>
      </c>
      <c r="F138" s="436">
        <f>'5-Year Plan (2014-19)'!BF16</f>
        <v>1000</v>
      </c>
      <c r="G138" s="436">
        <f>'5-Year Plan (2014-19)'!BF21</f>
        <v>2000</v>
      </c>
      <c r="H138" s="436">
        <f>'5-Year Plan (2014-19)'!BF34</f>
        <v>200</v>
      </c>
      <c r="I138" s="436">
        <f>'5-Year Plan (2014-19)'!BF43</f>
        <v>0</v>
      </c>
      <c r="J138" s="436">
        <f>'5-Year Plan (2014-19)'!BF48</f>
        <v>500</v>
      </c>
      <c r="K138" s="436">
        <f>'5-Year Plan (2014-19)'!BF61</f>
        <v>0</v>
      </c>
      <c r="L138" s="436">
        <f>'5-Year Plan (2014-19)'!BF73</f>
        <v>250</v>
      </c>
      <c r="M138" s="436">
        <f>'5-Year Plan (2014-19)'!BF85</f>
        <v>5000</v>
      </c>
      <c r="N138" s="436">
        <f>'5-Year Plan (2014-19)'!BF90</f>
        <v>2000</v>
      </c>
      <c r="O138" s="436">
        <f>'5-Year Plan (2014-19)'!BF95</f>
        <v>0</v>
      </c>
      <c r="P138" s="436">
        <f>'5-Year Plan (2014-19)'!BF100</f>
        <v>6621</v>
      </c>
      <c r="Q138" s="436">
        <f>'5-Year Plan (2014-19)'!BF122</f>
        <v>0</v>
      </c>
      <c r="R138" s="436">
        <f>'5-Year Plan (2014-19)'!BF117</f>
        <v>0</v>
      </c>
      <c r="S138" s="436">
        <f>'5-Year Plan (2014-19)'!BF111</f>
        <v>4500</v>
      </c>
      <c r="T138" s="436">
        <f>'5-Year Plan (2014-19)'!BF140</f>
        <v>0</v>
      </c>
      <c r="U138" s="436">
        <f>'5-Year Plan (2014-19)'!BF135</f>
        <v>2000</v>
      </c>
      <c r="V138" s="436">
        <f>'5-Year Plan (2014-19)'!BF154</f>
        <v>411</v>
      </c>
      <c r="W138" s="436">
        <f>'5-Year Plan (2014-19)'!BF159</f>
        <v>20</v>
      </c>
      <c r="X138" s="436">
        <f>'5-Year Plan (2014-19)'!BF164</f>
        <v>0</v>
      </c>
      <c r="Y138" s="436">
        <f>'5-Year Plan (2014-19)'!BF177</f>
        <v>0</v>
      </c>
      <c r="Z138" s="436">
        <f>'5-Year Plan (2014-19)'!BF199</f>
        <v>10</v>
      </c>
      <c r="AA138" s="436">
        <f>'5-Year Plan (2014-19)'!BF189</f>
        <v>12</v>
      </c>
      <c r="AB138" s="436">
        <f>'5-Year Plan (2014-19)'!BF209</f>
        <v>0</v>
      </c>
      <c r="AC138" s="451">
        <f t="shared" si="28"/>
        <v>24724</v>
      </c>
    </row>
    <row r="139" spans="1:29" ht="15.75" thickBot="1">
      <c r="A139" s="1077"/>
      <c r="B139" s="1080"/>
      <c r="C139" s="1070"/>
      <c r="D139" s="57" t="s">
        <v>49</v>
      </c>
      <c r="E139" s="435">
        <f>'5-Year Plan (2014-19)'!BH7</f>
        <v>10000</v>
      </c>
      <c r="F139" s="435">
        <f>'5-Year Plan (2014-19)'!BH16</f>
        <v>25000</v>
      </c>
      <c r="G139" s="435">
        <f>'5-Year Plan (2014-19)'!BH21</f>
        <v>60000</v>
      </c>
      <c r="H139" s="435">
        <f>'5-Year Plan (2014-19)'!BH34</f>
        <v>11000</v>
      </c>
      <c r="I139" s="435">
        <f>'5-Year Plan (2014-19)'!BH43</f>
        <v>0</v>
      </c>
      <c r="J139" s="435">
        <f>'5-Year Plan (2014-19)'!BH48</f>
        <v>27500</v>
      </c>
      <c r="K139" s="435">
        <f>'5-Year Plan (2014-19)'!BH61</f>
        <v>0</v>
      </c>
      <c r="L139" s="435">
        <f>'5-Year Plan (2014-19)'!BH73</f>
        <v>8750</v>
      </c>
      <c r="M139" s="435">
        <f>'5-Year Plan (2014-19)'!BH85</f>
        <v>125000</v>
      </c>
      <c r="N139" s="435">
        <f>'5-Year Plan (2014-19)'!BH90</f>
        <v>70000</v>
      </c>
      <c r="O139" s="435">
        <f>'5-Year Plan (2014-19)'!BH95</f>
        <v>0</v>
      </c>
      <c r="P139" s="435">
        <f>'5-Year Plan (2014-19)'!BH100</f>
        <v>202690</v>
      </c>
      <c r="Q139" s="435">
        <f>'5-Year Plan (2014-19)'!BH122</f>
        <v>0</v>
      </c>
      <c r="R139" s="435">
        <f>'5-Year Plan (2014-19)'!BH117</f>
        <v>0</v>
      </c>
      <c r="S139" s="435">
        <f>'5-Year Plan (2014-19)'!BH111</f>
        <v>247500</v>
      </c>
      <c r="T139" s="435">
        <f>'5-Year Plan (2014-19)'!BH140</f>
        <v>0</v>
      </c>
      <c r="U139" s="435">
        <f>'5-Year Plan (2014-19)'!BH135</f>
        <v>50000</v>
      </c>
      <c r="V139" s="435">
        <f>'5-Year Plan (2014-19)'!BH154</f>
        <v>25885</v>
      </c>
      <c r="W139" s="435">
        <f>'5-Year Plan (2014-19)'!BH159</f>
        <v>1625</v>
      </c>
      <c r="X139" s="435">
        <f>'5-Year Plan (2014-19)'!BH164</f>
        <v>0</v>
      </c>
      <c r="Y139" s="435">
        <f>'5-Year Plan (2014-19)'!BH177</f>
        <v>0</v>
      </c>
      <c r="Z139" s="435">
        <f>'5-Year Plan (2014-19)'!BH199</f>
        <v>650</v>
      </c>
      <c r="AA139" s="435">
        <f>'5-Year Plan (2014-19)'!BH189</f>
        <v>420</v>
      </c>
      <c r="AB139" s="435">
        <f>'5-Year Plan (2014-19)'!BH209</f>
        <v>0</v>
      </c>
      <c r="AC139" s="450">
        <f t="shared" si="28"/>
        <v>866020</v>
      </c>
    </row>
    <row r="140" spans="1:29" ht="15.75" thickBot="1">
      <c r="A140" s="1077"/>
      <c r="B140" s="1080"/>
      <c r="C140" s="1070" t="s">
        <v>235</v>
      </c>
      <c r="D140" s="7" t="s">
        <v>121</v>
      </c>
      <c r="E140" s="429">
        <f>'5-Year Plan (2014-19)'!BI7</f>
        <v>16000</v>
      </c>
      <c r="F140" s="429">
        <f>'5-Year Plan (2014-19)'!BI16</f>
        <v>0</v>
      </c>
      <c r="G140" s="429">
        <f>'5-Year Plan (2014-19)'!BI21</f>
        <v>4105</v>
      </c>
      <c r="H140" s="429">
        <f>'5-Year Plan (2014-19)'!BI34</f>
        <v>127.2</v>
      </c>
      <c r="I140" s="429">
        <f>'5-Year Plan (2014-19)'!BI43</f>
        <v>0</v>
      </c>
      <c r="J140" s="429">
        <f>'5-Year Plan (2014-19)'!BI48</f>
        <v>0</v>
      </c>
      <c r="K140" s="429">
        <f>'5-Year Plan (2014-19)'!BI61</f>
        <v>0</v>
      </c>
      <c r="L140" s="429">
        <f>'5-Year Plan (2014-19)'!BI73</f>
        <v>0</v>
      </c>
      <c r="M140" s="429">
        <f>'5-Year Plan (2014-19)'!BI85</f>
        <v>0</v>
      </c>
      <c r="N140" s="429">
        <f>'5-Year Plan (2014-19)'!BI90</f>
        <v>0</v>
      </c>
      <c r="O140" s="429">
        <f>'5-Year Plan (2014-19)'!BI95</f>
        <v>0</v>
      </c>
      <c r="P140" s="429">
        <f>'5-Year Plan (2014-19)'!BI100</f>
        <v>0</v>
      </c>
      <c r="Q140" s="429">
        <f>'5-Year Plan (2014-19)'!BI122</f>
        <v>0</v>
      </c>
      <c r="R140" s="429">
        <f>'5-Year Plan (2014-19)'!BI117</f>
        <v>115</v>
      </c>
      <c r="S140" s="429">
        <f>'5-Year Plan (2014-19)'!BI111</f>
        <v>0</v>
      </c>
      <c r="T140" s="429">
        <f>'5-Year Plan (2014-19)'!BI140</f>
        <v>0</v>
      </c>
      <c r="U140" s="429">
        <f>'5-Year Plan (2014-19)'!BI135</f>
        <v>150</v>
      </c>
      <c r="V140" s="429">
        <f>'5-Year Plan (2014-19)'!BI154</f>
        <v>0</v>
      </c>
      <c r="W140" s="429">
        <f>'5-Year Plan (2014-19)'!BI159</f>
        <v>0</v>
      </c>
      <c r="X140" s="429">
        <f>'5-Year Plan (2014-19)'!BI164</f>
        <v>0</v>
      </c>
      <c r="Y140" s="429">
        <f>'5-Year Plan (2014-19)'!BI177</f>
        <v>0</v>
      </c>
      <c r="Z140" s="429">
        <f>'5-Year Plan (2014-19)'!BI199</f>
        <v>0</v>
      </c>
      <c r="AA140" s="429">
        <f>'5-Year Plan (2014-19)'!BI189</f>
        <v>0</v>
      </c>
      <c r="AB140" s="429">
        <f>'5-Year Plan (2014-19)'!BI209</f>
        <v>0</v>
      </c>
      <c r="AC140" s="451">
        <f t="shared" si="28"/>
        <v>20497.2</v>
      </c>
    </row>
    <row r="141" spans="1:29" ht="15.75" thickBot="1">
      <c r="A141" s="1077"/>
      <c r="B141" s="1080"/>
      <c r="C141" s="1070"/>
      <c r="D141" s="57" t="s">
        <v>49</v>
      </c>
      <c r="E141" s="430">
        <f>'5-Year Plan (2014-19)'!BK7</f>
        <v>400000</v>
      </c>
      <c r="F141" s="430">
        <f>'5-Year Plan (2014-19)'!BK16</f>
        <v>0</v>
      </c>
      <c r="G141" s="430">
        <f>'5-Year Plan (2014-19)'!BK21</f>
        <v>123150</v>
      </c>
      <c r="H141" s="430">
        <f>'5-Year Plan (2014-19)'!BK34</f>
        <v>3810</v>
      </c>
      <c r="I141" s="430">
        <f>'5-Year Plan (2014-19)'!BK43</f>
        <v>0</v>
      </c>
      <c r="J141" s="430">
        <f>'5-Year Plan (2014-19)'!BK48</f>
        <v>0</v>
      </c>
      <c r="K141" s="430">
        <f>'5-Year Plan (2014-19)'!BK61</f>
        <v>0</v>
      </c>
      <c r="L141" s="430">
        <f>'5-Year Plan (2014-19)'!BK73</f>
        <v>0</v>
      </c>
      <c r="M141" s="430">
        <f>'5-Year Plan (2014-19)'!BK85</f>
        <v>0</v>
      </c>
      <c r="N141" s="430">
        <f>'5-Year Plan (2014-19)'!BK90</f>
        <v>0</v>
      </c>
      <c r="O141" s="430">
        <f>'5-Year Plan (2014-19)'!BK95</f>
        <v>0</v>
      </c>
      <c r="P141" s="430">
        <f>'5-Year Plan (2014-19)'!BK100</f>
        <v>0</v>
      </c>
      <c r="Q141" s="430">
        <f>'5-Year Plan (2014-19)'!BK122</f>
        <v>0</v>
      </c>
      <c r="R141" s="430">
        <f>'5-Year Plan (2014-19)'!BK117</f>
        <v>6906</v>
      </c>
      <c r="S141" s="430">
        <f>'5-Year Plan (2014-19)'!BK111</f>
        <v>0</v>
      </c>
      <c r="T141" s="430">
        <f>'5-Year Plan (2014-19)'!BK140</f>
        <v>0</v>
      </c>
      <c r="U141" s="430">
        <f>'5-Year Plan (2014-19)'!BK135</f>
        <v>10000</v>
      </c>
      <c r="V141" s="430">
        <f>'5-Year Plan (2014-19)'!BK154</f>
        <v>0</v>
      </c>
      <c r="W141" s="430">
        <f>'5-Year Plan (2014-19)'!BK159</f>
        <v>0</v>
      </c>
      <c r="X141" s="430">
        <f>'5-Year Plan (2014-19)'!BK164</f>
        <v>0</v>
      </c>
      <c r="Y141" s="430">
        <f>'5-Year Plan (2014-19)'!BK177</f>
        <v>0</v>
      </c>
      <c r="Z141" s="430">
        <f>'5-Year Plan (2014-19)'!BK199</f>
        <v>0</v>
      </c>
      <c r="AA141" s="430">
        <f>'5-Year Plan (2014-19)'!BK189</f>
        <v>0</v>
      </c>
      <c r="AB141" s="430">
        <f>'5-Year Plan (2014-19)'!BK209</f>
        <v>0</v>
      </c>
      <c r="AC141" s="450">
        <f t="shared" si="28"/>
        <v>543866</v>
      </c>
    </row>
    <row r="142" spans="1:29" ht="15.75" thickBot="1">
      <c r="A142" s="1077"/>
      <c r="B142" s="1080"/>
      <c r="C142" s="1070" t="s">
        <v>272</v>
      </c>
      <c r="D142" s="7" t="s">
        <v>121</v>
      </c>
      <c r="E142" s="429">
        <f>'5-Year Plan (2014-19)'!BL7</f>
        <v>2000</v>
      </c>
      <c r="F142" s="429">
        <f>'5-Year Plan (2014-19)'!BL16</f>
        <v>2800</v>
      </c>
      <c r="G142" s="429">
        <f>'5-Year Plan (2014-19)'!BL21</f>
        <v>0</v>
      </c>
      <c r="H142" s="429">
        <f>'5-Year Plan (2014-19)'!BL34</f>
        <v>750</v>
      </c>
      <c r="I142" s="429">
        <f>'5-Year Plan (2014-19)'!BL43</f>
        <v>4805</v>
      </c>
      <c r="J142" s="429">
        <f>'5-Year Plan (2014-19)'!BL48</f>
        <v>800</v>
      </c>
      <c r="K142" s="429">
        <f>'5-Year Plan (2014-19)'!BL61</f>
        <v>5000</v>
      </c>
      <c r="L142" s="429">
        <f>'5-Year Plan (2014-19)'!BL73</f>
        <v>0</v>
      </c>
      <c r="M142" s="429">
        <f>'5-Year Plan (2014-19)'!BL85</f>
        <v>1000</v>
      </c>
      <c r="N142" s="429">
        <f>'5-Year Plan (2014-19)'!BL90</f>
        <v>500</v>
      </c>
      <c r="O142" s="429">
        <f>'5-Year Plan (2014-19)'!BL95</f>
        <v>1550</v>
      </c>
      <c r="P142" s="429">
        <f>'5-Year Plan (2014-19)'!BL100</f>
        <v>0</v>
      </c>
      <c r="Q142" s="429">
        <f>'5-Year Plan (2014-19)'!BL122</f>
        <v>0</v>
      </c>
      <c r="R142" s="429">
        <f>'5-Year Plan (2014-19)'!BL117</f>
        <v>150</v>
      </c>
      <c r="S142" s="429">
        <f>'5-Year Plan (2014-19)'!BL111</f>
        <v>0</v>
      </c>
      <c r="T142" s="429">
        <f>'5-Year Plan (2014-19)'!BL140</f>
        <v>0</v>
      </c>
      <c r="U142" s="429">
        <f>'5-Year Plan (2014-19)'!BL135</f>
        <v>0</v>
      </c>
      <c r="V142" s="429">
        <f>'5-Year Plan (2014-19)'!BL154</f>
        <v>0</v>
      </c>
      <c r="W142" s="429">
        <f>'5-Year Plan (2014-19)'!BL159</f>
        <v>0</v>
      </c>
      <c r="X142" s="429">
        <f>'5-Year Plan (2014-19)'!BL164</f>
        <v>0</v>
      </c>
      <c r="Y142" s="429">
        <f>'5-Year Plan (2014-19)'!BL177</f>
        <v>0</v>
      </c>
      <c r="Z142" s="429">
        <f>'5-Year Plan (2014-19)'!BL199</f>
        <v>0</v>
      </c>
      <c r="AA142" s="429">
        <f>'5-Year Plan (2014-19)'!BL189</f>
        <v>0</v>
      </c>
      <c r="AB142" s="429">
        <f>'5-Year Plan (2014-19)'!BL209</f>
        <v>0</v>
      </c>
      <c r="AC142" s="451">
        <f t="shared" si="28"/>
        <v>19355</v>
      </c>
    </row>
    <row r="143" spans="1:29" ht="15.75" thickBot="1">
      <c r="A143" s="1077"/>
      <c r="B143" s="1081"/>
      <c r="C143" s="1070"/>
      <c r="D143" s="57" t="s">
        <v>49</v>
      </c>
      <c r="E143" s="430">
        <f>'5-Year Plan (2014-19)'!BN7</f>
        <v>20000</v>
      </c>
      <c r="F143" s="430">
        <f>'5-Year Plan (2014-19)'!BN16</f>
        <v>70000</v>
      </c>
      <c r="G143" s="430">
        <f>'5-Year Plan (2014-19)'!BN21</f>
        <v>0</v>
      </c>
      <c r="H143" s="430">
        <f>'5-Year Plan (2014-19)'!BN34</f>
        <v>22500</v>
      </c>
      <c r="I143" s="430">
        <f>'5-Year Plan (2014-19)'!BN43</f>
        <v>153760</v>
      </c>
      <c r="J143" s="430">
        <f>'5-Year Plan (2014-19)'!BN48</f>
        <v>24000</v>
      </c>
      <c r="K143" s="430">
        <f>'5-Year Plan (2014-19)'!BN61</f>
        <v>150000</v>
      </c>
      <c r="L143" s="430">
        <f>'5-Year Plan (2014-19)'!BN73</f>
        <v>0</v>
      </c>
      <c r="M143" s="430">
        <f>'5-Year Plan (2014-19)'!BN85</f>
        <v>30000</v>
      </c>
      <c r="N143" s="430">
        <f>'5-Year Plan (2014-19)'!BN90</f>
        <v>17500</v>
      </c>
      <c r="O143" s="430">
        <f>'5-Year Plan (2014-19)'!BN95</f>
        <v>38750</v>
      </c>
      <c r="P143" s="430">
        <f>'5-Year Plan (2014-19)'!BN100</f>
        <v>0</v>
      </c>
      <c r="Q143" s="430">
        <f>'5-Year Plan (2014-19)'!BN122</f>
        <v>0</v>
      </c>
      <c r="R143" s="430">
        <f>'5-Year Plan (2014-19)'!BN117</f>
        <v>9000</v>
      </c>
      <c r="S143" s="430">
        <f>'5-Year Plan (2014-19)'!BN111</f>
        <v>0</v>
      </c>
      <c r="T143" s="430">
        <f>'5-Year Plan (2014-19)'!BN140</f>
        <v>0</v>
      </c>
      <c r="U143" s="430">
        <f>'5-Year Plan (2014-19)'!BN135</f>
        <v>0</v>
      </c>
      <c r="V143" s="430">
        <f>'5-Year Plan (2014-19)'!BN154</f>
        <v>0</v>
      </c>
      <c r="W143" s="430">
        <f>'5-Year Plan (2014-19)'!BN159</f>
        <v>0</v>
      </c>
      <c r="X143" s="430">
        <f>'5-Year Plan (2014-19)'!BN164</f>
        <v>0</v>
      </c>
      <c r="Y143" s="430">
        <f>'5-Year Plan (2014-19)'!BN177</f>
        <v>0</v>
      </c>
      <c r="Z143" s="430">
        <f>'5-Year Plan (2014-19)'!BN199</f>
        <v>0</v>
      </c>
      <c r="AA143" s="430">
        <f>'5-Year Plan (2014-19)'!BN189</f>
        <v>0</v>
      </c>
      <c r="AB143" s="430">
        <f>'5-Year Plan (2014-19)'!BN209</f>
        <v>0</v>
      </c>
      <c r="AC143" s="450">
        <f t="shared" si="28"/>
        <v>535510</v>
      </c>
    </row>
    <row r="144" spans="1:29" ht="15.75" thickBot="1">
      <c r="A144" s="1077"/>
      <c r="B144" s="8"/>
      <c r="C144" s="1070" t="s">
        <v>43</v>
      </c>
      <c r="D144" s="7" t="s">
        <v>121</v>
      </c>
      <c r="E144" s="429">
        <f>'5-Year Plan (2014-19)'!BO7</f>
        <v>2200</v>
      </c>
      <c r="F144" s="429">
        <f>'5-Year Plan (2014-19)'!BO16</f>
        <v>0</v>
      </c>
      <c r="G144" s="429">
        <f>'5-Year Plan (2014-19)'!BO21</f>
        <v>0</v>
      </c>
      <c r="H144" s="429">
        <f>'5-Year Plan (2014-19)'!BO34</f>
        <v>100</v>
      </c>
      <c r="I144" s="429">
        <f>'5-Year Plan (2014-19)'!BO43</f>
        <v>0</v>
      </c>
      <c r="J144" s="429">
        <f>'5-Year Plan (2014-19)'!BO48</f>
        <v>0</v>
      </c>
      <c r="K144" s="429">
        <f>'5-Year Plan (2014-19)'!BO61</f>
        <v>0</v>
      </c>
      <c r="L144" s="429">
        <f>'5-Year Plan (2014-19)'!BO73</f>
        <v>0</v>
      </c>
      <c r="M144" s="429">
        <f>'5-Year Plan (2014-19)'!BO85</f>
        <v>900</v>
      </c>
      <c r="N144" s="429">
        <f>'5-Year Plan (2014-19)'!BO90</f>
        <v>200</v>
      </c>
      <c r="O144" s="429">
        <f>'5-Year Plan (2014-19)'!BO95</f>
        <v>0</v>
      </c>
      <c r="P144" s="429">
        <f>'5-Year Plan (2014-19)'!BO100</f>
        <v>560</v>
      </c>
      <c r="Q144" s="429">
        <f>'5-Year Plan (2014-19)'!BO122</f>
        <v>0</v>
      </c>
      <c r="R144" s="429">
        <f>'5-Year Plan (2014-19)'!BO117</f>
        <v>125</v>
      </c>
      <c r="S144" s="429">
        <f>'5-Year Plan (2014-19)'!BO111</f>
        <v>750</v>
      </c>
      <c r="T144" s="429">
        <f>'5-Year Plan (2014-19)'!BO140</f>
        <v>0</v>
      </c>
      <c r="U144" s="429">
        <f>'5-Year Plan (2014-19)'!BO135</f>
        <v>250</v>
      </c>
      <c r="V144" s="429">
        <f>'5-Year Plan (2014-19)'!BO154</f>
        <v>0</v>
      </c>
      <c r="W144" s="429">
        <f>'5-Year Plan (2014-19)'!BO159</f>
        <v>0</v>
      </c>
      <c r="X144" s="429">
        <f>'5-Year Plan (2014-19)'!BO164</f>
        <v>0</v>
      </c>
      <c r="Y144" s="429">
        <f>'5-Year Plan (2014-19)'!BO177</f>
        <v>0</v>
      </c>
      <c r="Z144" s="429">
        <f>'5-Year Plan (2014-19)'!BO199</f>
        <v>0</v>
      </c>
      <c r="AA144" s="429">
        <f>'5-Year Plan (2014-19)'!BO189</f>
        <v>0</v>
      </c>
      <c r="AB144" s="429">
        <f>'5-Year Plan (2014-19)'!BO209</f>
        <v>0</v>
      </c>
      <c r="AC144" s="451">
        <f t="shared" si="28"/>
        <v>5085</v>
      </c>
    </row>
    <row r="145" spans="1:29" ht="15.75" thickBot="1">
      <c r="A145" s="1077"/>
      <c r="B145" s="47"/>
      <c r="C145" s="1070"/>
      <c r="D145" s="57" t="s">
        <v>49</v>
      </c>
      <c r="E145" s="430">
        <f>'5-Year Plan (2014-19)'!BQ7</f>
        <v>440000</v>
      </c>
      <c r="F145" s="430">
        <f>'5-Year Plan (2014-19)'!BQ16</f>
        <v>0</v>
      </c>
      <c r="G145" s="430">
        <f>'5-Year Plan (2014-19)'!BQ21</f>
        <v>0</v>
      </c>
      <c r="H145" s="430">
        <f>'5-Year Plan (2014-19)'!BQ34</f>
        <v>100000</v>
      </c>
      <c r="I145" s="430">
        <f>'5-Year Plan (2014-19)'!BQ43</f>
        <v>0</v>
      </c>
      <c r="J145" s="430">
        <f>'5-Year Plan (2014-19)'!BQ48</f>
        <v>0</v>
      </c>
      <c r="K145" s="430">
        <f>'5-Year Plan (2014-19)'!BQ61</f>
        <v>0</v>
      </c>
      <c r="L145" s="430">
        <f>'5-Year Plan (2014-19)'!BQ73</f>
        <v>0</v>
      </c>
      <c r="M145" s="430">
        <f>'5-Year Plan (2014-19)'!BQ85</f>
        <v>1100000</v>
      </c>
      <c r="N145" s="430">
        <f>'5-Year Plan (2014-19)'!BQ90</f>
        <v>220000</v>
      </c>
      <c r="O145" s="430">
        <f>'5-Year Plan (2014-19)'!BQ95</f>
        <v>0</v>
      </c>
      <c r="P145" s="430">
        <f>'5-Year Plan (2014-19)'!BQ100</f>
        <v>42000</v>
      </c>
      <c r="Q145" s="430">
        <f>'5-Year Plan (2014-19)'!BQ122</f>
        <v>0</v>
      </c>
      <c r="R145" s="430">
        <f>'5-Year Plan (2014-19)'!BQ117</f>
        <v>125000</v>
      </c>
      <c r="S145" s="430">
        <f>'5-Year Plan (2014-19)'!BQ111</f>
        <v>900000</v>
      </c>
      <c r="T145" s="430">
        <f>'5-Year Plan (2014-19)'!BQ140</f>
        <v>0</v>
      </c>
      <c r="U145" s="430">
        <f>'5-Year Plan (2014-19)'!BQ135</f>
        <v>125000</v>
      </c>
      <c r="V145" s="430">
        <f>'5-Year Plan (2014-19)'!BQ154</f>
        <v>0</v>
      </c>
      <c r="W145" s="430">
        <f>'5-Year Plan (2014-19)'!BQ159</f>
        <v>0</v>
      </c>
      <c r="X145" s="430">
        <f>'5-Year Plan (2014-19)'!BQ164</f>
        <v>0</v>
      </c>
      <c r="Y145" s="430">
        <f>'5-Year Plan (2014-19)'!BQ177</f>
        <v>0</v>
      </c>
      <c r="Z145" s="430">
        <f>'5-Year Plan (2014-19)'!BQ199</f>
        <v>0</v>
      </c>
      <c r="AA145" s="430">
        <f>'5-Year Plan (2014-19)'!BQ189</f>
        <v>0</v>
      </c>
      <c r="AB145" s="430">
        <f>'5-Year Plan (2014-19)'!BQ209</f>
        <v>0</v>
      </c>
      <c r="AC145" s="450">
        <f t="shared" si="28"/>
        <v>3052000</v>
      </c>
    </row>
    <row r="146" spans="1:29" ht="15.75" thickBot="1">
      <c r="A146" s="1077"/>
      <c r="B146" s="48"/>
      <c r="C146" s="1070" t="s">
        <v>41</v>
      </c>
      <c r="D146" s="7" t="s">
        <v>121</v>
      </c>
      <c r="E146" s="429">
        <f>'5-Year Plan (2014-19)'!BR7</f>
        <v>110</v>
      </c>
      <c r="F146" s="429">
        <f>'5-Year Plan (2014-19)'!BR16</f>
        <v>0</v>
      </c>
      <c r="G146" s="429">
        <f>'5-Year Plan (2014-19)'!BR21</f>
        <v>0</v>
      </c>
      <c r="H146" s="429">
        <f>'5-Year Plan (2014-19)'!BR34</f>
        <v>100</v>
      </c>
      <c r="I146" s="429">
        <f>'5-Year Plan (2014-19)'!BR43</f>
        <v>0</v>
      </c>
      <c r="J146" s="429">
        <f>'5-Year Plan (2014-19)'!BR48</f>
        <v>100</v>
      </c>
      <c r="K146" s="429">
        <f>'5-Year Plan (2014-19)'!BR61</f>
        <v>40</v>
      </c>
      <c r="L146" s="429">
        <f>'5-Year Plan (2014-19)'!BR73</f>
        <v>0</v>
      </c>
      <c r="M146" s="429">
        <f>'5-Year Plan (2014-19)'!BR85</f>
        <v>0</v>
      </c>
      <c r="N146" s="429">
        <f>'5-Year Plan (2014-19)'!BR90</f>
        <v>125</v>
      </c>
      <c r="O146" s="429">
        <f>'5-Year Plan (2014-19)'!BR95</f>
        <v>200</v>
      </c>
      <c r="P146" s="429">
        <f>'5-Year Plan (2014-19)'!BR100</f>
        <v>0</v>
      </c>
      <c r="Q146" s="429">
        <f>'5-Year Plan (2014-19)'!BR122</f>
        <v>0</v>
      </c>
      <c r="R146" s="429">
        <f>'5-Year Plan (2014-19)'!BR117</f>
        <v>143</v>
      </c>
      <c r="S146" s="429">
        <f>'5-Year Plan (2014-19)'!BR111</f>
        <v>100</v>
      </c>
      <c r="T146" s="429">
        <f>'5-Year Plan (2014-19)'!BR140</f>
        <v>0</v>
      </c>
      <c r="U146" s="429">
        <f>'5-Year Plan (2014-19)'!BR135</f>
        <v>0</v>
      </c>
      <c r="V146" s="429">
        <f>'5-Year Plan (2014-19)'!BR154</f>
        <v>0</v>
      </c>
      <c r="W146" s="429">
        <f>'5-Year Plan (2014-19)'!BR159</f>
        <v>0</v>
      </c>
      <c r="X146" s="429">
        <f>'5-Year Plan (2014-19)'!BR164</f>
        <v>0</v>
      </c>
      <c r="Y146" s="429">
        <f>'5-Year Plan (2014-19)'!BR177</f>
        <v>0</v>
      </c>
      <c r="Z146" s="429">
        <f>'5-Year Plan (2014-19)'!BR199</f>
        <v>0</v>
      </c>
      <c r="AA146" s="429">
        <f>'5-Year Plan (2014-19)'!BR189</f>
        <v>0</v>
      </c>
      <c r="AB146" s="429">
        <f>'5-Year Plan (2014-19)'!BR209</f>
        <v>0</v>
      </c>
      <c r="AC146" s="451">
        <f t="shared" si="28"/>
        <v>918</v>
      </c>
    </row>
    <row r="147" spans="1:29" ht="15.75" thickBot="1">
      <c r="A147" s="1077"/>
      <c r="B147" s="48"/>
      <c r="C147" s="1070"/>
      <c r="D147" s="57" t="s">
        <v>49</v>
      </c>
      <c r="E147" s="430">
        <f>'5-Year Plan (2014-19)'!BT7</f>
        <v>81180</v>
      </c>
      <c r="F147" s="430">
        <f>'5-Year Plan (2014-19)'!BT16</f>
        <v>0</v>
      </c>
      <c r="G147" s="430">
        <f>'5-Year Plan (2014-19)'!BT21</f>
        <v>0</v>
      </c>
      <c r="H147" s="430">
        <f>'5-Year Plan (2014-19)'!BT34</f>
        <v>40000</v>
      </c>
      <c r="I147" s="430">
        <f>'5-Year Plan (2014-19)'!BT43</f>
        <v>0</v>
      </c>
      <c r="J147" s="430">
        <f>'5-Year Plan (2014-19)'!BT48</f>
        <v>100000</v>
      </c>
      <c r="K147" s="430">
        <f>'5-Year Plan (2014-19)'!BT61</f>
        <v>28000</v>
      </c>
      <c r="L147" s="430">
        <f>'5-Year Plan (2014-19)'!BT73</f>
        <v>0</v>
      </c>
      <c r="M147" s="430">
        <f>'5-Year Plan (2014-19)'!BT85</f>
        <v>0</v>
      </c>
      <c r="N147" s="430">
        <f>'5-Year Plan (2014-19)'!BT90</f>
        <v>93750</v>
      </c>
      <c r="O147" s="430">
        <f>'5-Year Plan (2014-19)'!BT95</f>
        <v>100000</v>
      </c>
      <c r="P147" s="430">
        <f>'5-Year Plan (2014-19)'!BT100</f>
        <v>0</v>
      </c>
      <c r="Q147" s="430">
        <f>'5-Year Plan (2014-19)'!BT122</f>
        <v>0</v>
      </c>
      <c r="R147" s="430">
        <f>'5-Year Plan (2014-19)'!BT117</f>
        <v>129150</v>
      </c>
      <c r="S147" s="430">
        <f>'5-Year Plan (2014-19)'!BT111</f>
        <v>76200</v>
      </c>
      <c r="T147" s="430">
        <f>'5-Year Plan (2014-19)'!BT140</f>
        <v>0</v>
      </c>
      <c r="U147" s="430">
        <f>'5-Year Plan (2014-19)'!BT135</f>
        <v>0</v>
      </c>
      <c r="V147" s="430">
        <f>'5-Year Plan (2014-19)'!BT154</f>
        <v>0</v>
      </c>
      <c r="W147" s="430">
        <f>'5-Year Plan (2014-19)'!BT159</f>
        <v>0</v>
      </c>
      <c r="X147" s="430">
        <f>'5-Year Plan (2014-19)'!BT164</f>
        <v>0</v>
      </c>
      <c r="Y147" s="430">
        <f>'5-Year Plan (2014-19)'!BT177</f>
        <v>0</v>
      </c>
      <c r="Z147" s="430">
        <f>'5-Year Plan (2014-19)'!BT199</f>
        <v>0</v>
      </c>
      <c r="AA147" s="430">
        <f>'5-Year Plan (2014-19)'!BT189</f>
        <v>0</v>
      </c>
      <c r="AB147" s="430">
        <f>'5-Year Plan (2014-19)'!BT209</f>
        <v>0</v>
      </c>
      <c r="AC147" s="450">
        <f t="shared" si="28"/>
        <v>648280</v>
      </c>
    </row>
    <row r="148" spans="1:29" ht="15.75" thickBot="1">
      <c r="A148" s="1077"/>
      <c r="B148" s="48"/>
      <c r="C148" s="963" t="s">
        <v>342</v>
      </c>
      <c r="D148" s="7" t="s">
        <v>121</v>
      </c>
      <c r="E148" s="429">
        <f>'5-Year Plan (2014-19)'!BU7</f>
        <v>0</v>
      </c>
      <c r="F148" s="429">
        <f>'5-Year Plan (2014-19)'!BU16</f>
        <v>0</v>
      </c>
      <c r="G148" s="429">
        <f>'5-Year Plan (2014-19)'!BU21</f>
        <v>0</v>
      </c>
      <c r="H148" s="429">
        <f>'5-Year Plan (2014-19)'!BU34</f>
        <v>0</v>
      </c>
      <c r="I148" s="429">
        <f>'5-Year Plan (2014-19)'!BU43</f>
        <v>0</v>
      </c>
      <c r="J148" s="429">
        <f>'5-Year Plan (2014-19)'!BU48</f>
        <v>100</v>
      </c>
      <c r="K148" s="429">
        <f>'5-Year Plan (2014-19)'!BU61</f>
        <v>0</v>
      </c>
      <c r="L148" s="429">
        <f>'5-Year Plan (2014-19)'!BU73</f>
        <v>0</v>
      </c>
      <c r="M148" s="429">
        <f>'5-Year Plan (2014-19)'!BU85</f>
        <v>0</v>
      </c>
      <c r="N148" s="429">
        <f>'5-Year Plan (2014-19)'!BU90</f>
        <v>0</v>
      </c>
      <c r="O148" s="429">
        <f>'5-Year Plan (2014-19)'!BU95</f>
        <v>0</v>
      </c>
      <c r="P148" s="429">
        <f>'5-Year Plan (2014-19)'!BU100</f>
        <v>0</v>
      </c>
      <c r="Q148" s="429">
        <f>'5-Year Plan (2014-19)'!BU122</f>
        <v>0</v>
      </c>
      <c r="R148" s="429">
        <f>'5-Year Plan (2014-19)'!BU117</f>
        <v>0</v>
      </c>
      <c r="S148" s="429">
        <f>'5-Year Plan (2014-19)'!BU111</f>
        <v>0</v>
      </c>
      <c r="T148" s="429">
        <f>'5-Year Plan (2014-19)'!BU140</f>
        <v>0</v>
      </c>
      <c r="U148" s="429">
        <f>'5-Year Plan (2014-19)'!BU135</f>
        <v>0</v>
      </c>
      <c r="V148" s="429">
        <f>'5-Year Plan (2014-19)'!BU154</f>
        <v>0</v>
      </c>
      <c r="W148" s="429">
        <f>'5-Year Plan (2014-19)'!BU159</f>
        <v>0</v>
      </c>
      <c r="X148" s="429">
        <f>'5-Year Plan (2014-19)'!BU164</f>
        <v>0</v>
      </c>
      <c r="Y148" s="429">
        <f>'5-Year Plan (2014-19)'!BU177</f>
        <v>0</v>
      </c>
      <c r="Z148" s="429">
        <f>'5-Year Plan (2014-19)'!BU199</f>
        <v>0</v>
      </c>
      <c r="AA148" s="429">
        <f>'5-Year Plan (2014-19)'!BU189</f>
        <v>0</v>
      </c>
      <c r="AB148" s="429">
        <f>'5-Year Plan (2014-19)'!BU209</f>
        <v>0</v>
      </c>
      <c r="AC148" s="451">
        <f>SUM(E148:AB148)</f>
        <v>100</v>
      </c>
    </row>
    <row r="149" spans="1:29" ht="15" customHeight="1" thickBot="1">
      <c r="A149" s="1077"/>
      <c r="B149" s="48"/>
      <c r="C149" s="964"/>
      <c r="D149" s="57" t="s">
        <v>49</v>
      </c>
      <c r="E149" s="430">
        <f>'5-Year Plan (2014-19)'!BW7</f>
        <v>0</v>
      </c>
      <c r="F149" s="430">
        <f>'5-Year Plan (2014-19)'!BW16</f>
        <v>0</v>
      </c>
      <c r="G149" s="430">
        <f>'5-Year Plan (2014-19)'!BW21</f>
        <v>0</v>
      </c>
      <c r="H149" s="430">
        <f>'5-Year Plan (2014-19)'!BW34</f>
        <v>0</v>
      </c>
      <c r="I149" s="430">
        <f>'5-Year Plan (2014-19)'!BW43</f>
        <v>0</v>
      </c>
      <c r="J149" s="430">
        <f>'5-Year Plan (2014-19)'!BW48</f>
        <v>140000</v>
      </c>
      <c r="K149" s="430">
        <f>'5-Year Plan (2014-19)'!BW61</f>
        <v>0</v>
      </c>
      <c r="L149" s="430">
        <f>'5-Year Plan (2014-19)'!BW73</f>
        <v>0</v>
      </c>
      <c r="M149" s="430">
        <f>'5-Year Plan (2014-19)'!BW85</f>
        <v>0</v>
      </c>
      <c r="N149" s="430">
        <f>'5-Year Plan (2014-19)'!BW90</f>
        <v>0</v>
      </c>
      <c r="O149" s="430">
        <f>'5-Year Plan (2014-19)'!BW95</f>
        <v>0</v>
      </c>
      <c r="P149" s="430">
        <f>'5-Year Plan (2014-19)'!BW100</f>
        <v>0</v>
      </c>
      <c r="Q149" s="430">
        <f>'5-Year Plan (2014-19)'!BW122</f>
        <v>0</v>
      </c>
      <c r="R149" s="430">
        <f>'5-Year Plan (2014-19)'!BW117</f>
        <v>0</v>
      </c>
      <c r="S149" s="430">
        <f>'5-Year Plan (2014-19)'!BW111</f>
        <v>0</v>
      </c>
      <c r="T149" s="430">
        <f>'5-Year Plan (2014-19)'!BW140</f>
        <v>0</v>
      </c>
      <c r="U149" s="430">
        <f>'5-Year Plan (2014-19)'!BW135</f>
        <v>0</v>
      </c>
      <c r="V149" s="430">
        <f>'5-Year Plan (2014-19)'!BW154</f>
        <v>0</v>
      </c>
      <c r="W149" s="430">
        <f>'5-Year Plan (2014-19)'!BW159</f>
        <v>0</v>
      </c>
      <c r="X149" s="430">
        <f>'5-Year Plan (2014-19)'!BW164</f>
        <v>0</v>
      </c>
      <c r="Y149" s="430">
        <f>'5-Year Plan (2014-19)'!BW177</f>
        <v>0</v>
      </c>
      <c r="Z149" s="430">
        <f>'5-Year Plan (2014-19)'!BW199</f>
        <v>0</v>
      </c>
      <c r="AA149" s="430">
        <f>'5-Year Plan (2014-19)'!BW189</f>
        <v>0</v>
      </c>
      <c r="AB149" s="430">
        <f>'5-Year Plan (2014-19)'!BW209</f>
        <v>0</v>
      </c>
      <c r="AC149" s="450">
        <f t="shared" si="28"/>
        <v>140000</v>
      </c>
    </row>
    <row r="150" spans="1:29" ht="15.75" thickBot="1">
      <c r="A150" s="1077"/>
      <c r="B150" s="48"/>
      <c r="C150" s="1070" t="s">
        <v>52</v>
      </c>
      <c r="D150" s="7" t="s">
        <v>51</v>
      </c>
      <c r="E150" s="429">
        <f>'5-Year Plan (2014-19)'!BX7</f>
        <v>4000000</v>
      </c>
      <c r="F150" s="429">
        <f>'5-Year Plan (2014-19)'!BX16</f>
        <v>1532000</v>
      </c>
      <c r="G150" s="429">
        <f>'5-Year Plan (2014-19)'!BX21</f>
        <v>0</v>
      </c>
      <c r="H150" s="429">
        <f>'5-Year Plan (2014-19)'!BX34</f>
        <v>80000</v>
      </c>
      <c r="I150" s="429">
        <f>'5-Year Plan (2014-19)'!BX43</f>
        <v>1110600</v>
      </c>
      <c r="J150" s="429">
        <f>'5-Year Plan (2014-19)'!BX48</f>
        <v>125000</v>
      </c>
      <c r="K150" s="429">
        <f>'5-Year Plan (2014-19)'!BX61</f>
        <v>50000</v>
      </c>
      <c r="L150" s="429">
        <f>'5-Year Plan (2014-19)'!BX73</f>
        <v>0</v>
      </c>
      <c r="M150" s="429">
        <f>'5-Year Plan (2014-19)'!BX85</f>
        <v>1300000</v>
      </c>
      <c r="N150" s="429">
        <f>'5-Year Plan (2014-19)'!BX90</f>
        <v>0</v>
      </c>
      <c r="O150" s="429">
        <f>'5-Year Plan (2014-19)'!BX95</f>
        <v>0</v>
      </c>
      <c r="P150" s="429">
        <f>'5-Year Plan (2014-19)'!BX100</f>
        <v>1300000</v>
      </c>
      <c r="Q150" s="429">
        <f>'5-Year Plan (2014-19)'!BX122</f>
        <v>0</v>
      </c>
      <c r="R150" s="429">
        <f>'5-Year Plan (2014-19)'!BX117</f>
        <v>73500</v>
      </c>
      <c r="S150" s="429">
        <f>'5-Year Plan (2014-19)'!BX111</f>
        <v>1700000</v>
      </c>
      <c r="T150" s="429">
        <f>'5-Year Plan (2014-19)'!BX140</f>
        <v>0</v>
      </c>
      <c r="U150" s="429">
        <f>'5-Year Plan (2014-19)'!BX135</f>
        <v>200000</v>
      </c>
      <c r="V150" s="429">
        <f>'5-Year Plan (2014-19)'!BX154</f>
        <v>0</v>
      </c>
      <c r="W150" s="429">
        <f>'5-Year Plan (2014-19)'!BX159</f>
        <v>0</v>
      </c>
      <c r="X150" s="429">
        <f>'5-Year Plan (2014-19)'!BX164</f>
        <v>0</v>
      </c>
      <c r="Y150" s="429">
        <f>'5-Year Plan (2014-19)'!BX177</f>
        <v>0</v>
      </c>
      <c r="Z150" s="429">
        <f>'5-Year Plan (2014-19)'!BX199</f>
        <v>0</v>
      </c>
      <c r="AA150" s="429">
        <f>'5-Year Plan (2014-19)'!BX189</f>
        <v>0</v>
      </c>
      <c r="AB150" s="429">
        <f>'5-Year Plan (2014-19)'!BX209</f>
        <v>0</v>
      </c>
      <c r="AC150" s="451">
        <f t="shared" si="28"/>
        <v>11471100</v>
      </c>
    </row>
    <row r="151" spans="1:29" ht="15.75" thickBot="1">
      <c r="A151" s="1077"/>
      <c r="B151" s="48"/>
      <c r="C151" s="1070"/>
      <c r="D151" s="57" t="s">
        <v>49</v>
      </c>
      <c r="E151" s="430">
        <f>'5-Year Plan (2014-19)'!BZ7</f>
        <v>2280000</v>
      </c>
      <c r="F151" s="430">
        <f>'5-Year Plan (2014-19)'!BZ16</f>
        <v>420000</v>
      </c>
      <c r="G151" s="430">
        <f>'5-Year Plan (2014-19)'!BZ21</f>
        <v>0</v>
      </c>
      <c r="H151" s="430">
        <f>'5-Year Plan (2014-19)'!BZ34</f>
        <v>45600</v>
      </c>
      <c r="I151" s="430">
        <f>'5-Year Plan (2014-19)'!BZ43</f>
        <v>530000</v>
      </c>
      <c r="J151" s="430">
        <f>'5-Year Plan (2014-19)'!BZ48</f>
        <v>150000</v>
      </c>
      <c r="K151" s="430">
        <f>'5-Year Plan (2014-19)'!BZ61</f>
        <v>25000</v>
      </c>
      <c r="L151" s="430">
        <f>'5-Year Plan (2014-19)'!BZ73</f>
        <v>0</v>
      </c>
      <c r="M151" s="430">
        <f>'5-Year Plan (2014-19)'!BZ85</f>
        <v>650000</v>
      </c>
      <c r="N151" s="430">
        <f>'5-Year Plan (2014-19)'!BZ90</f>
        <v>0</v>
      </c>
      <c r="O151" s="430">
        <f>'5-Year Plan (2014-19)'!BZ95</f>
        <v>0</v>
      </c>
      <c r="P151" s="430">
        <f>'5-Year Plan (2014-19)'!BZ100</f>
        <v>373750</v>
      </c>
      <c r="Q151" s="430">
        <f>'5-Year Plan (2014-19)'!BZ122</f>
        <v>0</v>
      </c>
      <c r="R151" s="430">
        <f>'5-Year Plan (2014-19)'!BZ117</f>
        <v>51450</v>
      </c>
      <c r="S151" s="430">
        <f>'5-Year Plan (2014-19)'!BZ111</f>
        <v>969000</v>
      </c>
      <c r="T151" s="430">
        <f>'5-Year Plan (2014-19)'!BZ140</f>
        <v>0</v>
      </c>
      <c r="U151" s="430">
        <f>'5-Year Plan (2014-19)'!BZ135</f>
        <v>80000</v>
      </c>
      <c r="V151" s="430">
        <f>'5-Year Plan (2014-19)'!BZ154</f>
        <v>0</v>
      </c>
      <c r="W151" s="430">
        <f>'5-Year Plan (2014-19)'!BZ159</f>
        <v>0</v>
      </c>
      <c r="X151" s="430">
        <f>'5-Year Plan (2014-19)'!BZ164</f>
        <v>0</v>
      </c>
      <c r="Y151" s="430">
        <f>'5-Year Plan (2014-19)'!BZ177</f>
        <v>0</v>
      </c>
      <c r="Z151" s="430">
        <f>'5-Year Plan (2014-19)'!BZ199</f>
        <v>0</v>
      </c>
      <c r="AA151" s="430">
        <f>'5-Year Plan (2014-19)'!BZ189</f>
        <v>0</v>
      </c>
      <c r="AB151" s="430">
        <f>'5-Year Plan (2014-19)'!BZ209</f>
        <v>0</v>
      </c>
      <c r="AC151" s="450">
        <f t="shared" si="28"/>
        <v>5574800</v>
      </c>
    </row>
    <row r="152" spans="1:29" ht="15.75" thickBot="1">
      <c r="A152" s="1077"/>
      <c r="B152" s="48"/>
      <c r="C152" s="639" t="s">
        <v>50</v>
      </c>
      <c r="D152" s="7" t="s">
        <v>51</v>
      </c>
      <c r="E152" s="429">
        <f>'5-Year Plan (2014-19)'!CA7</f>
        <v>4000000</v>
      </c>
      <c r="F152" s="429">
        <f>'5-Year Plan (2014-19)'!CA16</f>
        <v>0</v>
      </c>
      <c r="G152" s="429">
        <f>'5-Year Plan (2014-19)'!CA21</f>
        <v>0</v>
      </c>
      <c r="H152" s="429">
        <f>'5-Year Plan (2014-19)'!CA34</f>
        <v>150000</v>
      </c>
      <c r="I152" s="429">
        <f>'5-Year Plan (2014-19)'!CA43</f>
        <v>100000</v>
      </c>
      <c r="J152" s="429">
        <f>'5-Year Plan (2014-19)'!CA48</f>
        <v>50000</v>
      </c>
      <c r="K152" s="429">
        <f>'5-Year Plan (2014-19)'!CA61</f>
        <v>0</v>
      </c>
      <c r="L152" s="429">
        <f>'5-Year Plan (2014-19)'!CA73</f>
        <v>0</v>
      </c>
      <c r="M152" s="429">
        <f>'5-Year Plan (2014-19)'!CA85</f>
        <v>1000000</v>
      </c>
      <c r="N152" s="429">
        <f>'5-Year Plan (2014-19)'!CA90</f>
        <v>750000</v>
      </c>
      <c r="O152" s="429">
        <f>'5-Year Plan (2014-19)'!CA95</f>
        <v>0</v>
      </c>
      <c r="P152" s="429">
        <f>'5-Year Plan (2014-19)'!CA100</f>
        <v>495000</v>
      </c>
      <c r="Q152" s="429">
        <f>'5-Year Plan (2014-19)'!CA122</f>
        <v>0</v>
      </c>
      <c r="R152" s="429">
        <f>'5-Year Plan (2014-19)'!CA117</f>
        <v>85000</v>
      </c>
      <c r="S152" s="429">
        <f>'5-Year Plan (2014-19)'!CA111</f>
        <v>1800000</v>
      </c>
      <c r="T152" s="429">
        <f>'5-Year Plan (2014-19)'!CA140</f>
        <v>0</v>
      </c>
      <c r="U152" s="429">
        <f>'5-Year Plan (2014-19)'!CA135</f>
        <v>350000</v>
      </c>
      <c r="V152" s="429">
        <f>'5-Year Plan (2014-19)'!CA154</f>
        <v>0</v>
      </c>
      <c r="W152" s="429">
        <f>'5-Year Plan (2014-19)'!CA159</f>
        <v>0</v>
      </c>
      <c r="X152" s="429">
        <f>'5-Year Plan (2014-19)'!CA164</f>
        <v>0</v>
      </c>
      <c r="Y152" s="429">
        <f>'5-Year Plan (2014-19)'!CA177</f>
        <v>0</v>
      </c>
      <c r="Z152" s="429">
        <f>'5-Year Plan (2014-19)'!CA199</f>
        <v>0</v>
      </c>
      <c r="AA152" s="429">
        <f>'5-Year Plan (2014-19)'!CA189</f>
        <v>0</v>
      </c>
      <c r="AB152" s="429">
        <f>'5-Year Plan (2014-19)'!CA209</f>
        <v>0</v>
      </c>
      <c r="AC152" s="451">
        <f t="shared" si="28"/>
        <v>8780000</v>
      </c>
    </row>
    <row r="153" spans="1:29" ht="15.75" thickBot="1">
      <c r="A153" s="1077"/>
      <c r="B153" s="48"/>
      <c r="C153" s="1070" t="s">
        <v>120</v>
      </c>
      <c r="D153" s="7" t="s">
        <v>121</v>
      </c>
      <c r="E153" s="429">
        <f>'5-Year Plan (2014-19)'!CB7</f>
        <v>0</v>
      </c>
      <c r="F153" s="429">
        <f>'5-Year Plan (2014-19)'!CB16</f>
        <v>0</v>
      </c>
      <c r="G153" s="429">
        <f>'5-Year Plan (2014-19)'!CB21</f>
        <v>0</v>
      </c>
      <c r="H153" s="429">
        <f>'5-Year Plan (2014-19)'!CB34</f>
        <v>50</v>
      </c>
      <c r="I153" s="429">
        <f>'5-Year Plan (2014-19)'!CB43</f>
        <v>0</v>
      </c>
      <c r="J153" s="429">
        <f>'5-Year Plan (2014-19)'!CB48</f>
        <v>0</v>
      </c>
      <c r="K153" s="429">
        <f>'5-Year Plan (2014-19)'!CB61</f>
        <v>0</v>
      </c>
      <c r="L153" s="429">
        <f>'5-Year Plan (2014-19)'!CB73</f>
        <v>38</v>
      </c>
      <c r="M153" s="429">
        <f>'5-Year Plan (2014-19)'!CB85</f>
        <v>0</v>
      </c>
      <c r="N153" s="429">
        <f>'5-Year Plan (2014-19)'!CB90</f>
        <v>200</v>
      </c>
      <c r="O153" s="429">
        <f>'5-Year Plan (2014-19)'!CB95</f>
        <v>0</v>
      </c>
      <c r="P153" s="429">
        <f>'5-Year Plan (2014-19)'!CB100</f>
        <v>225</v>
      </c>
      <c r="Q153" s="429">
        <f>'5-Year Plan (2014-19)'!CB122</f>
        <v>0</v>
      </c>
      <c r="R153" s="429">
        <f>'5-Year Plan (2014-19)'!CB117</f>
        <v>0</v>
      </c>
      <c r="S153" s="429">
        <f>'5-Year Plan (2014-19)'!CB111</f>
        <v>0</v>
      </c>
      <c r="T153" s="429">
        <f>'5-Year Plan (2014-19)'!CB140</f>
        <v>0</v>
      </c>
      <c r="U153" s="429">
        <f>'5-Year Plan (2014-19)'!CB135</f>
        <v>0</v>
      </c>
      <c r="V153" s="429">
        <f>'5-Year Plan (2014-19)'!CB154</f>
        <v>0</v>
      </c>
      <c r="W153" s="429">
        <f>'5-Year Plan (2014-19)'!CB159</f>
        <v>0</v>
      </c>
      <c r="X153" s="429">
        <f>'5-Year Plan (2014-19)'!CB164</f>
        <v>0</v>
      </c>
      <c r="Y153" s="429">
        <f>'5-Year Plan (2014-19)'!CB177</f>
        <v>0</v>
      </c>
      <c r="Z153" s="429">
        <f>'5-Year Plan (2014-19)'!CB199</f>
        <v>0</v>
      </c>
      <c r="AA153" s="429">
        <f>'5-Year Plan (2014-19)'!CB189</f>
        <v>0</v>
      </c>
      <c r="AB153" s="429">
        <f>'5-Year Plan (2014-19)'!CB209</f>
        <v>0</v>
      </c>
      <c r="AC153" s="451">
        <f t="shared" si="28"/>
        <v>513</v>
      </c>
    </row>
    <row r="154" spans="1:29" ht="15.75" thickBot="1">
      <c r="A154" s="1077"/>
      <c r="B154" s="48"/>
      <c r="C154" s="963"/>
      <c r="D154" s="57" t="s">
        <v>49</v>
      </c>
      <c r="E154" s="432">
        <f>'5-Year Plan (2014-19)'!CD7</f>
        <v>0</v>
      </c>
      <c r="F154" s="432">
        <f>'5-Year Plan (2014-19)'!CD16</f>
        <v>0</v>
      </c>
      <c r="G154" s="432">
        <f>'5-Year Plan (2014-19)'!CD21</f>
        <v>0</v>
      </c>
      <c r="H154" s="432">
        <f>'5-Year Plan (2014-19)'!CD34</f>
        <v>45000</v>
      </c>
      <c r="I154" s="432">
        <f>'5-Year Plan (2014-19)'!CD43</f>
        <v>0</v>
      </c>
      <c r="J154" s="432">
        <f>'5-Year Plan (2014-19)'!CD48</f>
        <v>0</v>
      </c>
      <c r="K154" s="432">
        <f>'5-Year Plan (2014-19)'!CD61</f>
        <v>0</v>
      </c>
      <c r="L154" s="432">
        <f>'5-Year Plan (2014-19)'!CD73</f>
        <v>13300</v>
      </c>
      <c r="M154" s="432">
        <f>'5-Year Plan (2014-19)'!CD85</f>
        <v>0</v>
      </c>
      <c r="N154" s="432">
        <f>'5-Year Plan (2014-19)'!CD90</f>
        <v>180000</v>
      </c>
      <c r="O154" s="432">
        <f>'5-Year Plan (2014-19)'!CD95</f>
        <v>0</v>
      </c>
      <c r="P154" s="432">
        <f>'5-Year Plan (2014-19)'!CD100</f>
        <v>284625</v>
      </c>
      <c r="Q154" s="432">
        <f>'5-Year Plan (2014-19)'!CD122</f>
        <v>0</v>
      </c>
      <c r="R154" s="432">
        <f>'5-Year Plan (2014-19)'!CD117</f>
        <v>0</v>
      </c>
      <c r="S154" s="432">
        <f>'5-Year Plan (2014-19)'!CD111</f>
        <v>0</v>
      </c>
      <c r="T154" s="432">
        <f>'5-Year Plan (2014-19)'!CD140</f>
        <v>0</v>
      </c>
      <c r="U154" s="432">
        <f>'5-Year Plan (2014-19)'!CD135</f>
        <v>0</v>
      </c>
      <c r="V154" s="432">
        <f>'5-Year Plan (2014-19)'!CD154</f>
        <v>0</v>
      </c>
      <c r="W154" s="432">
        <f>'5-Year Plan (2014-19)'!CD159</f>
        <v>0</v>
      </c>
      <c r="X154" s="432">
        <f>'5-Year Plan (2014-19)'!CD164</f>
        <v>0</v>
      </c>
      <c r="Y154" s="432">
        <f>'5-Year Plan (2014-19)'!CD177</f>
        <v>0</v>
      </c>
      <c r="Z154" s="432">
        <f>'5-Year Plan (2014-19)'!CD199</f>
        <v>0</v>
      </c>
      <c r="AA154" s="432">
        <f>'5-Year Plan (2014-19)'!CD189</f>
        <v>0</v>
      </c>
      <c r="AB154" s="432">
        <f>'5-Year Plan (2014-19)'!CD209</f>
        <v>0</v>
      </c>
      <c r="AC154" s="452">
        <f t="shared" si="28"/>
        <v>522925</v>
      </c>
    </row>
    <row r="155" spans="1:29" ht="15.75" thickBot="1">
      <c r="A155" s="1078"/>
      <c r="B155" s="1082" t="s">
        <v>72</v>
      </c>
      <c r="C155" s="1083"/>
      <c r="D155" s="63" t="s">
        <v>49</v>
      </c>
      <c r="E155" s="78">
        <f>E137+E139+E141+E143+E145+E147+E151+E154</f>
        <v>3231180</v>
      </c>
      <c r="F155" s="78">
        <f t="shared" ref="F155:F166" si="29">E155</f>
        <v>3231180</v>
      </c>
      <c r="G155" s="78">
        <f t="shared" ref="G155:AC155" si="30">G137+G139+G141+G143+G145+G147+G151+G154</f>
        <v>183150</v>
      </c>
      <c r="H155" s="78">
        <f t="shared" si="30"/>
        <v>267910</v>
      </c>
      <c r="I155" s="78">
        <f t="shared" si="30"/>
        <v>683760</v>
      </c>
      <c r="J155" s="78">
        <f t="shared" si="30"/>
        <v>301500</v>
      </c>
      <c r="K155" s="78">
        <f t="shared" si="30"/>
        <v>203000</v>
      </c>
      <c r="L155" s="78">
        <f>L137+L139+L141+L143+L145+L147+L151+L154</f>
        <v>22050</v>
      </c>
      <c r="M155" s="78">
        <f t="shared" si="30"/>
        <v>1905000</v>
      </c>
      <c r="N155" s="78">
        <f t="shared" si="30"/>
        <v>616250</v>
      </c>
      <c r="O155" s="78">
        <f t="shared" si="30"/>
        <v>138750</v>
      </c>
      <c r="P155" s="78">
        <f t="shared" si="30"/>
        <v>903065</v>
      </c>
      <c r="Q155" s="78">
        <f t="shared" si="30"/>
        <v>0</v>
      </c>
      <c r="R155" s="78">
        <f t="shared" si="30"/>
        <v>334584</v>
      </c>
      <c r="S155" s="78">
        <f t="shared" si="30"/>
        <v>2192700</v>
      </c>
      <c r="T155" s="78">
        <f t="shared" si="30"/>
        <v>0</v>
      </c>
      <c r="U155" s="78">
        <f t="shared" si="30"/>
        <v>275500</v>
      </c>
      <c r="V155" s="78">
        <f t="shared" si="30"/>
        <v>25885</v>
      </c>
      <c r="W155" s="78">
        <f t="shared" si="30"/>
        <v>1625</v>
      </c>
      <c r="X155" s="78">
        <f t="shared" si="30"/>
        <v>0</v>
      </c>
      <c r="Y155" s="78">
        <f t="shared" si="30"/>
        <v>0</v>
      </c>
      <c r="Z155" s="78">
        <f t="shared" si="30"/>
        <v>650</v>
      </c>
      <c r="AA155" s="78">
        <f t="shared" si="30"/>
        <v>420</v>
      </c>
      <c r="AB155" s="78">
        <f t="shared" si="30"/>
        <v>0</v>
      </c>
      <c r="AC155" s="78">
        <f t="shared" si="30"/>
        <v>11801979</v>
      </c>
    </row>
    <row r="156" spans="1:29" ht="15.75" thickBot="1">
      <c r="A156" s="1067" t="s">
        <v>78</v>
      </c>
      <c r="B156" s="50"/>
      <c r="C156" s="1070" t="s">
        <v>68</v>
      </c>
      <c r="D156" s="7" t="s">
        <v>121</v>
      </c>
      <c r="E156" s="439">
        <f>'5-Year Plan (2014-19)'!CF7</f>
        <v>0</v>
      </c>
      <c r="F156" s="440">
        <f>'5-Year Plan (2014-19)'!CF16</f>
        <v>0</v>
      </c>
      <c r="G156" s="440">
        <f>'5-Year Plan (2014-19)'!CF21</f>
        <v>0</v>
      </c>
      <c r="H156" s="440">
        <f>'5-Year Plan (2014-19)'!CF34</f>
        <v>300</v>
      </c>
      <c r="I156" s="440">
        <f>'5-Year Plan (2014-19)'!CF43</f>
        <v>1800</v>
      </c>
      <c r="J156" s="440">
        <f>'5-Year Plan (2014-19)'!CF48</f>
        <v>500</v>
      </c>
      <c r="K156" s="440">
        <f>'5-Year Plan (2014-19)'!CF61</f>
        <v>1000</v>
      </c>
      <c r="L156" s="440">
        <f>'5-Year Plan (2014-19)'!CF73</f>
        <v>0</v>
      </c>
      <c r="M156" s="440">
        <f>'5-Year Plan (2014-19)'!CF85</f>
        <v>0</v>
      </c>
      <c r="N156" s="440">
        <f>'5-Year Plan (2014-19)'!CF90</f>
        <v>0</v>
      </c>
      <c r="O156" s="440">
        <f>'5-Year Plan (2014-19)'!CF95</f>
        <v>0</v>
      </c>
      <c r="P156" s="440">
        <f>'5-Year Plan (2014-19)'!CF100</f>
        <v>0</v>
      </c>
      <c r="Q156" s="440">
        <f>'5-Year Plan (2014-19)'!CF122</f>
        <v>0</v>
      </c>
      <c r="R156" s="440">
        <f>'5-Year Plan (2014-19)'!CF117</f>
        <v>0</v>
      </c>
      <c r="S156" s="440">
        <f>'5-Year Plan (2014-19)'!CF111</f>
        <v>0</v>
      </c>
      <c r="T156" s="440">
        <f>'5-Year Plan (2014-19)'!CF140</f>
        <v>0</v>
      </c>
      <c r="U156" s="440">
        <f>'5-Year Plan (2014-19)'!CF135</f>
        <v>0</v>
      </c>
      <c r="V156" s="440">
        <f>'5-Year Plan (2014-19)'!CF154</f>
        <v>760</v>
      </c>
      <c r="W156" s="440" t="str">
        <f>'5-Year Plan (2014-19)'!CF159</f>
        <v xml:space="preserve"> </v>
      </c>
      <c r="X156" s="440">
        <f>'5-Year Plan (2014-19)'!CF164</f>
        <v>0</v>
      </c>
      <c r="Y156" s="440">
        <f>'5-Year Plan (2014-19)'!CF177</f>
        <v>0</v>
      </c>
      <c r="Z156" s="440">
        <f>'5-Year Plan (2014-19)'!CF199</f>
        <v>0</v>
      </c>
      <c r="AA156" s="440">
        <f>'5-Year Plan (2014-19)'!CF189</f>
        <v>0</v>
      </c>
      <c r="AB156" s="440">
        <f>'5-Year Plan (2014-19)'!CF209</f>
        <v>0</v>
      </c>
      <c r="AC156" s="454">
        <f t="shared" si="28"/>
        <v>4360</v>
      </c>
    </row>
    <row r="157" spans="1:29" ht="15.75" thickBot="1">
      <c r="A157" s="1068"/>
      <c r="B157" s="51"/>
      <c r="C157" s="1070"/>
      <c r="D157" s="57" t="s">
        <v>49</v>
      </c>
      <c r="E157" s="430">
        <f>'5-Year Plan (2014-19)'!CH7</f>
        <v>0</v>
      </c>
      <c r="F157" s="404">
        <f>'5-Year Plan (2014-19)'!CH16</f>
        <v>0</v>
      </c>
      <c r="G157" s="404">
        <f>'5-Year Plan (2014-19)'!CH21</f>
        <v>0</v>
      </c>
      <c r="H157" s="404">
        <f>'5-Year Plan (2014-19)'!CH34</f>
        <v>9000</v>
      </c>
      <c r="I157" s="404">
        <f>'5-Year Plan (2014-19)'!CH43</f>
        <v>26000</v>
      </c>
      <c r="J157" s="404">
        <f>'5-Year Plan (2014-19)'!CH48</f>
        <v>20000</v>
      </c>
      <c r="K157" s="404">
        <f>'5-Year Plan (2014-19)'!CH61</f>
        <v>35000</v>
      </c>
      <c r="L157" s="404">
        <f>'5-Year Plan (2014-19)'!CH73</f>
        <v>0</v>
      </c>
      <c r="M157" s="404">
        <f>'5-Year Plan (2014-19)'!CH85</f>
        <v>0</v>
      </c>
      <c r="N157" s="404">
        <f>'5-Year Plan (2014-19)'!CH90</f>
        <v>0</v>
      </c>
      <c r="O157" s="404">
        <f>'5-Year Plan (2014-19)'!CH95</f>
        <v>0</v>
      </c>
      <c r="P157" s="404">
        <f>'5-Year Plan (2014-19)'!CH100</f>
        <v>0</v>
      </c>
      <c r="Q157" s="404">
        <f>'5-Year Plan (2014-19)'!CH122</f>
        <v>0</v>
      </c>
      <c r="R157" s="404">
        <f>'5-Year Plan (2014-19)'!CH117</f>
        <v>0</v>
      </c>
      <c r="S157" s="404">
        <f>'5-Year Plan (2014-19)'!CH111</f>
        <v>0</v>
      </c>
      <c r="T157" s="404">
        <f>'5-Year Plan (2014-19)'!CH140</f>
        <v>0</v>
      </c>
      <c r="U157" s="404">
        <f>'5-Year Plan (2014-19)'!CH135</f>
        <v>0</v>
      </c>
      <c r="V157" s="404">
        <f>'5-Year Plan (2014-19)'!CH154</f>
        <v>56840</v>
      </c>
      <c r="W157" s="404">
        <f>'5-Year Plan (2014-19)'!CH159</f>
        <v>0</v>
      </c>
      <c r="X157" s="404">
        <f>'5-Year Plan (2014-19)'!CH164</f>
        <v>0</v>
      </c>
      <c r="Y157" s="404">
        <f>'5-Year Plan (2014-19)'!CH177</f>
        <v>0</v>
      </c>
      <c r="Z157" s="404">
        <f>'5-Year Plan (2014-19)'!CH199</f>
        <v>0</v>
      </c>
      <c r="AA157" s="404">
        <f>'5-Year Plan (2014-19)'!CH189</f>
        <v>0</v>
      </c>
      <c r="AB157" s="404">
        <f>'5-Year Plan (2014-19)'!CH209</f>
        <v>0</v>
      </c>
      <c r="AC157" s="450">
        <f t="shared" si="28"/>
        <v>146840</v>
      </c>
    </row>
    <row r="158" spans="1:29" ht="15.75" thickBot="1">
      <c r="A158" s="1068"/>
      <c r="B158" s="51"/>
      <c r="C158" s="1070" t="s">
        <v>74</v>
      </c>
      <c r="D158" s="7" t="s">
        <v>121</v>
      </c>
      <c r="E158" s="429">
        <f>'5-Year Plan (2014-19)'!CI7</f>
        <v>0</v>
      </c>
      <c r="F158" s="427">
        <f>'5-Year Plan (2014-19)'!CI16</f>
        <v>0</v>
      </c>
      <c r="G158" s="427">
        <f>'5-Year Plan (2014-19)'!CI21</f>
        <v>0</v>
      </c>
      <c r="H158" s="427">
        <f>'5-Year Plan (2014-19)'!CI34</f>
        <v>0</v>
      </c>
      <c r="I158" s="427">
        <f>'5-Year Plan (2014-19)'!CI43</f>
        <v>0</v>
      </c>
      <c r="J158" s="427">
        <f>'5-Year Plan (2014-19)'!CI48</f>
        <v>0</v>
      </c>
      <c r="K158" s="427">
        <f>'5-Year Plan (2014-19)'!CI61</f>
        <v>50</v>
      </c>
      <c r="L158" s="427">
        <f>'5-Year Plan (2014-19)'!CI73</f>
        <v>0</v>
      </c>
      <c r="M158" s="427">
        <f>'5-Year Plan (2014-19)'!CI85</f>
        <v>0</v>
      </c>
      <c r="N158" s="427">
        <f>'5-Year Plan (2014-19)'!CI90</f>
        <v>0</v>
      </c>
      <c r="O158" s="427">
        <f>'5-Year Plan (2014-19)'!CI95</f>
        <v>0</v>
      </c>
      <c r="P158" s="427">
        <f>'5-Year Plan (2014-19)'!CI100</f>
        <v>0</v>
      </c>
      <c r="Q158" s="427">
        <f>'5-Year Plan (2014-19)'!CI122</f>
        <v>0</v>
      </c>
      <c r="R158" s="427">
        <f>'5-Year Plan (2014-19)'!CI117</f>
        <v>0</v>
      </c>
      <c r="S158" s="427">
        <f>'5-Year Plan (2014-19)'!CI111</f>
        <v>0</v>
      </c>
      <c r="T158" s="427">
        <f>'5-Year Plan (2014-19)'!CI140</f>
        <v>0</v>
      </c>
      <c r="U158" s="427">
        <f>'5-Year Plan (2014-19)'!CI135</f>
        <v>0</v>
      </c>
      <c r="V158" s="427">
        <f>'5-Year Plan (2014-19)'!CI154</f>
        <v>0</v>
      </c>
      <c r="W158" s="427">
        <f>'5-Year Plan (2014-19)'!CI159</f>
        <v>0</v>
      </c>
      <c r="X158" s="427">
        <f>'5-Year Plan (2014-19)'!CI164</f>
        <v>0</v>
      </c>
      <c r="Y158" s="427">
        <f>'5-Year Plan (2014-19)'!CI177</f>
        <v>0</v>
      </c>
      <c r="Z158" s="427">
        <f>'5-Year Plan (2014-19)'!CI199</f>
        <v>0</v>
      </c>
      <c r="AA158" s="427">
        <f>'5-Year Plan (2014-19)'!CI189</f>
        <v>0</v>
      </c>
      <c r="AB158" s="427">
        <f>'5-Year Plan (2014-19)'!CI209</f>
        <v>0</v>
      </c>
      <c r="AC158" s="451">
        <f t="shared" si="28"/>
        <v>50</v>
      </c>
    </row>
    <row r="159" spans="1:29" ht="15.75" thickBot="1">
      <c r="A159" s="1068"/>
      <c r="B159" s="51"/>
      <c r="C159" s="1070"/>
      <c r="D159" s="57" t="s">
        <v>49</v>
      </c>
      <c r="E159" s="430">
        <f>'5-Year Plan (2014-19)'!CK7</f>
        <v>0</v>
      </c>
      <c r="F159" s="404">
        <f>'5-Year Plan (2014-19)'!CK16</f>
        <v>0</v>
      </c>
      <c r="G159" s="404">
        <f>'5-Year Plan (2014-19)'!CK21</f>
        <v>0</v>
      </c>
      <c r="H159" s="404">
        <f>'5-Year Plan (2014-19)'!CK34</f>
        <v>0</v>
      </c>
      <c r="I159" s="404">
        <f>'5-Year Plan (2014-19)'!CK43</f>
        <v>0</v>
      </c>
      <c r="J159" s="404">
        <f>'5-Year Plan (2014-19)'!CK48</f>
        <v>0</v>
      </c>
      <c r="K159" s="404">
        <f>'5-Year Plan (2014-19)'!CK61</f>
        <v>50000</v>
      </c>
      <c r="L159" s="404">
        <f>'5-Year Plan (2014-19)'!CK73</f>
        <v>0</v>
      </c>
      <c r="M159" s="404">
        <f>'5-Year Plan (2014-19)'!CK85</f>
        <v>0</v>
      </c>
      <c r="N159" s="404">
        <f>'5-Year Plan (2014-19)'!CK90</f>
        <v>0</v>
      </c>
      <c r="O159" s="404">
        <f>'5-Year Plan (2014-19)'!CK95</f>
        <v>0</v>
      </c>
      <c r="P159" s="404">
        <f>'5-Year Plan (2014-19)'!CK100</f>
        <v>0</v>
      </c>
      <c r="Q159" s="404">
        <f>'5-Year Plan (2014-19)'!CK122</f>
        <v>0</v>
      </c>
      <c r="R159" s="404">
        <f>'5-Year Plan (2014-19)'!CK117</f>
        <v>0</v>
      </c>
      <c r="S159" s="404">
        <f>'5-Year Plan (2014-19)'!CK111</f>
        <v>0</v>
      </c>
      <c r="T159" s="404">
        <f>'5-Year Plan (2014-19)'!CK140</f>
        <v>0</v>
      </c>
      <c r="U159" s="404">
        <f>'5-Year Plan (2014-19)'!CK135</f>
        <v>0</v>
      </c>
      <c r="V159" s="404">
        <f>'5-Year Plan (2014-19)'!CK154</f>
        <v>0</v>
      </c>
      <c r="W159" s="404">
        <f>'5-Year Plan (2014-19)'!CK159</f>
        <v>0</v>
      </c>
      <c r="X159" s="404">
        <f>'5-Year Plan (2014-19)'!CK164</f>
        <v>0</v>
      </c>
      <c r="Y159" s="404">
        <f>'5-Year Plan (2014-19)'!CK177</f>
        <v>0</v>
      </c>
      <c r="Z159" s="404">
        <f>'5-Year Plan (2014-19)'!CK199</f>
        <v>0</v>
      </c>
      <c r="AA159" s="404">
        <f>'5-Year Plan (2014-19)'!CK189</f>
        <v>0</v>
      </c>
      <c r="AB159" s="404">
        <f>'5-Year Plan (2014-19)'!CK209</f>
        <v>0</v>
      </c>
      <c r="AC159" s="450">
        <f t="shared" si="28"/>
        <v>50000</v>
      </c>
    </row>
    <row r="160" spans="1:29" ht="15.75" thickBot="1">
      <c r="A160" s="1068"/>
      <c r="B160" s="51"/>
      <c r="C160" s="1070" t="s">
        <v>44</v>
      </c>
      <c r="D160" s="7" t="s">
        <v>121</v>
      </c>
      <c r="E160" s="429">
        <f>'5-Year Plan (2014-19)'!CL7</f>
        <v>0</v>
      </c>
      <c r="F160" s="427">
        <f>'5-Year Plan (2014-19)'!CL16</f>
        <v>170</v>
      </c>
      <c r="G160" s="427">
        <f>'5-Year Plan (2014-19)'!CL21</f>
        <v>0</v>
      </c>
      <c r="H160" s="427">
        <f>'5-Year Plan (2014-19)'!CL34</f>
        <v>100</v>
      </c>
      <c r="I160" s="427">
        <f>'5-Year Plan (2014-19)'!CL43</f>
        <v>0</v>
      </c>
      <c r="J160" s="427">
        <f>'5-Year Plan (2014-19)'!CL48</f>
        <v>200</v>
      </c>
      <c r="K160" s="427">
        <f>'5-Year Plan (2014-19)'!CL61</f>
        <v>50</v>
      </c>
      <c r="L160" s="427">
        <f>'5-Year Plan (2014-19)'!CL73</f>
        <v>0</v>
      </c>
      <c r="M160" s="427">
        <f>'5-Year Plan (2014-19)'!CL85</f>
        <v>0</v>
      </c>
      <c r="N160" s="427">
        <f>'5-Year Plan (2014-19)'!CL90</f>
        <v>0</v>
      </c>
      <c r="O160" s="427">
        <f>'5-Year Plan (2014-19)'!CL95</f>
        <v>0</v>
      </c>
      <c r="P160" s="427">
        <f>'5-Year Plan (2014-19)'!CL100</f>
        <v>0</v>
      </c>
      <c r="Q160" s="427">
        <f>'5-Year Plan (2014-19)'!CL122</f>
        <v>0</v>
      </c>
      <c r="R160" s="427">
        <f>'5-Year Plan (2014-19)'!CL117</f>
        <v>262</v>
      </c>
      <c r="S160" s="427">
        <f>'5-Year Plan (2014-19)'!CL111</f>
        <v>750</v>
      </c>
      <c r="T160" s="427">
        <f>'5-Year Plan (2014-19)'!CL140</f>
        <v>0</v>
      </c>
      <c r="U160" s="427">
        <f>'5-Year Plan (2014-19)'!CL135</f>
        <v>0</v>
      </c>
      <c r="V160" s="427">
        <f>'5-Year Plan (2014-19)'!CL154</f>
        <v>180</v>
      </c>
      <c r="W160" s="427">
        <f>'5-Year Plan (2014-19)'!CL159</f>
        <v>0</v>
      </c>
      <c r="X160" s="427">
        <f>'5-Year Plan (2014-19)'!CL164</f>
        <v>0</v>
      </c>
      <c r="Y160" s="427">
        <f>'5-Year Plan (2014-19)'!CL177</f>
        <v>0</v>
      </c>
      <c r="Z160" s="427">
        <f>'5-Year Plan (2014-19)'!CL199</f>
        <v>0</v>
      </c>
      <c r="AA160" s="427">
        <f>'5-Year Plan (2014-19)'!CL189</f>
        <v>0</v>
      </c>
      <c r="AB160" s="427">
        <f>'5-Year Plan (2014-19)'!CL209</f>
        <v>0</v>
      </c>
      <c r="AC160" s="451">
        <f t="shared" si="28"/>
        <v>1712</v>
      </c>
    </row>
    <row r="161" spans="1:29" ht="15.75" thickBot="1">
      <c r="A161" s="1068"/>
      <c r="B161" s="51"/>
      <c r="C161" s="1070"/>
      <c r="D161" s="57" t="s">
        <v>49</v>
      </c>
      <c r="E161" s="430">
        <f>'5-Year Plan (2014-19)'!CN7</f>
        <v>0</v>
      </c>
      <c r="F161" s="404">
        <f>'5-Year Plan (2014-19)'!CN16</f>
        <v>220660</v>
      </c>
      <c r="G161" s="404">
        <f>'5-Year Plan (2014-19)'!CN21</f>
        <v>0</v>
      </c>
      <c r="H161" s="404">
        <f>'5-Year Plan (2014-19)'!CN34</f>
        <v>150000</v>
      </c>
      <c r="I161" s="404">
        <f>'5-Year Plan (2014-19)'!CN43</f>
        <v>0</v>
      </c>
      <c r="J161" s="404">
        <f>'5-Year Plan (2014-19)'!CN48</f>
        <v>300000</v>
      </c>
      <c r="K161" s="404">
        <f>'5-Year Plan (2014-19)'!CN61</f>
        <v>60000</v>
      </c>
      <c r="L161" s="404">
        <f>'5-Year Plan (2014-19)'!CN73</f>
        <v>0</v>
      </c>
      <c r="M161" s="404">
        <f>'5-Year Plan (2014-19)'!CN85</f>
        <v>0</v>
      </c>
      <c r="N161" s="404">
        <f>'5-Year Plan (2014-19)'!CN90</f>
        <v>0</v>
      </c>
      <c r="O161" s="404">
        <f>'5-Year Plan (2014-19)'!CN95</f>
        <v>0</v>
      </c>
      <c r="P161" s="404">
        <f>'5-Year Plan (2014-19)'!CN100</f>
        <v>0</v>
      </c>
      <c r="Q161" s="404">
        <f>'5-Year Plan (2014-19)'!CN122</f>
        <v>0</v>
      </c>
      <c r="R161" s="404">
        <f>'5-Year Plan (2014-19)'!CN117</f>
        <v>458500</v>
      </c>
      <c r="S161" s="404">
        <f>'5-Year Plan (2014-19)'!CN111</f>
        <v>1200000</v>
      </c>
      <c r="T161" s="404">
        <f>'5-Year Plan (2014-19)'!CN140</f>
        <v>0</v>
      </c>
      <c r="U161" s="404">
        <f>'5-Year Plan (2014-19)'!CN135</f>
        <v>0</v>
      </c>
      <c r="V161" s="404">
        <f>'5-Year Plan (2014-19)'!CN154</f>
        <v>335818</v>
      </c>
      <c r="W161" s="404">
        <f>'5-Year Plan (2014-19)'!CN159</f>
        <v>0</v>
      </c>
      <c r="X161" s="404">
        <f>'5-Year Plan (2014-19)'!CN164</f>
        <v>0</v>
      </c>
      <c r="Y161" s="404">
        <f>'5-Year Plan (2014-19)'!CN177</f>
        <v>0</v>
      </c>
      <c r="Z161" s="404">
        <f>'5-Year Plan (2014-19)'!CN199</f>
        <v>0</v>
      </c>
      <c r="AA161" s="404">
        <f>'5-Year Plan (2014-19)'!CN189</f>
        <v>0</v>
      </c>
      <c r="AB161" s="404">
        <f>'5-Year Plan (2014-19)'!CN209</f>
        <v>0</v>
      </c>
      <c r="AC161" s="450">
        <f t="shared" si="28"/>
        <v>2724978</v>
      </c>
    </row>
    <row r="162" spans="1:29" ht="15.75" thickBot="1">
      <c r="A162" s="1068"/>
      <c r="B162" s="51"/>
      <c r="C162" s="1070" t="s">
        <v>45</v>
      </c>
      <c r="D162" s="7" t="s">
        <v>121</v>
      </c>
      <c r="E162" s="429">
        <f>'5-Year Plan (2014-19)'!CO7</f>
        <v>0</v>
      </c>
      <c r="F162" s="427">
        <f>'5-Year Plan (2014-19)'!CO16</f>
        <v>1850</v>
      </c>
      <c r="G162" s="427">
        <f>'5-Year Plan (2014-19)'!CO21</f>
        <v>0</v>
      </c>
      <c r="H162" s="427">
        <f>'5-Year Plan (2014-19)'!CO34</f>
        <v>989</v>
      </c>
      <c r="I162" s="427">
        <f>'5-Year Plan (2014-19)'!CO43</f>
        <v>600</v>
      </c>
      <c r="J162" s="427">
        <f>'5-Year Plan (2014-19)'!CO48</f>
        <v>700</v>
      </c>
      <c r="K162" s="427">
        <f>'5-Year Plan (2014-19)'!CO61</f>
        <v>0</v>
      </c>
      <c r="L162" s="427">
        <f>'5-Year Plan (2014-19)'!CO73</f>
        <v>0</v>
      </c>
      <c r="M162" s="427">
        <f>'5-Year Plan (2014-19)'!CO85</f>
        <v>0</v>
      </c>
      <c r="N162" s="427">
        <f>'5-Year Plan (2014-19)'!CO90</f>
        <v>500</v>
      </c>
      <c r="O162" s="427">
        <f>'5-Year Plan (2014-19)'!CO95</f>
        <v>0</v>
      </c>
      <c r="P162" s="427">
        <f>'5-Year Plan (2014-19)'!CO100</f>
        <v>0</v>
      </c>
      <c r="Q162" s="427">
        <f>'5-Year Plan (2014-19)'!CO122</f>
        <v>0</v>
      </c>
      <c r="R162" s="427">
        <f>'5-Year Plan (2014-19)'!CO117</f>
        <v>0</v>
      </c>
      <c r="S162" s="427">
        <f>'5-Year Plan (2014-19)'!CO111</f>
        <v>0</v>
      </c>
      <c r="T162" s="427">
        <f>'5-Year Plan (2014-19)'!CO140</f>
        <v>0</v>
      </c>
      <c r="U162" s="427">
        <f>'5-Year Plan (2014-19)'!CO135</f>
        <v>0</v>
      </c>
      <c r="V162" s="427">
        <f>'5-Year Plan (2014-19)'!CO154</f>
        <v>0</v>
      </c>
      <c r="W162" s="427">
        <f>'5-Year Plan (2014-19)'!CO159</f>
        <v>0</v>
      </c>
      <c r="X162" s="427">
        <f>'5-Year Plan (2014-19)'!CO164</f>
        <v>0</v>
      </c>
      <c r="Y162" s="427">
        <f>'5-Year Plan (2014-19)'!CO177</f>
        <v>0</v>
      </c>
      <c r="Z162" s="427">
        <f>'5-Year Plan (2014-19)'!CO199</f>
        <v>0</v>
      </c>
      <c r="AA162" s="427">
        <f>'5-Year Plan (2014-19)'!CO189</f>
        <v>0</v>
      </c>
      <c r="AB162" s="427">
        <f>'5-Year Plan (2014-19)'!CO209</f>
        <v>0</v>
      </c>
      <c r="AC162" s="451">
        <f t="shared" si="28"/>
        <v>4639</v>
      </c>
    </row>
    <row r="163" spans="1:29" ht="15.75" thickBot="1">
      <c r="A163" s="1068"/>
      <c r="B163" s="51"/>
      <c r="C163" s="1070"/>
      <c r="D163" s="57" t="s">
        <v>49</v>
      </c>
      <c r="E163" s="430">
        <f>'5-Year Plan (2014-19)'!CQ7</f>
        <v>0</v>
      </c>
      <c r="F163" s="404">
        <f>'5-Year Plan (2014-19)'!CQ16</f>
        <v>301550</v>
      </c>
      <c r="G163" s="404">
        <f>'5-Year Plan (2014-19)'!CQ21</f>
        <v>0</v>
      </c>
      <c r="H163" s="404">
        <f>'5-Year Plan (2014-19)'!CQ34</f>
        <v>197800</v>
      </c>
      <c r="I163" s="404">
        <f>'5-Year Plan (2014-19)'!CQ43</f>
        <v>99000</v>
      </c>
      <c r="J163" s="404">
        <f>'5-Year Plan (2014-19)'!CQ48</f>
        <v>150000</v>
      </c>
      <c r="K163" s="404">
        <f>'5-Year Plan (2014-19)'!CQ61</f>
        <v>0</v>
      </c>
      <c r="L163" s="404">
        <f>'5-Year Plan (2014-19)'!CQ73</f>
        <v>0</v>
      </c>
      <c r="M163" s="404">
        <f>'5-Year Plan (2014-19)'!CQ85</f>
        <v>0</v>
      </c>
      <c r="N163" s="404">
        <f>'5-Year Plan (2014-19)'!CQ90</f>
        <v>110000</v>
      </c>
      <c r="O163" s="404">
        <f>'5-Year Plan (2014-19)'!CQ95</f>
        <v>0</v>
      </c>
      <c r="P163" s="404">
        <f>'5-Year Plan (2014-19)'!CQ100</f>
        <v>0</v>
      </c>
      <c r="Q163" s="404">
        <f>'5-Year Plan (2014-19)'!CQ122</f>
        <v>0</v>
      </c>
      <c r="R163" s="404">
        <f>'5-Year Plan (2014-19)'!CQ117</f>
        <v>0</v>
      </c>
      <c r="S163" s="404">
        <f>'5-Year Plan (2014-19)'!CQ111</f>
        <v>0</v>
      </c>
      <c r="T163" s="404">
        <f>'5-Year Plan (2014-19)'!CQ140</f>
        <v>0</v>
      </c>
      <c r="U163" s="404">
        <f>'5-Year Plan (2014-19)'!CQ135</f>
        <v>0</v>
      </c>
      <c r="V163" s="404">
        <f>'5-Year Plan (2014-19)'!CQ154</f>
        <v>0</v>
      </c>
      <c r="W163" s="404">
        <f>'5-Year Plan (2014-19)'!CQ159</f>
        <v>0</v>
      </c>
      <c r="X163" s="404">
        <f>'5-Year Plan (2014-19)'!CQ164</f>
        <v>0</v>
      </c>
      <c r="Y163" s="404">
        <f>'5-Year Plan (2014-19)'!CQ177</f>
        <v>0</v>
      </c>
      <c r="Z163" s="404">
        <f>'5-Year Plan (2014-19)'!CQ199</f>
        <v>0</v>
      </c>
      <c r="AA163" s="404">
        <f>'5-Year Plan (2014-19)'!CQ189</f>
        <v>0</v>
      </c>
      <c r="AB163" s="404">
        <f>'5-Year Plan (2014-19)'!CQ209</f>
        <v>0</v>
      </c>
      <c r="AC163" s="450">
        <f t="shared" si="28"/>
        <v>858350</v>
      </c>
    </row>
    <row r="164" spans="1:29" ht="15.75" thickBot="1">
      <c r="A164" s="1068"/>
      <c r="B164" s="51"/>
      <c r="C164" s="1070" t="s">
        <v>46</v>
      </c>
      <c r="D164" s="7" t="s">
        <v>121</v>
      </c>
      <c r="E164" s="429">
        <f>'5-Year Plan (2014-19)'!CR7</f>
        <v>0</v>
      </c>
      <c r="F164" s="427">
        <f>'5-Year Plan (2014-19)'!CR16</f>
        <v>0</v>
      </c>
      <c r="G164" s="427">
        <f>'5-Year Plan (2014-19)'!CR21</f>
        <v>0</v>
      </c>
      <c r="H164" s="427">
        <f>'5-Year Plan (2014-19)'!CR34</f>
        <v>0</v>
      </c>
      <c r="I164" s="427">
        <f>'5-Year Plan (2014-19)'!CR43</f>
        <v>0</v>
      </c>
      <c r="J164" s="427">
        <f>'5-Year Plan (2014-19)'!CR48</f>
        <v>0</v>
      </c>
      <c r="K164" s="427">
        <f>'5-Year Plan (2014-19)'!CR61</f>
        <v>0</v>
      </c>
      <c r="L164" s="427">
        <f>'5-Year Plan (2014-19)'!CR73</f>
        <v>0</v>
      </c>
      <c r="M164" s="427">
        <f>'5-Year Plan (2014-19)'!CR85</f>
        <v>0</v>
      </c>
      <c r="N164" s="427">
        <f>'5-Year Plan (2014-19)'!CR90</f>
        <v>0</v>
      </c>
      <c r="O164" s="427">
        <f>'5-Year Plan (2014-19)'!CR95</f>
        <v>0</v>
      </c>
      <c r="P164" s="427">
        <f>'5-Year Plan (2014-19)'!CR100</f>
        <v>0</v>
      </c>
      <c r="Q164" s="427">
        <f>'5-Year Plan (2014-19)'!CR122</f>
        <v>0</v>
      </c>
      <c r="R164" s="427">
        <f>'5-Year Plan (2014-19)'!CR117</f>
        <v>0</v>
      </c>
      <c r="S164" s="427">
        <f>'5-Year Plan (2014-19)'!CR111</f>
        <v>0</v>
      </c>
      <c r="T164" s="427">
        <f>'5-Year Plan (2014-19)'!CR140</f>
        <v>0</v>
      </c>
      <c r="U164" s="427">
        <f>'5-Year Plan (2014-19)'!CR135</f>
        <v>0</v>
      </c>
      <c r="V164" s="427">
        <f>'5-Year Plan (2014-19)'!CR154</f>
        <v>0</v>
      </c>
      <c r="W164" s="427">
        <f>'5-Year Plan (2014-19)'!CR159</f>
        <v>0</v>
      </c>
      <c r="X164" s="427">
        <f>'5-Year Plan (2014-19)'!CR164</f>
        <v>0</v>
      </c>
      <c r="Y164" s="427">
        <f>'5-Year Plan (2014-19)'!CR177</f>
        <v>0</v>
      </c>
      <c r="Z164" s="427">
        <f>'5-Year Plan (2014-19)'!CR199</f>
        <v>0</v>
      </c>
      <c r="AA164" s="427">
        <f>'5-Year Plan (2014-19)'!CR189</f>
        <v>0</v>
      </c>
      <c r="AB164" s="427">
        <f>'5-Year Plan (2014-19)'!CR209</f>
        <v>0</v>
      </c>
      <c r="AC164" s="451">
        <f t="shared" si="28"/>
        <v>0</v>
      </c>
    </row>
    <row r="165" spans="1:29" ht="15.75" thickBot="1">
      <c r="A165" s="1068"/>
      <c r="B165" s="52"/>
      <c r="C165" s="1070"/>
      <c r="D165" s="57" t="s">
        <v>49</v>
      </c>
      <c r="E165" s="432">
        <f>'5-Year Plan (2014-19)'!CT7</f>
        <v>0</v>
      </c>
      <c r="F165" s="433">
        <f>'5-Year Plan (2014-19)'!CT16</f>
        <v>0</v>
      </c>
      <c r="G165" s="433">
        <f>'5-Year Plan (2014-19)'!CT21</f>
        <v>0</v>
      </c>
      <c r="H165" s="433">
        <f>'5-Year Plan (2014-19)'!CT34</f>
        <v>0</v>
      </c>
      <c r="I165" s="433">
        <f>'5-Year Plan (2014-19)'!CT43</f>
        <v>0</v>
      </c>
      <c r="J165" s="433">
        <f>'5-Year Plan (2014-19)'!CT48</f>
        <v>0</v>
      </c>
      <c r="K165" s="433">
        <f>'5-Year Plan (2014-19)'!CT61</f>
        <v>0</v>
      </c>
      <c r="L165" s="433">
        <f>'5-Year Plan (2014-19)'!CT73</f>
        <v>0</v>
      </c>
      <c r="M165" s="433">
        <f>'5-Year Plan (2014-19)'!CT85</f>
        <v>0</v>
      </c>
      <c r="N165" s="433">
        <f>'5-Year Plan (2014-19)'!CT90</f>
        <v>0</v>
      </c>
      <c r="O165" s="433">
        <f>'5-Year Plan (2014-19)'!CT95</f>
        <v>0</v>
      </c>
      <c r="P165" s="433">
        <f>'5-Year Plan (2014-19)'!CT100</f>
        <v>0</v>
      </c>
      <c r="Q165" s="433">
        <f>'5-Year Plan (2014-19)'!CT122</f>
        <v>0</v>
      </c>
      <c r="R165" s="433">
        <f>'5-Year Plan (2014-19)'!CT117</f>
        <v>0</v>
      </c>
      <c r="S165" s="433">
        <f>'5-Year Plan (2014-19)'!CT111</f>
        <v>0</v>
      </c>
      <c r="T165" s="433">
        <f>'5-Year Plan (2014-19)'!CT140</f>
        <v>0</v>
      </c>
      <c r="U165" s="433">
        <f>'5-Year Plan (2014-19)'!CT135</f>
        <v>0</v>
      </c>
      <c r="V165" s="433">
        <f>'5-Year Plan (2014-19)'!CT154</f>
        <v>0</v>
      </c>
      <c r="W165" s="433">
        <f>'5-Year Plan (2014-19)'!CT159</f>
        <v>0</v>
      </c>
      <c r="X165" s="433">
        <f>'5-Year Plan (2014-19)'!CT164</f>
        <v>0</v>
      </c>
      <c r="Y165" s="433">
        <f>'5-Year Plan (2014-19)'!CT177</f>
        <v>0</v>
      </c>
      <c r="Z165" s="433">
        <f>'5-Year Plan (2014-19)'!CT199</f>
        <v>0</v>
      </c>
      <c r="AA165" s="433">
        <f>'5-Year Plan (2014-19)'!CT189</f>
        <v>0</v>
      </c>
      <c r="AB165" s="433">
        <f>'5-Year Plan (2014-19)'!CT209</f>
        <v>0</v>
      </c>
      <c r="AC165" s="452">
        <f t="shared" si="28"/>
        <v>0</v>
      </c>
    </row>
    <row r="166" spans="1:29" ht="15.75" thickBot="1">
      <c r="A166" s="1069"/>
      <c r="B166" s="1071" t="s">
        <v>73</v>
      </c>
      <c r="C166" s="1072"/>
      <c r="D166" s="64" t="s">
        <v>49</v>
      </c>
      <c r="E166" s="81">
        <f>E157+E159+E161+E163+E165</f>
        <v>0</v>
      </c>
      <c r="F166" s="82">
        <f t="shared" si="29"/>
        <v>0</v>
      </c>
      <c r="G166" s="83">
        <f t="shared" ref="G166:AC166" si="31">G157+G159+G161+G163+G165</f>
        <v>0</v>
      </c>
      <c r="H166" s="466">
        <f t="shared" si="31"/>
        <v>356800</v>
      </c>
      <c r="I166" s="477">
        <f t="shared" si="31"/>
        <v>125000</v>
      </c>
      <c r="J166" s="83">
        <f t="shared" si="31"/>
        <v>470000</v>
      </c>
      <c r="K166" s="81">
        <f t="shared" si="31"/>
        <v>145000</v>
      </c>
      <c r="L166" s="83">
        <f t="shared" si="31"/>
        <v>0</v>
      </c>
      <c r="M166" s="81">
        <f t="shared" si="31"/>
        <v>0</v>
      </c>
      <c r="N166" s="82">
        <f t="shared" si="31"/>
        <v>110000</v>
      </c>
      <c r="O166" s="82">
        <f t="shared" si="31"/>
        <v>0</v>
      </c>
      <c r="P166" s="83">
        <f t="shared" si="31"/>
        <v>0</v>
      </c>
      <c r="Q166" s="81">
        <f t="shared" si="31"/>
        <v>0</v>
      </c>
      <c r="R166" s="82">
        <f t="shared" si="31"/>
        <v>458500</v>
      </c>
      <c r="S166" s="83">
        <f t="shared" si="31"/>
        <v>1200000</v>
      </c>
      <c r="T166" s="81">
        <f t="shared" si="31"/>
        <v>0</v>
      </c>
      <c r="U166" s="83">
        <f t="shared" si="31"/>
        <v>0</v>
      </c>
      <c r="V166" s="81">
        <f t="shared" si="31"/>
        <v>392658</v>
      </c>
      <c r="W166" s="82">
        <f t="shared" si="31"/>
        <v>0</v>
      </c>
      <c r="X166" s="83">
        <f t="shared" si="31"/>
        <v>0</v>
      </c>
      <c r="Y166" s="81">
        <f t="shared" si="31"/>
        <v>0</v>
      </c>
      <c r="Z166" s="82">
        <f t="shared" si="31"/>
        <v>0</v>
      </c>
      <c r="AA166" s="82">
        <f t="shared" si="31"/>
        <v>0</v>
      </c>
      <c r="AB166" s="83">
        <f t="shared" si="31"/>
        <v>0</v>
      </c>
      <c r="AC166" s="455">
        <f t="shared" si="31"/>
        <v>3780168</v>
      </c>
    </row>
    <row r="167" spans="1:29" ht="16.5" thickBot="1">
      <c r="A167" s="1073" t="s">
        <v>75</v>
      </c>
      <c r="B167" s="54"/>
      <c r="C167" s="91" t="s">
        <v>86</v>
      </c>
      <c r="D167" s="57" t="s">
        <v>49</v>
      </c>
      <c r="E167" s="75">
        <f>'5-Year Plan (2014-19)'!CV7</f>
        <v>0</v>
      </c>
      <c r="F167" s="76">
        <f>'5-Year Plan (2014-19)'!CV16</f>
        <v>0</v>
      </c>
      <c r="G167" s="76">
        <f>'5-Year Plan (2014-19)'!CV21</f>
        <v>0</v>
      </c>
      <c r="H167" s="76">
        <f>'5-Year Plan (2014-19)'!CV34</f>
        <v>20000</v>
      </c>
      <c r="I167" s="76">
        <f>'5-Year Plan (2014-19)'!CV43</f>
        <v>20000</v>
      </c>
      <c r="J167" s="76">
        <f>'5-Year Plan (2014-19)'!CV48</f>
        <v>20000</v>
      </c>
      <c r="K167" s="76">
        <f>'5-Year Plan (2014-19)'!CV61</f>
        <v>0</v>
      </c>
      <c r="L167" s="76">
        <f>'5-Year Plan (2014-19)'!CV73</f>
        <v>0</v>
      </c>
      <c r="M167" s="76">
        <f>'5-Year Plan (2014-19)'!CV85</f>
        <v>100000</v>
      </c>
      <c r="N167" s="76">
        <f>'5-Year Plan (2014-19)'!CV90</f>
        <v>25000</v>
      </c>
      <c r="O167" s="76">
        <f>'5-Year Plan (2014-19)'!CV95</f>
        <v>0</v>
      </c>
      <c r="P167" s="76">
        <f>'5-Year Plan (2014-19)'!CV100</f>
        <v>0</v>
      </c>
      <c r="Q167" s="76">
        <f>'5-Year Plan (2014-19)'!CV122</f>
        <v>0</v>
      </c>
      <c r="R167" s="76">
        <f>'5-Year Plan (2014-19)'!CV117</f>
        <v>0</v>
      </c>
      <c r="S167" s="76">
        <f>'5-Year Plan (2014-19)'!CV111</f>
        <v>50000</v>
      </c>
      <c r="T167" s="76">
        <f>'5-Year Plan (2014-19)'!CV140</f>
        <v>0</v>
      </c>
      <c r="U167" s="76">
        <f>'5-Year Plan (2014-19)'!CV135</f>
        <v>0</v>
      </c>
      <c r="V167" s="76">
        <f>'5-Year Plan (2014-19)'!CV154</f>
        <v>0</v>
      </c>
      <c r="W167" s="76">
        <f>'5-Year Plan (2014-19)'!CV159</f>
        <v>0</v>
      </c>
      <c r="X167" s="76">
        <f>'5-Year Plan (2014-19)'!CV164</f>
        <v>0</v>
      </c>
      <c r="Y167" s="76">
        <f>'5-Year Plan (2014-19)'!CV177</f>
        <v>0</v>
      </c>
      <c r="Z167" s="76">
        <f>'5-Year Plan (2014-19)'!CV199</f>
        <v>0</v>
      </c>
      <c r="AA167" s="76">
        <f>'5-Year Plan (2014-19)'!CV189</f>
        <v>0</v>
      </c>
      <c r="AB167" s="76">
        <f>'5-Year Plan (2014-19)'!CV209</f>
        <v>0</v>
      </c>
      <c r="AC167" s="456">
        <f t="shared" si="28"/>
        <v>235000</v>
      </c>
    </row>
    <row r="168" spans="1:29" ht="32.25" thickBot="1">
      <c r="A168" s="1074"/>
      <c r="B168" s="54"/>
      <c r="C168" s="62" t="s">
        <v>69</v>
      </c>
      <c r="D168" s="57" t="s">
        <v>49</v>
      </c>
      <c r="E168" s="60">
        <f>'5-Year Plan (2014-19)'!CW7</f>
        <v>5000</v>
      </c>
      <c r="F168" s="66">
        <f>'5-Year Plan (2014-19)'!CW16</f>
        <v>5000</v>
      </c>
      <c r="G168" s="66">
        <f>'5-Year Plan (2014-19)'!CW21</f>
        <v>5000</v>
      </c>
      <c r="H168" s="66">
        <f>'5-Year Plan (2014-19)'!CW34</f>
        <v>5000</v>
      </c>
      <c r="I168" s="66">
        <f>'5-Year Plan (2014-19)'!CW43</f>
        <v>10000</v>
      </c>
      <c r="J168" s="66">
        <f>'5-Year Plan (2014-19)'!CW48</f>
        <v>5000</v>
      </c>
      <c r="K168" s="66">
        <f>'5-Year Plan (2014-19)'!CW61</f>
        <v>20000</v>
      </c>
      <c r="L168" s="66">
        <f>'5-Year Plan (2014-19)'!CW73</f>
        <v>0</v>
      </c>
      <c r="M168" s="66">
        <f>'5-Year Plan (2014-19)'!CW85</f>
        <v>5000</v>
      </c>
      <c r="N168" s="66">
        <f>'5-Year Plan (2014-19)'!CW90</f>
        <v>5000</v>
      </c>
      <c r="O168" s="66">
        <f>'5-Year Plan (2014-19)'!CW95</f>
        <v>5000</v>
      </c>
      <c r="P168" s="66">
        <f>'5-Year Plan (2014-19)'!CW100</f>
        <v>5000</v>
      </c>
      <c r="Q168" s="66">
        <f>'5-Year Plan (2014-19)'!CW122</f>
        <v>5000</v>
      </c>
      <c r="R168" s="66">
        <f>'5-Year Plan (2014-19)'!CW117</f>
        <v>5000</v>
      </c>
      <c r="S168" s="66">
        <f>'5-Year Plan (2014-19)'!CW111</f>
        <v>5000</v>
      </c>
      <c r="T168" s="66">
        <f>'5-Year Plan (2014-19)'!CW140</f>
        <v>5000</v>
      </c>
      <c r="U168" s="66">
        <f>'5-Year Plan (2014-19)'!CW135</f>
        <v>5000</v>
      </c>
      <c r="V168" s="66">
        <f>'5-Year Plan (2014-19)'!CW154</f>
        <v>5000</v>
      </c>
      <c r="W168" s="66">
        <f>'5-Year Plan (2014-19)'!CW159</f>
        <v>5000</v>
      </c>
      <c r="X168" s="66">
        <f>'5-Year Plan (2014-19)'!CW164</f>
        <v>5000</v>
      </c>
      <c r="Y168" s="66">
        <f>'5-Year Plan (2014-19)'!CW177</f>
        <v>5000</v>
      </c>
      <c r="Z168" s="66">
        <f>'5-Year Plan (2014-19)'!CW199</f>
        <v>5000</v>
      </c>
      <c r="AA168" s="66">
        <f>'5-Year Plan (2014-19)'!CW189</f>
        <v>5000</v>
      </c>
      <c r="AB168" s="66">
        <f>'5-Year Plan (2014-19)'!CW209</f>
        <v>5000</v>
      </c>
      <c r="AC168" s="456">
        <f t="shared" si="28"/>
        <v>135000</v>
      </c>
    </row>
    <row r="169" spans="1:29" ht="48" thickBot="1">
      <c r="A169" s="1074"/>
      <c r="B169" s="55"/>
      <c r="C169" s="62" t="s">
        <v>47</v>
      </c>
      <c r="D169" s="7" t="s">
        <v>49</v>
      </c>
      <c r="E169" s="72">
        <f>'5-Year Plan (2014-19)'!CX7</f>
        <v>323118</v>
      </c>
      <c r="F169" s="73">
        <f>'5-Year Plan (2014-19)'!CX16</f>
        <v>103721</v>
      </c>
      <c r="G169" s="73">
        <f>'5-Year Plan (2014-19)'!CX21</f>
        <v>18315</v>
      </c>
      <c r="H169" s="73">
        <f>'5-Year Plan (2014-19)'!CX34</f>
        <v>62471</v>
      </c>
      <c r="I169" s="73">
        <f>'5-Year Plan (2014-19)'!CX43</f>
        <v>80876</v>
      </c>
      <c r="J169" s="73">
        <f>'5-Year Plan (2014-19)'!CX48</f>
        <v>77150</v>
      </c>
      <c r="K169" s="73">
        <f>'5-Year Plan (2014-19)'!CX61</f>
        <v>34800</v>
      </c>
      <c r="L169" s="73">
        <f>'5-Year Plan (2014-19)'!CX73</f>
        <v>2205</v>
      </c>
      <c r="M169" s="73">
        <f>'5-Year Plan (2014-19)'!CX85</f>
        <v>190500</v>
      </c>
      <c r="N169" s="73">
        <f>'5-Year Plan (2014-19)'!CX90</f>
        <v>72625</v>
      </c>
      <c r="O169" s="73">
        <f>'5-Year Plan (2014-19)'!CX95</f>
        <v>14375</v>
      </c>
      <c r="P169" s="73">
        <f>'5-Year Plan (2014-19)'!CX100</f>
        <v>90306.5</v>
      </c>
      <c r="Q169" s="73">
        <f>'5-Year Plan (2014-19)'!CX122</f>
        <v>0</v>
      </c>
      <c r="R169" s="73">
        <f>'5-Year Plan (2014-19)'!CX117</f>
        <v>79308</v>
      </c>
      <c r="S169" s="73">
        <f>'5-Year Plan (2014-19)'!CX111</f>
        <v>500270</v>
      </c>
      <c r="T169" s="73">
        <f>'5-Year Plan (2014-19)'!CX140</f>
        <v>0</v>
      </c>
      <c r="U169" s="73">
        <f>'5-Year Plan (2014-19)'!CX135</f>
        <v>27550</v>
      </c>
      <c r="V169" s="73">
        <f>'5-Year Plan (2014-19)'!CX154</f>
        <v>41854.300000000003</v>
      </c>
      <c r="W169" s="73">
        <f>'5-Year Plan (2014-19)'!CX159</f>
        <v>162.5</v>
      </c>
      <c r="X169" s="73">
        <f>'5-Year Plan (2014-19)'!CX164</f>
        <v>0</v>
      </c>
      <c r="Y169" s="73">
        <f>'5-Year Plan (2014-19)'!CX177</f>
        <v>0</v>
      </c>
      <c r="Z169" s="73">
        <f>'5-Year Plan (2014-19)'!CX199</f>
        <v>65</v>
      </c>
      <c r="AA169" s="73">
        <f>'5-Year Plan (2014-19)'!CX189</f>
        <v>42</v>
      </c>
      <c r="AB169" s="73">
        <f>'5-Year Plan (2014-19)'!CX209</f>
        <v>0</v>
      </c>
      <c r="AC169" s="457">
        <f t="shared" si="28"/>
        <v>1719714.3</v>
      </c>
    </row>
    <row r="170" spans="1:29" ht="15.75" thickBot="1">
      <c r="A170" s="1075"/>
      <c r="B170" s="953" t="s">
        <v>135</v>
      </c>
      <c r="C170" s="954"/>
      <c r="D170" s="86" t="s">
        <v>49</v>
      </c>
      <c r="E170" s="87">
        <f>SUM(E167:E169)</f>
        <v>328118</v>
      </c>
      <c r="F170" s="87">
        <f t="shared" ref="F170:AC170" si="32">SUM(F167:F169)</f>
        <v>108721</v>
      </c>
      <c r="G170" s="470">
        <f t="shared" si="32"/>
        <v>23315</v>
      </c>
      <c r="H170" s="468">
        <f t="shared" si="32"/>
        <v>87471</v>
      </c>
      <c r="I170" s="479">
        <f t="shared" si="32"/>
        <v>110876</v>
      </c>
      <c r="J170" s="480">
        <f t="shared" si="32"/>
        <v>102150</v>
      </c>
      <c r="K170" s="87">
        <f t="shared" si="32"/>
        <v>54800</v>
      </c>
      <c r="L170" s="480">
        <f t="shared" si="32"/>
        <v>2205</v>
      </c>
      <c r="M170" s="87">
        <f t="shared" si="32"/>
        <v>295500</v>
      </c>
      <c r="N170" s="485">
        <f t="shared" si="32"/>
        <v>102625</v>
      </c>
      <c r="O170" s="485">
        <f t="shared" si="32"/>
        <v>19375</v>
      </c>
      <c r="P170" s="480">
        <f t="shared" si="32"/>
        <v>95306.5</v>
      </c>
      <c r="Q170" s="87">
        <f t="shared" si="32"/>
        <v>5000</v>
      </c>
      <c r="R170" s="485">
        <f>SUM(R167:R169)</f>
        <v>84308</v>
      </c>
      <c r="S170" s="480">
        <f t="shared" si="32"/>
        <v>555270</v>
      </c>
      <c r="T170" s="87">
        <f t="shared" si="32"/>
        <v>5000</v>
      </c>
      <c r="U170" s="480">
        <f t="shared" si="32"/>
        <v>32550</v>
      </c>
      <c r="V170" s="87">
        <f t="shared" si="32"/>
        <v>46854.3</v>
      </c>
      <c r="W170" s="485">
        <f t="shared" si="32"/>
        <v>5162.5</v>
      </c>
      <c r="X170" s="480">
        <f t="shared" si="32"/>
        <v>5000</v>
      </c>
      <c r="Y170" s="87">
        <f t="shared" si="32"/>
        <v>5000</v>
      </c>
      <c r="Z170" s="485">
        <f t="shared" si="32"/>
        <v>5065</v>
      </c>
      <c r="AA170" s="485">
        <f t="shared" si="32"/>
        <v>5042</v>
      </c>
      <c r="AB170" s="480">
        <f t="shared" si="32"/>
        <v>5000</v>
      </c>
      <c r="AC170" s="458">
        <f t="shared" si="32"/>
        <v>2089714.3</v>
      </c>
    </row>
    <row r="171" spans="1:29" ht="15.75" thickBot="1">
      <c r="A171" s="1056"/>
      <c r="B171" s="1058" t="s">
        <v>136</v>
      </c>
      <c r="C171" s="1059"/>
      <c r="D171" s="88" t="s">
        <v>49</v>
      </c>
      <c r="E171" s="89">
        <f>SUM(E170,E166,E155)</f>
        <v>3559298</v>
      </c>
      <c r="F171" s="89">
        <f>SUM(F170,F166,F155)</f>
        <v>3339901</v>
      </c>
      <c r="G171" s="471">
        <f t="shared" ref="G171:R171" si="33">SUM(G170,G166,G155)</f>
        <v>206465</v>
      </c>
      <c r="H171" s="469">
        <f t="shared" si="33"/>
        <v>712181</v>
      </c>
      <c r="I171" s="89">
        <f t="shared" si="33"/>
        <v>919636</v>
      </c>
      <c r="J171" s="89">
        <f t="shared" si="33"/>
        <v>873650</v>
      </c>
      <c r="K171" s="89">
        <f t="shared" si="33"/>
        <v>402800</v>
      </c>
      <c r="L171" s="89">
        <f t="shared" si="33"/>
        <v>24255</v>
      </c>
      <c r="M171" s="89">
        <f t="shared" si="33"/>
        <v>2200500</v>
      </c>
      <c r="N171" s="89">
        <f t="shared" si="33"/>
        <v>828875</v>
      </c>
      <c r="O171" s="89">
        <f t="shared" si="33"/>
        <v>158125</v>
      </c>
      <c r="P171" s="89">
        <f t="shared" si="33"/>
        <v>998371.5</v>
      </c>
      <c r="Q171" s="89">
        <f t="shared" si="33"/>
        <v>5000</v>
      </c>
      <c r="R171" s="89">
        <f t="shared" si="33"/>
        <v>877392</v>
      </c>
      <c r="S171" s="89">
        <f>SR!F126</f>
        <v>0</v>
      </c>
      <c r="T171" s="89">
        <f t="shared" ref="T171:V171" si="34">SUM(T170,T166,T155)</f>
        <v>5000</v>
      </c>
      <c r="U171" s="89">
        <f t="shared" si="34"/>
        <v>308050</v>
      </c>
      <c r="V171" s="89">
        <f t="shared" si="34"/>
        <v>465397.3</v>
      </c>
      <c r="W171" s="89">
        <f>SCR!F169</f>
        <v>0</v>
      </c>
      <c r="X171" s="89">
        <f t="shared" ref="X171:AB171" si="35">SUM(X170,X166,X155)</f>
        <v>5000</v>
      </c>
      <c r="Y171" s="89">
        <f t="shared" si="35"/>
        <v>5000</v>
      </c>
      <c r="Z171" s="89">
        <f t="shared" si="35"/>
        <v>5715</v>
      </c>
      <c r="AA171" s="89">
        <f t="shared" si="35"/>
        <v>5462</v>
      </c>
      <c r="AB171" s="89">
        <f t="shared" si="35"/>
        <v>5000</v>
      </c>
      <c r="AC171" s="89">
        <f t="shared" si="28"/>
        <v>15911073.800000001</v>
      </c>
    </row>
    <row r="172" spans="1:29" ht="15">
      <c r="A172" s="1057"/>
      <c r="B172" s="640"/>
      <c r="C172" s="640"/>
      <c r="D172" s="22"/>
      <c r="E172" s="445"/>
      <c r="F172" s="445"/>
      <c r="G172" s="445"/>
      <c r="H172" s="445"/>
      <c r="I172" s="445"/>
      <c r="J172" s="445"/>
      <c r="K172" s="445"/>
      <c r="L172" s="445"/>
    </row>
    <row r="173" spans="1:29" ht="15">
      <c r="A173" s="1057"/>
      <c r="B173" s="640"/>
      <c r="C173" s="640"/>
      <c r="D173" s="445"/>
      <c r="E173" s="445"/>
      <c r="F173" s="445"/>
      <c r="G173" s="445"/>
      <c r="H173" s="445"/>
      <c r="I173" s="445"/>
    </row>
    <row r="174" spans="1:29" ht="15">
      <c r="A174" s="1057"/>
      <c r="B174" s="1060"/>
      <c r="C174" s="1060"/>
      <c r="D174" s="445"/>
      <c r="E174" s="445"/>
      <c r="F174" s="445"/>
      <c r="G174" s="445"/>
      <c r="H174" s="445"/>
      <c r="I174" s="445"/>
    </row>
  </sheetData>
  <sheetProtection sheet="1" objects="1" scenarios="1"/>
  <mergeCells count="118">
    <mergeCell ref="A167:A170"/>
    <mergeCell ref="B170:C170"/>
    <mergeCell ref="A171:A174"/>
    <mergeCell ref="B171:C171"/>
    <mergeCell ref="B174:C174"/>
    <mergeCell ref="A156:A166"/>
    <mergeCell ref="C156:C157"/>
    <mergeCell ref="C158:C159"/>
    <mergeCell ref="C160:C161"/>
    <mergeCell ref="C162:C163"/>
    <mergeCell ref="C164:C165"/>
    <mergeCell ref="B166:C166"/>
    <mergeCell ref="A136:A155"/>
    <mergeCell ref="B136:B143"/>
    <mergeCell ref="C136:C137"/>
    <mergeCell ref="C138:C139"/>
    <mergeCell ref="C140:C141"/>
    <mergeCell ref="C142:C143"/>
    <mergeCell ref="C144:C145"/>
    <mergeCell ref="C146:C147"/>
    <mergeCell ref="C150:C151"/>
    <mergeCell ref="C153:C154"/>
    <mergeCell ref="B155:C155"/>
    <mergeCell ref="C148:C149"/>
    <mergeCell ref="E133:AC133"/>
    <mergeCell ref="E134:G134"/>
    <mergeCell ref="H134:J134"/>
    <mergeCell ref="K134:L134"/>
    <mergeCell ref="M134:P134"/>
    <mergeCell ref="Q134:S134"/>
    <mergeCell ref="T134:U134"/>
    <mergeCell ref="V134:X134"/>
    <mergeCell ref="Y134:AB134"/>
    <mergeCell ref="E1:J1"/>
    <mergeCell ref="E2:J2"/>
    <mergeCell ref="B38:C38"/>
    <mergeCell ref="C14:C15"/>
    <mergeCell ref="C18:C19"/>
    <mergeCell ref="C21:C22"/>
    <mergeCell ref="B23:C23"/>
    <mergeCell ref="C12:C13"/>
    <mergeCell ref="A4:A23"/>
    <mergeCell ref="A24:A34"/>
    <mergeCell ref="C32:C33"/>
    <mergeCell ref="B34:C34"/>
    <mergeCell ref="C26:C27"/>
    <mergeCell ref="C28:C29"/>
    <mergeCell ref="C30:C31"/>
    <mergeCell ref="B4:B11"/>
    <mergeCell ref="C4:C5"/>
    <mergeCell ref="C6:C7"/>
    <mergeCell ref="C8:C9"/>
    <mergeCell ref="C10:C11"/>
    <mergeCell ref="C16:C17"/>
    <mergeCell ref="E47:L47"/>
    <mergeCell ref="E48:L48"/>
    <mergeCell ref="B43:C43"/>
    <mergeCell ref="A35:A38"/>
    <mergeCell ref="C24:C25"/>
    <mergeCell ref="B42:C42"/>
    <mergeCell ref="A39:A42"/>
    <mergeCell ref="A50:A69"/>
    <mergeCell ref="B50:B57"/>
    <mergeCell ref="C50:C51"/>
    <mergeCell ref="C52:C53"/>
    <mergeCell ref="C54:C55"/>
    <mergeCell ref="C56:C57"/>
    <mergeCell ref="C58:C59"/>
    <mergeCell ref="C60:C61"/>
    <mergeCell ref="C64:C65"/>
    <mergeCell ref="C67:C68"/>
    <mergeCell ref="B69:C69"/>
    <mergeCell ref="C62:C63"/>
    <mergeCell ref="A70:A80"/>
    <mergeCell ref="C70:C71"/>
    <mergeCell ref="C72:C73"/>
    <mergeCell ref="C74:C75"/>
    <mergeCell ref="C76:C77"/>
    <mergeCell ref="C78:C79"/>
    <mergeCell ref="B80:C80"/>
    <mergeCell ref="A81:A84"/>
    <mergeCell ref="B84:C84"/>
    <mergeCell ref="A85:A88"/>
    <mergeCell ref="B88:C88"/>
    <mergeCell ref="B85:C85"/>
    <mergeCell ref="A92:A111"/>
    <mergeCell ref="B92:B99"/>
    <mergeCell ref="C92:C93"/>
    <mergeCell ref="C94:C95"/>
    <mergeCell ref="C96:C97"/>
    <mergeCell ref="C98:C99"/>
    <mergeCell ref="C100:C101"/>
    <mergeCell ref="C102:C103"/>
    <mergeCell ref="C106:C107"/>
    <mergeCell ref="C109:C110"/>
    <mergeCell ref="B111:C111"/>
    <mergeCell ref="C104:C105"/>
    <mergeCell ref="A127:A130"/>
    <mergeCell ref="B127:C127"/>
    <mergeCell ref="B130:C130"/>
    <mergeCell ref="E89:AC89"/>
    <mergeCell ref="M90:P90"/>
    <mergeCell ref="Q90:S90"/>
    <mergeCell ref="T90:U90"/>
    <mergeCell ref="V90:X90"/>
    <mergeCell ref="Y90:AB90"/>
    <mergeCell ref="E90:G90"/>
    <mergeCell ref="H90:J90"/>
    <mergeCell ref="K90:L90"/>
    <mergeCell ref="A112:A122"/>
    <mergeCell ref="C112:C113"/>
    <mergeCell ref="C114:C115"/>
    <mergeCell ref="C116:C117"/>
    <mergeCell ref="C118:C119"/>
    <mergeCell ref="C120:C121"/>
    <mergeCell ref="B122:C122"/>
    <mergeCell ref="A123:A126"/>
    <mergeCell ref="B126:C126"/>
  </mergeCells>
  <pageMargins left="0.70866141732283472" right="0.70866141732283472" top="0.74803149606299213" bottom="0.74803149606299213" header="0.31496062992125984" footer="0.31496062992125984"/>
  <pageSetup paperSize="5" scale="45" orientation="landscape" r:id="rId1"/>
  <rowBreaks count="3" manualBreakCount="3">
    <brk id="45" max="16383" man="1"/>
    <brk id="86" max="16383" man="1"/>
    <brk id="129" max="16383" man="1"/>
  </rowBreaks>
  <drawing r:id="rId2"/>
  <legacyDrawing r:id="rId3"/>
</worksheet>
</file>

<file path=xl/worksheets/sheet4.xml><?xml version="1.0" encoding="utf-8"?>
<worksheet xmlns="http://schemas.openxmlformats.org/spreadsheetml/2006/main" xmlns:r="http://schemas.openxmlformats.org/officeDocument/2006/relationships">
  <sheetPr>
    <tabColor theme="2" tint="-0.749992370372631"/>
  </sheetPr>
  <dimension ref="A1:K168"/>
  <sheetViews>
    <sheetView topLeftCell="A79" zoomScale="70" zoomScaleNormal="70" workbookViewId="0">
      <selection activeCell="K6" sqref="K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10" width="11.28515625" style="49" bestFit="1" customWidth="1"/>
    <col min="11" max="25" width="7.7109375" style="49" customWidth="1"/>
    <col min="26" max="96" width="11.85546875" style="49" customWidth="1"/>
    <col min="97" max="16384" width="8.85546875" style="49"/>
  </cols>
  <sheetData>
    <row r="1" spans="1:10" ht="21" thickBot="1">
      <c r="E1" s="1047" t="s">
        <v>2</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(2014-19)'!E83</f>
        <v>2421</v>
      </c>
      <c r="F4" s="67">
        <f>'5-Year Plan (2014-19)'!BC83</f>
        <v>389</v>
      </c>
      <c r="G4" s="67">
        <f>'5-Year Plan (2014-19)'!DA83</f>
        <v>250</v>
      </c>
      <c r="H4" s="67">
        <f>'5-Year Plan (2014-19)'!EY83</f>
        <v>100</v>
      </c>
      <c r="I4" s="68">
        <f>'5-Year Plan (2014-19)'!GW83</f>
        <v>100</v>
      </c>
      <c r="J4" s="68">
        <f>'5-Year Plan (2014-19)'!IU83</f>
        <v>10</v>
      </c>
    </row>
    <row r="5" spans="1:10" ht="15" thickBot="1">
      <c r="A5" s="1077"/>
      <c r="B5" s="1080"/>
      <c r="C5" s="1070"/>
      <c r="D5" s="57" t="s">
        <v>49</v>
      </c>
      <c r="E5" s="59">
        <f>'5-Year Plan (2014-19)'!G83</f>
        <v>60630</v>
      </c>
      <c r="F5" s="66">
        <f>'5-Year Plan (2014-19)'!BE83</f>
        <v>24800</v>
      </c>
      <c r="G5" s="66">
        <f>'5-Year Plan (2014-19)'!DC83</f>
        <v>12500</v>
      </c>
      <c r="H5" s="66">
        <f>'5-Year Plan (2014-19)'!FA83</f>
        <v>5000</v>
      </c>
      <c r="I5" s="69">
        <f>'5-Year Plan (2014-19)'!GY83</f>
        <v>5000</v>
      </c>
      <c r="J5" s="69">
        <f>'5-Year Plan (2014-19)'!IW83</f>
        <v>5000</v>
      </c>
    </row>
    <row r="6" spans="1:10" ht="15" thickBot="1">
      <c r="A6" s="1077"/>
      <c r="B6" s="1080"/>
      <c r="C6" s="1070" t="s">
        <v>65</v>
      </c>
      <c r="D6" s="7" t="s">
        <v>121</v>
      </c>
      <c r="E6" s="60">
        <f>'5-Year Plan (2014-19)'!H83</f>
        <v>19630</v>
      </c>
      <c r="F6" s="66">
        <f>'5-Year Plan (2014-19)'!BF83</f>
        <v>14418</v>
      </c>
      <c r="G6" s="66">
        <f>'5-Year Plan (2014-19)'!DD83</f>
        <v>26950</v>
      </c>
      <c r="H6" s="66">
        <f>'5-Year Plan (2014-19)'!FB83</f>
        <v>15381</v>
      </c>
      <c r="I6" s="69">
        <f>'5-Year Plan (2014-19)'!GZ83</f>
        <v>14250</v>
      </c>
      <c r="J6" s="69">
        <f>'5-Year Plan (2014-19)'!IX83</f>
        <v>13500</v>
      </c>
    </row>
    <row r="7" spans="1:10" ht="15" thickBot="1">
      <c r="A7" s="1077"/>
      <c r="B7" s="1080"/>
      <c r="C7" s="1070"/>
      <c r="D7" s="57" t="s">
        <v>49</v>
      </c>
      <c r="E7" s="60">
        <f>'5-Year Plan (2014-19)'!J83</f>
        <v>610300</v>
      </c>
      <c r="F7" s="66">
        <f>'5-Year Plan (2014-19)'!BH83</f>
        <v>376560</v>
      </c>
      <c r="G7" s="66">
        <f>'5-Year Plan (2014-19)'!DF83</f>
        <v>536000</v>
      </c>
      <c r="H7" s="66">
        <f>'5-Year Plan (2014-19)'!FD83</f>
        <v>398050</v>
      </c>
      <c r="I7" s="69">
        <f>'5-Year Plan (2014-19)'!HB83</f>
        <v>351050</v>
      </c>
      <c r="J7" s="69">
        <f>'5-Year Plan (2014-19)'!IZ83</f>
        <v>357800</v>
      </c>
    </row>
    <row r="8" spans="1:10" ht="15" thickBot="1">
      <c r="A8" s="1077"/>
      <c r="B8" s="1080"/>
      <c r="C8" s="1070" t="s">
        <v>226</v>
      </c>
      <c r="D8" s="7" t="s">
        <v>121</v>
      </c>
      <c r="E8" s="60">
        <f>'5-Year Plan (2014-19)'!K83</f>
        <v>1530</v>
      </c>
      <c r="F8" s="66">
        <f>'5-Year Plan (2014-19)'!BI83</f>
        <v>25611.9</v>
      </c>
      <c r="G8" s="66">
        <f>'5-Year Plan (2014-19)'!DG83</f>
        <v>16100.4</v>
      </c>
      <c r="H8" s="66">
        <f>'5-Year Plan (2014-19)'!FE83</f>
        <v>8606</v>
      </c>
      <c r="I8" s="69">
        <f>'5-Year Plan (2014-19)'!HC83</f>
        <v>11565</v>
      </c>
      <c r="J8" s="69">
        <f>'5-Year Plan (2014-19)'!JA83</f>
        <v>11572.9</v>
      </c>
    </row>
    <row r="9" spans="1:10" ht="15" thickBot="1">
      <c r="A9" s="1077"/>
      <c r="B9" s="1080"/>
      <c r="C9" s="1070"/>
      <c r="D9" s="57" t="s">
        <v>49</v>
      </c>
      <c r="E9" s="60">
        <f>'5-Year Plan (2014-19)'!M83</f>
        <v>46200</v>
      </c>
      <c r="F9" s="66">
        <f>'5-Year Plan (2014-19)'!BK83</f>
        <v>633292.1</v>
      </c>
      <c r="G9" s="66">
        <f>'5-Year Plan (2014-19)'!DI83</f>
        <v>447461.16000000003</v>
      </c>
      <c r="H9" s="66">
        <f>'5-Year Plan (2014-19)'!FG83</f>
        <v>205833.61</v>
      </c>
      <c r="I9" s="69">
        <f>'5-Year Plan (2014-19)'!HE83</f>
        <v>318604</v>
      </c>
      <c r="J9" s="69">
        <f>'5-Year Plan (2014-19)'!JC83</f>
        <v>320686</v>
      </c>
    </row>
    <row r="10" spans="1:10" ht="15" thickBot="1">
      <c r="A10" s="1077"/>
      <c r="B10" s="1080"/>
      <c r="C10" s="1070" t="s">
        <v>272</v>
      </c>
      <c r="D10" s="7" t="s">
        <v>121</v>
      </c>
      <c r="E10" s="60">
        <f>'5-Year Plan (2014-19)'!N83</f>
        <v>7673</v>
      </c>
      <c r="F10" s="66">
        <f>'5-Year Plan (2014-19)'!BL83</f>
        <v>26192.1</v>
      </c>
      <c r="G10" s="66">
        <f>'5-Year Plan (2014-19)'!DJ83</f>
        <v>21211.599999999999</v>
      </c>
      <c r="H10" s="66">
        <f>'5-Year Plan (2014-19)'!FH83</f>
        <v>19279.2</v>
      </c>
      <c r="I10" s="69">
        <f>'5-Year Plan (2014-19)'!HF83</f>
        <v>14982</v>
      </c>
      <c r="J10" s="69">
        <f>'5-Year Plan (2014-19)'!JD83</f>
        <v>21055.200000000001</v>
      </c>
    </row>
    <row r="11" spans="1:10" ht="15" thickBot="1">
      <c r="A11" s="1077"/>
      <c r="B11" s="1081"/>
      <c r="C11" s="1070"/>
      <c r="D11" s="57" t="s">
        <v>49</v>
      </c>
      <c r="E11" s="60">
        <f>'5-Year Plan (2014-19)'!P83</f>
        <v>191227</v>
      </c>
      <c r="F11" s="66">
        <f>'5-Year Plan (2014-19)'!BN83</f>
        <v>677431</v>
      </c>
      <c r="G11" s="66">
        <f>'5-Year Plan (2014-19)'!DL83</f>
        <v>545719</v>
      </c>
      <c r="H11" s="66">
        <f>'5-Year Plan (2014-19)'!FJ83</f>
        <v>479438</v>
      </c>
      <c r="I11" s="69">
        <f>'5-Year Plan (2014-19)'!HH83</f>
        <v>365530</v>
      </c>
      <c r="J11" s="69">
        <f>'5-Year Plan (2014-19)'!JF83</f>
        <v>549372</v>
      </c>
    </row>
    <row r="12" spans="1:10" ht="15.75" thickBot="1">
      <c r="A12" s="1077"/>
      <c r="B12" s="8"/>
      <c r="C12" s="1070" t="s">
        <v>43</v>
      </c>
      <c r="D12" s="7" t="s">
        <v>121</v>
      </c>
      <c r="E12" s="60">
        <f>'5-Year Plan (2014-19)'!Q83</f>
        <v>3557</v>
      </c>
      <c r="F12" s="66">
        <f>'5-Year Plan (2014-19)'!BO83</f>
        <v>5520.7</v>
      </c>
      <c r="G12" s="66">
        <f>'5-Year Plan (2014-19)'!DM83</f>
        <v>3873</v>
      </c>
      <c r="H12" s="66">
        <f>'5-Year Plan (2014-19)'!FK83</f>
        <v>2590</v>
      </c>
      <c r="I12" s="69">
        <f>'5-Year Plan (2014-19)'!HI83</f>
        <v>1750</v>
      </c>
      <c r="J12" s="69">
        <f>'5-Year Plan (2014-19)'!JG83</f>
        <v>1680</v>
      </c>
    </row>
    <row r="13" spans="1:10" ht="15" thickBot="1">
      <c r="A13" s="1077"/>
      <c r="B13" s="47"/>
      <c r="C13" s="1070"/>
      <c r="D13" s="57" t="s">
        <v>49</v>
      </c>
      <c r="E13" s="60">
        <f>'5-Year Plan (2014-19)'!S83</f>
        <v>782925</v>
      </c>
      <c r="F13" s="66">
        <f>'5-Year Plan (2014-19)'!BQ83</f>
        <v>1537260</v>
      </c>
      <c r="G13" s="66">
        <f>'5-Year Plan (2014-19)'!DO83</f>
        <v>1097320</v>
      </c>
      <c r="H13" s="66">
        <f>'5-Year Plan (2014-19)'!FM83</f>
        <v>741000</v>
      </c>
      <c r="I13" s="69">
        <f>'5-Year Plan (2014-19)'!HK83</f>
        <v>585000</v>
      </c>
      <c r="J13" s="69">
        <f>'5-Year Plan (2014-19)'!JI83</f>
        <v>561000</v>
      </c>
    </row>
    <row r="14" spans="1:10" ht="15" thickBot="1">
      <c r="A14" s="1077"/>
      <c r="B14" s="48"/>
      <c r="C14" s="1070" t="s">
        <v>41</v>
      </c>
      <c r="D14" s="7" t="s">
        <v>121</v>
      </c>
      <c r="E14" s="60">
        <f>'5-Year Plan (2014-19)'!T83</f>
        <v>193</v>
      </c>
      <c r="F14" s="66">
        <f>'5-Year Plan (2014-19)'!BR83</f>
        <v>809</v>
      </c>
      <c r="G14" s="66">
        <f>'5-Year Plan (2014-19)'!DP83</f>
        <v>744.7</v>
      </c>
      <c r="H14" s="66">
        <f>'5-Year Plan (2014-19)'!FN83</f>
        <v>939</v>
      </c>
      <c r="I14" s="69">
        <f>'5-Year Plan (2014-19)'!HL83</f>
        <v>791.3</v>
      </c>
      <c r="J14" s="69">
        <f>'5-Year Plan (2014-19)'!JJ83</f>
        <v>681.1</v>
      </c>
    </row>
    <row r="15" spans="1:10" ht="15" thickBot="1">
      <c r="A15" s="1077"/>
      <c r="B15" s="48"/>
      <c r="C15" s="1070"/>
      <c r="D15" s="57" t="s">
        <v>49</v>
      </c>
      <c r="E15" s="60">
        <f>'5-Year Plan (2014-19)'!V83</f>
        <v>155530</v>
      </c>
      <c r="F15" s="66">
        <f>'5-Year Plan (2014-19)'!BT83</f>
        <v>568255</v>
      </c>
      <c r="G15" s="66">
        <f>'5-Year Plan (2014-19)'!DR83</f>
        <v>478531</v>
      </c>
      <c r="H15" s="66">
        <f>'5-Year Plan (2014-19)'!FP83</f>
        <v>625945</v>
      </c>
      <c r="I15" s="69">
        <f>'5-Year Plan (2014-19)'!HN83</f>
        <v>525948</v>
      </c>
      <c r="J15" s="69">
        <f>'5-Year Plan (2014-19)'!JL83</f>
        <v>451688</v>
      </c>
    </row>
    <row r="16" spans="1:10" ht="15" thickBot="1">
      <c r="A16" s="1077"/>
      <c r="B16" s="48"/>
      <c r="C16" s="963" t="s">
        <v>342</v>
      </c>
      <c r="D16" s="7" t="s">
        <v>121</v>
      </c>
      <c r="E16" s="60">
        <f>'5-Year Plan (2014-19)'!W83</f>
        <v>0</v>
      </c>
      <c r="F16" s="66">
        <f>'5-Year Plan (2014-19)'!BU83</f>
        <v>339.5</v>
      </c>
      <c r="G16" s="66">
        <f>'5-Year Plan (2014-19)'!DS83</f>
        <v>120</v>
      </c>
      <c r="H16" s="66">
        <f>'5-Year Plan (2014-19)'!FQ83</f>
        <v>35</v>
      </c>
      <c r="I16" s="69">
        <f>'5-Year Plan (2014-19)'!HO83</f>
        <v>110</v>
      </c>
      <c r="J16" s="69">
        <f>'5-Year Plan (2014-19)'!JM83</f>
        <v>110</v>
      </c>
    </row>
    <row r="17" spans="1:11" ht="15" customHeight="1" thickBot="1">
      <c r="A17" s="1077"/>
      <c r="B17" s="48"/>
      <c r="C17" s="964"/>
      <c r="D17" s="57" t="s">
        <v>49</v>
      </c>
      <c r="E17" s="60">
        <f>'5-Year Plan (2014-19)'!Y83</f>
        <v>0</v>
      </c>
      <c r="F17" s="66">
        <f>'5-Year Plan (2014-19)'!BW83</f>
        <v>496740</v>
      </c>
      <c r="G17" s="66">
        <f>'5-Year Plan (2014-19)'!DU83</f>
        <v>180000</v>
      </c>
      <c r="H17" s="66">
        <f>'5-Year Plan (2014-19)'!FS83</f>
        <v>42050</v>
      </c>
      <c r="I17" s="69">
        <f>'5-Year Plan (2014-19)'!HQ83</f>
        <v>165000</v>
      </c>
      <c r="J17" s="69">
        <f>'5-Year Plan (2014-19)'!JO83</f>
        <v>165000</v>
      </c>
    </row>
    <row r="18" spans="1:11" ht="29.25" thickBot="1">
      <c r="A18" s="1077"/>
      <c r="B18" s="48"/>
      <c r="C18" s="1070" t="s">
        <v>52</v>
      </c>
      <c r="D18" s="7" t="s">
        <v>51</v>
      </c>
      <c r="E18" s="60">
        <f>'5-Year Plan (2014-19)'!Z83</f>
        <v>14002347</v>
      </c>
      <c r="F18" s="66">
        <f>'5-Year Plan (2014-19)'!BX83</f>
        <v>13006932</v>
      </c>
      <c r="G18" s="66">
        <f>'5-Year Plan (2014-19)'!DV83</f>
        <v>11513715</v>
      </c>
      <c r="H18" s="66">
        <f>'5-Year Plan (2014-19)'!FT83</f>
        <v>10033640</v>
      </c>
      <c r="I18" s="69">
        <f>'5-Year Plan (2014-19)'!HR83</f>
        <v>8494600</v>
      </c>
      <c r="J18" s="69">
        <f>'5-Year Plan (2014-19)'!JP83</f>
        <v>7703720</v>
      </c>
    </row>
    <row r="19" spans="1:11" ht="15" thickBot="1">
      <c r="A19" s="1077"/>
      <c r="B19" s="48"/>
      <c r="C19" s="1070"/>
      <c r="D19" s="57" t="s">
        <v>49</v>
      </c>
      <c r="E19" s="60">
        <f>'5-Year Plan (2014-19)'!AB83</f>
        <v>5332982</v>
      </c>
      <c r="F19" s="66">
        <f>'5-Year Plan (2014-19)'!BZ83</f>
        <v>5918488</v>
      </c>
      <c r="G19" s="66">
        <f>'5-Year Plan (2014-19)'!DX83</f>
        <v>5438765</v>
      </c>
      <c r="H19" s="66">
        <f>'5-Year Plan (2014-19)'!FV83</f>
        <v>4786932</v>
      </c>
      <c r="I19" s="69">
        <f>'5-Year Plan (2014-19)'!HT83</f>
        <v>4225580</v>
      </c>
      <c r="J19" s="69">
        <f>'5-Year Plan (2014-19)'!JR83</f>
        <v>3930900</v>
      </c>
    </row>
    <row r="20" spans="1:11" ht="29.25" thickBot="1">
      <c r="A20" s="1077"/>
      <c r="B20" s="48"/>
      <c r="C20" s="85" t="s">
        <v>50</v>
      </c>
      <c r="D20" s="7" t="s">
        <v>51</v>
      </c>
      <c r="E20" s="60">
        <f>'5-Year Plan (2014-19)'!AC83</f>
        <v>11471070</v>
      </c>
      <c r="F20" s="66">
        <f>'5-Year Plan (2014-19)'!CA83</f>
        <v>10246440</v>
      </c>
      <c r="G20" s="66">
        <f>'5-Year Plan (2014-19)'!DY83</f>
        <v>8448400</v>
      </c>
      <c r="H20" s="66">
        <f>'5-Year Plan (2014-19)'!FW83</f>
        <v>7657520</v>
      </c>
      <c r="I20" s="69">
        <f>'5-Year Plan (2014-19)'!HU83</f>
        <v>7055040</v>
      </c>
      <c r="J20" s="69">
        <f>'5-Year Plan (2014-19)'!JS83</f>
        <v>6860000</v>
      </c>
    </row>
    <row r="21" spans="1:11" ht="15" thickBot="1">
      <c r="A21" s="1077"/>
      <c r="B21" s="48"/>
      <c r="C21" s="1070" t="s">
        <v>120</v>
      </c>
      <c r="D21" s="7" t="s">
        <v>121</v>
      </c>
      <c r="E21" s="60">
        <f>'5-Year Plan (2014-19)'!AD83</f>
        <v>166</v>
      </c>
      <c r="F21" s="66">
        <f>'5-Year Plan (2014-19)'!CB83</f>
        <v>88</v>
      </c>
      <c r="G21" s="66">
        <f>'5-Year Plan (2014-19)'!DZ83</f>
        <v>0</v>
      </c>
      <c r="H21" s="66">
        <f>'5-Year Plan (2014-19)'!FX83</f>
        <v>0</v>
      </c>
      <c r="I21" s="69">
        <f>'5-Year Plan (2014-19)'!HV83</f>
        <v>500</v>
      </c>
      <c r="J21" s="69">
        <f>'5-Year Plan (2014-19)'!JT83</f>
        <v>300</v>
      </c>
    </row>
    <row r="22" spans="1:11" ht="15" thickBot="1">
      <c r="A22" s="1077"/>
      <c r="B22" s="48"/>
      <c r="C22" s="963"/>
      <c r="D22" s="57" t="s">
        <v>49</v>
      </c>
      <c r="E22" s="72">
        <f>'5-Year Plan (2014-19)'!AF83</f>
        <v>179725</v>
      </c>
      <c r="F22" s="73">
        <f>'5-Year Plan (2014-19)'!CD83</f>
        <v>58300</v>
      </c>
      <c r="G22" s="73">
        <f>'5-Year Plan (2014-19)'!EB83</f>
        <v>0</v>
      </c>
      <c r="H22" s="73">
        <f>'5-Year Plan (2014-19)'!FZ83</f>
        <v>0</v>
      </c>
      <c r="I22" s="74">
        <f>'5-Year Plan (2014-19)'!HX83</f>
        <v>125000</v>
      </c>
      <c r="J22" s="74">
        <f>'5-Year Plan (2014-19)'!JV83</f>
        <v>75000</v>
      </c>
    </row>
    <row r="23" spans="1:11" ht="15.75" thickBot="1">
      <c r="A23" s="1078"/>
      <c r="B23" s="1082" t="s">
        <v>72</v>
      </c>
      <c r="C23" s="1083"/>
      <c r="D23" s="63" t="s">
        <v>49</v>
      </c>
      <c r="E23" s="78">
        <f>'5-Year Plan (2014-19)'!AG83</f>
        <v>7359519</v>
      </c>
      <c r="F23" s="79">
        <f>'5-Year Plan (2014-19)'!CE83</f>
        <v>10291126.1</v>
      </c>
      <c r="G23" s="79">
        <f>'5-Year Plan (2014-19)'!EC83</f>
        <v>8736296.1600000001</v>
      </c>
      <c r="H23" s="79">
        <f>'5-Year Plan (2014-19)'!GA83</f>
        <v>7284248.6099999994</v>
      </c>
      <c r="I23" s="80">
        <f>'5-Year Plan (2014-19)'!HY83</f>
        <v>6666712</v>
      </c>
      <c r="J23" s="80">
        <f>'5-Year Plan (2014-19)'!JW83</f>
        <v>6416446</v>
      </c>
      <c r="K23" s="65"/>
    </row>
    <row r="24" spans="1:11" ht="15" thickBot="1">
      <c r="A24" s="1067" t="s">
        <v>78</v>
      </c>
      <c r="B24" s="50"/>
      <c r="C24" s="1070" t="s">
        <v>68</v>
      </c>
      <c r="D24" s="7" t="s">
        <v>121</v>
      </c>
      <c r="E24" s="75">
        <f>'5-Year Plan (2014-19)'!AH83</f>
        <v>0</v>
      </c>
      <c r="F24" s="76">
        <f>'5-Year Plan (2014-19)'!CF83</f>
        <v>25162.3</v>
      </c>
      <c r="G24" s="76">
        <f>'5-Year Plan (2014-19)'!ED83</f>
        <v>12445</v>
      </c>
      <c r="H24" s="76">
        <f>'5-Year Plan (2014-19)'!GB83</f>
        <v>12675</v>
      </c>
      <c r="I24" s="77">
        <f>'5-Year Plan (2014-19)'!HZ83</f>
        <v>11700</v>
      </c>
      <c r="J24" s="77">
        <f>'5-Year Plan (2014-19)'!JX83</f>
        <v>12200</v>
      </c>
    </row>
    <row r="25" spans="1:11" ht="15" thickBot="1">
      <c r="A25" s="1068"/>
      <c r="B25" s="51"/>
      <c r="C25" s="1070"/>
      <c r="D25" s="57" t="s">
        <v>49</v>
      </c>
      <c r="E25" s="60">
        <f>'5-Year Plan (2014-19)'!AJ83</f>
        <v>0</v>
      </c>
      <c r="F25" s="66">
        <f>'5-Year Plan (2014-19)'!CH83</f>
        <v>592631</v>
      </c>
      <c r="G25" s="66">
        <f>'5-Year Plan (2014-19)'!EF83</f>
        <v>373230</v>
      </c>
      <c r="H25" s="66">
        <f>'5-Year Plan (2014-19)'!GD83</f>
        <v>377225</v>
      </c>
      <c r="I25" s="69">
        <f>'5-Year Plan (2014-19)'!IB83</f>
        <v>343100</v>
      </c>
      <c r="J25" s="69">
        <f>'5-Year Plan (2014-19)'!JZ83</f>
        <v>360600</v>
      </c>
    </row>
    <row r="26" spans="1:11" ht="15" thickBot="1">
      <c r="A26" s="1068"/>
      <c r="B26" s="51"/>
      <c r="C26" s="1070" t="s">
        <v>74</v>
      </c>
      <c r="D26" s="7" t="s">
        <v>121</v>
      </c>
      <c r="E26" s="60">
        <f>'5-Year Plan (2014-19)'!AK83</f>
        <v>0</v>
      </c>
      <c r="F26" s="66">
        <f>'5-Year Plan (2014-19)'!CI83</f>
        <v>71.3</v>
      </c>
      <c r="G26" s="66">
        <f>'5-Year Plan (2014-19)'!EG83</f>
        <v>100</v>
      </c>
      <c r="H26" s="66">
        <f>'5-Year Plan (2014-19)'!GE83</f>
        <v>60</v>
      </c>
      <c r="I26" s="69">
        <f>'5-Year Plan (2014-19)'!IC83</f>
        <v>60</v>
      </c>
      <c r="J26" s="69">
        <f>'5-Year Plan (2014-19)'!KA83</f>
        <v>60</v>
      </c>
    </row>
    <row r="27" spans="1:11" ht="15" thickBot="1">
      <c r="A27" s="1068"/>
      <c r="B27" s="51"/>
      <c r="C27" s="1070"/>
      <c r="D27" s="57" t="s">
        <v>49</v>
      </c>
      <c r="E27" s="60">
        <f>'5-Year Plan (2014-19)'!AM83</f>
        <v>0</v>
      </c>
      <c r="F27" s="66">
        <f>'5-Year Plan (2014-19)'!CK83</f>
        <v>71300</v>
      </c>
      <c r="G27" s="66">
        <f>'5-Year Plan (2014-19)'!EI83</f>
        <v>94000</v>
      </c>
      <c r="H27" s="66">
        <f>'5-Year Plan (2014-19)'!GG83</f>
        <v>58000</v>
      </c>
      <c r="I27" s="69">
        <f>'5-Year Plan (2014-19)'!IE83</f>
        <v>58000</v>
      </c>
      <c r="J27" s="69">
        <f>'5-Year Plan (2014-19)'!KC83</f>
        <v>58000</v>
      </c>
    </row>
    <row r="28" spans="1:11" ht="15" thickBot="1">
      <c r="A28" s="1068"/>
      <c r="B28" s="51"/>
      <c r="C28" s="1070" t="s">
        <v>44</v>
      </c>
      <c r="D28" s="7" t="s">
        <v>121</v>
      </c>
      <c r="E28" s="60">
        <f>'5-Year Plan (2014-19)'!AN83</f>
        <v>0</v>
      </c>
      <c r="F28" s="66">
        <f>'5-Year Plan (2014-19)'!CL83</f>
        <v>1860.3</v>
      </c>
      <c r="G28" s="66">
        <f>'5-Year Plan (2014-19)'!EJ83</f>
        <v>1970</v>
      </c>
      <c r="H28" s="66">
        <f>'5-Year Plan (2014-19)'!GH83</f>
        <v>1870</v>
      </c>
      <c r="I28" s="69">
        <f>'5-Year Plan (2014-19)'!IF83</f>
        <v>1870</v>
      </c>
      <c r="J28" s="69">
        <f>'5-Year Plan (2014-19)'!KD83</f>
        <v>1870</v>
      </c>
    </row>
    <row r="29" spans="1:11" ht="15" thickBot="1">
      <c r="A29" s="1068"/>
      <c r="B29" s="51"/>
      <c r="C29" s="1070"/>
      <c r="D29" s="57" t="s">
        <v>49</v>
      </c>
      <c r="E29" s="60">
        <f>'5-Year Plan (2014-19)'!AP83</f>
        <v>0</v>
      </c>
      <c r="F29" s="66">
        <f>'5-Year Plan (2014-19)'!CN83</f>
        <v>2343080</v>
      </c>
      <c r="G29" s="66">
        <f>'5-Year Plan (2014-19)'!EL83</f>
        <v>2564160</v>
      </c>
      <c r="H29" s="66">
        <f>'5-Year Plan (2014-19)'!GJ83</f>
        <v>2454160</v>
      </c>
      <c r="I29" s="69">
        <f>'5-Year Plan (2014-19)'!IH83</f>
        <v>2454160</v>
      </c>
      <c r="J29" s="69">
        <f>'5-Year Plan (2014-19)'!KF83</f>
        <v>2454160</v>
      </c>
    </row>
    <row r="30" spans="1:11" ht="15" thickBot="1">
      <c r="A30" s="1068"/>
      <c r="B30" s="51"/>
      <c r="C30" s="1070" t="s">
        <v>45</v>
      </c>
      <c r="D30" s="7" t="s">
        <v>121</v>
      </c>
      <c r="E30" s="60">
        <f>'5-Year Plan (2014-19)'!AQ83</f>
        <v>0</v>
      </c>
      <c r="F30" s="66">
        <f>'5-Year Plan (2014-19)'!CO83</f>
        <v>10639</v>
      </c>
      <c r="G30" s="66">
        <f>'5-Year Plan (2014-19)'!EM83</f>
        <v>10800</v>
      </c>
      <c r="H30" s="66">
        <f>'5-Year Plan (2014-19)'!GK83</f>
        <v>10050</v>
      </c>
      <c r="I30" s="69">
        <f>'5-Year Plan (2014-19)'!II83</f>
        <v>9850</v>
      </c>
      <c r="J30" s="69">
        <f>'5-Year Plan (2014-19)'!KG83</f>
        <v>9650</v>
      </c>
    </row>
    <row r="31" spans="1:11" ht="15" thickBot="1">
      <c r="A31" s="1068"/>
      <c r="B31" s="51"/>
      <c r="C31" s="1070"/>
      <c r="D31" s="57" t="s">
        <v>49</v>
      </c>
      <c r="E31" s="60">
        <f>'5-Year Plan (2014-19)'!AS83</f>
        <v>0</v>
      </c>
      <c r="F31" s="66">
        <f>'5-Year Plan (2014-19)'!CQ83</f>
        <v>1777450</v>
      </c>
      <c r="G31" s="66">
        <f>'5-Year Plan (2014-19)'!EO83</f>
        <v>1889650</v>
      </c>
      <c r="H31" s="66">
        <f>'5-Year Plan (2014-19)'!GM83</f>
        <v>1723650</v>
      </c>
      <c r="I31" s="69">
        <f>'5-Year Plan (2014-19)'!IK83</f>
        <v>1683650</v>
      </c>
      <c r="J31" s="69">
        <f>'5-Year Plan (2014-19)'!KI83</f>
        <v>1643650</v>
      </c>
    </row>
    <row r="32" spans="1:11" ht="15" thickBot="1">
      <c r="A32" s="1068"/>
      <c r="B32" s="51"/>
      <c r="C32" s="1070" t="s">
        <v>46</v>
      </c>
      <c r="D32" s="7" t="s">
        <v>121</v>
      </c>
      <c r="E32" s="60">
        <f>'5-Year Plan (2014-19)'!AT83</f>
        <v>0</v>
      </c>
      <c r="F32" s="66">
        <f>'5-Year Plan (2014-19)'!CR83</f>
        <v>0</v>
      </c>
      <c r="G32" s="66">
        <f>'5-Year Plan (2014-19)'!EP83</f>
        <v>100</v>
      </c>
      <c r="H32" s="66">
        <f>'5-Year Plan (2014-19)'!GN83</f>
        <v>50</v>
      </c>
      <c r="I32" s="69">
        <f>'5-Year Plan (2014-19)'!IL83</f>
        <v>50</v>
      </c>
      <c r="J32" s="69">
        <f>'5-Year Plan (2014-19)'!KJ83</f>
        <v>50</v>
      </c>
    </row>
    <row r="33" spans="1:11" ht="15" thickBot="1">
      <c r="A33" s="1068"/>
      <c r="B33" s="52"/>
      <c r="C33" s="1070"/>
      <c r="D33" s="57" t="s">
        <v>49</v>
      </c>
      <c r="E33" s="72">
        <f>'5-Year Plan (2014-19)'!AV83</f>
        <v>0</v>
      </c>
      <c r="F33" s="73">
        <f>'5-Year Plan (2014-19)'!CT83</f>
        <v>0</v>
      </c>
      <c r="G33" s="73">
        <f>'5-Year Plan (2014-19)'!ER83</f>
        <v>100000</v>
      </c>
      <c r="H33" s="73">
        <f>'5-Year Plan (2014-19)'!GP83</f>
        <v>50000</v>
      </c>
      <c r="I33" s="74">
        <f>'5-Year Plan (2014-19)'!IN83</f>
        <v>50000</v>
      </c>
      <c r="J33" s="74">
        <f>'5-Year Plan (2014-19)'!KL83</f>
        <v>50000</v>
      </c>
    </row>
    <row r="34" spans="1:11" ht="15.75" thickBot="1">
      <c r="A34" s="1069"/>
      <c r="B34" s="1071" t="s">
        <v>73</v>
      </c>
      <c r="C34" s="1072"/>
      <c r="D34" s="64" t="s">
        <v>49</v>
      </c>
      <c r="E34" s="81">
        <f>'5-Year Plan (2014-19)'!AW83</f>
        <v>0</v>
      </c>
      <c r="F34" s="82">
        <f>'5-Year Plan (2014-19)'!CU83</f>
        <v>4784461</v>
      </c>
      <c r="G34" s="82">
        <f>'5-Year Plan (2014-19)'!ES83</f>
        <v>5021040</v>
      </c>
      <c r="H34" s="82">
        <f>'5-Year Plan (2014-19)'!GQ83</f>
        <v>4663035</v>
      </c>
      <c r="I34" s="83">
        <f>'5-Year Plan (2014-19)'!IO83</f>
        <v>4588910</v>
      </c>
      <c r="J34" s="83">
        <f>'5-Year Plan (2014-19)'!KM83</f>
        <v>4566410</v>
      </c>
      <c r="K34" s="65"/>
    </row>
    <row r="35" spans="1:11" s="53" customFormat="1" ht="16.149999999999999" customHeight="1" thickBot="1">
      <c r="A35" s="1073" t="s">
        <v>75</v>
      </c>
      <c r="B35" s="54"/>
      <c r="C35" s="91" t="s">
        <v>86</v>
      </c>
      <c r="D35" s="57" t="s">
        <v>49</v>
      </c>
      <c r="E35" s="60">
        <f>'5-Year Plan (2014-19)'!AX83</f>
        <v>40000</v>
      </c>
      <c r="F35" s="66">
        <f>'5-Year Plan (2014-19)'!CV83</f>
        <v>60000</v>
      </c>
      <c r="G35" s="66">
        <f>'5-Year Plan (2014-19)'!ET83</f>
        <v>50000</v>
      </c>
      <c r="H35" s="66">
        <f>'5-Year Plan (2014-19)'!GR83</f>
        <v>50000</v>
      </c>
      <c r="I35" s="69">
        <f>'5-Year Plan (2014-19)'!IP83</f>
        <v>50000</v>
      </c>
      <c r="J35" s="69">
        <f>'5-Year Plan (2014-19)'!KN83</f>
        <v>50000</v>
      </c>
    </row>
    <row r="36" spans="1:11" s="53" customFormat="1" ht="29.45" customHeight="1" thickBot="1">
      <c r="A36" s="1074"/>
      <c r="B36" s="54"/>
      <c r="C36" s="62" t="s">
        <v>69</v>
      </c>
      <c r="D36" s="57" t="s">
        <v>49</v>
      </c>
      <c r="E36" s="60">
        <f>'5-Year Plan (2014-19)'!AY83</f>
        <v>78000</v>
      </c>
      <c r="F36" s="66">
        <f>'5-Year Plan (2014-19)'!CW83</f>
        <v>72000</v>
      </c>
      <c r="G36" s="66">
        <f>'5-Year Plan (2014-19)'!EU83</f>
        <v>59000</v>
      </c>
      <c r="H36" s="66">
        <f>'5-Year Plan (2014-19)'!GS83</f>
        <v>54000</v>
      </c>
      <c r="I36" s="69">
        <f>'5-Year Plan (2014-19)'!IQ83</f>
        <v>54000</v>
      </c>
      <c r="J36" s="69">
        <f>'5-Year Plan (2014-19)'!KO83</f>
        <v>54000</v>
      </c>
    </row>
    <row r="37" spans="1:11" s="53" customFormat="1" ht="43.9" customHeight="1" thickBot="1">
      <c r="A37" s="1074"/>
      <c r="B37" s="55"/>
      <c r="C37" s="62" t="s">
        <v>47</v>
      </c>
      <c r="D37" s="7" t="s">
        <v>49</v>
      </c>
      <c r="E37" s="61">
        <f>'5-Year Plan (2014-19)'!AZ83</f>
        <v>913951.9</v>
      </c>
      <c r="F37" s="70">
        <f>'5-Year Plan (2014-19)'!CX83</f>
        <v>1683884.41</v>
      </c>
      <c r="G37" s="70">
        <f>'5-Year Plan (2014-19)'!EV83</f>
        <v>1380013.6159999999</v>
      </c>
      <c r="H37" s="70">
        <f>'5-Year Plan (2014-19)'!GT83</f>
        <v>1210523.361</v>
      </c>
      <c r="I37" s="71">
        <f>'5-Year Plan (2014-19)'!IR83</f>
        <v>1129062.2</v>
      </c>
      <c r="J37" s="71">
        <f>'5-Year Plan (2014-19)'!KP83</f>
        <v>1101785.5999999999</v>
      </c>
    </row>
    <row r="38" spans="1:11" ht="15" customHeight="1" thickBot="1">
      <c r="A38" s="1075"/>
      <c r="B38" s="953" t="s">
        <v>135</v>
      </c>
      <c r="C38" s="954"/>
      <c r="D38" s="86" t="s">
        <v>49</v>
      </c>
      <c r="E38" s="87">
        <f>SUM(E35:E37)</f>
        <v>1031951.9</v>
      </c>
      <c r="F38" s="87">
        <f t="shared" ref="F38:I38" si="0">SUM(F35:F37)</f>
        <v>1815884.41</v>
      </c>
      <c r="G38" s="87">
        <f t="shared" si="0"/>
        <v>1489013.6159999999</v>
      </c>
      <c r="H38" s="87">
        <f t="shared" si="0"/>
        <v>1314523.361</v>
      </c>
      <c r="I38" s="87">
        <f t="shared" si="0"/>
        <v>1233062.2</v>
      </c>
      <c r="J38" s="87">
        <f t="shared" ref="J38" si="1">SUM(J35:J37)</f>
        <v>1205785.5999999999</v>
      </c>
    </row>
    <row r="39" spans="1:11" ht="15.75" thickBot="1">
      <c r="B39" s="1058" t="s">
        <v>136</v>
      </c>
      <c r="C39" s="1059"/>
      <c r="D39" s="88" t="s">
        <v>49</v>
      </c>
      <c r="E39" s="89">
        <f t="shared" ref="E39:J39" si="2">SUM(E38,E34,E23)</f>
        <v>8391470.9000000004</v>
      </c>
      <c r="F39" s="89">
        <f t="shared" si="2"/>
        <v>16891471.509999998</v>
      </c>
      <c r="G39" s="89">
        <f t="shared" si="2"/>
        <v>15246349.776000001</v>
      </c>
      <c r="H39" s="89">
        <f t="shared" si="2"/>
        <v>13261806.970999999</v>
      </c>
      <c r="I39" s="89">
        <f t="shared" si="2"/>
        <v>12488684.199999999</v>
      </c>
      <c r="J39" s="89">
        <f t="shared" si="2"/>
        <v>12188641.6</v>
      </c>
    </row>
    <row r="43" spans="1:11" ht="15" thickBot="1"/>
    <row r="44" spans="1:11" ht="21" thickBot="1">
      <c r="E44" s="1047" t="s">
        <v>122</v>
      </c>
      <c r="F44" s="1048"/>
      <c r="G44" s="1048"/>
      <c r="H44" s="1048"/>
      <c r="I44" s="1048"/>
      <c r="J44" s="1049"/>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(2014-19)'!E133</f>
        <v>1174</v>
      </c>
      <c r="F47" s="67">
        <f>'5-Year Plan (2014-19)'!BC133</f>
        <v>1219</v>
      </c>
      <c r="G47" s="67">
        <f>'5-Year Plan (2014-19)'!DA133</f>
        <v>212</v>
      </c>
      <c r="H47" s="67">
        <f>'5-Year Plan (2014-19)'!EY133</f>
        <v>0</v>
      </c>
      <c r="I47" s="68">
        <f>'5-Year Plan (2014-19)'!GW133</f>
        <v>0</v>
      </c>
      <c r="J47" s="68">
        <f>'5-Year Plan (2014-19)'!IU133</f>
        <v>0</v>
      </c>
    </row>
    <row r="48" spans="1:11" ht="15" thickBot="1">
      <c r="A48" s="1077"/>
      <c r="B48" s="1080"/>
      <c r="C48" s="1070"/>
      <c r="D48" s="57" t="s">
        <v>49</v>
      </c>
      <c r="E48" s="59">
        <f>'5-Year Plan (2014-19)'!G133</f>
        <v>16662</v>
      </c>
      <c r="F48" s="66">
        <f>'5-Year Plan (2014-19)'!BE133</f>
        <v>48078</v>
      </c>
      <c r="G48" s="66">
        <f>'5-Year Plan (2014-19)'!DC133</f>
        <v>5106</v>
      </c>
      <c r="H48" s="66">
        <f>'5-Year Plan (2014-19)'!FA133</f>
        <v>0</v>
      </c>
      <c r="I48" s="69">
        <f>'5-Year Plan (2014-19)'!GY133</f>
        <v>0</v>
      </c>
      <c r="J48" s="69">
        <f>'5-Year Plan (2014-19)'!IW133</f>
        <v>0</v>
      </c>
    </row>
    <row r="49" spans="1:10" ht="15" thickBot="1">
      <c r="A49" s="1077"/>
      <c r="B49" s="1080"/>
      <c r="C49" s="1070" t="s">
        <v>65</v>
      </c>
      <c r="D49" s="7" t="s">
        <v>121</v>
      </c>
      <c r="E49" s="60">
        <f>'5-Year Plan (2014-19)'!H133</f>
        <v>28416</v>
      </c>
      <c r="F49" s="66">
        <f>'5-Year Plan (2014-19)'!BF133</f>
        <v>23249.8</v>
      </c>
      <c r="G49" s="66">
        <f>'5-Year Plan (2014-19)'!DD133</f>
        <v>18161.3</v>
      </c>
      <c r="H49" s="66">
        <f>'5-Year Plan (2014-19)'!FB133</f>
        <v>23561.4</v>
      </c>
      <c r="I49" s="69">
        <f>'5-Year Plan (2014-19)'!GZ133</f>
        <v>23453.7</v>
      </c>
      <c r="J49" s="69">
        <f>'5-Year Plan (2014-19)'!IX133</f>
        <v>24369.3</v>
      </c>
    </row>
    <row r="50" spans="1:10" ht="15" thickBot="1">
      <c r="A50" s="1077"/>
      <c r="B50" s="1080"/>
      <c r="C50" s="1070"/>
      <c r="D50" s="57" t="s">
        <v>49</v>
      </c>
      <c r="E50" s="60">
        <f>'5-Year Plan (2014-19)'!J133</f>
        <v>1039582</v>
      </c>
      <c r="F50" s="66">
        <f>'5-Year Plan (2014-19)'!BH133</f>
        <v>862054</v>
      </c>
      <c r="G50" s="66">
        <f>'5-Year Plan (2014-19)'!DF133</f>
        <v>778741</v>
      </c>
      <c r="H50" s="66">
        <f>'5-Year Plan (2014-19)'!FD133</f>
        <v>731738</v>
      </c>
      <c r="I50" s="69">
        <f>'5-Year Plan (2014-19)'!HB133</f>
        <v>975682</v>
      </c>
      <c r="J50" s="69">
        <f>'5-Year Plan (2014-19)'!IZ133</f>
        <v>934606</v>
      </c>
    </row>
    <row r="51" spans="1:10" ht="15" thickBot="1">
      <c r="A51" s="1077"/>
      <c r="B51" s="1080"/>
      <c r="C51" s="1070" t="s">
        <v>226</v>
      </c>
      <c r="D51" s="7" t="s">
        <v>121</v>
      </c>
      <c r="E51" s="60">
        <f>'5-Year Plan (2014-19)'!K133</f>
        <v>537</v>
      </c>
      <c r="F51" s="66">
        <f>'5-Year Plan (2014-19)'!BI133</f>
        <v>115</v>
      </c>
      <c r="G51" s="66">
        <f>'5-Year Plan (2014-19)'!DG133</f>
        <v>339</v>
      </c>
      <c r="H51" s="66">
        <f>'5-Year Plan (2014-19)'!FE133</f>
        <v>200</v>
      </c>
      <c r="I51" s="69">
        <f>'5-Year Plan (2014-19)'!HC133</f>
        <v>146</v>
      </c>
      <c r="J51" s="69">
        <f>'5-Year Plan (2014-19)'!JA133</f>
        <v>146</v>
      </c>
    </row>
    <row r="52" spans="1:10" ht="15" thickBot="1">
      <c r="A52" s="1077"/>
      <c r="B52" s="1080"/>
      <c r="C52" s="1070"/>
      <c r="D52" s="57" t="s">
        <v>49</v>
      </c>
      <c r="E52" s="60">
        <f>'5-Year Plan (2014-19)'!M133</f>
        <v>24721</v>
      </c>
      <c r="F52" s="66">
        <f>'5-Year Plan (2014-19)'!BK133</f>
        <v>6906</v>
      </c>
      <c r="G52" s="66">
        <f>'5-Year Plan (2014-19)'!DI133</f>
        <v>19224</v>
      </c>
      <c r="H52" s="66">
        <f>'5-Year Plan (2014-19)'!FG133</f>
        <v>10828</v>
      </c>
      <c r="I52" s="69">
        <f>'5-Year Plan (2014-19)'!HE133</f>
        <v>6440</v>
      </c>
      <c r="J52" s="69">
        <f>'5-Year Plan (2014-19)'!JC133</f>
        <v>6440</v>
      </c>
    </row>
    <row r="53" spans="1:10" ht="15" customHeight="1" thickBot="1">
      <c r="A53" s="1077"/>
      <c r="B53" s="1080"/>
      <c r="C53" s="1070" t="s">
        <v>272</v>
      </c>
      <c r="D53" s="7" t="s">
        <v>121</v>
      </c>
      <c r="E53" s="60">
        <f>'5-Year Plan (2014-19)'!N133</f>
        <v>1210</v>
      </c>
      <c r="F53" s="66">
        <f>'5-Year Plan (2014-19)'!BL133</f>
        <v>3480</v>
      </c>
      <c r="G53" s="66">
        <f>'5-Year Plan (2014-19)'!DJ133</f>
        <v>3667</v>
      </c>
      <c r="H53" s="66">
        <f>'5-Year Plan (2014-19)'!FH133</f>
        <v>9175</v>
      </c>
      <c r="I53" s="69">
        <f>'5-Year Plan (2014-19)'!HF133</f>
        <v>6244</v>
      </c>
      <c r="J53" s="69">
        <f>'5-Year Plan (2014-19)'!JD133</f>
        <v>6661</v>
      </c>
    </row>
    <row r="54" spans="1:10" ht="15" customHeight="1" thickBot="1">
      <c r="A54" s="1077"/>
      <c r="B54" s="1081"/>
      <c r="C54" s="1070"/>
      <c r="D54" s="57" t="s">
        <v>49</v>
      </c>
      <c r="E54" s="60">
        <f>'5-Year Plan (2014-19)'!P133</f>
        <v>34500</v>
      </c>
      <c r="F54" s="66">
        <f>'5-Year Plan (2014-19)'!BN133</f>
        <v>96652</v>
      </c>
      <c r="G54" s="66">
        <f>'5-Year Plan (2014-19)'!DL133</f>
        <v>109497</v>
      </c>
      <c r="H54" s="66">
        <f>'5-Year Plan (2014-19)'!FJ133</f>
        <v>282002</v>
      </c>
      <c r="I54" s="69">
        <f>'5-Year Plan (2014-19)'!HH133</f>
        <v>192206</v>
      </c>
      <c r="J54" s="69">
        <f>'5-Year Plan (2014-19)'!JF133</f>
        <v>214710</v>
      </c>
    </row>
    <row r="55" spans="1:10" ht="15.75" thickBot="1">
      <c r="A55" s="1077"/>
      <c r="B55" s="8"/>
      <c r="C55" s="1070" t="s">
        <v>43</v>
      </c>
      <c r="D55" s="7" t="s">
        <v>121</v>
      </c>
      <c r="E55" s="60">
        <f>'5-Year Plan (2014-19)'!Q133</f>
        <v>2702</v>
      </c>
      <c r="F55" s="66">
        <f>'5-Year Plan (2014-19)'!BO133</f>
        <v>2835</v>
      </c>
      <c r="G55" s="66">
        <f>'5-Year Plan (2014-19)'!DM133</f>
        <v>2870</v>
      </c>
      <c r="H55" s="66">
        <f>'5-Year Plan (2014-19)'!FK133</f>
        <v>2450</v>
      </c>
      <c r="I55" s="69">
        <f>'5-Year Plan (2014-19)'!HI133</f>
        <v>4000</v>
      </c>
      <c r="J55" s="69">
        <f>'5-Year Plan (2014-19)'!JG133</f>
        <v>4000</v>
      </c>
    </row>
    <row r="56" spans="1:10" ht="15" thickBot="1">
      <c r="A56" s="1077"/>
      <c r="B56" s="47"/>
      <c r="C56" s="1070"/>
      <c r="D56" s="57" t="s">
        <v>49</v>
      </c>
      <c r="E56" s="60">
        <f>'5-Year Plan (2014-19)'!S133</f>
        <v>2194704</v>
      </c>
      <c r="F56" s="66">
        <f>'5-Year Plan (2014-19)'!BQ133</f>
        <v>2637000</v>
      </c>
      <c r="G56" s="66">
        <f>'5-Year Plan (2014-19)'!DO133</f>
        <v>2625750</v>
      </c>
      <c r="H56" s="66">
        <f>'5-Year Plan (2014-19)'!FM133</f>
        <v>2288650</v>
      </c>
      <c r="I56" s="69">
        <f>'5-Year Plan (2014-19)'!HK133</f>
        <v>4227400</v>
      </c>
      <c r="J56" s="69">
        <f>'5-Year Plan (2014-19)'!JI133</f>
        <v>4227400</v>
      </c>
    </row>
    <row r="57" spans="1:10" ht="15" thickBot="1">
      <c r="A57" s="1077"/>
      <c r="B57" s="48"/>
      <c r="C57" s="1070" t="s">
        <v>41</v>
      </c>
      <c r="D57" s="7" t="s">
        <v>121</v>
      </c>
      <c r="E57" s="60">
        <f>'5-Year Plan (2014-19)'!T133</f>
        <v>1289</v>
      </c>
      <c r="F57" s="66">
        <f>'5-Year Plan (2014-19)'!BR133</f>
        <v>1537.1</v>
      </c>
      <c r="G57" s="66">
        <f>'5-Year Plan (2014-19)'!DP133</f>
        <v>2232</v>
      </c>
      <c r="H57" s="66">
        <f>'5-Year Plan (2014-19)'!FN133</f>
        <v>1788</v>
      </c>
      <c r="I57" s="69">
        <f>'5-Year Plan (2014-19)'!HL133</f>
        <v>1665</v>
      </c>
      <c r="J57" s="69">
        <f>'5-Year Plan (2014-19)'!JJ133</f>
        <v>1967</v>
      </c>
    </row>
    <row r="58" spans="1:10" ht="15" thickBot="1">
      <c r="A58" s="1077"/>
      <c r="B58" s="48"/>
      <c r="C58" s="1070"/>
      <c r="D58" s="57" t="s">
        <v>49</v>
      </c>
      <c r="E58" s="60">
        <f>'5-Year Plan (2014-19)'!V133</f>
        <v>737751</v>
      </c>
      <c r="F58" s="66">
        <f>'5-Year Plan (2014-19)'!BT133</f>
        <v>1045758.6</v>
      </c>
      <c r="G58" s="66">
        <f>'5-Year Plan (2014-19)'!DR133</f>
        <v>1341975</v>
      </c>
      <c r="H58" s="66">
        <f>'5-Year Plan (2014-19)'!FP133</f>
        <v>1116218</v>
      </c>
      <c r="I58" s="69">
        <f>'5-Year Plan (2014-19)'!HN133</f>
        <v>996772</v>
      </c>
      <c r="J58" s="69">
        <f>'5-Year Plan (2014-19)'!JL133</f>
        <v>1202862</v>
      </c>
    </row>
    <row r="59" spans="1:10" ht="15" thickBot="1">
      <c r="A59" s="1077"/>
      <c r="B59" s="48"/>
      <c r="C59" s="963" t="s">
        <v>342</v>
      </c>
      <c r="D59" s="7" t="s">
        <v>121</v>
      </c>
      <c r="E59" s="60">
        <f>'5-Year Plan (2014-19)'!W133</f>
        <v>0</v>
      </c>
      <c r="F59" s="66">
        <f>'5-Year Plan (2014-19)'!BU133</f>
        <v>0</v>
      </c>
      <c r="G59" s="66">
        <f>'5-Year Plan (2014-19)'!DS133</f>
        <v>0</v>
      </c>
      <c r="H59" s="66">
        <f>'5-Year Plan (2014-19)'!FQ133</f>
        <v>0</v>
      </c>
      <c r="I59" s="69">
        <f>'5-Year Plan (2014-19)'!HO133</f>
        <v>0</v>
      </c>
      <c r="J59" s="69">
        <f>'5-Year Plan (2014-19)'!JM133</f>
        <v>0</v>
      </c>
    </row>
    <row r="60" spans="1:10" ht="15" customHeight="1" thickBot="1">
      <c r="A60" s="1077"/>
      <c r="B60" s="48"/>
      <c r="C60" s="964"/>
      <c r="D60" s="57" t="s">
        <v>49</v>
      </c>
      <c r="E60" s="60">
        <f>'5-Year Plan (2014-19)'!Y133</f>
        <v>0</v>
      </c>
      <c r="F60" s="66">
        <f>'5-Year Plan (2014-19)'!BW133</f>
        <v>0</v>
      </c>
      <c r="G60" s="66">
        <f>'5-Year Plan (2014-19)'!DU133</f>
        <v>0</v>
      </c>
      <c r="H60" s="66">
        <f>'5-Year Plan (2014-19)'!FS133</f>
        <v>0</v>
      </c>
      <c r="I60" s="69">
        <f>'5-Year Plan (2014-19)'!HQ133</f>
        <v>0</v>
      </c>
      <c r="J60" s="69">
        <f>'5-Year Plan (2014-19)'!JO133</f>
        <v>0</v>
      </c>
    </row>
    <row r="61" spans="1:10" ht="29.25" thickBot="1">
      <c r="A61" s="1077"/>
      <c r="B61" s="48"/>
      <c r="C61" s="1070" t="s">
        <v>52</v>
      </c>
      <c r="D61" s="7" t="s">
        <v>51</v>
      </c>
      <c r="E61" s="60">
        <f>'5-Year Plan (2014-19)'!Z133</f>
        <v>9140178</v>
      </c>
      <c r="F61" s="66">
        <f>'5-Year Plan (2014-19)'!BX133</f>
        <v>12798618</v>
      </c>
      <c r="G61" s="66">
        <f>'5-Year Plan (2014-19)'!DV133</f>
        <v>9760661</v>
      </c>
      <c r="H61" s="66">
        <f>'5-Year Plan (2014-19)'!FT133</f>
        <v>10098500</v>
      </c>
      <c r="I61" s="69">
        <f>'5-Year Plan (2014-19)'!HR133</f>
        <v>9965039</v>
      </c>
      <c r="J61" s="69">
        <f>'5-Year Plan (2014-19)'!JP133</f>
        <v>9850000</v>
      </c>
    </row>
    <row r="62" spans="1:10" ht="15" thickBot="1">
      <c r="A62" s="1077"/>
      <c r="B62" s="48"/>
      <c r="C62" s="1070"/>
      <c r="D62" s="57" t="s">
        <v>49</v>
      </c>
      <c r="E62" s="60">
        <f>'5-Year Plan (2014-19)'!AB133</f>
        <v>4031538</v>
      </c>
      <c r="F62" s="66">
        <f>'5-Year Plan (2014-19)'!BZ133</f>
        <v>5664128</v>
      </c>
      <c r="G62" s="66">
        <f>'5-Year Plan (2014-19)'!DX133</f>
        <v>4721878</v>
      </c>
      <c r="H62" s="66">
        <f>'5-Year Plan (2014-19)'!FV133</f>
        <v>4834442</v>
      </c>
      <c r="I62" s="69">
        <f>'5-Year Plan (2014-19)'!HT133</f>
        <v>4732154</v>
      </c>
      <c r="J62" s="69">
        <f>'5-Year Plan (2014-19)'!JR133</f>
        <v>4697642</v>
      </c>
    </row>
    <row r="63" spans="1:10" ht="29.25" thickBot="1">
      <c r="A63" s="1077"/>
      <c r="B63" s="48"/>
      <c r="C63" s="390" t="s">
        <v>50</v>
      </c>
      <c r="D63" s="7" t="s">
        <v>51</v>
      </c>
      <c r="E63" s="60">
        <f>'5-Year Plan (2014-19)'!AC133</f>
        <v>11402821</v>
      </c>
      <c r="F63" s="66">
        <f>'5-Year Plan (2014-19)'!CA133</f>
        <v>9806510</v>
      </c>
      <c r="G63" s="66">
        <f>'5-Year Plan (2014-19)'!DY133</f>
        <v>10170000</v>
      </c>
      <c r="H63" s="66">
        <f>'5-Year Plan (2014-19)'!FW133</f>
        <v>9985039</v>
      </c>
      <c r="I63" s="69">
        <f>'5-Year Plan (2014-19)'!HU133</f>
        <v>9262719</v>
      </c>
      <c r="J63" s="69">
        <f>'5-Year Plan (2014-19)'!JS133</f>
        <v>10855039</v>
      </c>
    </row>
    <row r="64" spans="1:10" ht="15" thickBot="1">
      <c r="A64" s="1077"/>
      <c r="B64" s="48"/>
      <c r="C64" s="1070" t="s">
        <v>120</v>
      </c>
      <c r="D64" s="7" t="s">
        <v>121</v>
      </c>
      <c r="E64" s="60">
        <f>'5-Year Plan (2014-19)'!AD133</f>
        <v>650</v>
      </c>
      <c r="F64" s="66">
        <f>'5-Year Plan (2014-19)'!CB133</f>
        <v>425</v>
      </c>
      <c r="G64" s="66">
        <f>'5-Year Plan (2014-19)'!DZ133</f>
        <v>350</v>
      </c>
      <c r="H64" s="66">
        <f>'5-Year Plan (2014-19)'!FX133</f>
        <v>300</v>
      </c>
      <c r="I64" s="69">
        <f>'5-Year Plan (2014-19)'!HV133</f>
        <v>250</v>
      </c>
      <c r="J64" s="69">
        <f>'5-Year Plan (2014-19)'!JT133</f>
        <v>250</v>
      </c>
    </row>
    <row r="65" spans="1:10" ht="15" thickBot="1">
      <c r="A65" s="1077"/>
      <c r="B65" s="48"/>
      <c r="C65" s="963"/>
      <c r="D65" s="57" t="s">
        <v>49</v>
      </c>
      <c r="E65" s="72">
        <f>'5-Year Plan (2014-19)'!AF133</f>
        <v>805000</v>
      </c>
      <c r="F65" s="73">
        <f>'5-Year Plan (2014-19)'!CD133</f>
        <v>464625</v>
      </c>
      <c r="G65" s="73">
        <f>'5-Year Plan (2014-19)'!EB133</f>
        <v>345000</v>
      </c>
      <c r="H65" s="73">
        <f>'5-Year Plan (2014-19)'!FZ133</f>
        <v>280000</v>
      </c>
      <c r="I65" s="74">
        <f>'5-Year Plan (2014-19)'!HX133</f>
        <v>225000</v>
      </c>
      <c r="J65" s="74">
        <f>'5-Year Plan (2014-19)'!JV133</f>
        <v>225000</v>
      </c>
    </row>
    <row r="66" spans="1:10" ht="15.75" thickBot="1">
      <c r="A66" s="1078"/>
      <c r="B66" s="1082" t="s">
        <v>72</v>
      </c>
      <c r="C66" s="1083"/>
      <c r="D66" s="63" t="s">
        <v>49</v>
      </c>
      <c r="E66" s="78">
        <f>'5-Year Plan (2014-19)'!AG133</f>
        <v>8884458</v>
      </c>
      <c r="F66" s="79">
        <f>'5-Year Plan (2014-19)'!CE133</f>
        <v>10825201.6</v>
      </c>
      <c r="G66" s="79">
        <f>'5-Year Plan (2014-19)'!EC133</f>
        <v>9947171</v>
      </c>
      <c r="H66" s="79">
        <f>'5-Year Plan (2014-19)'!GA133</f>
        <v>9543878</v>
      </c>
      <c r="I66" s="80">
        <f>'5-Year Plan (2014-19)'!HY133</f>
        <v>11355654</v>
      </c>
      <c r="J66" s="80">
        <f>'5-Year Plan (2014-19)'!JW133</f>
        <v>11508660</v>
      </c>
    </row>
    <row r="67" spans="1:10" ht="15" thickBot="1">
      <c r="A67" s="1067" t="s">
        <v>78</v>
      </c>
      <c r="B67" s="50"/>
      <c r="C67" s="1070" t="s">
        <v>68</v>
      </c>
      <c r="D67" s="7" t="s">
        <v>121</v>
      </c>
      <c r="E67" s="75">
        <f>'5-Year Plan (2014-19)'!AH133</f>
        <v>0</v>
      </c>
      <c r="F67" s="76">
        <f>'5-Year Plan (2014-19)'!CF133</f>
        <v>17600</v>
      </c>
      <c r="G67" s="76">
        <f>'5-Year Plan (2014-19)'!ED133</f>
        <v>16500</v>
      </c>
      <c r="H67" s="76">
        <f>'5-Year Plan (2014-19)'!GB133</f>
        <v>21500</v>
      </c>
      <c r="I67" s="77">
        <f>'5-Year Plan (2014-19)'!HZ133</f>
        <v>21500</v>
      </c>
      <c r="J67" s="77">
        <f>'5-Year Plan (2014-19)'!JX133</f>
        <v>18500</v>
      </c>
    </row>
    <row r="68" spans="1:10" ht="15" thickBot="1">
      <c r="A68" s="1068"/>
      <c r="B68" s="51"/>
      <c r="C68" s="1070"/>
      <c r="D68" s="57" t="s">
        <v>49</v>
      </c>
      <c r="E68" s="60">
        <f>'5-Year Plan (2014-19)'!AJ133</f>
        <v>0</v>
      </c>
      <c r="F68" s="66">
        <f>'5-Year Plan (2014-19)'!CH133</f>
        <v>312800</v>
      </c>
      <c r="G68" s="66">
        <f>'5-Year Plan (2014-19)'!EF133</f>
        <v>557500</v>
      </c>
      <c r="H68" s="66">
        <f>'5-Year Plan (2014-19)'!GD133</f>
        <v>707500</v>
      </c>
      <c r="I68" s="69">
        <f>'5-Year Plan (2014-19)'!IB133</f>
        <v>707500</v>
      </c>
      <c r="J68" s="69">
        <f>'5-Year Plan (2014-19)'!JZ133</f>
        <v>617500</v>
      </c>
    </row>
    <row r="69" spans="1:10" ht="15" thickBot="1">
      <c r="A69" s="1068"/>
      <c r="B69" s="51"/>
      <c r="C69" s="1070" t="s">
        <v>74</v>
      </c>
      <c r="D69" s="7" t="s">
        <v>121</v>
      </c>
      <c r="E69" s="60">
        <f>'5-Year Plan (2014-19)'!AK133</f>
        <v>0</v>
      </c>
      <c r="F69" s="66">
        <f>'5-Year Plan (2014-19)'!CI133</f>
        <v>0</v>
      </c>
      <c r="G69" s="66">
        <f>'5-Year Plan (2014-19)'!EG133</f>
        <v>0</v>
      </c>
      <c r="H69" s="66">
        <f>'5-Year Plan (2014-19)'!GE133</f>
        <v>0</v>
      </c>
      <c r="I69" s="69">
        <f>'5-Year Plan (2014-19)'!IC133</f>
        <v>0</v>
      </c>
      <c r="J69" s="69">
        <f>'5-Year Plan (2014-19)'!KA133</f>
        <v>0</v>
      </c>
    </row>
    <row r="70" spans="1:10" ht="15" thickBot="1">
      <c r="A70" s="1068"/>
      <c r="B70" s="51"/>
      <c r="C70" s="1070"/>
      <c r="D70" s="57" t="s">
        <v>49</v>
      </c>
      <c r="E70" s="60">
        <f>'5-Year Plan (2014-19)'!AM133</f>
        <v>0</v>
      </c>
      <c r="F70" s="66">
        <f>'5-Year Plan (2014-19)'!CK133</f>
        <v>0</v>
      </c>
      <c r="G70" s="66">
        <f>'5-Year Plan (2014-19)'!EI133</f>
        <v>0</v>
      </c>
      <c r="H70" s="66">
        <f>'5-Year Plan (2014-19)'!GG133</f>
        <v>0</v>
      </c>
      <c r="I70" s="69">
        <f>'5-Year Plan (2014-19)'!IE133</f>
        <v>0</v>
      </c>
      <c r="J70" s="69">
        <f>'5-Year Plan (2014-19)'!KC133</f>
        <v>0</v>
      </c>
    </row>
    <row r="71" spans="1:10" ht="15" thickBot="1">
      <c r="A71" s="1068"/>
      <c r="B71" s="51"/>
      <c r="C71" s="1070" t="s">
        <v>44</v>
      </c>
      <c r="D71" s="7" t="s">
        <v>121</v>
      </c>
      <c r="E71" s="60">
        <f>'5-Year Plan (2014-19)'!AN133</f>
        <v>0</v>
      </c>
      <c r="F71" s="66">
        <f>'5-Year Plan (2014-19)'!CL133</f>
        <v>1512</v>
      </c>
      <c r="G71" s="66">
        <f>'5-Year Plan (2014-19)'!EJ133</f>
        <v>1322</v>
      </c>
      <c r="H71" s="66">
        <f>'5-Year Plan (2014-19)'!GH133</f>
        <v>1250</v>
      </c>
      <c r="I71" s="69">
        <f>'5-Year Plan (2014-19)'!IF133</f>
        <v>1250</v>
      </c>
      <c r="J71" s="69">
        <f>'5-Year Plan (2014-19)'!KD133</f>
        <v>1250</v>
      </c>
    </row>
    <row r="72" spans="1:10" ht="15" thickBot="1">
      <c r="A72" s="1068"/>
      <c r="B72" s="51"/>
      <c r="C72" s="1070"/>
      <c r="D72" s="57" t="s">
        <v>49</v>
      </c>
      <c r="E72" s="60">
        <f>'5-Year Plan (2014-19)'!AP133</f>
        <v>0</v>
      </c>
      <c r="F72" s="66">
        <f>'5-Year Plan (2014-19)'!CN133</f>
        <v>2538500</v>
      </c>
      <c r="G72" s="66">
        <f>'5-Year Plan (2014-19)'!EL133</f>
        <v>2206000</v>
      </c>
      <c r="H72" s="66">
        <f>'5-Year Plan (2014-19)'!GJ133</f>
        <v>2080000</v>
      </c>
      <c r="I72" s="69">
        <f>'5-Year Plan (2014-19)'!IH133</f>
        <v>2080000</v>
      </c>
      <c r="J72" s="69">
        <f>'5-Year Plan (2014-19)'!KF133</f>
        <v>2080000</v>
      </c>
    </row>
    <row r="73" spans="1:10" ht="15" thickBot="1">
      <c r="A73" s="1068"/>
      <c r="B73" s="51"/>
      <c r="C73" s="1070" t="s">
        <v>45</v>
      </c>
      <c r="D73" s="7" t="s">
        <v>121</v>
      </c>
      <c r="E73" s="60">
        <f>'5-Year Plan (2014-19)'!AQ133</f>
        <v>0</v>
      </c>
      <c r="F73" s="66">
        <f>'5-Year Plan (2014-19)'!CO133</f>
        <v>15650</v>
      </c>
      <c r="G73" s="66">
        <f>'5-Year Plan (2014-19)'!EM133</f>
        <v>15300</v>
      </c>
      <c r="H73" s="66">
        <f>'5-Year Plan (2014-19)'!GK133</f>
        <v>15300</v>
      </c>
      <c r="I73" s="69">
        <f>'5-Year Plan (2014-19)'!II133</f>
        <v>15800</v>
      </c>
      <c r="J73" s="69">
        <f>'5-Year Plan (2014-19)'!KG133</f>
        <v>15800</v>
      </c>
    </row>
    <row r="74" spans="1:10" ht="15" thickBot="1">
      <c r="A74" s="1068"/>
      <c r="B74" s="51"/>
      <c r="C74" s="1070"/>
      <c r="D74" s="57" t="s">
        <v>49</v>
      </c>
      <c r="E74" s="60">
        <f>'5-Year Plan (2014-19)'!AS133</f>
        <v>0</v>
      </c>
      <c r="F74" s="66">
        <f>'5-Year Plan (2014-19)'!CQ133</f>
        <v>3430750</v>
      </c>
      <c r="G74" s="66">
        <f>'5-Year Plan (2014-19)'!EO133</f>
        <v>3366000</v>
      </c>
      <c r="H74" s="66">
        <f>'5-Year Plan (2014-19)'!GM133</f>
        <v>3366000</v>
      </c>
      <c r="I74" s="69">
        <f>'5-Year Plan (2014-19)'!IK133</f>
        <v>3476000</v>
      </c>
      <c r="J74" s="69">
        <f>'5-Year Plan (2014-19)'!KI133</f>
        <v>3476000</v>
      </c>
    </row>
    <row r="75" spans="1:10" ht="15" thickBot="1">
      <c r="A75" s="1068"/>
      <c r="B75" s="51"/>
      <c r="C75" s="1070" t="s">
        <v>46</v>
      </c>
      <c r="D75" s="7" t="s">
        <v>121</v>
      </c>
      <c r="E75" s="60">
        <f>'5-Year Plan (2014-19)'!AT133</f>
        <v>0</v>
      </c>
      <c r="F75" s="66">
        <f>'5-Year Plan (2014-19)'!CR133</f>
        <v>0</v>
      </c>
      <c r="G75" s="66">
        <f>'5-Year Plan (2014-19)'!EP133</f>
        <v>0</v>
      </c>
      <c r="H75" s="66">
        <f>'5-Year Plan (2014-19)'!GN133</f>
        <v>0</v>
      </c>
      <c r="I75" s="69">
        <f>'5-Year Plan (2014-19)'!IL133</f>
        <v>0</v>
      </c>
      <c r="J75" s="69">
        <f>'5-Year Plan (2014-19)'!KJ133</f>
        <v>0</v>
      </c>
    </row>
    <row r="76" spans="1:10" ht="15" thickBot="1">
      <c r="A76" s="1068"/>
      <c r="B76" s="52"/>
      <c r="C76" s="1070"/>
      <c r="D76" s="57" t="s">
        <v>49</v>
      </c>
      <c r="E76" s="72">
        <f>'5-Year Plan (2014-19)'!AV133</f>
        <v>0</v>
      </c>
      <c r="F76" s="73">
        <f>'5-Year Plan (2014-19)'!CT133</f>
        <v>0</v>
      </c>
      <c r="G76" s="73">
        <f>'5-Year Plan (2014-19)'!ER133</f>
        <v>0</v>
      </c>
      <c r="H76" s="73">
        <f>'5-Year Plan (2014-19)'!GP133</f>
        <v>0</v>
      </c>
      <c r="I76" s="74">
        <f>'5-Year Plan (2014-19)'!IN133</f>
        <v>0</v>
      </c>
      <c r="J76" s="74">
        <f>'5-Year Plan (2014-19)'!KL133</f>
        <v>0</v>
      </c>
    </row>
    <row r="77" spans="1:10" ht="15.75" thickBot="1">
      <c r="A77" s="1069"/>
      <c r="B77" s="1071" t="s">
        <v>73</v>
      </c>
      <c r="C77" s="1072"/>
      <c r="D77" s="64" t="s">
        <v>49</v>
      </c>
      <c r="E77" s="81">
        <f>'5-Year Plan (2014-19)'!AW133</f>
        <v>0</v>
      </c>
      <c r="F77" s="82">
        <f>'5-Year Plan (2014-19)'!CU133</f>
        <v>6282050</v>
      </c>
      <c r="G77" s="82">
        <f>'5-Year Plan (2014-19)'!ES133</f>
        <v>6129500</v>
      </c>
      <c r="H77" s="82">
        <f>'5-Year Plan (2014-19)'!GQ133</f>
        <v>6153500</v>
      </c>
      <c r="I77" s="83">
        <f>'5-Year Plan (2014-19)'!IO133</f>
        <v>6263500</v>
      </c>
      <c r="J77" s="83">
        <f>'5-Year Plan (2014-19)'!KM133</f>
        <v>6173500</v>
      </c>
    </row>
    <row r="78" spans="1:10" ht="15.6" customHeight="1" thickBot="1">
      <c r="A78" s="1074" t="s">
        <v>75</v>
      </c>
      <c r="B78" s="54"/>
      <c r="C78" s="91" t="s">
        <v>86</v>
      </c>
      <c r="D78" s="57" t="s">
        <v>49</v>
      </c>
      <c r="E78" s="60">
        <f>'5-Year Plan (2014-19)'!AX133</f>
        <v>350712</v>
      </c>
      <c r="F78" s="66">
        <f>'5-Year Plan (2014-19)'!CV133</f>
        <v>204212</v>
      </c>
      <c r="G78" s="66">
        <f>'5-Year Plan (2014-19)'!ET133</f>
        <v>179212</v>
      </c>
      <c r="H78" s="66">
        <f>'5-Year Plan (2014-19)'!GR133</f>
        <v>179212</v>
      </c>
      <c r="I78" s="69">
        <f>'5-Year Plan (2014-19)'!IP133</f>
        <v>269212</v>
      </c>
      <c r="J78" s="69">
        <f>'5-Year Plan (2014-19)'!KN133</f>
        <v>269212</v>
      </c>
    </row>
    <row r="79" spans="1:10" ht="32.25" thickBot="1">
      <c r="A79" s="1074"/>
      <c r="B79" s="54"/>
      <c r="C79" s="62" t="s">
        <v>69</v>
      </c>
      <c r="D79" s="57" t="s">
        <v>49</v>
      </c>
      <c r="E79" s="60">
        <f>'5-Year Plan (2014-19)'!AY133</f>
        <v>65940</v>
      </c>
      <c r="F79" s="66">
        <f>'5-Year Plan (2014-19)'!CW133</f>
        <v>45000</v>
      </c>
      <c r="G79" s="66">
        <f>'5-Year Plan (2014-19)'!EU133</f>
        <v>45000</v>
      </c>
      <c r="H79" s="66">
        <f>'5-Year Plan (2014-19)'!GS133</f>
        <v>45000</v>
      </c>
      <c r="I79" s="69">
        <f>'5-Year Plan (2014-19)'!IQ133</f>
        <v>35000</v>
      </c>
      <c r="J79" s="69">
        <f>'5-Year Plan (2014-19)'!KO133</f>
        <v>35000</v>
      </c>
    </row>
    <row r="80" spans="1:10" ht="48" thickBot="1">
      <c r="A80" s="1074"/>
      <c r="B80" s="55"/>
      <c r="C80" s="62" t="s">
        <v>47</v>
      </c>
      <c r="D80" s="7" t="s">
        <v>49</v>
      </c>
      <c r="E80" s="61">
        <f>'5-Year Plan (2014-19)'!AZ133</f>
        <v>1023517</v>
      </c>
      <c r="F80" s="70">
        <f>'5-Year Plan (2014-19)'!CX133</f>
        <v>1713224.76</v>
      </c>
      <c r="G80" s="70">
        <f>'5-Year Plan (2014-19)'!EV133</f>
        <v>1607667.1</v>
      </c>
      <c r="H80" s="70">
        <f>'5-Year Plan (2014-19)'!GT133</f>
        <v>1569737.7999999998</v>
      </c>
      <c r="I80" s="71">
        <f>'5-Year Plan (2014-19)'!IR133</f>
        <v>1761915.4</v>
      </c>
      <c r="J80" s="71">
        <f>'5-Year Plan (2014-19)'!KP133</f>
        <v>1768216.0000000002</v>
      </c>
    </row>
    <row r="81" spans="1:10" ht="15" customHeight="1" thickBot="1">
      <c r="A81" s="1075"/>
      <c r="B81" s="953" t="s">
        <v>135</v>
      </c>
      <c r="C81" s="954"/>
      <c r="D81" s="86" t="s">
        <v>49</v>
      </c>
      <c r="E81" s="87">
        <f>SUM(E78:E80)</f>
        <v>1440169</v>
      </c>
      <c r="F81" s="87">
        <f t="shared" ref="F81:I81" si="3">SUM(F78:F80)</f>
        <v>1962436.76</v>
      </c>
      <c r="G81" s="87">
        <f t="shared" si="3"/>
        <v>1831879.1</v>
      </c>
      <c r="H81" s="87">
        <f t="shared" si="3"/>
        <v>1793949.7999999998</v>
      </c>
      <c r="I81" s="87">
        <f t="shared" si="3"/>
        <v>2066127.4</v>
      </c>
      <c r="J81" s="87">
        <f t="shared" ref="J81" si="4">SUM(J78:J80)</f>
        <v>2072428.0000000002</v>
      </c>
    </row>
    <row r="82" spans="1:10" ht="15.75" thickBot="1">
      <c r="B82" s="1058" t="s">
        <v>136</v>
      </c>
      <c r="C82" s="1059"/>
      <c r="D82" s="88" t="s">
        <v>49</v>
      </c>
      <c r="E82" s="89">
        <f t="shared" ref="E82:J82" si="5">SUM(E81,E77,E66)</f>
        <v>10324627</v>
      </c>
      <c r="F82" s="89">
        <f t="shared" si="5"/>
        <v>19069688.359999999</v>
      </c>
      <c r="G82" s="89">
        <f t="shared" si="5"/>
        <v>17908550.100000001</v>
      </c>
      <c r="H82" s="89">
        <f t="shared" si="5"/>
        <v>17491327.800000001</v>
      </c>
      <c r="I82" s="89">
        <f t="shared" si="5"/>
        <v>19685281.399999999</v>
      </c>
      <c r="J82" s="89">
        <f t="shared" si="5"/>
        <v>19754588</v>
      </c>
    </row>
    <row r="86" spans="1:10" ht="15" thickBot="1"/>
    <row r="87" spans="1:10" ht="21" thickBot="1">
      <c r="E87" s="1047" t="s">
        <v>123</v>
      </c>
      <c r="F87" s="1048"/>
      <c r="G87" s="1048"/>
      <c r="H87" s="1048"/>
      <c r="I87" s="1048"/>
      <c r="J87" s="1049"/>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(2014-19)'!E152</f>
        <v>3032</v>
      </c>
      <c r="F90" s="67">
        <f>'5-Year Plan (2014-19)'!BC152</f>
        <v>585</v>
      </c>
      <c r="G90" s="67">
        <f>'5-Year Plan (2014-19)'!DA152</f>
        <v>100</v>
      </c>
      <c r="H90" s="67">
        <f>'5-Year Plan (2014-19)'!EY152</f>
        <v>0</v>
      </c>
      <c r="I90" s="68">
        <f>'5-Year Plan (2014-19)'!GW152</f>
        <v>0</v>
      </c>
      <c r="J90" s="68">
        <f>'5-Year Plan (2014-19)'!IU152</f>
        <v>0</v>
      </c>
    </row>
    <row r="91" spans="1:10" ht="15" thickBot="1">
      <c r="A91" s="1077"/>
      <c r="B91" s="1080"/>
      <c r="C91" s="1070"/>
      <c r="D91" s="57" t="s">
        <v>49</v>
      </c>
      <c r="E91" s="59">
        <f>'5-Year Plan (2014-19)'!G152</f>
        <v>85436</v>
      </c>
      <c r="F91" s="66">
        <f>'5-Year Plan (2014-19)'!BE152</f>
        <v>26460</v>
      </c>
      <c r="G91" s="66">
        <f>'5-Year Plan (2014-19)'!DC152</f>
        <v>3700</v>
      </c>
      <c r="H91" s="66">
        <f>'5-Year Plan (2014-19)'!FA152</f>
        <v>0</v>
      </c>
      <c r="I91" s="69">
        <f>'5-Year Plan (2014-19)'!GY152</f>
        <v>0</v>
      </c>
      <c r="J91" s="69">
        <f>'5-Year Plan (2014-19)'!IW152</f>
        <v>0</v>
      </c>
    </row>
    <row r="92" spans="1:10" ht="15" thickBot="1">
      <c r="A92" s="1077"/>
      <c r="B92" s="1080"/>
      <c r="C92" s="1070" t="s">
        <v>65</v>
      </c>
      <c r="D92" s="7" t="s">
        <v>121</v>
      </c>
      <c r="E92" s="60">
        <f>'5-Year Plan (2014-19)'!H152</f>
        <v>20052</v>
      </c>
      <c r="F92" s="66">
        <f>'5-Year Plan (2014-19)'!BF152</f>
        <v>3234</v>
      </c>
      <c r="G92" s="66">
        <f>'5-Year Plan (2014-19)'!DD152</f>
        <v>2022</v>
      </c>
      <c r="H92" s="66">
        <f>'5-Year Plan (2014-19)'!FB152</f>
        <v>2073</v>
      </c>
      <c r="I92" s="69">
        <f>'5-Year Plan (2014-19)'!GZ152</f>
        <v>2077</v>
      </c>
      <c r="J92" s="69">
        <f>'5-Year Plan (2014-19)'!IX152</f>
        <v>2020</v>
      </c>
    </row>
    <row r="93" spans="1:10" ht="15" thickBot="1">
      <c r="A93" s="1077"/>
      <c r="B93" s="1080"/>
      <c r="C93" s="1070"/>
      <c r="D93" s="57" t="s">
        <v>49</v>
      </c>
      <c r="E93" s="60">
        <f>'5-Year Plan (2014-19)'!J152</f>
        <v>250438</v>
      </c>
      <c r="F93" s="66">
        <f>'5-Year Plan (2014-19)'!BH152</f>
        <v>65136</v>
      </c>
      <c r="G93" s="66">
        <f>'5-Year Plan (2014-19)'!DF152</f>
        <v>50880</v>
      </c>
      <c r="H93" s="66">
        <f>'5-Year Plan (2014-19)'!FD152</f>
        <v>22920</v>
      </c>
      <c r="I93" s="69">
        <f>'5-Year Plan (2014-19)'!HB152</f>
        <v>53080</v>
      </c>
      <c r="J93" s="69">
        <f>'5-Year Plan (2014-19)'!IZ152</f>
        <v>50800</v>
      </c>
    </row>
    <row r="94" spans="1:10" ht="15" thickBot="1">
      <c r="A94" s="1077"/>
      <c r="B94" s="1080"/>
      <c r="C94" s="1070" t="s">
        <v>226</v>
      </c>
      <c r="D94" s="7" t="s">
        <v>121</v>
      </c>
      <c r="E94" s="60">
        <f>'5-Year Plan (2014-19)'!K152</f>
        <v>2487</v>
      </c>
      <c r="F94" s="66">
        <f>'5-Year Plan (2014-19)'!BI152</f>
        <v>150</v>
      </c>
      <c r="G94" s="66">
        <f>'5-Year Plan (2014-19)'!DG152</f>
        <v>250</v>
      </c>
      <c r="H94" s="66">
        <f>'5-Year Plan (2014-19)'!FE152</f>
        <v>250</v>
      </c>
      <c r="I94" s="69">
        <f>'5-Year Plan (2014-19)'!HC152</f>
        <v>250</v>
      </c>
      <c r="J94" s="69">
        <f>'5-Year Plan (2014-19)'!JA152</f>
        <v>250</v>
      </c>
    </row>
    <row r="95" spans="1:10" ht="15" thickBot="1">
      <c r="A95" s="1077"/>
      <c r="B95" s="1080"/>
      <c r="C95" s="1070"/>
      <c r="D95" s="57" t="s">
        <v>49</v>
      </c>
      <c r="E95" s="60">
        <f>'5-Year Plan (2014-19)'!M152</f>
        <v>87053</v>
      </c>
      <c r="F95" s="66">
        <f>'5-Year Plan (2014-19)'!BK152</f>
        <v>10000</v>
      </c>
      <c r="G95" s="66">
        <f>'5-Year Plan (2014-19)'!DI152</f>
        <v>12000</v>
      </c>
      <c r="H95" s="66">
        <f>'5-Year Plan (2014-19)'!FG152</f>
        <v>15000</v>
      </c>
      <c r="I95" s="69">
        <f>'5-Year Plan (2014-19)'!HE152</f>
        <v>15000</v>
      </c>
      <c r="J95" s="69">
        <f>'5-Year Plan (2014-19)'!JC152</f>
        <v>15000</v>
      </c>
    </row>
    <row r="96" spans="1:10" ht="15" customHeight="1" thickBot="1">
      <c r="A96" s="1077"/>
      <c r="B96" s="1080"/>
      <c r="C96" s="1070" t="s">
        <v>272</v>
      </c>
      <c r="D96" s="7" t="s">
        <v>121</v>
      </c>
      <c r="E96" s="60">
        <f>'5-Year Plan (2014-19)'!N152</f>
        <v>407</v>
      </c>
      <c r="F96" s="66">
        <f>'5-Year Plan (2014-19)'!BL152</f>
        <v>0</v>
      </c>
      <c r="G96" s="66">
        <f>'5-Year Plan (2014-19)'!DJ152</f>
        <v>4797</v>
      </c>
      <c r="H96" s="66">
        <f>'5-Year Plan (2014-19)'!FH152</f>
        <v>150</v>
      </c>
      <c r="I96" s="69">
        <f>'5-Year Plan (2014-19)'!HF152</f>
        <v>250</v>
      </c>
      <c r="J96" s="69">
        <f>'5-Year Plan (2014-19)'!JD152</f>
        <v>250</v>
      </c>
    </row>
    <row r="97" spans="1:10" ht="15" customHeight="1" thickBot="1">
      <c r="A97" s="1077"/>
      <c r="B97" s="1081"/>
      <c r="C97" s="1070"/>
      <c r="D97" s="57" t="s">
        <v>49</v>
      </c>
      <c r="E97" s="60">
        <f>'5-Year Plan (2014-19)'!P152</f>
        <v>10605</v>
      </c>
      <c r="F97" s="66">
        <f>'5-Year Plan (2014-19)'!BN152</f>
        <v>0</v>
      </c>
      <c r="G97" s="66">
        <f>'5-Year Plan (2014-19)'!DL152</f>
        <v>119925</v>
      </c>
      <c r="H97" s="66">
        <f>'5-Year Plan (2014-19)'!FJ152</f>
        <v>4500</v>
      </c>
      <c r="I97" s="69">
        <f>'5-Year Plan (2014-19)'!HH152</f>
        <v>7500</v>
      </c>
      <c r="J97" s="69">
        <f>'5-Year Plan (2014-19)'!JF152</f>
        <v>7500</v>
      </c>
    </row>
    <row r="98" spans="1:10" ht="15.75" thickBot="1">
      <c r="A98" s="1077"/>
      <c r="B98" s="8"/>
      <c r="C98" s="1070" t="s">
        <v>43</v>
      </c>
      <c r="D98" s="7" t="s">
        <v>121</v>
      </c>
      <c r="E98" s="60">
        <f>'5-Year Plan (2014-19)'!Q152</f>
        <v>0</v>
      </c>
      <c r="F98" s="66">
        <f>'5-Year Plan (2014-19)'!BO152</f>
        <v>345</v>
      </c>
      <c r="G98" s="66">
        <f>'5-Year Plan (2014-19)'!DM152</f>
        <v>0</v>
      </c>
      <c r="H98" s="66">
        <f>'5-Year Plan (2014-19)'!FK152</f>
        <v>0</v>
      </c>
      <c r="I98" s="69">
        <f>'5-Year Plan (2014-19)'!HI152</f>
        <v>0</v>
      </c>
      <c r="J98" s="69">
        <f>'5-Year Plan (2014-19)'!JG152</f>
        <v>0</v>
      </c>
    </row>
    <row r="99" spans="1:10" ht="15" thickBot="1">
      <c r="A99" s="1077"/>
      <c r="B99" s="47"/>
      <c r="C99" s="1070"/>
      <c r="D99" s="57" t="s">
        <v>49</v>
      </c>
      <c r="E99" s="60">
        <f>'5-Year Plan (2014-19)'!S152</f>
        <v>0</v>
      </c>
      <c r="F99" s="66">
        <f>'5-Year Plan (2014-19)'!BQ152</f>
        <v>362500</v>
      </c>
      <c r="G99" s="66">
        <f>'5-Year Plan (2014-19)'!DO152</f>
        <v>0</v>
      </c>
      <c r="H99" s="66">
        <f>'5-Year Plan (2014-19)'!FM152</f>
        <v>0</v>
      </c>
      <c r="I99" s="69">
        <f>'5-Year Plan (2014-19)'!HK152</f>
        <v>0</v>
      </c>
      <c r="J99" s="69">
        <f>'5-Year Plan (2014-19)'!JI152</f>
        <v>0</v>
      </c>
    </row>
    <row r="100" spans="1:10" ht="15" thickBot="1">
      <c r="A100" s="1077"/>
      <c r="B100" s="48"/>
      <c r="C100" s="1070" t="s">
        <v>41</v>
      </c>
      <c r="D100" s="7" t="s">
        <v>121</v>
      </c>
      <c r="E100" s="60">
        <f>'5-Year Plan (2014-19)'!T152</f>
        <v>28</v>
      </c>
      <c r="F100" s="66">
        <f>'5-Year Plan (2014-19)'!BR152</f>
        <v>0</v>
      </c>
      <c r="G100" s="66">
        <f>'5-Year Plan (2014-19)'!DP152</f>
        <v>0</v>
      </c>
      <c r="H100" s="66">
        <f>'5-Year Plan (2014-19)'!FN152</f>
        <v>150</v>
      </c>
      <c r="I100" s="69">
        <f>'5-Year Plan (2014-19)'!HL152</f>
        <v>250</v>
      </c>
      <c r="J100" s="69">
        <f>'5-Year Plan (2014-19)'!JJ152</f>
        <v>250</v>
      </c>
    </row>
    <row r="101" spans="1:10" ht="15" thickBot="1">
      <c r="A101" s="1077"/>
      <c r="B101" s="48"/>
      <c r="C101" s="1070"/>
      <c r="D101" s="57" t="s">
        <v>49</v>
      </c>
      <c r="E101" s="60">
        <f>'5-Year Plan (2014-19)'!V152</f>
        <v>7728</v>
      </c>
      <c r="F101" s="66">
        <f>'5-Year Plan (2014-19)'!BT152</f>
        <v>0</v>
      </c>
      <c r="G101" s="66">
        <f>'5-Year Plan (2014-19)'!DR152</f>
        <v>0</v>
      </c>
      <c r="H101" s="66">
        <f>'5-Year Plan (2014-19)'!FP152</f>
        <v>75000</v>
      </c>
      <c r="I101" s="69">
        <f>'5-Year Plan (2014-19)'!HN152</f>
        <v>125000</v>
      </c>
      <c r="J101" s="69">
        <f>'5-Year Plan (2014-19)'!JL152</f>
        <v>125000</v>
      </c>
    </row>
    <row r="102" spans="1:10" ht="15" thickBot="1">
      <c r="A102" s="1077"/>
      <c r="B102" s="48"/>
      <c r="C102" s="963" t="s">
        <v>342</v>
      </c>
      <c r="D102" s="7" t="s">
        <v>121</v>
      </c>
      <c r="E102" s="60">
        <f>'5-Year Plan (2014-19)'!W152</f>
        <v>0</v>
      </c>
      <c r="F102" s="66">
        <f>'5-Year Plan (2014-19)'!BU152</f>
        <v>0</v>
      </c>
      <c r="G102" s="66">
        <f>'5-Year Plan (2014-19)'!DS152</f>
        <v>0</v>
      </c>
      <c r="H102" s="66">
        <f>'5-Year Plan (2014-19)'!FQ152</f>
        <v>0</v>
      </c>
      <c r="I102" s="69">
        <f>'5-Year Plan (2014-19)'!HO152</f>
        <v>0</v>
      </c>
      <c r="J102" s="69">
        <f>'5-Year Plan (2014-19)'!JM152</f>
        <v>0</v>
      </c>
    </row>
    <row r="103" spans="1:10" ht="15" customHeight="1" thickBot="1">
      <c r="A103" s="1077"/>
      <c r="B103" s="48"/>
      <c r="C103" s="964"/>
      <c r="D103" s="57" t="s">
        <v>49</v>
      </c>
      <c r="E103" s="60">
        <f>'5-Year Plan (2014-19)'!Y152</f>
        <v>0</v>
      </c>
      <c r="F103" s="66">
        <f>'5-Year Plan (2014-19)'!BW152</f>
        <v>0</v>
      </c>
      <c r="G103" s="66">
        <f>'5-Year Plan (2014-19)'!DU152</f>
        <v>0</v>
      </c>
      <c r="H103" s="66">
        <f>'5-Year Plan (2014-19)'!FS152</f>
        <v>0</v>
      </c>
      <c r="I103" s="69">
        <f>'5-Year Plan (2014-19)'!HQ152</f>
        <v>0</v>
      </c>
      <c r="J103" s="69">
        <f>'5-Year Plan (2014-19)'!JO152</f>
        <v>0</v>
      </c>
    </row>
    <row r="104" spans="1:10" ht="29.25" thickBot="1">
      <c r="A104" s="1077"/>
      <c r="B104" s="48"/>
      <c r="C104" s="1070" t="s">
        <v>52</v>
      </c>
      <c r="D104" s="7" t="s">
        <v>51</v>
      </c>
      <c r="E104" s="60">
        <f>'5-Year Plan (2014-19)'!Z152</f>
        <v>0</v>
      </c>
      <c r="F104" s="66">
        <f>'5-Year Plan (2014-19)'!BX152</f>
        <v>200000</v>
      </c>
      <c r="G104" s="66">
        <f>'5-Year Plan (2014-19)'!DV152</f>
        <v>524514</v>
      </c>
      <c r="H104" s="66">
        <f>'5-Year Plan (2014-19)'!FT152</f>
        <v>364910</v>
      </c>
      <c r="I104" s="69">
        <f>'5-Year Plan (2014-19)'!HR152</f>
        <v>358079</v>
      </c>
      <c r="J104" s="69">
        <f>'5-Year Plan (2014-19)'!JP152</f>
        <v>352158</v>
      </c>
    </row>
    <row r="105" spans="1:10" ht="15" thickBot="1">
      <c r="A105" s="1077"/>
      <c r="B105" s="48"/>
      <c r="C105" s="1070"/>
      <c r="D105" s="57" t="s">
        <v>49</v>
      </c>
      <c r="E105" s="60">
        <f>'5-Year Plan (2014-19)'!AB152</f>
        <v>0</v>
      </c>
      <c r="F105" s="66">
        <f>'5-Year Plan (2014-19)'!BZ152</f>
        <v>80000</v>
      </c>
      <c r="G105" s="66">
        <f>'5-Year Plan (2014-19)'!DX152</f>
        <v>209805.6</v>
      </c>
      <c r="H105" s="66">
        <f>'5-Year Plan (2014-19)'!FV152</f>
        <v>145964</v>
      </c>
      <c r="I105" s="69">
        <f>'5-Year Plan (2014-19)'!HT152</f>
        <v>150231</v>
      </c>
      <c r="J105" s="69">
        <f>'5-Year Plan (2014-19)'!JR152</f>
        <v>147863</v>
      </c>
    </row>
    <row r="106" spans="1:10" ht="29.25" thickBot="1">
      <c r="A106" s="1077"/>
      <c r="B106" s="48"/>
      <c r="C106" s="85" t="s">
        <v>50</v>
      </c>
      <c r="D106" s="7" t="s">
        <v>51</v>
      </c>
      <c r="E106" s="60">
        <f>'5-Year Plan (2014-19)'!AC152</f>
        <v>40000</v>
      </c>
      <c r="F106" s="66">
        <f>'5-Year Plan (2014-19)'!CA152</f>
        <v>524514</v>
      </c>
      <c r="G106" s="66">
        <f>'5-Year Plan (2014-19)'!DY152</f>
        <v>364910</v>
      </c>
      <c r="H106" s="66">
        <f>'5-Year Plan (2014-19)'!FW152</f>
        <v>358079</v>
      </c>
      <c r="I106" s="69">
        <f>'5-Year Plan (2014-19)'!HU152</f>
        <v>352158</v>
      </c>
      <c r="J106" s="69">
        <f>'5-Year Plan (2014-19)'!JS152</f>
        <v>350000</v>
      </c>
    </row>
    <row r="107" spans="1:10" ht="15" thickBot="1">
      <c r="A107" s="1077"/>
      <c r="B107" s="48"/>
      <c r="C107" s="1070" t="s">
        <v>120</v>
      </c>
      <c r="D107" s="7" t="s">
        <v>121</v>
      </c>
      <c r="E107" s="60">
        <f>'5-Year Plan (2014-19)'!AD152</f>
        <v>0</v>
      </c>
      <c r="F107" s="66">
        <f>'5-Year Plan (2014-19)'!CB152</f>
        <v>0</v>
      </c>
      <c r="G107" s="66">
        <f>'5-Year Plan (2014-19)'!DZ152</f>
        <v>0</v>
      </c>
      <c r="H107" s="66">
        <f>'5-Year Plan (2014-19)'!FX152</f>
        <v>0</v>
      </c>
      <c r="I107" s="69">
        <f>'5-Year Plan (2014-19)'!HV152</f>
        <v>0</v>
      </c>
      <c r="J107" s="69">
        <f>'5-Year Plan (2014-19)'!JT152</f>
        <v>0</v>
      </c>
    </row>
    <row r="108" spans="1:10" ht="15" thickBot="1">
      <c r="A108" s="1077"/>
      <c r="B108" s="48"/>
      <c r="C108" s="963"/>
      <c r="D108" s="57" t="s">
        <v>49</v>
      </c>
      <c r="E108" s="72">
        <f>'5-Year Plan (2014-19)'!AF152</f>
        <v>0</v>
      </c>
      <c r="F108" s="73">
        <f>'5-Year Plan (2014-19)'!CD152</f>
        <v>0</v>
      </c>
      <c r="G108" s="73">
        <f>'5-Year Plan (2014-19)'!EB152</f>
        <v>0</v>
      </c>
      <c r="H108" s="73">
        <f>'5-Year Plan (2014-19)'!FZ152</f>
        <v>0</v>
      </c>
      <c r="I108" s="74">
        <f>'5-Year Plan (2014-19)'!HX152</f>
        <v>0</v>
      </c>
      <c r="J108" s="74">
        <f>'5-Year Plan (2014-19)'!JV152</f>
        <v>0</v>
      </c>
    </row>
    <row r="109" spans="1:10" ht="15.75" thickBot="1">
      <c r="A109" s="1078"/>
      <c r="B109" s="1082" t="s">
        <v>72</v>
      </c>
      <c r="C109" s="1083"/>
      <c r="D109" s="63" t="s">
        <v>49</v>
      </c>
      <c r="E109" s="78">
        <f>'5-Year Plan (2014-19)'!AG152</f>
        <v>441260</v>
      </c>
      <c r="F109" s="79">
        <f>'5-Year Plan (2014-19)'!CE152</f>
        <v>544096</v>
      </c>
      <c r="G109" s="79">
        <f>'5-Year Plan (2014-19)'!EC152</f>
        <v>396310.6</v>
      </c>
      <c r="H109" s="79">
        <f>'5-Year Plan (2014-19)'!GA152</f>
        <v>263384</v>
      </c>
      <c r="I109" s="80">
        <f>'5-Year Plan (2014-19)'!HY152</f>
        <v>350811</v>
      </c>
      <c r="J109" s="80">
        <f>'5-Year Plan (2014-19)'!JW152</f>
        <v>346163</v>
      </c>
    </row>
    <row r="110" spans="1:10" ht="15" thickBot="1">
      <c r="A110" s="1067" t="s">
        <v>78</v>
      </c>
      <c r="B110" s="50"/>
      <c r="C110" s="1070" t="s">
        <v>68</v>
      </c>
      <c r="D110" s="7" t="s">
        <v>121</v>
      </c>
      <c r="E110" s="75">
        <f>'5-Year Plan (2014-19)'!AH152</f>
        <v>0</v>
      </c>
      <c r="F110" s="76">
        <f>'5-Year Plan (2014-19)'!CF152</f>
        <v>0</v>
      </c>
      <c r="G110" s="76">
        <f>'5-Year Plan (2014-19)'!ED152</f>
        <v>0</v>
      </c>
      <c r="H110" s="76">
        <f>'5-Year Plan (2014-19)'!GB152</f>
        <v>0</v>
      </c>
      <c r="I110" s="77">
        <f>'5-Year Plan (2014-19)'!HZ152</f>
        <v>0</v>
      </c>
      <c r="J110" s="77">
        <f>'5-Year Plan (2014-19)'!JX152</f>
        <v>0</v>
      </c>
    </row>
    <row r="111" spans="1:10" ht="15" thickBot="1">
      <c r="A111" s="1068"/>
      <c r="B111" s="51"/>
      <c r="C111" s="1070"/>
      <c r="D111" s="57" t="s">
        <v>49</v>
      </c>
      <c r="E111" s="60">
        <f>'5-Year Plan (2014-19)'!AJ152</f>
        <v>0</v>
      </c>
      <c r="F111" s="66">
        <f>'5-Year Plan (2014-19)'!CH152</f>
        <v>0</v>
      </c>
      <c r="G111" s="66">
        <f>'5-Year Plan (2014-19)'!EF152</f>
        <v>0</v>
      </c>
      <c r="H111" s="66">
        <f>'5-Year Plan (2014-19)'!GD152</f>
        <v>0</v>
      </c>
      <c r="I111" s="69">
        <f>'5-Year Plan (2014-19)'!IB152</f>
        <v>0</v>
      </c>
      <c r="J111" s="69">
        <f>'5-Year Plan (2014-19)'!JZ152</f>
        <v>0</v>
      </c>
    </row>
    <row r="112" spans="1:10" ht="15" thickBot="1">
      <c r="A112" s="1068"/>
      <c r="B112" s="51"/>
      <c r="C112" s="1070" t="s">
        <v>74</v>
      </c>
      <c r="D112" s="7" t="s">
        <v>121</v>
      </c>
      <c r="E112" s="60">
        <f>'5-Year Plan (2014-19)'!AK152</f>
        <v>0</v>
      </c>
      <c r="F112" s="66">
        <f>'5-Year Plan (2014-19)'!CI152</f>
        <v>0</v>
      </c>
      <c r="G112" s="66">
        <f>'5-Year Plan (2014-19)'!EG152</f>
        <v>0</v>
      </c>
      <c r="H112" s="66">
        <f>'5-Year Plan (2014-19)'!GE152</f>
        <v>0</v>
      </c>
      <c r="I112" s="69">
        <f>'5-Year Plan (2014-19)'!IC152</f>
        <v>0</v>
      </c>
      <c r="J112" s="69">
        <f>'5-Year Plan (2014-19)'!KA152</f>
        <v>0</v>
      </c>
    </row>
    <row r="113" spans="1:10" ht="15" thickBot="1">
      <c r="A113" s="1068"/>
      <c r="B113" s="51"/>
      <c r="C113" s="1070"/>
      <c r="D113" s="57" t="s">
        <v>49</v>
      </c>
      <c r="E113" s="60">
        <f>'5-Year Plan (2014-19)'!AM152</f>
        <v>0</v>
      </c>
      <c r="F113" s="66">
        <f>'5-Year Plan (2014-19)'!CK152</f>
        <v>0</v>
      </c>
      <c r="G113" s="66">
        <f>'5-Year Plan (2014-19)'!EI152</f>
        <v>0</v>
      </c>
      <c r="H113" s="66">
        <f>'5-Year Plan (2014-19)'!GG152</f>
        <v>0</v>
      </c>
      <c r="I113" s="69">
        <f>'5-Year Plan (2014-19)'!IE152</f>
        <v>0</v>
      </c>
      <c r="J113" s="69">
        <f>'5-Year Plan (2014-19)'!KC152</f>
        <v>0</v>
      </c>
    </row>
    <row r="114" spans="1:10" ht="15" thickBot="1">
      <c r="A114" s="1068"/>
      <c r="B114" s="51"/>
      <c r="C114" s="1070" t="s">
        <v>44</v>
      </c>
      <c r="D114" s="7" t="s">
        <v>121</v>
      </c>
      <c r="E114" s="60">
        <f>'5-Year Plan (2014-19)'!AN152</f>
        <v>0</v>
      </c>
      <c r="F114" s="66">
        <f>'5-Year Plan (2014-19)'!CL152</f>
        <v>0</v>
      </c>
      <c r="G114" s="66">
        <f>'5-Year Plan (2014-19)'!EJ152</f>
        <v>0</v>
      </c>
      <c r="H114" s="66">
        <f>'5-Year Plan (2014-19)'!GH152</f>
        <v>0</v>
      </c>
      <c r="I114" s="69">
        <f>'5-Year Plan (2014-19)'!IF152</f>
        <v>0</v>
      </c>
      <c r="J114" s="69">
        <f>'5-Year Plan (2014-19)'!KD152</f>
        <v>0</v>
      </c>
    </row>
    <row r="115" spans="1:10" ht="15" thickBot="1">
      <c r="A115" s="1068"/>
      <c r="B115" s="51"/>
      <c r="C115" s="1070"/>
      <c r="D115" s="57" t="s">
        <v>49</v>
      </c>
      <c r="E115" s="60">
        <f>'5-Year Plan (2014-19)'!AP152</f>
        <v>0</v>
      </c>
      <c r="F115" s="66">
        <f>'5-Year Plan (2014-19)'!CN152</f>
        <v>0</v>
      </c>
      <c r="G115" s="66">
        <f>'5-Year Plan (2014-19)'!EL152</f>
        <v>0</v>
      </c>
      <c r="H115" s="66">
        <f>'5-Year Plan (2014-19)'!GJ152</f>
        <v>0</v>
      </c>
      <c r="I115" s="69">
        <f>'5-Year Plan (2014-19)'!IH152</f>
        <v>0</v>
      </c>
      <c r="J115" s="69">
        <f>'5-Year Plan (2014-19)'!KF152</f>
        <v>0</v>
      </c>
    </row>
    <row r="116" spans="1:10" ht="15" thickBot="1">
      <c r="A116" s="1068"/>
      <c r="B116" s="51"/>
      <c r="C116" s="1070" t="s">
        <v>45</v>
      </c>
      <c r="D116" s="7" t="s">
        <v>121</v>
      </c>
      <c r="E116" s="60">
        <f>'5-Year Plan (2014-19)'!AQ152</f>
        <v>0</v>
      </c>
      <c r="F116" s="66">
        <f>'5-Year Plan (2014-19)'!CO152</f>
        <v>0</v>
      </c>
      <c r="G116" s="66">
        <f>'5-Year Plan (2014-19)'!EM152</f>
        <v>0</v>
      </c>
      <c r="H116" s="66">
        <f>'5-Year Plan (2014-19)'!GK152</f>
        <v>0</v>
      </c>
      <c r="I116" s="69">
        <f>'5-Year Plan (2014-19)'!II152</f>
        <v>0</v>
      </c>
      <c r="J116" s="69">
        <f>'5-Year Plan (2014-19)'!KG152</f>
        <v>0</v>
      </c>
    </row>
    <row r="117" spans="1:10" ht="15" thickBot="1">
      <c r="A117" s="1068"/>
      <c r="B117" s="51"/>
      <c r="C117" s="1070"/>
      <c r="D117" s="57" t="s">
        <v>49</v>
      </c>
      <c r="E117" s="60">
        <f>'5-Year Plan (2014-19)'!AS152</f>
        <v>0</v>
      </c>
      <c r="F117" s="66">
        <f>'5-Year Plan (2014-19)'!CQ152</f>
        <v>0</v>
      </c>
      <c r="G117" s="66">
        <f>'5-Year Plan (2014-19)'!EO152</f>
        <v>0</v>
      </c>
      <c r="H117" s="66">
        <f>'5-Year Plan (2014-19)'!GM152</f>
        <v>0</v>
      </c>
      <c r="I117" s="69">
        <f>'5-Year Plan (2014-19)'!IK152</f>
        <v>0</v>
      </c>
      <c r="J117" s="69">
        <f>'5-Year Plan (2014-19)'!KI152</f>
        <v>0</v>
      </c>
    </row>
    <row r="118" spans="1:10" ht="15" thickBot="1">
      <c r="A118" s="1068"/>
      <c r="B118" s="51"/>
      <c r="C118" s="1070" t="s">
        <v>46</v>
      </c>
      <c r="D118" s="7" t="s">
        <v>121</v>
      </c>
      <c r="E118" s="60">
        <f>'5-Year Plan (2014-19)'!AT152</f>
        <v>0</v>
      </c>
      <c r="F118" s="66">
        <f>'5-Year Plan (2014-19)'!CR152</f>
        <v>0</v>
      </c>
      <c r="G118" s="66">
        <f>'5-Year Plan (2014-19)'!EP152</f>
        <v>0</v>
      </c>
      <c r="H118" s="66">
        <f>'5-Year Plan (2014-19)'!GN152</f>
        <v>0</v>
      </c>
      <c r="I118" s="69">
        <f>'5-Year Plan (2014-19)'!IL152</f>
        <v>0</v>
      </c>
      <c r="J118" s="69">
        <f>'5-Year Plan (2014-19)'!KJ152</f>
        <v>0</v>
      </c>
    </row>
    <row r="119" spans="1:10" ht="15" thickBot="1">
      <c r="A119" s="1068"/>
      <c r="B119" s="52"/>
      <c r="C119" s="1070"/>
      <c r="D119" s="57" t="s">
        <v>49</v>
      </c>
      <c r="E119" s="72">
        <f>'5-Year Plan (2014-19)'!AV152</f>
        <v>0</v>
      </c>
      <c r="F119" s="73">
        <f>'5-Year Plan (2014-19)'!CT152</f>
        <v>0</v>
      </c>
      <c r="G119" s="73">
        <f>'5-Year Plan (2014-19)'!ER152</f>
        <v>0</v>
      </c>
      <c r="H119" s="73">
        <f>'5-Year Plan (2014-19)'!GP152</f>
        <v>0</v>
      </c>
      <c r="I119" s="74">
        <f>'5-Year Plan (2014-19)'!IN152</f>
        <v>0</v>
      </c>
      <c r="J119" s="74">
        <f>'5-Year Plan (2014-19)'!KL152</f>
        <v>0</v>
      </c>
    </row>
    <row r="120" spans="1:10" ht="15.75" thickBot="1">
      <c r="A120" s="1069"/>
      <c r="B120" s="1071" t="s">
        <v>73</v>
      </c>
      <c r="C120" s="1072"/>
      <c r="D120" s="64" t="s">
        <v>49</v>
      </c>
      <c r="E120" s="81">
        <f>'5-Year Plan (2014-19)'!AW152</f>
        <v>0</v>
      </c>
      <c r="F120" s="82">
        <f>'5-Year Plan (2014-19)'!CU152</f>
        <v>0</v>
      </c>
      <c r="G120" s="82">
        <f>'5-Year Plan (2014-19)'!ES152</f>
        <v>0</v>
      </c>
      <c r="H120" s="82">
        <f>'5-Year Plan (2014-19)'!GQ152</f>
        <v>0</v>
      </c>
      <c r="I120" s="83">
        <f>'5-Year Plan (2014-19)'!IO152</f>
        <v>0</v>
      </c>
      <c r="J120" s="83">
        <f>'5-Year Plan (2014-19)'!KM152</f>
        <v>0</v>
      </c>
    </row>
    <row r="121" spans="1:10" ht="15.6" customHeight="1" thickBot="1">
      <c r="A121" s="1073" t="s">
        <v>75</v>
      </c>
      <c r="B121" s="54"/>
      <c r="C121" s="91" t="s">
        <v>86</v>
      </c>
      <c r="D121" s="57" t="s">
        <v>49</v>
      </c>
      <c r="E121" s="60">
        <f>'5-Year Plan (2014-19)'!AX152</f>
        <v>0</v>
      </c>
      <c r="F121" s="66">
        <f>'5-Year Plan (2014-19)'!CV152</f>
        <v>20000</v>
      </c>
      <c r="G121" s="66">
        <f>'5-Year Plan (2014-19)'!ET152</f>
        <v>0</v>
      </c>
      <c r="H121" s="66">
        <f>'5-Year Plan (2014-19)'!GR152</f>
        <v>0</v>
      </c>
      <c r="I121" s="69">
        <f>'5-Year Plan (2014-19)'!IP152</f>
        <v>0</v>
      </c>
      <c r="J121" s="69">
        <f>'5-Year Plan (2014-19)'!KN152</f>
        <v>0</v>
      </c>
    </row>
    <row r="122" spans="1:10" ht="32.25" thickBot="1">
      <c r="A122" s="1074"/>
      <c r="B122" s="54"/>
      <c r="C122" s="62" t="s">
        <v>69</v>
      </c>
      <c r="D122" s="57" t="s">
        <v>49</v>
      </c>
      <c r="E122" s="60">
        <f>'5-Year Plan (2014-19)'!AY152</f>
        <v>29850</v>
      </c>
      <c r="F122" s="66">
        <f>'5-Year Plan (2014-19)'!CW152</f>
        <v>10000</v>
      </c>
      <c r="G122" s="66">
        <f>'5-Year Plan (2014-19)'!EU152</f>
        <v>10000</v>
      </c>
      <c r="H122" s="66">
        <f>'5-Year Plan (2014-19)'!GS152</f>
        <v>10000</v>
      </c>
      <c r="I122" s="69">
        <f>'5-Year Plan (2014-19)'!IQ152</f>
        <v>10000</v>
      </c>
      <c r="J122" s="69">
        <f>'5-Year Plan (2014-19)'!KO152</f>
        <v>10000</v>
      </c>
    </row>
    <row r="123" spans="1:10" ht="48" thickBot="1">
      <c r="A123" s="1074"/>
      <c r="B123" s="55"/>
      <c r="C123" s="62" t="s">
        <v>47</v>
      </c>
      <c r="D123" s="7" t="s">
        <v>49</v>
      </c>
      <c r="E123" s="61">
        <f>'5-Year Plan (2014-19)'!AZ152</f>
        <v>44126</v>
      </c>
      <c r="F123" s="70">
        <f>'5-Year Plan (2014-19)'!CX152</f>
        <v>54409.600000000006</v>
      </c>
      <c r="G123" s="70">
        <f>'5-Year Plan (2014-19)'!EV152</f>
        <v>39631.06</v>
      </c>
      <c r="H123" s="70">
        <f>'5-Year Plan (2014-19)'!GT152</f>
        <v>26338.400000000001</v>
      </c>
      <c r="I123" s="71">
        <f>'5-Year Plan (2014-19)'!IR152</f>
        <v>35081.1</v>
      </c>
      <c r="J123" s="71">
        <f>'5-Year Plan (2014-19)'!KP152</f>
        <v>34616.300000000003</v>
      </c>
    </row>
    <row r="124" spans="1:10" ht="15" customHeight="1" thickBot="1">
      <c r="A124" s="1075"/>
      <c r="B124" s="953" t="s">
        <v>135</v>
      </c>
      <c r="C124" s="954"/>
      <c r="D124" s="86" t="s">
        <v>49</v>
      </c>
      <c r="E124" s="87">
        <f>SUM(E121:E123)</f>
        <v>73976</v>
      </c>
      <c r="F124" s="87">
        <f t="shared" ref="F124:I124" si="6">SUM(F121:F123)</f>
        <v>84409.600000000006</v>
      </c>
      <c r="G124" s="87">
        <f t="shared" si="6"/>
        <v>49631.06</v>
      </c>
      <c r="H124" s="87">
        <f t="shared" si="6"/>
        <v>36338.400000000001</v>
      </c>
      <c r="I124" s="87">
        <f t="shared" si="6"/>
        <v>45081.1</v>
      </c>
      <c r="J124" s="87">
        <f t="shared" ref="J124" si="7">SUM(J121:J123)</f>
        <v>44616.3</v>
      </c>
    </row>
    <row r="125" spans="1:10" ht="15.75" thickBot="1">
      <c r="B125" s="1058" t="s">
        <v>136</v>
      </c>
      <c r="C125" s="1059"/>
      <c r="D125" s="88" t="s">
        <v>49</v>
      </c>
      <c r="E125" s="89">
        <f t="shared" ref="E125:J125" si="8">SUM(E124,E120,E109)</f>
        <v>515236</v>
      </c>
      <c r="F125" s="89">
        <f t="shared" si="8"/>
        <v>628505.59999999998</v>
      </c>
      <c r="G125" s="89">
        <f t="shared" si="8"/>
        <v>445941.66</v>
      </c>
      <c r="H125" s="89">
        <f t="shared" si="8"/>
        <v>299722.40000000002</v>
      </c>
      <c r="I125" s="89">
        <f t="shared" si="8"/>
        <v>395892.1</v>
      </c>
      <c r="J125" s="89">
        <f t="shared" si="8"/>
        <v>390779.3</v>
      </c>
    </row>
    <row r="129" spans="1:10" ht="15" thickBot="1"/>
    <row r="130" spans="1:10" ht="21" thickBot="1">
      <c r="E130" s="1047" t="s">
        <v>28</v>
      </c>
      <c r="F130" s="1048"/>
      <c r="G130" s="1048"/>
      <c r="H130" s="1048"/>
      <c r="I130" s="1048"/>
      <c r="J130" s="1049"/>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(2014-19)'!E221</f>
        <v>0</v>
      </c>
      <c r="F133" s="67">
        <f>'5-Year Plan (2014-19)'!BC221</f>
        <v>0</v>
      </c>
      <c r="G133" s="67">
        <f>'5-Year Plan (2014-19)'!DA221</f>
        <v>0</v>
      </c>
      <c r="H133" s="67">
        <f>'5-Year Plan (2014-19)'!EY221</f>
        <v>0</v>
      </c>
      <c r="I133" s="68">
        <f>'5-Year Plan (2014-19)'!GW221</f>
        <v>0</v>
      </c>
      <c r="J133" s="68">
        <f>'5-Year Plan (2014-19)'!IU221</f>
        <v>0</v>
      </c>
    </row>
    <row r="134" spans="1:10" ht="15" thickBot="1">
      <c r="A134" s="1077"/>
      <c r="B134" s="1080"/>
      <c r="C134" s="1070"/>
      <c r="D134" s="57" t="s">
        <v>49</v>
      </c>
      <c r="E134" s="59">
        <f>'5-Year Plan (2014-19)'!G221</f>
        <v>0</v>
      </c>
      <c r="F134" s="66">
        <f>'5-Year Plan (2014-19)'!BE221</f>
        <v>0</v>
      </c>
      <c r="G134" s="66">
        <f>'5-Year Plan (2014-19)'!DC221</f>
        <v>0</v>
      </c>
      <c r="H134" s="66">
        <f>'5-Year Plan (2014-19)'!FA221</f>
        <v>0</v>
      </c>
      <c r="I134" s="69">
        <f>'5-Year Plan (2014-19)'!GY221</f>
        <v>0</v>
      </c>
      <c r="J134" s="69">
        <f>'5-Year Plan (2014-19)'!IW221</f>
        <v>0</v>
      </c>
    </row>
    <row r="135" spans="1:10" ht="15" thickBot="1">
      <c r="A135" s="1077"/>
      <c r="B135" s="1080"/>
      <c r="C135" s="1070" t="s">
        <v>65</v>
      </c>
      <c r="D135" s="7" t="s">
        <v>121</v>
      </c>
      <c r="E135" s="60">
        <f>'5-Year Plan (2014-19)'!H221</f>
        <v>195</v>
      </c>
      <c r="F135" s="66">
        <f>'5-Year Plan (2014-19)'!BF221</f>
        <v>693</v>
      </c>
      <c r="G135" s="66">
        <f>'5-Year Plan (2014-19)'!DD221</f>
        <v>50</v>
      </c>
      <c r="H135" s="66">
        <f>'5-Year Plan (2014-19)'!FB221</f>
        <v>75</v>
      </c>
      <c r="I135" s="69">
        <f>'5-Year Plan (2014-19)'!GZ221</f>
        <v>50</v>
      </c>
      <c r="J135" s="69">
        <f>'5-Year Plan (2014-19)'!IX221</f>
        <v>50</v>
      </c>
    </row>
    <row r="136" spans="1:10" ht="15" thickBot="1">
      <c r="A136" s="1077"/>
      <c r="B136" s="1080"/>
      <c r="C136" s="1070"/>
      <c r="D136" s="57" t="s">
        <v>49</v>
      </c>
      <c r="E136" s="60">
        <f>'5-Year Plan (2014-19)'!J221</f>
        <v>11825</v>
      </c>
      <c r="F136" s="66">
        <f>'5-Year Plan (2014-19)'!BH221</f>
        <v>30370</v>
      </c>
      <c r="G136" s="66">
        <f>'5-Year Plan (2014-19)'!DF221</f>
        <v>3250</v>
      </c>
      <c r="H136" s="66">
        <f>'5-Year Plan (2014-19)'!FD221</f>
        <v>4875</v>
      </c>
      <c r="I136" s="69">
        <f>'5-Year Plan (2014-19)'!HB221</f>
        <v>3250</v>
      </c>
      <c r="J136" s="69">
        <f>'5-Year Plan (2014-19)'!IZ221</f>
        <v>3250</v>
      </c>
    </row>
    <row r="137" spans="1:10" ht="15" thickBot="1">
      <c r="A137" s="1077"/>
      <c r="B137" s="1080"/>
      <c r="C137" s="1070" t="s">
        <v>225</v>
      </c>
      <c r="D137" s="7" t="s">
        <v>121</v>
      </c>
      <c r="E137" s="60">
        <f>'5-Year Plan (2014-19)'!K221</f>
        <v>0</v>
      </c>
      <c r="F137" s="66">
        <f>'5-Year Plan (2014-19)'!BI221</f>
        <v>0</v>
      </c>
      <c r="G137" s="66">
        <f>'5-Year Plan (2014-19)'!DG221</f>
        <v>0</v>
      </c>
      <c r="H137" s="66">
        <f>'5-Year Plan (2014-19)'!FE221</f>
        <v>0</v>
      </c>
      <c r="I137" s="69">
        <f>'5-Year Plan (2014-19)'!HC221</f>
        <v>0</v>
      </c>
      <c r="J137" s="69">
        <f>'5-Year Plan (2014-19)'!JA221</f>
        <v>0</v>
      </c>
    </row>
    <row r="138" spans="1:10" ht="15" thickBot="1">
      <c r="A138" s="1077"/>
      <c r="B138" s="1080"/>
      <c r="C138" s="1070"/>
      <c r="D138" s="57" t="s">
        <v>49</v>
      </c>
      <c r="E138" s="60">
        <f>'5-Year Plan (2014-19)'!M221</f>
        <v>0</v>
      </c>
      <c r="F138" s="66">
        <f>'5-Year Plan (2014-19)'!BK221</f>
        <v>0</v>
      </c>
      <c r="G138" s="66">
        <f>'5-Year Plan (2014-19)'!DI221</f>
        <v>0</v>
      </c>
      <c r="H138" s="66">
        <f>'5-Year Plan (2014-19)'!FG221</f>
        <v>0</v>
      </c>
      <c r="I138" s="69">
        <f>'5-Year Plan (2014-19)'!HE221</f>
        <v>0</v>
      </c>
      <c r="J138" s="69">
        <f>'5-Year Plan (2014-19)'!JC221</f>
        <v>0</v>
      </c>
    </row>
    <row r="139" spans="1:10" ht="15" customHeight="1" thickBot="1">
      <c r="A139" s="1077"/>
      <c r="B139" s="1080"/>
      <c r="C139" s="1070" t="s">
        <v>272</v>
      </c>
      <c r="D139" s="7" t="s">
        <v>121</v>
      </c>
      <c r="E139" s="60">
        <f>'5-Year Plan (2014-19)'!N221</f>
        <v>0</v>
      </c>
      <c r="F139" s="66">
        <f>'5-Year Plan (2014-19)'!BL221</f>
        <v>0</v>
      </c>
      <c r="G139" s="66">
        <f>'5-Year Plan (2014-19)'!DJ221</f>
        <v>88</v>
      </c>
      <c r="H139" s="66">
        <f>'5-Year Plan (2014-19)'!FH221</f>
        <v>287</v>
      </c>
      <c r="I139" s="69">
        <f>'5-Year Plan (2014-19)'!HF221</f>
        <v>270</v>
      </c>
      <c r="J139" s="69">
        <f>'5-Year Plan (2014-19)'!JD221</f>
        <v>30</v>
      </c>
    </row>
    <row r="140" spans="1:10" ht="15" customHeight="1" thickBot="1">
      <c r="A140" s="1077"/>
      <c r="B140" s="1081"/>
      <c r="C140" s="1070"/>
      <c r="D140" s="57" t="s">
        <v>49</v>
      </c>
      <c r="E140" s="60">
        <f>'5-Year Plan (2014-19)'!P221</f>
        <v>0</v>
      </c>
      <c r="F140" s="66">
        <f>'5-Year Plan (2014-19)'!BN221</f>
        <v>0</v>
      </c>
      <c r="G140" s="66">
        <f>'5-Year Plan (2014-19)'!DL221</f>
        <v>2819</v>
      </c>
      <c r="H140" s="66">
        <f>'5-Year Plan (2014-19)'!FJ221</f>
        <v>8954</v>
      </c>
      <c r="I140" s="69">
        <f>'5-Year Plan (2014-19)'!HH221</f>
        <v>5560</v>
      </c>
      <c r="J140" s="69">
        <f>'5-Year Plan (2014-19)'!JF221</f>
        <v>960</v>
      </c>
    </row>
    <row r="141" spans="1:10" ht="15.75" thickBot="1">
      <c r="A141" s="1077"/>
      <c r="B141" s="8"/>
      <c r="C141" s="1070" t="s">
        <v>43</v>
      </c>
      <c r="D141" s="7" t="s">
        <v>121</v>
      </c>
      <c r="E141" s="60">
        <f>'5-Year Plan (2014-19)'!Q221</f>
        <v>0</v>
      </c>
      <c r="F141" s="66">
        <f>'5-Year Plan (2014-19)'!BO221</f>
        <v>0</v>
      </c>
      <c r="G141" s="66">
        <f>'5-Year Plan (2014-19)'!DM221</f>
        <v>0</v>
      </c>
      <c r="H141" s="66">
        <f>'5-Year Plan (2014-19)'!FK221</f>
        <v>0</v>
      </c>
      <c r="I141" s="69">
        <f>'5-Year Plan (2014-19)'!HI221</f>
        <v>10</v>
      </c>
      <c r="J141" s="69">
        <f>'5-Year Plan (2014-19)'!JG221</f>
        <v>10</v>
      </c>
    </row>
    <row r="142" spans="1:10" ht="15" thickBot="1">
      <c r="A142" s="1077"/>
      <c r="B142" s="47"/>
      <c r="C142" s="1070"/>
      <c r="D142" s="57" t="s">
        <v>49</v>
      </c>
      <c r="E142" s="60">
        <f>'5-Year Plan (2014-19)'!S221</f>
        <v>0</v>
      </c>
      <c r="F142" s="66">
        <f>'5-Year Plan (2014-19)'!BQ221</f>
        <v>0</v>
      </c>
      <c r="G142" s="66">
        <f>'5-Year Plan (2014-19)'!DO221</f>
        <v>0</v>
      </c>
      <c r="H142" s="66">
        <f>'5-Year Plan (2014-19)'!FM221</f>
        <v>0</v>
      </c>
      <c r="I142" s="69">
        <f>'5-Year Plan (2014-19)'!HK221</f>
        <v>3500</v>
      </c>
      <c r="J142" s="69">
        <f>'5-Year Plan (2014-19)'!JI221</f>
        <v>3500</v>
      </c>
    </row>
    <row r="143" spans="1:10" ht="15" thickBot="1">
      <c r="A143" s="1077"/>
      <c r="B143" s="48"/>
      <c r="C143" s="1070" t="s">
        <v>41</v>
      </c>
      <c r="D143" s="7" t="s">
        <v>121</v>
      </c>
      <c r="E143" s="60">
        <f>'5-Year Plan (2014-19)'!T221</f>
        <v>100</v>
      </c>
      <c r="F143" s="66">
        <f>'5-Year Plan (2014-19)'!BR221</f>
        <v>50</v>
      </c>
      <c r="G143" s="66">
        <f>'5-Year Plan (2014-19)'!DP221</f>
        <v>32</v>
      </c>
      <c r="H143" s="66">
        <f>'5-Year Plan (2014-19)'!FN221</f>
        <v>0</v>
      </c>
      <c r="I143" s="69">
        <f>'5-Year Plan (2014-19)'!HL221</f>
        <v>0</v>
      </c>
      <c r="J143" s="69">
        <f>'5-Year Plan (2014-19)'!JJ221</f>
        <v>0</v>
      </c>
    </row>
    <row r="144" spans="1:10" ht="15" thickBot="1">
      <c r="A144" s="1077"/>
      <c r="B144" s="48"/>
      <c r="C144" s="1070"/>
      <c r="D144" s="57" t="s">
        <v>49</v>
      </c>
      <c r="E144" s="60">
        <f>'5-Year Plan (2014-19)'!V221</f>
        <v>82338</v>
      </c>
      <c r="F144" s="66">
        <f>'5-Year Plan (2014-19)'!BT221</f>
        <v>41169</v>
      </c>
      <c r="G144" s="66">
        <f>'5-Year Plan (2014-19)'!DR221</f>
        <v>20640</v>
      </c>
      <c r="H144" s="66">
        <f>'5-Year Plan (2014-19)'!FP221</f>
        <v>0</v>
      </c>
      <c r="I144" s="69">
        <f>'5-Year Plan (2014-19)'!HN221</f>
        <v>0</v>
      </c>
      <c r="J144" s="69">
        <f>'5-Year Plan (2014-19)'!JL221</f>
        <v>0</v>
      </c>
    </row>
    <row r="145" spans="1:10" ht="15" thickBot="1">
      <c r="A145" s="1077"/>
      <c r="B145" s="48"/>
      <c r="C145" s="963" t="s">
        <v>342</v>
      </c>
      <c r="D145" s="7" t="s">
        <v>121</v>
      </c>
      <c r="E145" s="60">
        <f>'5-Year Plan (2014-19)'!W221</f>
        <v>0</v>
      </c>
      <c r="F145" s="66">
        <f>'5-Year Plan (2014-19)'!BU221</f>
        <v>0</v>
      </c>
      <c r="G145" s="66">
        <f>'5-Year Plan (2014-19)'!DS221</f>
        <v>0</v>
      </c>
      <c r="H145" s="66">
        <f>'5-Year Plan (2014-19)'!FQ221</f>
        <v>0</v>
      </c>
      <c r="I145" s="69">
        <f>'5-Year Plan (2014-19)'!HO221</f>
        <v>0</v>
      </c>
      <c r="J145" s="69">
        <f>'5-Year Plan (2014-19)'!JM221</f>
        <v>0</v>
      </c>
    </row>
    <row r="146" spans="1:10" ht="15" customHeight="1" thickBot="1">
      <c r="A146" s="1077"/>
      <c r="B146" s="48"/>
      <c r="C146" s="964"/>
      <c r="D146" s="57" t="s">
        <v>49</v>
      </c>
      <c r="E146" s="60">
        <f>'5-Year Plan (2014-19)'!Y221</f>
        <v>0</v>
      </c>
      <c r="F146" s="66">
        <f>'5-Year Plan (2014-19)'!BW221</f>
        <v>0</v>
      </c>
      <c r="G146" s="66">
        <f>'5-Year Plan (2014-19)'!DU221</f>
        <v>0</v>
      </c>
      <c r="H146" s="66">
        <f>'5-Year Plan (2014-19)'!FS221</f>
        <v>0</v>
      </c>
      <c r="I146" s="69">
        <f>'5-Year Plan (2014-19)'!HQ221</f>
        <v>0</v>
      </c>
      <c r="J146" s="69">
        <f>'5-Year Plan (2014-19)'!JO221</f>
        <v>0</v>
      </c>
    </row>
    <row r="147" spans="1:10" ht="29.25" thickBot="1">
      <c r="A147" s="1077"/>
      <c r="B147" s="48"/>
      <c r="C147" s="1070" t="s">
        <v>52</v>
      </c>
      <c r="D147" s="7" t="s">
        <v>51</v>
      </c>
      <c r="E147" s="60">
        <f>'5-Year Plan (2014-19)'!Z221</f>
        <v>126600</v>
      </c>
      <c r="F147" s="66">
        <f>'5-Year Plan (2014-19)'!BX221</f>
        <v>13800</v>
      </c>
      <c r="G147" s="66">
        <f>'5-Year Plan (2014-19)'!DV221</f>
        <v>250000</v>
      </c>
      <c r="H147" s="66">
        <f>'5-Year Plan (2014-19)'!FT221</f>
        <v>41000</v>
      </c>
      <c r="I147" s="69">
        <f>'5-Year Plan (2014-19)'!HR221</f>
        <v>10000</v>
      </c>
      <c r="J147" s="69">
        <f>'5-Year Plan (2014-19)'!JP221</f>
        <v>10000</v>
      </c>
    </row>
    <row r="148" spans="1:10" ht="15" thickBot="1">
      <c r="A148" s="1077"/>
      <c r="B148" s="48"/>
      <c r="C148" s="1070"/>
      <c r="D148" s="57" t="s">
        <v>49</v>
      </c>
      <c r="E148" s="60">
        <f>'5-Year Plan (2014-19)'!AB221</f>
        <v>153618</v>
      </c>
      <c r="F148" s="66">
        <f>'5-Year Plan (2014-19)'!BZ221</f>
        <v>22246</v>
      </c>
      <c r="G148" s="66">
        <f>'5-Year Plan (2014-19)'!DX221</f>
        <v>457100</v>
      </c>
      <c r="H148" s="66">
        <f>'5-Year Plan (2014-19)'!FV221</f>
        <v>46250</v>
      </c>
      <c r="I148" s="69">
        <f>'5-Year Plan (2014-19)'!HT221</f>
        <v>5700</v>
      </c>
      <c r="J148" s="69">
        <f>'5-Year Plan (2014-19)'!JR221</f>
        <v>5700</v>
      </c>
    </row>
    <row r="149" spans="1:10" ht="29.25" thickBot="1">
      <c r="A149" s="1077"/>
      <c r="B149" s="48"/>
      <c r="C149" s="85" t="s">
        <v>50</v>
      </c>
      <c r="D149" s="7" t="s">
        <v>51</v>
      </c>
      <c r="E149" s="60">
        <f>'5-Year Plan (2014-19)'!AC221</f>
        <v>30000</v>
      </c>
      <c r="F149" s="66">
        <f>'5-Year Plan (2014-19)'!CA221</f>
        <v>261000</v>
      </c>
      <c r="G149" s="66">
        <f>'5-Year Plan (2014-19)'!DY221</f>
        <v>10000</v>
      </c>
      <c r="H149" s="66">
        <f>'5-Year Plan (2014-19)'!FW221</f>
        <v>0</v>
      </c>
      <c r="I149" s="69">
        <f>'5-Year Plan (2014-19)'!HU221</f>
        <v>0</v>
      </c>
      <c r="J149" s="69">
        <f>'5-Year Plan (2014-19)'!JS221</f>
        <v>0</v>
      </c>
    </row>
    <row r="150" spans="1:10" ht="15" thickBot="1">
      <c r="A150" s="1077"/>
      <c r="B150" s="48"/>
      <c r="C150" s="1070" t="s">
        <v>120</v>
      </c>
      <c r="D150" s="7" t="s">
        <v>121</v>
      </c>
      <c r="E150" s="60">
        <f>'5-Year Plan (2014-19)'!AD221</f>
        <v>0</v>
      </c>
      <c r="F150" s="66">
        <f>'5-Year Plan (2014-19)'!CB221</f>
        <v>0</v>
      </c>
      <c r="G150" s="66">
        <f>'5-Year Plan (2014-19)'!DZ221</f>
        <v>0</v>
      </c>
      <c r="H150" s="66">
        <f>'5-Year Plan (2014-19)'!FX221</f>
        <v>0</v>
      </c>
      <c r="I150" s="69">
        <f>'5-Year Plan (2014-19)'!HV221</f>
        <v>0</v>
      </c>
      <c r="J150" s="69">
        <f>'5-Year Plan (2014-19)'!JT221</f>
        <v>0</v>
      </c>
    </row>
    <row r="151" spans="1:10" ht="15" thickBot="1">
      <c r="A151" s="1077"/>
      <c r="B151" s="48"/>
      <c r="C151" s="963"/>
      <c r="D151" s="57" t="s">
        <v>49</v>
      </c>
      <c r="E151" s="72">
        <f>'5-Year Plan (2014-19)'!AF221</f>
        <v>0</v>
      </c>
      <c r="F151" s="73">
        <f>'5-Year Plan (2014-19)'!CD221</f>
        <v>0</v>
      </c>
      <c r="G151" s="73">
        <f>'5-Year Plan (2014-19)'!EB221</f>
        <v>0</v>
      </c>
      <c r="H151" s="73">
        <f>'5-Year Plan (2014-19)'!FZ221</f>
        <v>0</v>
      </c>
      <c r="I151" s="74">
        <f>'5-Year Plan (2014-19)'!HX221</f>
        <v>0</v>
      </c>
      <c r="J151" s="74">
        <f>'5-Year Plan (2014-19)'!JV221</f>
        <v>0</v>
      </c>
    </row>
    <row r="152" spans="1:10" ht="15.75" thickBot="1">
      <c r="A152" s="1078"/>
      <c r="B152" s="1082" t="s">
        <v>72</v>
      </c>
      <c r="C152" s="1083"/>
      <c r="D152" s="63" t="s">
        <v>49</v>
      </c>
      <c r="E152" s="78">
        <f>'5-Year Plan (2014-19)'!AG221</f>
        <v>247781</v>
      </c>
      <c r="F152" s="79">
        <f>'5-Year Plan (2014-19)'!CE221</f>
        <v>93785</v>
      </c>
      <c r="G152" s="79">
        <f>'5-Year Plan (2014-19)'!EC221</f>
        <v>483809</v>
      </c>
      <c r="H152" s="79">
        <f>'5-Year Plan (2014-19)'!GA221</f>
        <v>60079</v>
      </c>
      <c r="I152" s="80">
        <f>'5-Year Plan (2014-19)'!HY221</f>
        <v>18010</v>
      </c>
      <c r="J152" s="80">
        <f>'5-Year Plan (2014-19)'!JW221</f>
        <v>13410</v>
      </c>
    </row>
    <row r="153" spans="1:10" ht="15" thickBot="1">
      <c r="A153" s="1067" t="s">
        <v>78</v>
      </c>
      <c r="B153" s="50"/>
      <c r="C153" s="1070" t="s">
        <v>68</v>
      </c>
      <c r="D153" s="7" t="s">
        <v>121</v>
      </c>
      <c r="E153" s="75">
        <f>'5-Year Plan (2014-19)'!AH221</f>
        <v>0</v>
      </c>
      <c r="F153" s="76">
        <f>'5-Year Plan (2014-19)'!CF221</f>
        <v>24601</v>
      </c>
      <c r="G153" s="76">
        <f>'5-Year Plan (2014-19)'!ED221</f>
        <v>28038</v>
      </c>
      <c r="H153" s="76">
        <f>'5-Year Plan (2014-19)'!GB221</f>
        <v>27229</v>
      </c>
      <c r="I153" s="77">
        <f>'5-Year Plan (2014-19)'!HZ221</f>
        <v>25814</v>
      </c>
      <c r="J153" s="77">
        <f>'5-Year Plan (2014-19)'!JX221</f>
        <v>25814</v>
      </c>
    </row>
    <row r="154" spans="1:10" ht="15" thickBot="1">
      <c r="A154" s="1068"/>
      <c r="B154" s="51"/>
      <c r="C154" s="1070"/>
      <c r="D154" s="57" t="s">
        <v>49</v>
      </c>
      <c r="E154" s="60">
        <f>'5-Year Plan (2014-19)'!AJ221</f>
        <v>0</v>
      </c>
      <c r="F154" s="66">
        <f>'5-Year Plan (2014-19)'!CH221</f>
        <v>741705</v>
      </c>
      <c r="G154" s="66">
        <f>'5-Year Plan (2014-19)'!EF221</f>
        <v>684968</v>
      </c>
      <c r="H154" s="66">
        <f>'5-Year Plan (2014-19)'!GD221</f>
        <v>681370</v>
      </c>
      <c r="I154" s="69">
        <f>'5-Year Plan (2014-19)'!IB221</f>
        <v>644482</v>
      </c>
      <c r="J154" s="69">
        <f>'5-Year Plan (2014-19)'!JZ221</f>
        <v>644482</v>
      </c>
    </row>
    <row r="155" spans="1:10" ht="15" thickBot="1">
      <c r="A155" s="1068"/>
      <c r="B155" s="51"/>
      <c r="C155" s="1070" t="s">
        <v>74</v>
      </c>
      <c r="D155" s="7" t="s">
        <v>121</v>
      </c>
      <c r="E155" s="60">
        <f>'5-Year Plan (2014-19)'!AK221</f>
        <v>0</v>
      </c>
      <c r="F155" s="66">
        <f>'5-Year Plan (2014-19)'!CI221</f>
        <v>0</v>
      </c>
      <c r="G155" s="66">
        <f>'5-Year Plan (2014-19)'!EG221</f>
        <v>0</v>
      </c>
      <c r="H155" s="66">
        <f>'5-Year Plan (2014-19)'!GE221</f>
        <v>0</v>
      </c>
      <c r="I155" s="69">
        <f>'5-Year Plan (2014-19)'!IC221</f>
        <v>0</v>
      </c>
      <c r="J155" s="69">
        <f>'5-Year Plan (2014-19)'!KA221</f>
        <v>0</v>
      </c>
    </row>
    <row r="156" spans="1:10" ht="15" thickBot="1">
      <c r="A156" s="1068"/>
      <c r="B156" s="51"/>
      <c r="C156" s="1070"/>
      <c r="D156" s="57" t="s">
        <v>49</v>
      </c>
      <c r="E156" s="60">
        <f>'5-Year Plan (2014-19)'!AM221</f>
        <v>0</v>
      </c>
      <c r="F156" s="66">
        <f>'5-Year Plan (2014-19)'!CK221</f>
        <v>0</v>
      </c>
      <c r="G156" s="66">
        <f>'5-Year Plan (2014-19)'!EI221</f>
        <v>0</v>
      </c>
      <c r="H156" s="66">
        <f>'5-Year Plan (2014-19)'!GG221</f>
        <v>0</v>
      </c>
      <c r="I156" s="69">
        <f>'5-Year Plan (2014-19)'!IE221</f>
        <v>0</v>
      </c>
      <c r="J156" s="69">
        <f>'5-Year Plan (2014-19)'!KC221</f>
        <v>0</v>
      </c>
    </row>
    <row r="157" spans="1:10" ht="15" thickBot="1">
      <c r="A157" s="1068"/>
      <c r="B157" s="51"/>
      <c r="C157" s="1070" t="s">
        <v>44</v>
      </c>
      <c r="D157" s="7" t="s">
        <v>121</v>
      </c>
      <c r="E157" s="60">
        <f>'5-Year Plan (2014-19)'!AN221</f>
        <v>0</v>
      </c>
      <c r="F157" s="66">
        <f>'5-Year Plan (2014-19)'!CL221</f>
        <v>280</v>
      </c>
      <c r="G157" s="66">
        <f>'5-Year Plan (2014-19)'!EJ221</f>
        <v>429</v>
      </c>
      <c r="H157" s="66">
        <f>'5-Year Plan (2014-19)'!GH221</f>
        <v>319</v>
      </c>
      <c r="I157" s="69">
        <f>'5-Year Plan (2014-19)'!IF221</f>
        <v>441</v>
      </c>
      <c r="J157" s="69">
        <f>'5-Year Plan (2014-19)'!KD221</f>
        <v>441</v>
      </c>
    </row>
    <row r="158" spans="1:10" ht="15" thickBot="1">
      <c r="A158" s="1068"/>
      <c r="B158" s="51"/>
      <c r="C158" s="1070"/>
      <c r="D158" s="57" t="s">
        <v>49</v>
      </c>
      <c r="E158" s="60">
        <f>'5-Year Plan (2014-19)'!AP221</f>
        <v>0</v>
      </c>
      <c r="F158" s="66">
        <f>'5-Year Plan (2014-19)'!CN221</f>
        <v>512818</v>
      </c>
      <c r="G158" s="66">
        <f>'5-Year Plan (2014-19)'!EL221</f>
        <v>789751</v>
      </c>
      <c r="H158" s="66">
        <f>'5-Year Plan (2014-19)'!GJ221</f>
        <v>585469</v>
      </c>
      <c r="I158" s="69">
        <f>'5-Year Plan (2014-19)'!IH221</f>
        <v>811951</v>
      </c>
      <c r="J158" s="69">
        <f>'5-Year Plan (2014-19)'!KF221</f>
        <v>811951</v>
      </c>
    </row>
    <row r="159" spans="1:10" ht="15" thickBot="1">
      <c r="A159" s="1068"/>
      <c r="B159" s="51"/>
      <c r="C159" s="1070" t="s">
        <v>45</v>
      </c>
      <c r="D159" s="7" t="s">
        <v>121</v>
      </c>
      <c r="E159" s="60">
        <f>'5-Year Plan (2014-19)'!AQ221</f>
        <v>0</v>
      </c>
      <c r="F159" s="66">
        <f>'5-Year Plan (2014-19)'!CO221</f>
        <v>12360</v>
      </c>
      <c r="G159" s="66">
        <f>'5-Year Plan (2014-19)'!EM221</f>
        <v>13796</v>
      </c>
      <c r="H159" s="66">
        <f>'5-Year Plan (2014-19)'!GK221</f>
        <v>14030</v>
      </c>
      <c r="I159" s="69">
        <f>'5-Year Plan (2014-19)'!II221</f>
        <v>13905</v>
      </c>
      <c r="J159" s="69">
        <f>'5-Year Plan (2014-19)'!KG221</f>
        <v>13620</v>
      </c>
    </row>
    <row r="160" spans="1:10" ht="15" thickBot="1">
      <c r="A160" s="1068"/>
      <c r="B160" s="51"/>
      <c r="C160" s="1070"/>
      <c r="D160" s="57" t="s">
        <v>49</v>
      </c>
      <c r="E160" s="60">
        <f>'5-Year Plan (2014-19)'!AS221</f>
        <v>0</v>
      </c>
      <c r="F160" s="66">
        <f>'5-Year Plan (2014-19)'!CQ221</f>
        <v>2732820</v>
      </c>
      <c r="G160" s="66">
        <f>'5-Year Plan (2014-19)'!EO221</f>
        <v>2848394</v>
      </c>
      <c r="H160" s="66">
        <f>'5-Year Plan (2014-19)'!GM221</f>
        <v>2854442</v>
      </c>
      <c r="I160" s="69">
        <f>'5-Year Plan (2014-19)'!IK221</f>
        <v>3026553</v>
      </c>
      <c r="J160" s="69">
        <f>'5-Year Plan (2014-19)'!KI221</f>
        <v>2962530</v>
      </c>
    </row>
    <row r="161" spans="1:10" ht="15" thickBot="1">
      <c r="A161" s="1068"/>
      <c r="B161" s="51"/>
      <c r="C161" s="1070" t="s">
        <v>46</v>
      </c>
      <c r="D161" s="7" t="s">
        <v>121</v>
      </c>
      <c r="E161" s="60">
        <f>'5-Year Plan (2014-19)'!AT221</f>
        <v>0</v>
      </c>
      <c r="F161" s="66">
        <f>'5-Year Plan (2014-19)'!CR221</f>
        <v>0</v>
      </c>
      <c r="G161" s="66">
        <f>'5-Year Plan (2014-19)'!EP221</f>
        <v>100</v>
      </c>
      <c r="H161" s="66">
        <f>'5-Year Plan (2014-19)'!GN221</f>
        <v>100</v>
      </c>
      <c r="I161" s="69">
        <f>'5-Year Plan (2014-19)'!IL221</f>
        <v>100</v>
      </c>
      <c r="J161" s="69">
        <f>'5-Year Plan (2014-19)'!KJ221</f>
        <v>100</v>
      </c>
    </row>
    <row r="162" spans="1:10" ht="15" thickBot="1">
      <c r="A162" s="1068"/>
      <c r="B162" s="52"/>
      <c r="C162" s="1070"/>
      <c r="D162" s="57" t="s">
        <v>49</v>
      </c>
      <c r="E162" s="72">
        <f>'5-Year Plan (2014-19)'!AV221</f>
        <v>0</v>
      </c>
      <c r="F162" s="73">
        <f>'5-Year Plan (2014-19)'!CT221</f>
        <v>0</v>
      </c>
      <c r="G162" s="73">
        <f>'5-Year Plan (2014-19)'!ER221</f>
        <v>337005</v>
      </c>
      <c r="H162" s="73">
        <f>'5-Year Plan (2014-19)'!GP221</f>
        <v>204565</v>
      </c>
      <c r="I162" s="74">
        <f>'5-Year Plan (2014-19)'!IN221</f>
        <v>204565</v>
      </c>
      <c r="J162" s="74">
        <f>'5-Year Plan (2014-19)'!KL221</f>
        <v>204565</v>
      </c>
    </row>
    <row r="163" spans="1:10" ht="15.75" thickBot="1">
      <c r="A163" s="1069"/>
      <c r="B163" s="1071" t="s">
        <v>73</v>
      </c>
      <c r="C163" s="1072"/>
      <c r="D163" s="64" t="s">
        <v>49</v>
      </c>
      <c r="E163" s="81">
        <f>'5-Year Plan (2014-19)'!AW221</f>
        <v>0</v>
      </c>
      <c r="F163" s="82">
        <f>'5-Year Plan (2014-19)'!CU221</f>
        <v>3987343</v>
      </c>
      <c r="G163" s="82">
        <f>'5-Year Plan (2014-19)'!ES221</f>
        <v>4660118</v>
      </c>
      <c r="H163" s="82">
        <f>'5-Year Plan (2014-19)'!GQ221</f>
        <v>4325846</v>
      </c>
      <c r="I163" s="83">
        <f>'5-Year Plan (2014-19)'!IO221</f>
        <v>4687551</v>
      </c>
      <c r="J163" s="83">
        <f>'5-Year Plan (2014-19)'!KM221</f>
        <v>4623528</v>
      </c>
    </row>
    <row r="164" spans="1:10" ht="15.6" customHeight="1" thickBot="1">
      <c r="A164" s="1073" t="s">
        <v>75</v>
      </c>
      <c r="B164" s="54"/>
      <c r="C164" s="91" t="s">
        <v>86</v>
      </c>
      <c r="D164" s="57" t="s">
        <v>49</v>
      </c>
      <c r="E164" s="60">
        <f>'5-Year Plan (2014-19)'!AX221</f>
        <v>0</v>
      </c>
      <c r="F164" s="66">
        <f>'5-Year Plan (2014-19)'!CV221</f>
        <v>0</v>
      </c>
      <c r="G164" s="66">
        <f>'5-Year Plan (2014-19)'!ET221</f>
        <v>0</v>
      </c>
      <c r="H164" s="66">
        <f>'5-Year Plan (2014-19)'!GR221</f>
        <v>0</v>
      </c>
      <c r="I164" s="69">
        <f>'5-Year Plan (2014-19)'!IP221</f>
        <v>0</v>
      </c>
      <c r="J164" s="69">
        <f>'5-Year Plan (2014-19)'!KN221</f>
        <v>0</v>
      </c>
    </row>
    <row r="165" spans="1:10" ht="32.25" thickBot="1">
      <c r="A165" s="1074"/>
      <c r="B165" s="54"/>
      <c r="C165" s="62" t="s">
        <v>69</v>
      </c>
      <c r="D165" s="57" t="s">
        <v>49</v>
      </c>
      <c r="E165" s="60">
        <f>'5-Year Plan (2014-19)'!AY221</f>
        <v>35000</v>
      </c>
      <c r="F165" s="66">
        <f>'5-Year Plan (2014-19)'!CW221</f>
        <v>35000</v>
      </c>
      <c r="G165" s="66">
        <f>'5-Year Plan (2014-19)'!EU221</f>
        <v>35000</v>
      </c>
      <c r="H165" s="66">
        <f>'5-Year Plan (2014-19)'!GS221</f>
        <v>35000</v>
      </c>
      <c r="I165" s="69">
        <f>'5-Year Plan (2014-19)'!IQ221</f>
        <v>35000</v>
      </c>
      <c r="J165" s="69">
        <f>'5-Year Plan (2014-19)'!KO221</f>
        <v>35000</v>
      </c>
    </row>
    <row r="166" spans="1:10" ht="48" thickBot="1">
      <c r="A166" s="1074"/>
      <c r="B166" s="55"/>
      <c r="C166" s="62" t="s">
        <v>47</v>
      </c>
      <c r="D166" s="7" t="s">
        <v>49</v>
      </c>
      <c r="E166" s="61">
        <f>'5-Year Plan (2014-19)'!AZ221</f>
        <v>24778.100000000002</v>
      </c>
      <c r="F166" s="70">
        <f>'5-Year Plan (2014-19)'!CX221</f>
        <v>408112.8</v>
      </c>
      <c r="G166" s="70">
        <f>'5-Year Plan (2014-19)'!EV221</f>
        <v>514392.70000000007</v>
      </c>
      <c r="H166" s="70">
        <f>'5-Year Plan (2014-19)'!GT221</f>
        <v>438592.5</v>
      </c>
      <c r="I166" s="71">
        <f>'5-Year Plan (2014-19)'!IR221</f>
        <v>470556.1</v>
      </c>
      <c r="J166" s="71">
        <f>'5-Year Plan (2014-19)'!KP221</f>
        <v>463693.8</v>
      </c>
    </row>
    <row r="167" spans="1:10" ht="15" customHeight="1" thickBot="1">
      <c r="A167" s="1075"/>
      <c r="B167" s="953" t="s">
        <v>135</v>
      </c>
      <c r="C167" s="954"/>
      <c r="D167" s="86" t="s">
        <v>49</v>
      </c>
      <c r="E167" s="87">
        <f>SUM(E164:E166)</f>
        <v>59778.100000000006</v>
      </c>
      <c r="F167" s="87">
        <f t="shared" ref="F167:I167" si="9">SUM(F164:F166)</f>
        <v>443112.8</v>
      </c>
      <c r="G167" s="87">
        <f t="shared" si="9"/>
        <v>549392.70000000007</v>
      </c>
      <c r="H167" s="87">
        <f t="shared" si="9"/>
        <v>473592.5</v>
      </c>
      <c r="I167" s="87">
        <f t="shared" si="9"/>
        <v>505556.1</v>
      </c>
      <c r="J167" s="87">
        <f t="shared" ref="J167" si="10">SUM(J164:J166)</f>
        <v>498693.8</v>
      </c>
    </row>
    <row r="168" spans="1:10" ht="15.75" thickBot="1">
      <c r="B168" s="1058" t="s">
        <v>136</v>
      </c>
      <c r="C168" s="1059"/>
      <c r="D168" s="88" t="s">
        <v>49</v>
      </c>
      <c r="E168" s="89">
        <f t="shared" ref="E168:J168" si="11">SUM(E167,E163,E152)</f>
        <v>307559.09999999998</v>
      </c>
      <c r="F168" s="89">
        <f t="shared" si="11"/>
        <v>4524240.8</v>
      </c>
      <c r="G168" s="89">
        <f t="shared" si="11"/>
        <v>5693319.7000000002</v>
      </c>
      <c r="H168" s="89">
        <f t="shared" si="11"/>
        <v>4859517.5</v>
      </c>
      <c r="I168" s="89">
        <f t="shared" si="11"/>
        <v>5211117.0999999996</v>
      </c>
      <c r="J168" s="89">
        <f t="shared" si="11"/>
        <v>5135631.8</v>
      </c>
    </row>
  </sheetData>
  <sheetProtection sheet="1" objects="1" scenarios="1"/>
  <mergeCells count="96">
    <mergeCell ref="E1:J1"/>
    <mergeCell ref="E2:J2"/>
    <mergeCell ref="B167:C167"/>
    <mergeCell ref="B168:C168"/>
    <mergeCell ref="A35:A38"/>
    <mergeCell ref="A78:A81"/>
    <mergeCell ref="A121:A124"/>
    <mergeCell ref="A164:A167"/>
    <mergeCell ref="C64:C65"/>
    <mergeCell ref="B38:C38"/>
    <mergeCell ref="B39:C39"/>
    <mergeCell ref="A67:A77"/>
    <mergeCell ref="C67:C68"/>
    <mergeCell ref="C69:C70"/>
    <mergeCell ref="C71:C72"/>
    <mergeCell ref="C73:C74"/>
    <mergeCell ref="A4:A23"/>
    <mergeCell ref="B4:B11"/>
    <mergeCell ref="C4:C5"/>
    <mergeCell ref="C6:C7"/>
    <mergeCell ref="C8:C9"/>
    <mergeCell ref="C10:C11"/>
    <mergeCell ref="C12:C13"/>
    <mergeCell ref="C14:C15"/>
    <mergeCell ref="C18:C19"/>
    <mergeCell ref="C21:C22"/>
    <mergeCell ref="B23:C23"/>
    <mergeCell ref="C16:C17"/>
    <mergeCell ref="A24:A34"/>
    <mergeCell ref="C24:C25"/>
    <mergeCell ref="C26:C27"/>
    <mergeCell ref="C28:C29"/>
    <mergeCell ref="C30:C31"/>
    <mergeCell ref="C32:C33"/>
    <mergeCell ref="B34:C34"/>
    <mergeCell ref="E44:J44"/>
    <mergeCell ref="E45:J45"/>
    <mergeCell ref="B77:C77"/>
    <mergeCell ref="B81:C81"/>
    <mergeCell ref="B82:C82"/>
    <mergeCell ref="C55:C56"/>
    <mergeCell ref="C57:C58"/>
    <mergeCell ref="C61:C62"/>
    <mergeCell ref="B66:C66"/>
    <mergeCell ref="C75:C76"/>
    <mergeCell ref="B47:B54"/>
    <mergeCell ref="C59:C60"/>
    <mergeCell ref="E87:J87"/>
    <mergeCell ref="A90:A109"/>
    <mergeCell ref="B90:B97"/>
    <mergeCell ref="C90:C91"/>
    <mergeCell ref="C92:C93"/>
    <mergeCell ref="C94:C95"/>
    <mergeCell ref="C96:C97"/>
    <mergeCell ref="C98:C99"/>
    <mergeCell ref="C100:C101"/>
    <mergeCell ref="C104:C105"/>
    <mergeCell ref="C107:C108"/>
    <mergeCell ref="B109:C109"/>
    <mergeCell ref="E88:J88"/>
    <mergeCell ref="C102:C103"/>
    <mergeCell ref="A47:A66"/>
    <mergeCell ref="A110:A120"/>
    <mergeCell ref="C110:C111"/>
    <mergeCell ref="C112:C113"/>
    <mergeCell ref="C114:C115"/>
    <mergeCell ref="C116:C117"/>
    <mergeCell ref="C118:C119"/>
    <mergeCell ref="B120:C120"/>
    <mergeCell ref="C47:C48"/>
    <mergeCell ref="C49:C50"/>
    <mergeCell ref="C51:C52"/>
    <mergeCell ref="C53:C54"/>
    <mergeCell ref="E130:J130"/>
    <mergeCell ref="E131:J131"/>
    <mergeCell ref="B124:C124"/>
    <mergeCell ref="B125:C125"/>
    <mergeCell ref="C141:C142"/>
    <mergeCell ref="A133:A152"/>
    <mergeCell ref="B133:B140"/>
    <mergeCell ref="C133:C134"/>
    <mergeCell ref="C135:C136"/>
    <mergeCell ref="C137:C138"/>
    <mergeCell ref="C139:C140"/>
    <mergeCell ref="C150:C151"/>
    <mergeCell ref="B152:C152"/>
    <mergeCell ref="C143:C144"/>
    <mergeCell ref="C147:C148"/>
    <mergeCell ref="C145:C146"/>
    <mergeCell ref="A153:A163"/>
    <mergeCell ref="C153:C154"/>
    <mergeCell ref="C155:C156"/>
    <mergeCell ref="C157:C158"/>
    <mergeCell ref="C159:C160"/>
    <mergeCell ref="C161:C162"/>
    <mergeCell ref="B163:C163"/>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sheetPr>
    <tabColor theme="2" tint="-0.249977111117893"/>
  </sheetPr>
  <dimension ref="A1:K380"/>
  <sheetViews>
    <sheetView topLeftCell="A227" zoomScale="73" zoomScaleNormal="73" workbookViewId="0">
      <selection activeCell="K377" sqref="K377"/>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5" width="11.7109375" style="49" customWidth="1"/>
    <col min="6" max="6" width="14" style="49" customWidth="1"/>
    <col min="7" max="7" width="14.7109375" style="49" customWidth="1"/>
    <col min="8" max="8" width="11.5703125" style="49" customWidth="1"/>
    <col min="9" max="10" width="10.7109375" style="49" bestFit="1" customWidth="1"/>
    <col min="11" max="25" width="7.7109375" style="49" customWidth="1"/>
    <col min="26" max="96" width="11.85546875" style="49" customWidth="1"/>
    <col min="97" max="16384" width="8.85546875" style="49"/>
  </cols>
  <sheetData>
    <row r="1" spans="1:10" ht="21" thickBot="1">
      <c r="E1" s="1047" t="s">
        <v>162</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(2014-19)'!E28</f>
        <v>0</v>
      </c>
      <c r="F4" s="67">
        <f>'5-Year Plan (2014-19)'!BC28</f>
        <v>0</v>
      </c>
      <c r="G4" s="67">
        <f>'5-Year Plan (2014-19)'!DA28</f>
        <v>0</v>
      </c>
      <c r="H4" s="67">
        <f>'5-Year Plan (2014-19)'!EY28</f>
        <v>0</v>
      </c>
      <c r="I4" s="68">
        <f>'5-Year Plan (2014-19)'!GW28</f>
        <v>0</v>
      </c>
      <c r="J4" s="68">
        <f>'5-Year Plan (2014-19)'!IU28</f>
        <v>0</v>
      </c>
    </row>
    <row r="5" spans="1:10" ht="15" customHeight="1" thickBot="1">
      <c r="A5" s="1077"/>
      <c r="B5" s="1080"/>
      <c r="C5" s="1070"/>
      <c r="D5" s="57" t="s">
        <v>49</v>
      </c>
      <c r="E5" s="60">
        <f>'5-Year Plan (2014-19)'!G28</f>
        <v>0</v>
      </c>
      <c r="F5" s="66">
        <f>'5-Year Plan (2014-19)'!BE28</f>
        <v>0</v>
      </c>
      <c r="G5" s="66">
        <f>'5-Year Plan (2014-19)'!DC28</f>
        <v>0</v>
      </c>
      <c r="H5" s="66">
        <f>'5-Year Plan (2014-19)'!FA28</f>
        <v>0</v>
      </c>
      <c r="I5" s="69">
        <f>'5-Year Plan (2014-19)'!GY28</f>
        <v>0</v>
      </c>
      <c r="J5" s="69">
        <f>'5-Year Plan (2014-19)'!IW28</f>
        <v>0</v>
      </c>
    </row>
    <row r="6" spans="1:10" ht="15" customHeight="1" thickBot="1">
      <c r="A6" s="1077"/>
      <c r="B6" s="1080"/>
      <c r="C6" s="1070" t="s">
        <v>65</v>
      </c>
      <c r="D6" s="7" t="s">
        <v>121</v>
      </c>
      <c r="E6" s="60">
        <f>'5-Year Plan (2014-19)'!H28</f>
        <v>6400</v>
      </c>
      <c r="F6" s="66">
        <f>'5-Year Plan (2014-19)'!BF28</f>
        <v>8000</v>
      </c>
      <c r="G6" s="66">
        <f>'5-Year Plan (2014-19)'!DD28</f>
        <v>5700</v>
      </c>
      <c r="H6" s="66">
        <f>'5-Year Plan (2014-19)'!FB28</f>
        <v>4700</v>
      </c>
      <c r="I6" s="69">
        <f>'5-Year Plan (2014-19)'!GZ28</f>
        <v>5000</v>
      </c>
      <c r="J6" s="69">
        <f>'5-Year Plan (2014-19)'!IX28</f>
        <v>4000</v>
      </c>
    </row>
    <row r="7" spans="1:10" ht="15" customHeight="1" thickBot="1">
      <c r="A7" s="1077"/>
      <c r="B7" s="1080"/>
      <c r="C7" s="1070"/>
      <c r="D7" s="57" t="s">
        <v>49</v>
      </c>
      <c r="E7" s="60">
        <f>'5-Year Plan (2014-19)'!J28</f>
        <v>124500</v>
      </c>
      <c r="F7" s="66">
        <f>'5-Year Plan (2014-19)'!BH28</f>
        <v>145000</v>
      </c>
      <c r="G7" s="66">
        <f>'5-Year Plan (2014-19)'!DF28</f>
        <v>114000</v>
      </c>
      <c r="H7" s="66">
        <f>'5-Year Plan (2014-19)'!FD28</f>
        <v>94000</v>
      </c>
      <c r="I7" s="69">
        <f>'5-Year Plan (2014-19)'!HB28</f>
        <v>82000</v>
      </c>
      <c r="J7" s="69">
        <f>'5-Year Plan (2014-19)'!IZ28</f>
        <v>80000</v>
      </c>
    </row>
    <row r="8" spans="1:10" ht="15" customHeight="1" thickBot="1">
      <c r="A8" s="1077"/>
      <c r="B8" s="1080"/>
      <c r="C8" s="1070" t="s">
        <v>226</v>
      </c>
      <c r="D8" s="7" t="s">
        <v>121</v>
      </c>
      <c r="E8" s="60">
        <f>'5-Year Plan (2014-19)'!K28</f>
        <v>0</v>
      </c>
      <c r="F8" s="66">
        <f>'5-Year Plan (2014-19)'!BI28</f>
        <v>0</v>
      </c>
      <c r="G8" s="66">
        <f>'5-Year Plan (2014-19)'!DG28</f>
        <v>0</v>
      </c>
      <c r="H8" s="66">
        <f>'5-Year Plan (2014-19)'!FE28</f>
        <v>0</v>
      </c>
      <c r="I8" s="69">
        <f>'5-Year Plan (2014-19)'!HC28</f>
        <v>0</v>
      </c>
      <c r="J8" s="69">
        <f>'5-Year Plan (2014-19)'!JA28</f>
        <v>0</v>
      </c>
    </row>
    <row r="9" spans="1:10" ht="15" customHeight="1" thickBot="1">
      <c r="A9" s="1077"/>
      <c r="B9" s="1080"/>
      <c r="C9" s="1070"/>
      <c r="D9" s="57" t="s">
        <v>49</v>
      </c>
      <c r="E9" s="60">
        <f>'5-Year Plan (2014-19)'!M28</f>
        <v>0</v>
      </c>
      <c r="F9" s="66">
        <f>'5-Year Plan (2014-19)'!BK28</f>
        <v>0</v>
      </c>
      <c r="G9" s="66">
        <f>'5-Year Plan (2014-19)'!DI28</f>
        <v>0</v>
      </c>
      <c r="H9" s="66">
        <f>'5-Year Plan (2014-19)'!FG28</f>
        <v>0</v>
      </c>
      <c r="I9" s="69">
        <f>'5-Year Plan (2014-19)'!HE28</f>
        <v>0</v>
      </c>
      <c r="J9" s="69">
        <f>'5-Year Plan (2014-19)'!JC28</f>
        <v>0</v>
      </c>
    </row>
    <row r="10" spans="1:10" ht="15" customHeight="1" thickBot="1">
      <c r="A10" s="1077"/>
      <c r="B10" s="1080"/>
      <c r="C10" s="1070" t="s">
        <v>272</v>
      </c>
      <c r="D10" s="7" t="s">
        <v>121</v>
      </c>
      <c r="E10" s="60">
        <f>'5-Year Plan (2014-19)'!N28</f>
        <v>2724</v>
      </c>
      <c r="F10" s="66">
        <f>'5-Year Plan (2014-19)'!BL28</f>
        <v>4659</v>
      </c>
      <c r="G10" s="66">
        <f>'5-Year Plan (2014-19)'!DJ28</f>
        <v>4150</v>
      </c>
      <c r="H10" s="66">
        <f>'5-Year Plan (2014-19)'!FH28</f>
        <v>4442</v>
      </c>
      <c r="I10" s="69">
        <f>'5-Year Plan (2014-19)'!HF28</f>
        <v>3200</v>
      </c>
      <c r="J10" s="69">
        <f>'5-Year Plan (2014-19)'!JD28</f>
        <v>4120</v>
      </c>
    </row>
    <row r="11" spans="1:10" ht="15" customHeight="1" thickBot="1">
      <c r="A11" s="1077"/>
      <c r="B11" s="1081"/>
      <c r="C11" s="1070"/>
      <c r="D11" s="57" t="s">
        <v>49</v>
      </c>
      <c r="E11" s="60">
        <f>'5-Year Plan (2014-19)'!P28</f>
        <v>60600</v>
      </c>
      <c r="F11" s="66">
        <f>'5-Year Plan (2014-19)'!BN28</f>
        <v>72309</v>
      </c>
      <c r="G11" s="66">
        <f>'5-Year Plan (2014-19)'!DL28</f>
        <v>74500</v>
      </c>
      <c r="H11" s="66">
        <f>'5-Year Plan (2014-19)'!FJ28</f>
        <v>93730</v>
      </c>
      <c r="I11" s="69">
        <f>'5-Year Plan (2014-19)'!HH28</f>
        <v>67000</v>
      </c>
      <c r="J11" s="69">
        <f>'5-Year Plan (2014-19)'!JF28</f>
        <v>85400</v>
      </c>
    </row>
    <row r="12" spans="1:10" ht="15.75" thickBot="1">
      <c r="A12" s="1077"/>
      <c r="B12" s="8"/>
      <c r="C12" s="1070" t="s">
        <v>43</v>
      </c>
      <c r="D12" s="7" t="s">
        <v>121</v>
      </c>
      <c r="E12" s="60">
        <f>'5-Year Plan (2014-19)'!Q28</f>
        <v>2131</v>
      </c>
      <c r="F12" s="66">
        <f>'5-Year Plan (2014-19)'!BO28</f>
        <v>2200</v>
      </c>
      <c r="G12" s="66">
        <f>'5-Year Plan (2014-19)'!DM28</f>
        <v>2650</v>
      </c>
      <c r="H12" s="66">
        <f>'5-Year Plan (2014-19)'!FK28</f>
        <v>1750</v>
      </c>
      <c r="I12" s="69">
        <f>'5-Year Plan (2014-19)'!HI28</f>
        <v>1050</v>
      </c>
      <c r="J12" s="69">
        <f>'5-Year Plan (2014-19)'!JG28</f>
        <v>1020</v>
      </c>
    </row>
    <row r="13" spans="1:10" ht="15" customHeight="1" thickBot="1">
      <c r="A13" s="1077"/>
      <c r="B13" s="47"/>
      <c r="C13" s="1070"/>
      <c r="D13" s="57" t="s">
        <v>49</v>
      </c>
      <c r="E13" s="60">
        <f>'5-Year Plan (2014-19)'!S28</f>
        <v>385400</v>
      </c>
      <c r="F13" s="66">
        <f>'5-Year Plan (2014-19)'!BQ28</f>
        <v>558000</v>
      </c>
      <c r="G13" s="66">
        <f>'5-Year Plan (2014-19)'!DO28</f>
        <v>693000</v>
      </c>
      <c r="H13" s="66">
        <f>'5-Year Plan (2014-19)'!FM28</f>
        <v>460500</v>
      </c>
      <c r="I13" s="69">
        <f>'5-Year Plan (2014-19)'!HK28</f>
        <v>347000</v>
      </c>
      <c r="J13" s="69">
        <f>'5-Year Plan (2014-19)'!JI28</f>
        <v>337000</v>
      </c>
    </row>
    <row r="14" spans="1:10" ht="15" customHeight="1" thickBot="1">
      <c r="A14" s="1077"/>
      <c r="B14" s="48"/>
      <c r="C14" s="1070" t="s">
        <v>41</v>
      </c>
      <c r="D14" s="7" t="s">
        <v>121</v>
      </c>
      <c r="E14" s="60">
        <f>'5-Year Plan (2014-19)'!T28</f>
        <v>0</v>
      </c>
      <c r="F14" s="66">
        <f>'5-Year Plan (2014-19)'!BR28</f>
        <v>0</v>
      </c>
      <c r="G14" s="66">
        <f>'5-Year Plan (2014-19)'!DP28</f>
        <v>0</v>
      </c>
      <c r="H14" s="66">
        <f>'5-Year Plan (2014-19)'!FN28</f>
        <v>250</v>
      </c>
      <c r="I14" s="69">
        <f>'5-Year Plan (2014-19)'!HL28</f>
        <v>250</v>
      </c>
      <c r="J14" s="69">
        <f>'5-Year Plan (2014-19)'!JJ28</f>
        <v>250</v>
      </c>
    </row>
    <row r="15" spans="1:10" ht="15" customHeight="1" thickBot="1">
      <c r="A15" s="1077"/>
      <c r="B15" s="48"/>
      <c r="C15" s="1070"/>
      <c r="D15" s="57" t="s">
        <v>49</v>
      </c>
      <c r="E15" s="60">
        <f>'5-Year Plan (2014-19)'!V28</f>
        <v>0</v>
      </c>
      <c r="F15" s="66">
        <f>'5-Year Plan (2014-19)'!BT28</f>
        <v>0</v>
      </c>
      <c r="G15" s="66">
        <f>'5-Year Plan (2014-19)'!DR28</f>
        <v>0</v>
      </c>
      <c r="H15" s="66">
        <f>'5-Year Plan (2014-19)'!FP28</f>
        <v>165000</v>
      </c>
      <c r="I15" s="69">
        <f>'5-Year Plan (2014-19)'!HN28</f>
        <v>165000</v>
      </c>
      <c r="J15" s="69">
        <f>'5-Year Plan (2014-19)'!JL28</f>
        <v>165000</v>
      </c>
    </row>
    <row r="16" spans="1:10" ht="15" customHeight="1" thickBot="1">
      <c r="A16" s="1077"/>
      <c r="B16" s="48"/>
      <c r="C16" s="963" t="s">
        <v>342</v>
      </c>
      <c r="D16" s="7" t="s">
        <v>121</v>
      </c>
      <c r="E16" s="60">
        <f>'5-Year Plan (2014-19)'!W28</f>
        <v>0</v>
      </c>
      <c r="F16" s="66">
        <f>'5-Year Plan (2014-19)'!BU28</f>
        <v>0</v>
      </c>
      <c r="G16" s="66">
        <f>'5-Year Plan (2014-19)'!DS28</f>
        <v>0</v>
      </c>
      <c r="H16" s="66">
        <f>'5-Year Plan (2014-19)'!FQ28</f>
        <v>0</v>
      </c>
      <c r="I16" s="69">
        <f>'5-Year Plan (2014-19)'!HO28</f>
        <v>0</v>
      </c>
      <c r="J16" s="69">
        <f>'5-Year Plan (2014-19)'!JM28</f>
        <v>0</v>
      </c>
    </row>
    <row r="17" spans="1:11" ht="15" customHeight="1" thickBot="1">
      <c r="A17" s="1077"/>
      <c r="B17" s="48"/>
      <c r="C17" s="964"/>
      <c r="D17" s="57" t="s">
        <v>49</v>
      </c>
      <c r="E17" s="60">
        <f>'5-Year Plan (2014-19)'!Y28</f>
        <v>0</v>
      </c>
      <c r="F17" s="66">
        <f>'5-Year Plan (2014-19)'!BW28</f>
        <v>0</v>
      </c>
      <c r="G17" s="66">
        <f>'5-Year Plan (2014-19)'!DU28</f>
        <v>0</v>
      </c>
      <c r="H17" s="66">
        <f>'5-Year Plan (2014-19)'!FS28</f>
        <v>0</v>
      </c>
      <c r="I17" s="69">
        <f>'5-Year Plan (2014-19)'!HQ28</f>
        <v>0</v>
      </c>
      <c r="J17" s="69">
        <f>'5-Year Plan (2014-19)'!JO28</f>
        <v>0</v>
      </c>
    </row>
    <row r="18" spans="1:11" ht="29.25" thickBot="1">
      <c r="A18" s="1077"/>
      <c r="B18" s="48"/>
      <c r="C18" s="1070" t="s">
        <v>52</v>
      </c>
      <c r="D18" s="7" t="s">
        <v>51</v>
      </c>
      <c r="E18" s="60">
        <f>'5-Year Plan (2014-19)'!Z28</f>
        <v>3915380</v>
      </c>
      <c r="F18" s="66">
        <f>'5-Year Plan (2014-19)'!BX28</f>
        <v>3857992</v>
      </c>
      <c r="G18" s="66">
        <f>'5-Year Plan (2014-19)'!DV28</f>
        <v>2987000</v>
      </c>
      <c r="H18" s="66">
        <f>'5-Year Plan (2014-19)'!FT28</f>
        <v>4178000</v>
      </c>
      <c r="I18" s="69">
        <f>'5-Year Plan (2014-19)'!HR28</f>
        <v>2480000</v>
      </c>
      <c r="J18" s="69">
        <f>'5-Year Plan (2014-19)'!JP28</f>
        <v>2200000</v>
      </c>
    </row>
    <row r="19" spans="1:11" ht="15" customHeight="1" thickBot="1">
      <c r="A19" s="1077"/>
      <c r="B19" s="48"/>
      <c r="C19" s="1070"/>
      <c r="D19" s="57" t="s">
        <v>49</v>
      </c>
      <c r="E19" s="60">
        <f>'5-Year Plan (2014-19)'!AB28</f>
        <v>1548461</v>
      </c>
      <c r="F19" s="66">
        <f>'5-Year Plan (2014-19)'!BZ28</f>
        <v>1617166</v>
      </c>
      <c r="G19" s="66">
        <f>'5-Year Plan (2014-19)'!DX28</f>
        <v>1237000</v>
      </c>
      <c r="H19" s="66">
        <f>'5-Year Plan (2014-19)'!FV28</f>
        <v>1708000</v>
      </c>
      <c r="I19" s="69">
        <f>'5-Year Plan (2014-19)'!HT28</f>
        <v>1062000</v>
      </c>
      <c r="J19" s="69">
        <f>'5-Year Plan (2014-19)'!JR28</f>
        <v>956000</v>
      </c>
    </row>
    <row r="20" spans="1:11" ht="29.25" thickBot="1">
      <c r="A20" s="1077"/>
      <c r="B20" s="48"/>
      <c r="C20" s="401" t="s">
        <v>50</v>
      </c>
      <c r="D20" s="7" t="s">
        <v>51</v>
      </c>
      <c r="E20" s="60">
        <f>'5-Year Plan (2014-19)'!AC28</f>
        <v>3400000</v>
      </c>
      <c r="F20" s="66">
        <f>'5-Year Plan (2014-19)'!CA28</f>
        <v>4178000</v>
      </c>
      <c r="G20" s="66">
        <f>'5-Year Plan (2014-19)'!DY28</f>
        <v>2480000</v>
      </c>
      <c r="H20" s="66">
        <f>'5-Year Plan (2014-19)'!FW28</f>
        <v>2200000</v>
      </c>
      <c r="I20" s="69">
        <f>'5-Year Plan (2014-19)'!HU28</f>
        <v>2160000</v>
      </c>
      <c r="J20" s="69">
        <f>'5-Year Plan (2014-19)'!JS28</f>
        <v>2000000</v>
      </c>
    </row>
    <row r="21" spans="1:11" ht="15" customHeight="1" thickBot="1">
      <c r="A21" s="1077"/>
      <c r="B21" s="48"/>
      <c r="C21" s="1070" t="s">
        <v>120</v>
      </c>
      <c r="D21" s="7" t="s">
        <v>121</v>
      </c>
      <c r="E21" s="60">
        <f>'5-Year Plan (2014-19)'!AD28</f>
        <v>0</v>
      </c>
      <c r="F21" s="66">
        <f>'5-Year Plan (2014-19)'!CB28</f>
        <v>0</v>
      </c>
      <c r="G21" s="66">
        <f>'5-Year Plan (2014-19)'!DZ28</f>
        <v>0</v>
      </c>
      <c r="H21" s="66">
        <f>'5-Year Plan (2014-19)'!FX28</f>
        <v>0</v>
      </c>
      <c r="I21" s="69">
        <f>'5-Year Plan (2014-19)'!HV28</f>
        <v>0</v>
      </c>
      <c r="J21" s="69">
        <f>'5-Year Plan (2014-19)'!JT28</f>
        <v>0</v>
      </c>
    </row>
    <row r="22" spans="1:11" ht="15" customHeight="1" thickBot="1">
      <c r="A22" s="1077"/>
      <c r="B22" s="48"/>
      <c r="C22" s="963"/>
      <c r="D22" s="57" t="s">
        <v>49</v>
      </c>
      <c r="E22" s="72">
        <f>'5-Year Plan (2014-19)'!AF28</f>
        <v>0</v>
      </c>
      <c r="F22" s="73">
        <f>'5-Year Plan (2014-19)'!CD28</f>
        <v>0</v>
      </c>
      <c r="G22" s="73">
        <f>'5-Year Plan (2014-19)'!EB28</f>
        <v>0</v>
      </c>
      <c r="H22" s="73">
        <f>'5-Year Plan (2014-19)'!FZ28</f>
        <v>0</v>
      </c>
      <c r="I22" s="74">
        <f>'5-Year Plan (2014-19)'!HX28</f>
        <v>0</v>
      </c>
      <c r="J22" s="74">
        <f>'5-Year Plan (2014-19)'!JV28</f>
        <v>0</v>
      </c>
    </row>
    <row r="23" spans="1:11" ht="15.75" customHeight="1" thickBot="1">
      <c r="A23" s="1078"/>
      <c r="B23" s="1082" t="s">
        <v>72</v>
      </c>
      <c r="C23" s="1083"/>
      <c r="D23" s="63" t="s">
        <v>49</v>
      </c>
      <c r="E23" s="78">
        <f>'5-Year Plan (2014-19)'!AG28</f>
        <v>2118961</v>
      </c>
      <c r="F23" s="79">
        <f>'5-Year Plan (2014-19)'!CE28</f>
        <v>2392475</v>
      </c>
      <c r="G23" s="79">
        <f>'5-Year Plan (2014-19)'!EC28</f>
        <v>2118500</v>
      </c>
      <c r="H23" s="79">
        <f>'5-Year Plan (2014-19)'!GA28</f>
        <v>2521230</v>
      </c>
      <c r="I23" s="80">
        <f>'5-Year Plan (2014-19)'!HY28</f>
        <v>1723000</v>
      </c>
      <c r="J23" s="80">
        <f>'5-Year Plan (2014-19)'!JW28</f>
        <v>1623400</v>
      </c>
      <c r="K23" s="65"/>
    </row>
    <row r="24" spans="1:11" ht="15" customHeight="1" thickBot="1">
      <c r="A24" s="1067" t="s">
        <v>78</v>
      </c>
      <c r="B24" s="50"/>
      <c r="C24" s="1070" t="s">
        <v>68</v>
      </c>
      <c r="D24" s="7" t="s">
        <v>121</v>
      </c>
      <c r="E24" s="75">
        <f>'5-Year Plan (2014-19)'!AH28</f>
        <v>0</v>
      </c>
      <c r="F24" s="76">
        <f>'5-Year Plan (2014-19)'!CF28</f>
        <v>0</v>
      </c>
      <c r="G24" s="76">
        <f>'5-Year Plan (2014-19)'!ED28</f>
        <v>0</v>
      </c>
      <c r="H24" s="76">
        <f>'5-Year Plan (2014-19)'!GB28</f>
        <v>0</v>
      </c>
      <c r="I24" s="77">
        <f>'5-Year Plan (2014-19)'!HZ28</f>
        <v>0</v>
      </c>
      <c r="J24" s="77">
        <f>'5-Year Plan (2014-19)'!JX28</f>
        <v>0</v>
      </c>
    </row>
    <row r="25" spans="1:11" ht="15" customHeight="1" thickBot="1">
      <c r="A25" s="1068"/>
      <c r="B25" s="51"/>
      <c r="C25" s="1070"/>
      <c r="D25" s="57" t="s">
        <v>49</v>
      </c>
      <c r="E25" s="60">
        <f>'5-Year Plan (2014-19)'!AJ28</f>
        <v>0</v>
      </c>
      <c r="F25" s="66">
        <f>'5-Year Plan (2014-19)'!CH28</f>
        <v>0</v>
      </c>
      <c r="G25" s="66">
        <f>'5-Year Plan (2014-19)'!EF28</f>
        <v>0</v>
      </c>
      <c r="H25" s="66">
        <f>'5-Year Plan (2014-19)'!GD28</f>
        <v>0</v>
      </c>
      <c r="I25" s="69">
        <f>'5-Year Plan (2014-19)'!IB28</f>
        <v>0</v>
      </c>
      <c r="J25" s="69">
        <f>'5-Year Plan (2014-19)'!JZ28</f>
        <v>0</v>
      </c>
    </row>
    <row r="26" spans="1:11" ht="15" customHeight="1" thickBot="1">
      <c r="A26" s="1068"/>
      <c r="B26" s="51"/>
      <c r="C26" s="1070" t="s">
        <v>74</v>
      </c>
      <c r="D26" s="7" t="s">
        <v>121</v>
      </c>
      <c r="E26" s="60">
        <f>'5-Year Plan (2014-19)'!AK28</f>
        <v>0</v>
      </c>
      <c r="F26" s="66">
        <f>'5-Year Plan (2014-19)'!CI28</f>
        <v>0</v>
      </c>
      <c r="G26" s="66">
        <f>'5-Year Plan (2014-19)'!EG28</f>
        <v>0</v>
      </c>
      <c r="H26" s="66">
        <f>'5-Year Plan (2014-19)'!GE28</f>
        <v>0</v>
      </c>
      <c r="I26" s="69">
        <f>'5-Year Plan (2014-19)'!IC28</f>
        <v>0</v>
      </c>
      <c r="J26" s="69">
        <f>'5-Year Plan (2014-19)'!KA28</f>
        <v>0</v>
      </c>
    </row>
    <row r="27" spans="1:11" ht="15" customHeight="1" thickBot="1">
      <c r="A27" s="1068"/>
      <c r="B27" s="51"/>
      <c r="C27" s="1070"/>
      <c r="D27" s="57" t="s">
        <v>49</v>
      </c>
      <c r="E27" s="60">
        <f>'5-Year Plan (2014-19)'!AM28</f>
        <v>0</v>
      </c>
      <c r="F27" s="66">
        <f>'5-Year Plan (2014-19)'!CK28</f>
        <v>0</v>
      </c>
      <c r="G27" s="66">
        <f>'5-Year Plan (2014-19)'!EI28</f>
        <v>0</v>
      </c>
      <c r="H27" s="66">
        <f>'5-Year Plan (2014-19)'!GG28</f>
        <v>0</v>
      </c>
      <c r="I27" s="69">
        <f>'5-Year Plan (2014-19)'!IE28</f>
        <v>0</v>
      </c>
      <c r="J27" s="69">
        <f>'5-Year Plan (2014-19)'!KC28</f>
        <v>0</v>
      </c>
    </row>
    <row r="28" spans="1:11" ht="15" customHeight="1" thickBot="1">
      <c r="A28" s="1068"/>
      <c r="B28" s="51"/>
      <c r="C28" s="1070" t="s">
        <v>44</v>
      </c>
      <c r="D28" s="7" t="s">
        <v>121</v>
      </c>
      <c r="E28" s="60">
        <f>'5-Year Plan (2014-19)'!AN28</f>
        <v>0</v>
      </c>
      <c r="F28" s="66">
        <f>'5-Year Plan (2014-19)'!CL28</f>
        <v>375</v>
      </c>
      <c r="G28" s="66">
        <f>'5-Year Plan (2014-19)'!EJ28</f>
        <v>375</v>
      </c>
      <c r="H28" s="66">
        <f>'5-Year Plan (2014-19)'!GH28</f>
        <v>375</v>
      </c>
      <c r="I28" s="69">
        <f>'5-Year Plan (2014-19)'!IF28</f>
        <v>375</v>
      </c>
      <c r="J28" s="69">
        <f>'5-Year Plan (2014-19)'!KD28</f>
        <v>375</v>
      </c>
    </row>
    <row r="29" spans="1:11" ht="15" customHeight="1" thickBot="1">
      <c r="A29" s="1068"/>
      <c r="B29" s="51"/>
      <c r="C29" s="1070"/>
      <c r="D29" s="57" t="s">
        <v>49</v>
      </c>
      <c r="E29" s="60">
        <f>'5-Year Plan (2014-19)'!AP28</f>
        <v>0</v>
      </c>
      <c r="F29" s="66">
        <f>'5-Year Plan (2014-19)'!CN28</f>
        <v>486750</v>
      </c>
      <c r="G29" s="66">
        <f>'5-Year Plan (2014-19)'!EL28</f>
        <v>486750</v>
      </c>
      <c r="H29" s="66">
        <f>'5-Year Plan (2014-19)'!GJ28</f>
        <v>486750</v>
      </c>
      <c r="I29" s="69">
        <f>'5-Year Plan (2014-19)'!IH28</f>
        <v>486750</v>
      </c>
      <c r="J29" s="69">
        <f>'5-Year Plan (2014-19)'!KF28</f>
        <v>486750</v>
      </c>
    </row>
    <row r="30" spans="1:11" ht="15" customHeight="1" thickBot="1">
      <c r="A30" s="1068"/>
      <c r="B30" s="51"/>
      <c r="C30" s="1070" t="s">
        <v>45</v>
      </c>
      <c r="D30" s="7" t="s">
        <v>121</v>
      </c>
      <c r="E30" s="60">
        <f>'5-Year Plan (2014-19)'!AQ28</f>
        <v>0</v>
      </c>
      <c r="F30" s="66">
        <f>'5-Year Plan (2014-19)'!CO28</f>
        <v>0</v>
      </c>
      <c r="G30" s="66">
        <f>'5-Year Plan (2014-19)'!EM28</f>
        <v>0</v>
      </c>
      <c r="H30" s="66">
        <f>'5-Year Plan (2014-19)'!GK28</f>
        <v>0</v>
      </c>
      <c r="I30" s="69">
        <f>'5-Year Plan (2014-19)'!II28</f>
        <v>0</v>
      </c>
      <c r="J30" s="69">
        <f>'5-Year Plan (2014-19)'!KG28</f>
        <v>0</v>
      </c>
    </row>
    <row r="31" spans="1:11" ht="15" customHeight="1" thickBot="1">
      <c r="A31" s="1068"/>
      <c r="B31" s="51"/>
      <c r="C31" s="1070"/>
      <c r="D31" s="57" t="s">
        <v>49</v>
      </c>
      <c r="E31" s="60">
        <f>'5-Year Plan (2014-19)'!AS28</f>
        <v>0</v>
      </c>
      <c r="F31" s="66">
        <f>'5-Year Plan (2014-19)'!CQ28</f>
        <v>0</v>
      </c>
      <c r="G31" s="66">
        <f>'5-Year Plan (2014-19)'!EO28</f>
        <v>0</v>
      </c>
      <c r="H31" s="66">
        <f>'5-Year Plan (2014-19)'!GM28</f>
        <v>0</v>
      </c>
      <c r="I31" s="69">
        <f>'5-Year Plan (2014-19)'!IK28</f>
        <v>0</v>
      </c>
      <c r="J31" s="69">
        <f>'5-Year Plan (2014-19)'!KI28</f>
        <v>0</v>
      </c>
    </row>
    <row r="32" spans="1:11" ht="15" customHeight="1" thickBot="1">
      <c r="A32" s="1068"/>
      <c r="B32" s="51"/>
      <c r="C32" s="1070" t="s">
        <v>46</v>
      </c>
      <c r="D32" s="7" t="s">
        <v>121</v>
      </c>
      <c r="E32" s="60">
        <f>'5-Year Plan (2014-19)'!AT28</f>
        <v>0</v>
      </c>
      <c r="F32" s="66">
        <f>'5-Year Plan (2014-19)'!CR28</f>
        <v>0</v>
      </c>
      <c r="G32" s="66">
        <f>'5-Year Plan (2014-19)'!EP28</f>
        <v>0</v>
      </c>
      <c r="H32" s="66">
        <f>'5-Year Plan (2014-19)'!GN28</f>
        <v>0</v>
      </c>
      <c r="I32" s="69">
        <f>'5-Year Plan (2014-19)'!IL28</f>
        <v>0</v>
      </c>
      <c r="J32" s="69">
        <f>'5-Year Plan (2014-19)'!KJ28</f>
        <v>0</v>
      </c>
    </row>
    <row r="33" spans="1:11" ht="15" customHeight="1" thickBot="1">
      <c r="A33" s="1068"/>
      <c r="B33" s="52"/>
      <c r="C33" s="1070"/>
      <c r="D33" s="57" t="s">
        <v>49</v>
      </c>
      <c r="E33" s="72">
        <f>'5-Year Plan (2014-19)'!AV28</f>
        <v>0</v>
      </c>
      <c r="F33" s="73">
        <f>'5-Year Plan (2014-19)'!CT28</f>
        <v>0</v>
      </c>
      <c r="G33" s="73">
        <f>'5-Year Plan (2014-19)'!ER28</f>
        <v>0</v>
      </c>
      <c r="H33" s="73">
        <f>'5-Year Plan (2014-19)'!GP28</f>
        <v>0</v>
      </c>
      <c r="I33" s="74">
        <f>'5-Year Plan (2014-19)'!IN28</f>
        <v>0</v>
      </c>
      <c r="J33" s="74">
        <f>'5-Year Plan (2014-19)'!KL28</f>
        <v>0</v>
      </c>
    </row>
    <row r="34" spans="1:11" ht="15.75" customHeight="1" thickBot="1">
      <c r="A34" s="1069"/>
      <c r="B34" s="1071" t="s">
        <v>73</v>
      </c>
      <c r="C34" s="1072"/>
      <c r="D34" s="64" t="s">
        <v>49</v>
      </c>
      <c r="E34" s="81">
        <f>'5-Year Plan (2014-19)'!AW28</f>
        <v>0</v>
      </c>
      <c r="F34" s="82">
        <f>'5-Year Plan (2014-19)'!CU28</f>
        <v>486750</v>
      </c>
      <c r="G34" s="82">
        <f>'5-Year Plan (2014-19)'!ES28</f>
        <v>486750</v>
      </c>
      <c r="H34" s="82">
        <f>'5-Year Plan (2014-19)'!GQ28</f>
        <v>486750</v>
      </c>
      <c r="I34" s="83">
        <f>'5-Year Plan (2014-19)'!IO28</f>
        <v>486750</v>
      </c>
      <c r="J34" s="83">
        <f>'5-Year Plan (2014-19)'!KM28</f>
        <v>486750</v>
      </c>
      <c r="K34" s="65"/>
    </row>
    <row r="35" spans="1:11" s="53" customFormat="1" ht="16.149999999999999" customHeight="1" thickBot="1">
      <c r="A35" s="1073" t="s">
        <v>75</v>
      </c>
      <c r="B35" s="54"/>
      <c r="C35" s="91" t="s">
        <v>86</v>
      </c>
      <c r="D35" s="57" t="s">
        <v>49</v>
      </c>
      <c r="E35" s="60">
        <f>'5-Year Plan (2014-19)'!AX28</f>
        <v>0</v>
      </c>
      <c r="F35" s="66">
        <f>'5-Year Plan (2014-19)'!CV28</f>
        <v>0</v>
      </c>
      <c r="G35" s="66">
        <f>'5-Year Plan (2014-19)'!ET28</f>
        <v>0</v>
      </c>
      <c r="H35" s="66">
        <f>'5-Year Plan (2014-19)'!GR28</f>
        <v>0</v>
      </c>
      <c r="I35" s="69">
        <f>'5-Year Plan (2014-19)'!IP28</f>
        <v>0</v>
      </c>
      <c r="J35" s="69">
        <f>'5-Year Plan (2014-19)'!KN28</f>
        <v>0</v>
      </c>
    </row>
    <row r="36" spans="1:11" s="53" customFormat="1" ht="29.45" customHeight="1" thickBot="1">
      <c r="A36" s="1074"/>
      <c r="B36" s="54"/>
      <c r="C36" s="62" t="s">
        <v>69</v>
      </c>
      <c r="D36" s="57" t="s">
        <v>49</v>
      </c>
      <c r="E36" s="60">
        <f>'5-Year Plan (2014-19)'!AY28</f>
        <v>0</v>
      </c>
      <c r="F36" s="66">
        <f>'5-Year Plan (2014-19)'!CW28</f>
        <v>0</v>
      </c>
      <c r="G36" s="66">
        <f>'5-Year Plan (2014-19)'!EU28</f>
        <v>0</v>
      </c>
      <c r="H36" s="66">
        <f>'5-Year Plan (2014-19)'!GS28</f>
        <v>0</v>
      </c>
      <c r="I36" s="69">
        <f>'5-Year Plan (2014-19)'!IQ28</f>
        <v>0</v>
      </c>
      <c r="J36" s="69">
        <f>'5-Year Plan (2014-19)'!KO28</f>
        <v>0</v>
      </c>
    </row>
    <row r="37" spans="1:11" s="53" customFormat="1" ht="43.9" customHeight="1" thickBot="1">
      <c r="A37" s="1074"/>
      <c r="B37" s="55"/>
      <c r="C37" s="62" t="s">
        <v>47</v>
      </c>
      <c r="D37" s="7" t="s">
        <v>49</v>
      </c>
      <c r="E37" s="61">
        <f>'5-Year Plan (2014-19)'!AZ28</f>
        <v>211896.1</v>
      </c>
      <c r="F37" s="70">
        <f>'5-Year Plan (2014-19)'!CX28</f>
        <v>287922.5</v>
      </c>
      <c r="G37" s="70">
        <f>'5-Year Plan (2014-19)'!EV28</f>
        <v>260525</v>
      </c>
      <c r="H37" s="70">
        <f>'5-Year Plan (2014-19)'!GT28</f>
        <v>300798</v>
      </c>
      <c r="I37" s="71">
        <f>'5-Year Plan (2014-19)'!IR28</f>
        <v>220975</v>
      </c>
      <c r="J37" s="71">
        <f>'5-Year Plan (2014-19)'!KP28</f>
        <v>211015</v>
      </c>
    </row>
    <row r="38" spans="1:11" ht="15" customHeight="1" thickBot="1">
      <c r="A38" s="1075"/>
      <c r="B38" s="953" t="s">
        <v>135</v>
      </c>
      <c r="C38" s="954"/>
      <c r="D38" s="86" t="s">
        <v>49</v>
      </c>
      <c r="E38" s="87">
        <f>SUM(E35:E37)</f>
        <v>211896.1</v>
      </c>
      <c r="F38" s="87">
        <f t="shared" ref="F38:J38" si="0">SUM(F35:F37)</f>
        <v>287922.5</v>
      </c>
      <c r="G38" s="87">
        <f t="shared" si="0"/>
        <v>260525</v>
      </c>
      <c r="H38" s="87">
        <f t="shared" si="0"/>
        <v>300798</v>
      </c>
      <c r="I38" s="87">
        <f t="shared" si="0"/>
        <v>220975</v>
      </c>
      <c r="J38" s="87">
        <f t="shared" si="0"/>
        <v>211015</v>
      </c>
    </row>
    <row r="39" spans="1:11" ht="15.75" customHeight="1" thickBot="1">
      <c r="B39" s="1058" t="s">
        <v>136</v>
      </c>
      <c r="C39" s="1059"/>
      <c r="D39" s="88" t="s">
        <v>49</v>
      </c>
      <c r="E39" s="89">
        <f t="shared" ref="E39:J39" si="1">SUM(E38,E34,E23)</f>
        <v>2330857.1</v>
      </c>
      <c r="F39" s="89">
        <f t="shared" si="1"/>
        <v>3167147.5</v>
      </c>
      <c r="G39" s="89">
        <f t="shared" si="1"/>
        <v>2865775</v>
      </c>
      <c r="H39" s="89">
        <f t="shared" si="1"/>
        <v>3308778</v>
      </c>
      <c r="I39" s="89">
        <f t="shared" si="1"/>
        <v>2430725</v>
      </c>
      <c r="J39" s="89">
        <f t="shared" si="1"/>
        <v>2321165</v>
      </c>
    </row>
    <row r="40" spans="1:11" ht="15">
      <c r="E40" s="402"/>
      <c r="F40" s="402"/>
      <c r="G40" s="402"/>
      <c r="H40" s="402"/>
      <c r="I40" s="402"/>
      <c r="J40" s="402"/>
    </row>
    <row r="41" spans="1:11" ht="15">
      <c r="E41" s="402"/>
      <c r="F41" s="402"/>
      <c r="G41" s="402"/>
      <c r="H41" s="402"/>
      <c r="I41" s="402"/>
      <c r="J41" s="402"/>
    </row>
    <row r="42" spans="1:11" ht="15">
      <c r="E42" s="402"/>
      <c r="F42" s="402"/>
      <c r="G42" s="402"/>
      <c r="H42" s="402"/>
      <c r="I42" s="402"/>
      <c r="J42" s="402"/>
    </row>
    <row r="43" spans="1:11" ht="15" thickBot="1"/>
    <row r="44" spans="1:11" ht="21" thickBot="1">
      <c r="E44" s="1047" t="s">
        <v>163</v>
      </c>
      <c r="F44" s="1048"/>
      <c r="G44" s="1048"/>
      <c r="H44" s="1048"/>
      <c r="I44" s="1048"/>
      <c r="J44" s="1049"/>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(2014-19)'!E55</f>
        <v>0</v>
      </c>
      <c r="F47" s="67">
        <f>'5-Year Plan (2014-19)'!BC55</f>
        <v>0</v>
      </c>
      <c r="G47" s="67">
        <f>'5-Year Plan (2014-19)'!DA55</f>
        <v>0</v>
      </c>
      <c r="H47" s="67">
        <f>'5-Year Plan (2014-19)'!EY55</f>
        <v>0</v>
      </c>
      <c r="I47" s="68">
        <f>'5-Year Plan (2014-19)'!GW55</f>
        <v>0</v>
      </c>
      <c r="J47" s="68">
        <f>'5-Year Plan (2014-19)'!IU55</f>
        <v>0</v>
      </c>
    </row>
    <row r="48" spans="1:11" ht="15" thickBot="1">
      <c r="A48" s="1077"/>
      <c r="B48" s="1080"/>
      <c r="C48" s="1070"/>
      <c r="D48" s="57" t="s">
        <v>49</v>
      </c>
      <c r="E48" s="60">
        <f>'5-Year Plan (2014-19)'!G55</f>
        <v>0</v>
      </c>
      <c r="F48" s="66">
        <f>'5-Year Plan (2014-19)'!BE55</f>
        <v>0</v>
      </c>
      <c r="G48" s="66">
        <f>'5-Year Plan (2014-19)'!DC55</f>
        <v>0</v>
      </c>
      <c r="H48" s="66">
        <f>'5-Year Plan (2014-19)'!FA55</f>
        <v>0</v>
      </c>
      <c r="I48" s="69">
        <f>'5-Year Plan (2014-19)'!GY55</f>
        <v>0</v>
      </c>
      <c r="J48" s="69">
        <f>'5-Year Plan (2014-19)'!IW55</f>
        <v>0</v>
      </c>
    </row>
    <row r="49" spans="1:10" ht="15" thickBot="1">
      <c r="A49" s="1077"/>
      <c r="B49" s="1080"/>
      <c r="C49" s="1070" t="s">
        <v>65</v>
      </c>
      <c r="D49" s="7" t="s">
        <v>121</v>
      </c>
      <c r="E49" s="60">
        <f>'5-Year Plan (2014-19)'!H55</f>
        <v>1300</v>
      </c>
      <c r="F49" s="66">
        <f>'5-Year Plan (2014-19)'!BF55</f>
        <v>975</v>
      </c>
      <c r="G49" s="66">
        <f>'5-Year Plan (2014-19)'!DD55</f>
        <v>750</v>
      </c>
      <c r="H49" s="66">
        <f>'5-Year Plan (2014-19)'!FB55</f>
        <v>731</v>
      </c>
      <c r="I49" s="69">
        <f>'5-Year Plan (2014-19)'!GZ55</f>
        <v>500</v>
      </c>
      <c r="J49" s="69">
        <f>'5-Year Plan (2014-19)'!IX55</f>
        <v>500</v>
      </c>
    </row>
    <row r="50" spans="1:10" ht="15" thickBot="1">
      <c r="A50" s="1077"/>
      <c r="B50" s="1080"/>
      <c r="C50" s="1070"/>
      <c r="D50" s="57" t="s">
        <v>49</v>
      </c>
      <c r="E50" s="60">
        <f>'5-Year Plan (2014-19)'!J55</f>
        <v>45000</v>
      </c>
      <c r="F50" s="66">
        <f>'5-Year Plan (2014-19)'!BH55</f>
        <v>36000</v>
      </c>
      <c r="G50" s="66">
        <f>'5-Year Plan (2014-19)'!DF55</f>
        <v>32000</v>
      </c>
      <c r="H50" s="66">
        <f>'5-Year Plan (2014-19)'!FD55</f>
        <v>32500</v>
      </c>
      <c r="I50" s="69">
        <f>'5-Year Plan (2014-19)'!HB55</f>
        <v>27500</v>
      </c>
      <c r="J50" s="69">
        <f>'5-Year Plan (2014-19)'!IZ55</f>
        <v>27500</v>
      </c>
    </row>
    <row r="51" spans="1:10" ht="15" thickBot="1">
      <c r="A51" s="1077"/>
      <c r="B51" s="1080"/>
      <c r="C51" s="1070" t="s">
        <v>226</v>
      </c>
      <c r="D51" s="7" t="s">
        <v>121</v>
      </c>
      <c r="E51" s="60">
        <f>'5-Year Plan (2014-19)'!K55</f>
        <v>0</v>
      </c>
      <c r="F51" s="66">
        <f>'5-Year Plan (2014-19)'!BI55</f>
        <v>0</v>
      </c>
      <c r="G51" s="66">
        <f>'5-Year Plan (2014-19)'!DG55</f>
        <v>0</v>
      </c>
      <c r="H51" s="66">
        <f>'5-Year Plan (2014-19)'!FE55</f>
        <v>0</v>
      </c>
      <c r="I51" s="69">
        <f>'5-Year Plan (2014-19)'!HC55</f>
        <v>0</v>
      </c>
      <c r="J51" s="69">
        <f>'5-Year Plan (2014-19)'!JA55</f>
        <v>0</v>
      </c>
    </row>
    <row r="52" spans="1:10" ht="15" thickBot="1">
      <c r="A52" s="1077"/>
      <c r="B52" s="1080"/>
      <c r="C52" s="1070"/>
      <c r="D52" s="57" t="s">
        <v>49</v>
      </c>
      <c r="E52" s="60">
        <f>'5-Year Plan (2014-19)'!M55</f>
        <v>0</v>
      </c>
      <c r="F52" s="66">
        <f>'5-Year Plan (2014-19)'!BK55</f>
        <v>0</v>
      </c>
      <c r="G52" s="66">
        <f>'5-Year Plan (2014-19)'!DI55</f>
        <v>0</v>
      </c>
      <c r="H52" s="66">
        <f>'5-Year Plan (2014-19)'!FG55</f>
        <v>0</v>
      </c>
      <c r="I52" s="69">
        <f>'5-Year Plan (2014-19)'!HE55</f>
        <v>0</v>
      </c>
      <c r="J52" s="69">
        <f>'5-Year Plan (2014-19)'!JC55</f>
        <v>0</v>
      </c>
    </row>
    <row r="53" spans="1:10" ht="15" customHeight="1" thickBot="1">
      <c r="A53" s="1077"/>
      <c r="B53" s="1080"/>
      <c r="C53" s="1070" t="s">
        <v>272</v>
      </c>
      <c r="D53" s="7" t="s">
        <v>121</v>
      </c>
      <c r="E53" s="60">
        <f>'5-Year Plan (2014-19)'!N55</f>
        <v>1988</v>
      </c>
      <c r="F53" s="66">
        <f>'5-Year Plan (2014-19)'!BL55</f>
        <v>2103</v>
      </c>
      <c r="G53" s="66">
        <f>'5-Year Plan (2014-19)'!DJ55</f>
        <v>2649.5</v>
      </c>
      <c r="H53" s="66">
        <f>'5-Year Plan (2014-19)'!FH55</f>
        <v>3174.2</v>
      </c>
      <c r="I53" s="69">
        <f>'5-Year Plan (2014-19)'!HF55</f>
        <v>1155</v>
      </c>
      <c r="J53" s="69">
        <f>'5-Year Plan (2014-19)'!JD55</f>
        <v>1181</v>
      </c>
    </row>
    <row r="54" spans="1:10" ht="15" customHeight="1" thickBot="1">
      <c r="A54" s="1077"/>
      <c r="B54" s="1081"/>
      <c r="C54" s="1070"/>
      <c r="D54" s="57" t="s">
        <v>49</v>
      </c>
      <c r="E54" s="60">
        <f>'5-Year Plan (2014-19)'!P55</f>
        <v>39500</v>
      </c>
      <c r="F54" s="66">
        <f>'5-Year Plan (2014-19)'!BN55</f>
        <v>42390</v>
      </c>
      <c r="G54" s="66">
        <f>'5-Year Plan (2014-19)'!DL55</f>
        <v>56630</v>
      </c>
      <c r="H54" s="66">
        <f>'5-Year Plan (2014-19)'!FJ55</f>
        <v>74220</v>
      </c>
      <c r="I54" s="69">
        <f>'5-Year Plan (2014-19)'!HH55</f>
        <v>23100</v>
      </c>
      <c r="J54" s="69">
        <f>'5-Year Plan (2014-19)'!JF55</f>
        <v>27670</v>
      </c>
    </row>
    <row r="55" spans="1:10" ht="15.75" thickBot="1">
      <c r="A55" s="1077"/>
      <c r="B55" s="8"/>
      <c r="C55" s="1070" t="s">
        <v>43</v>
      </c>
      <c r="D55" s="7" t="s">
        <v>121</v>
      </c>
      <c r="E55" s="60">
        <f>'5-Year Plan (2014-19)'!Q55</f>
        <v>842</v>
      </c>
      <c r="F55" s="66">
        <f>'5-Year Plan (2014-19)'!BO55</f>
        <v>875</v>
      </c>
      <c r="G55" s="66">
        <f>'5-Year Plan (2014-19)'!DM55</f>
        <v>550</v>
      </c>
      <c r="H55" s="66">
        <f>'5-Year Plan (2014-19)'!FK55</f>
        <v>220</v>
      </c>
      <c r="I55" s="69">
        <f>'5-Year Plan (2014-19)'!HI55</f>
        <v>140</v>
      </c>
      <c r="J55" s="69">
        <f>'5-Year Plan (2014-19)'!JG55</f>
        <v>100</v>
      </c>
    </row>
    <row r="56" spans="1:10" ht="15" thickBot="1">
      <c r="A56" s="1077"/>
      <c r="B56" s="47"/>
      <c r="C56" s="1070"/>
      <c r="D56" s="57" t="s">
        <v>49</v>
      </c>
      <c r="E56" s="60">
        <f>'5-Year Plan (2014-19)'!S55</f>
        <v>295000</v>
      </c>
      <c r="F56" s="66">
        <f>'5-Year Plan (2014-19)'!BQ55</f>
        <v>303500</v>
      </c>
      <c r="G56" s="66">
        <f>'5-Year Plan (2014-19)'!DO55</f>
        <v>189000</v>
      </c>
      <c r="H56" s="66">
        <f>'5-Year Plan (2014-19)'!FM55</f>
        <v>78000</v>
      </c>
      <c r="I56" s="69">
        <f>'5-Year Plan (2014-19)'!HK55</f>
        <v>59500</v>
      </c>
      <c r="J56" s="69">
        <f>'5-Year Plan (2014-19)'!JI55</f>
        <v>45500</v>
      </c>
    </row>
    <row r="57" spans="1:10" ht="15" thickBot="1">
      <c r="A57" s="1077"/>
      <c r="B57" s="48"/>
      <c r="C57" s="1070" t="s">
        <v>41</v>
      </c>
      <c r="D57" s="7" t="s">
        <v>121</v>
      </c>
      <c r="E57" s="60">
        <f>'5-Year Plan (2014-19)'!T55</f>
        <v>0</v>
      </c>
      <c r="F57" s="66">
        <f>'5-Year Plan (2014-19)'!BR55</f>
        <v>17</v>
      </c>
      <c r="G57" s="66">
        <f>'5-Year Plan (2014-19)'!DP55</f>
        <v>0</v>
      </c>
      <c r="H57" s="66">
        <f>'5-Year Plan (2014-19)'!FN55</f>
        <v>0</v>
      </c>
      <c r="I57" s="69">
        <f>'5-Year Plan (2014-19)'!HL55</f>
        <v>0</v>
      </c>
      <c r="J57" s="69">
        <f>'5-Year Plan (2014-19)'!JJ55</f>
        <v>0</v>
      </c>
    </row>
    <row r="58" spans="1:10" ht="15" thickBot="1">
      <c r="A58" s="1077"/>
      <c r="B58" s="48"/>
      <c r="C58" s="1070"/>
      <c r="D58" s="57" t="s">
        <v>49</v>
      </c>
      <c r="E58" s="60">
        <f>'5-Year Plan (2014-19)'!V55</f>
        <v>0</v>
      </c>
      <c r="F58" s="66">
        <f>'5-Year Plan (2014-19)'!BT55</f>
        <v>12750</v>
      </c>
      <c r="G58" s="66">
        <f>'5-Year Plan (2014-19)'!DR55</f>
        <v>0</v>
      </c>
      <c r="H58" s="66">
        <f>'5-Year Plan (2014-19)'!FP55</f>
        <v>0</v>
      </c>
      <c r="I58" s="69">
        <f>'5-Year Plan (2014-19)'!HN55</f>
        <v>0</v>
      </c>
      <c r="J58" s="69">
        <f>'5-Year Plan (2014-19)'!JL55</f>
        <v>0</v>
      </c>
    </row>
    <row r="59" spans="1:10" ht="15" thickBot="1">
      <c r="A59" s="1077"/>
      <c r="B59" s="48"/>
      <c r="C59" s="963" t="s">
        <v>342</v>
      </c>
      <c r="D59" s="7" t="s">
        <v>121</v>
      </c>
      <c r="E59" s="60">
        <f>'5-Year Plan (2014-19)'!W55</f>
        <v>0</v>
      </c>
      <c r="F59" s="66">
        <f>'5-Year Plan (2014-19)'!BU55</f>
        <v>0</v>
      </c>
      <c r="G59" s="66">
        <f>'5-Year Plan (2014-19)'!DS55</f>
        <v>0</v>
      </c>
      <c r="H59" s="66">
        <f>'5-Year Plan (2014-19)'!FQ55</f>
        <v>0</v>
      </c>
      <c r="I59" s="69">
        <f>'5-Year Plan (2014-19)'!HO55</f>
        <v>0</v>
      </c>
      <c r="J59" s="69">
        <f>'5-Year Plan (2014-19)'!JM55</f>
        <v>0</v>
      </c>
    </row>
    <row r="60" spans="1:10" ht="15" customHeight="1" thickBot="1">
      <c r="A60" s="1077"/>
      <c r="B60" s="48"/>
      <c r="C60" s="964"/>
      <c r="D60" s="57" t="s">
        <v>49</v>
      </c>
      <c r="E60" s="60">
        <f>'5-Year Plan (2014-19)'!Y55</f>
        <v>0</v>
      </c>
      <c r="F60" s="66">
        <f>'5-Year Plan (2014-19)'!BW55</f>
        <v>0</v>
      </c>
      <c r="G60" s="66">
        <f>'5-Year Plan (2014-19)'!DU55</f>
        <v>0</v>
      </c>
      <c r="H60" s="66">
        <f>'5-Year Plan (2014-19)'!FS55</f>
        <v>0</v>
      </c>
      <c r="I60" s="69">
        <f>'5-Year Plan (2014-19)'!HQ55</f>
        <v>0</v>
      </c>
      <c r="J60" s="69">
        <f>'5-Year Plan (2014-19)'!JO55</f>
        <v>0</v>
      </c>
    </row>
    <row r="61" spans="1:10" ht="29.25" thickBot="1">
      <c r="A61" s="1077"/>
      <c r="B61" s="48"/>
      <c r="C61" s="1070" t="s">
        <v>52</v>
      </c>
      <c r="D61" s="7" t="s">
        <v>51</v>
      </c>
      <c r="E61" s="60">
        <f>'5-Year Plan (2014-19)'!Z55</f>
        <v>3672329</v>
      </c>
      <c r="F61" s="66">
        <f>'5-Year Plan (2014-19)'!BX55</f>
        <v>1587780</v>
      </c>
      <c r="G61" s="66">
        <f>'5-Year Plan (2014-19)'!DV55</f>
        <v>1837755</v>
      </c>
      <c r="H61" s="66">
        <f>'5-Year Plan (2014-19)'!FT55</f>
        <v>1110000</v>
      </c>
      <c r="I61" s="69">
        <f>'5-Year Plan (2014-19)'!HR55</f>
        <v>550000</v>
      </c>
      <c r="J61" s="69">
        <f>'5-Year Plan (2014-19)'!JP55</f>
        <v>350000</v>
      </c>
    </row>
    <row r="62" spans="1:10" ht="15" thickBot="1">
      <c r="A62" s="1077"/>
      <c r="B62" s="48"/>
      <c r="C62" s="1070"/>
      <c r="D62" s="57" t="s">
        <v>49</v>
      </c>
      <c r="E62" s="60">
        <f>'5-Year Plan (2014-19)'!AB55</f>
        <v>1008328</v>
      </c>
      <c r="F62" s="66">
        <f>'5-Year Plan (2014-19)'!BZ55</f>
        <v>482890</v>
      </c>
      <c r="G62" s="66">
        <f>'5-Year Plan (2014-19)'!DX55</f>
        <v>608040</v>
      </c>
      <c r="H62" s="66">
        <f>'5-Year Plan (2014-19)'!FV55</f>
        <v>341300</v>
      </c>
      <c r="I62" s="69">
        <f>'5-Year Plan (2014-19)'!HT55</f>
        <v>173200</v>
      </c>
      <c r="J62" s="69">
        <f>'5-Year Plan (2014-19)'!JR55</f>
        <v>115000</v>
      </c>
    </row>
    <row r="63" spans="1:10" ht="29.25" thickBot="1">
      <c r="A63" s="1077"/>
      <c r="B63" s="48"/>
      <c r="C63" s="401" t="s">
        <v>50</v>
      </c>
      <c r="D63" s="7" t="s">
        <v>51</v>
      </c>
      <c r="E63" s="60">
        <f>'5-Year Plan (2014-19)'!AC55</f>
        <v>2444070</v>
      </c>
      <c r="F63" s="66">
        <f>'5-Year Plan (2014-19)'!CA55</f>
        <v>1110000</v>
      </c>
      <c r="G63" s="66">
        <f>'5-Year Plan (2014-19)'!DY55</f>
        <v>550000</v>
      </c>
      <c r="H63" s="66">
        <f>'5-Year Plan (2014-19)'!FW55</f>
        <v>350000</v>
      </c>
      <c r="I63" s="69">
        <f>'5-Year Plan (2014-19)'!HU55</f>
        <v>80000</v>
      </c>
      <c r="J63" s="69">
        <f>'5-Year Plan (2014-19)'!JT55</f>
        <v>0</v>
      </c>
    </row>
    <row r="64" spans="1:10" ht="15" thickBot="1">
      <c r="A64" s="1077"/>
      <c r="B64" s="48"/>
      <c r="C64" s="1070" t="s">
        <v>120</v>
      </c>
      <c r="D64" s="7" t="s">
        <v>121</v>
      </c>
      <c r="E64" s="60">
        <f>'5-Year Plan (2014-19)'!AD55</f>
        <v>0</v>
      </c>
      <c r="F64" s="66">
        <f>'5-Year Plan (2014-19)'!CB55</f>
        <v>0</v>
      </c>
      <c r="G64" s="66">
        <f>'5-Year Plan (2014-19)'!DZ55</f>
        <v>0</v>
      </c>
      <c r="H64" s="66">
        <f>'5-Year Plan (2014-19)'!FX55</f>
        <v>0</v>
      </c>
      <c r="I64" s="69">
        <f>'5-Year Plan (2014-19)'!HV55</f>
        <v>0</v>
      </c>
      <c r="J64" s="69">
        <f>'5-Year Plan (2014-19)'!JV55</f>
        <v>0</v>
      </c>
    </row>
    <row r="65" spans="1:10" ht="15" thickBot="1">
      <c r="A65" s="1077"/>
      <c r="B65" s="48"/>
      <c r="C65" s="963"/>
      <c r="D65" s="57" t="s">
        <v>49</v>
      </c>
      <c r="E65" s="72">
        <f>'5-Year Plan (2014-19)'!AF55</f>
        <v>0</v>
      </c>
      <c r="F65" s="73">
        <f>'5-Year Plan (2014-19)'!CD55</f>
        <v>0</v>
      </c>
      <c r="G65" s="73">
        <f>'5-Year Plan (2014-19)'!EB55</f>
        <v>0</v>
      </c>
      <c r="H65" s="73">
        <f>'5-Year Plan (2014-19)'!FZ55</f>
        <v>0</v>
      </c>
      <c r="I65" s="74">
        <f>'5-Year Plan (2014-19)'!HX55</f>
        <v>0</v>
      </c>
      <c r="J65" s="74">
        <f>'5-Year Plan (2014-19)'!JV55</f>
        <v>0</v>
      </c>
    </row>
    <row r="66" spans="1:10" ht="15.75" thickBot="1">
      <c r="A66" s="1078"/>
      <c r="B66" s="1082" t="s">
        <v>72</v>
      </c>
      <c r="C66" s="1083"/>
      <c r="D66" s="63" t="s">
        <v>49</v>
      </c>
      <c r="E66" s="78">
        <f>'5-Year Plan (2014-19)'!AG55</f>
        <v>1387828</v>
      </c>
      <c r="F66" s="79">
        <f>'5-Year Plan (2014-19)'!CE55</f>
        <v>877530</v>
      </c>
      <c r="G66" s="79">
        <f>'5-Year Plan (2014-19)'!EC55</f>
        <v>885670</v>
      </c>
      <c r="H66" s="79">
        <f>'5-Year Plan (2014-19)'!GA55</f>
        <v>526020</v>
      </c>
      <c r="I66" s="80">
        <f>'5-Year Plan (2014-19)'!HY55</f>
        <v>283300</v>
      </c>
      <c r="J66" s="80">
        <f>'5-Year Plan (2014-19)'!JW55</f>
        <v>215670</v>
      </c>
    </row>
    <row r="67" spans="1:10" ht="15" thickBot="1">
      <c r="A67" s="1067" t="s">
        <v>78</v>
      </c>
      <c r="B67" s="50"/>
      <c r="C67" s="1070" t="s">
        <v>68</v>
      </c>
      <c r="D67" s="7" t="s">
        <v>121</v>
      </c>
      <c r="E67" s="75">
        <f>'5-Year Plan (2014-19)'!AH55</f>
        <v>0</v>
      </c>
      <c r="F67" s="76">
        <f>'5-Year Plan (2014-19)'!CF55</f>
        <v>0</v>
      </c>
      <c r="G67" s="76">
        <f>'5-Year Plan (2014-19)'!ED55</f>
        <v>0</v>
      </c>
      <c r="H67" s="76">
        <f>'5-Year Plan (2014-19)'!GB55</f>
        <v>0</v>
      </c>
      <c r="I67" s="77">
        <f>'5-Year Plan (2014-19)'!HZ55</f>
        <v>0</v>
      </c>
      <c r="J67" s="77">
        <f>'5-Year Plan (2014-19)'!JX55</f>
        <v>0</v>
      </c>
    </row>
    <row r="68" spans="1:10" ht="15" thickBot="1">
      <c r="A68" s="1068"/>
      <c r="B68" s="51"/>
      <c r="C68" s="1070"/>
      <c r="D68" s="57" t="s">
        <v>49</v>
      </c>
      <c r="E68" s="60">
        <f>'5-Year Plan (2014-19)'!AJ55</f>
        <v>0</v>
      </c>
      <c r="F68" s="66">
        <f>'5-Year Plan (2014-19)'!CH55</f>
        <v>0</v>
      </c>
      <c r="G68" s="66">
        <f>'5-Year Plan (2014-19)'!EF55</f>
        <v>0</v>
      </c>
      <c r="H68" s="66">
        <f>'5-Year Plan (2014-19)'!GD55</f>
        <v>0</v>
      </c>
      <c r="I68" s="69">
        <f>'5-Year Plan (2014-19)'!IB55</f>
        <v>0</v>
      </c>
      <c r="J68" s="69">
        <f>'5-Year Plan (2014-19)'!JZ55</f>
        <v>0</v>
      </c>
    </row>
    <row r="69" spans="1:10" ht="15" thickBot="1">
      <c r="A69" s="1068"/>
      <c r="B69" s="51"/>
      <c r="C69" s="1070" t="s">
        <v>74</v>
      </c>
      <c r="D69" s="7" t="s">
        <v>121</v>
      </c>
      <c r="E69" s="60">
        <f>'5-Year Plan (2014-19)'!AK55</f>
        <v>0</v>
      </c>
      <c r="F69" s="66">
        <f>'5-Year Plan (2014-19)'!CI55</f>
        <v>0</v>
      </c>
      <c r="G69" s="66">
        <f>'5-Year Plan (2014-19)'!EG55</f>
        <v>0</v>
      </c>
      <c r="H69" s="66">
        <f>'5-Year Plan (2014-19)'!GE55</f>
        <v>0</v>
      </c>
      <c r="I69" s="69">
        <f>'5-Year Plan (2014-19)'!IC55</f>
        <v>0</v>
      </c>
      <c r="J69" s="69">
        <f>'5-Year Plan (2014-19)'!KA55</f>
        <v>0</v>
      </c>
    </row>
    <row r="70" spans="1:10" ht="15" thickBot="1">
      <c r="A70" s="1068"/>
      <c r="B70" s="51"/>
      <c r="C70" s="1070"/>
      <c r="D70" s="57" t="s">
        <v>49</v>
      </c>
      <c r="E70" s="60">
        <f>'5-Year Plan (2014-19)'!AM55</f>
        <v>0</v>
      </c>
      <c r="F70" s="66">
        <f>'5-Year Plan (2014-19)'!CK55</f>
        <v>0</v>
      </c>
      <c r="G70" s="66">
        <f>'5-Year Plan (2014-19)'!EI55</f>
        <v>0</v>
      </c>
      <c r="H70" s="66">
        <f>'5-Year Plan (2014-19)'!GG55</f>
        <v>0</v>
      </c>
      <c r="I70" s="69">
        <f>'5-Year Plan (2014-19)'!IE55</f>
        <v>0</v>
      </c>
      <c r="J70" s="69">
        <f>'5-Year Plan (2014-19)'!KC55</f>
        <v>0</v>
      </c>
    </row>
    <row r="71" spans="1:10" ht="15" thickBot="1">
      <c r="A71" s="1068"/>
      <c r="B71" s="51"/>
      <c r="C71" s="1070" t="s">
        <v>44</v>
      </c>
      <c r="D71" s="7" t="s">
        <v>121</v>
      </c>
      <c r="E71" s="60">
        <f>'5-Year Plan (2014-19)'!AN55</f>
        <v>0</v>
      </c>
      <c r="F71" s="66">
        <f>'5-Year Plan (2014-19)'!CL55</f>
        <v>0</v>
      </c>
      <c r="G71" s="66">
        <f>'5-Year Plan (2014-19)'!EJ55</f>
        <v>0</v>
      </c>
      <c r="H71" s="66">
        <f>'5-Year Plan (2014-19)'!GH55</f>
        <v>0</v>
      </c>
      <c r="I71" s="69">
        <f>'5-Year Plan (2014-19)'!IF55</f>
        <v>0</v>
      </c>
      <c r="J71" s="69">
        <f>'5-Year Plan (2014-19)'!KD55</f>
        <v>0</v>
      </c>
    </row>
    <row r="72" spans="1:10" ht="15" thickBot="1">
      <c r="A72" s="1068"/>
      <c r="B72" s="51"/>
      <c r="C72" s="1070"/>
      <c r="D72" s="57" t="s">
        <v>49</v>
      </c>
      <c r="E72" s="60">
        <f>'5-Year Plan (2014-19)'!AP55</f>
        <v>0</v>
      </c>
      <c r="F72" s="66">
        <f>'5-Year Plan (2014-19)'!CN55</f>
        <v>0</v>
      </c>
      <c r="G72" s="66">
        <f>'5-Year Plan (2014-19)'!EL55</f>
        <v>0</v>
      </c>
      <c r="H72" s="66">
        <f>'5-Year Plan (2014-19)'!GJ55</f>
        <v>0</v>
      </c>
      <c r="I72" s="69">
        <f>'5-Year Plan (2014-19)'!IH55</f>
        <v>0</v>
      </c>
      <c r="J72" s="69">
        <f>'5-Year Plan (2014-19)'!KF55</f>
        <v>0</v>
      </c>
    </row>
    <row r="73" spans="1:10" ht="15" thickBot="1">
      <c r="A73" s="1068"/>
      <c r="B73" s="51"/>
      <c r="C73" s="1070" t="s">
        <v>45</v>
      </c>
      <c r="D73" s="7" t="s">
        <v>121</v>
      </c>
      <c r="E73" s="60">
        <f>'5-Year Plan (2014-19)'!AQ55</f>
        <v>0</v>
      </c>
      <c r="F73" s="66">
        <f>'5-Year Plan (2014-19)'!CO55</f>
        <v>0</v>
      </c>
      <c r="G73" s="66">
        <f>'5-Year Plan (2014-19)'!EM55</f>
        <v>0</v>
      </c>
      <c r="H73" s="66">
        <f>'5-Year Plan (2014-19)'!GK55</f>
        <v>0</v>
      </c>
      <c r="I73" s="69">
        <f>'5-Year Plan (2014-19)'!II55</f>
        <v>0</v>
      </c>
      <c r="J73" s="69">
        <f>'5-Year Plan (2014-19)'!KG55</f>
        <v>0</v>
      </c>
    </row>
    <row r="74" spans="1:10" ht="15" thickBot="1">
      <c r="A74" s="1068"/>
      <c r="B74" s="51"/>
      <c r="C74" s="1070"/>
      <c r="D74" s="57" t="s">
        <v>49</v>
      </c>
      <c r="E74" s="60">
        <f>'5-Year Plan (2014-19)'!AS55</f>
        <v>0</v>
      </c>
      <c r="F74" s="66">
        <f>'5-Year Plan (2014-19)'!CQ55</f>
        <v>0</v>
      </c>
      <c r="G74" s="66">
        <f>'5-Year Plan (2014-19)'!EO55</f>
        <v>0</v>
      </c>
      <c r="H74" s="66">
        <f>'5-Year Plan (2014-19)'!GM55</f>
        <v>0</v>
      </c>
      <c r="I74" s="69">
        <f>'5-Year Plan (2014-19)'!IK55</f>
        <v>0</v>
      </c>
      <c r="J74" s="69">
        <f>'5-Year Plan (2014-19)'!KI55</f>
        <v>0</v>
      </c>
    </row>
    <row r="75" spans="1:10" ht="15" thickBot="1">
      <c r="A75" s="1068"/>
      <c r="B75" s="51"/>
      <c r="C75" s="1070" t="s">
        <v>46</v>
      </c>
      <c r="D75" s="7" t="s">
        <v>121</v>
      </c>
      <c r="E75" s="60">
        <f>'5-Year Plan (2014-19)'!AT55</f>
        <v>0</v>
      </c>
      <c r="F75" s="66">
        <f>'5-Year Plan (2014-19)'!CR55</f>
        <v>0</v>
      </c>
      <c r="G75" s="66">
        <f>'5-Year Plan (2014-19)'!EP55</f>
        <v>0</v>
      </c>
      <c r="H75" s="66">
        <f>'5-Year Plan (2014-19)'!GN55</f>
        <v>0</v>
      </c>
      <c r="I75" s="69">
        <f>'5-Year Plan (2014-19)'!IL55</f>
        <v>0</v>
      </c>
      <c r="J75" s="69">
        <f>'5-Year Plan (2014-19)'!KJ55</f>
        <v>0</v>
      </c>
    </row>
    <row r="76" spans="1:10" ht="15" thickBot="1">
      <c r="A76" s="1068"/>
      <c r="B76" s="52"/>
      <c r="C76" s="1070"/>
      <c r="D76" s="57" t="s">
        <v>49</v>
      </c>
      <c r="E76" s="72">
        <f>'5-Year Plan (2014-19)'!AV55</f>
        <v>0</v>
      </c>
      <c r="F76" s="73">
        <f>'5-Year Plan (2014-19)'!CT55</f>
        <v>0</v>
      </c>
      <c r="G76" s="73">
        <f>'5-Year Plan (2014-19)'!ER55</f>
        <v>0</v>
      </c>
      <c r="H76" s="73">
        <f>'5-Year Plan (2014-19)'!GP55</f>
        <v>0</v>
      </c>
      <c r="I76" s="74">
        <f>'5-Year Plan (2014-19)'!IN55</f>
        <v>0</v>
      </c>
      <c r="J76" s="74">
        <f>'5-Year Plan (2014-19)'!KL55</f>
        <v>0</v>
      </c>
    </row>
    <row r="77" spans="1:10" ht="15.75" thickBot="1">
      <c r="A77" s="1069"/>
      <c r="B77" s="1071" t="s">
        <v>73</v>
      </c>
      <c r="C77" s="1072"/>
      <c r="D77" s="64" t="s">
        <v>49</v>
      </c>
      <c r="E77" s="81">
        <f>'5-Year Plan (2014-19)'!AW55</f>
        <v>0</v>
      </c>
      <c r="F77" s="82">
        <f>'5-Year Plan (2014-19)'!CU55</f>
        <v>0</v>
      </c>
      <c r="G77" s="82">
        <f>'5-Year Plan (2014-19)'!ES55</f>
        <v>0</v>
      </c>
      <c r="H77" s="82">
        <f>'5-Year Plan (2014-19)'!GQ55</f>
        <v>0</v>
      </c>
      <c r="I77" s="83">
        <f>'5-Year Plan (2014-19)'!IO55</f>
        <v>0</v>
      </c>
      <c r="J77" s="83">
        <f>'5-Year Plan (2014-19)'!KM55</f>
        <v>0</v>
      </c>
    </row>
    <row r="78" spans="1:10" ht="15.6" customHeight="1" thickBot="1">
      <c r="A78" s="1074" t="s">
        <v>75</v>
      </c>
      <c r="B78" s="54"/>
      <c r="C78" s="91" t="s">
        <v>86</v>
      </c>
      <c r="D78" s="57" t="s">
        <v>49</v>
      </c>
      <c r="E78" s="60">
        <f>'5-Year Plan (2014-19)'!AX55</f>
        <v>0</v>
      </c>
      <c r="F78" s="66">
        <f>'5-Year Plan (2014-19)'!CV55</f>
        <v>0</v>
      </c>
      <c r="G78" s="66">
        <f>'5-Year Plan (2014-19)'!ET55</f>
        <v>0</v>
      </c>
      <c r="H78" s="66">
        <f>'5-Year Plan (2014-19)'!GR55</f>
        <v>0</v>
      </c>
      <c r="I78" s="69">
        <f>'5-Year Plan (2014-19)'!IP55</f>
        <v>0</v>
      </c>
      <c r="J78" s="69">
        <f>'5-Year Plan (2014-19)'!KN55</f>
        <v>0</v>
      </c>
    </row>
    <row r="79" spans="1:10" ht="32.25" thickBot="1">
      <c r="A79" s="1074"/>
      <c r="B79" s="54"/>
      <c r="C79" s="62" t="s">
        <v>69</v>
      </c>
      <c r="D79" s="57" t="s">
        <v>49</v>
      </c>
      <c r="E79" s="60">
        <f>'5-Year Plan (2014-19)'!AY55</f>
        <v>0</v>
      </c>
      <c r="F79" s="66">
        <f>'5-Year Plan (2014-19)'!CW55</f>
        <v>0</v>
      </c>
      <c r="G79" s="66">
        <f>'5-Year Plan (2014-19)'!EU55</f>
        <v>0</v>
      </c>
      <c r="H79" s="66">
        <f>'5-Year Plan (2014-19)'!GS55</f>
        <v>0</v>
      </c>
      <c r="I79" s="69">
        <f>'5-Year Plan (2014-19)'!IQ55</f>
        <v>0</v>
      </c>
      <c r="J79" s="69">
        <f>'5-Year Plan (2014-19)'!KO55</f>
        <v>0</v>
      </c>
    </row>
    <row r="80" spans="1:10" ht="48" thickBot="1">
      <c r="A80" s="1074"/>
      <c r="B80" s="55"/>
      <c r="C80" s="62" t="s">
        <v>47</v>
      </c>
      <c r="D80" s="7" t="s">
        <v>49</v>
      </c>
      <c r="E80" s="61">
        <f>'5-Year Plan (2014-19)'!AZ55</f>
        <v>138782.79999999999</v>
      </c>
      <c r="F80" s="70">
        <f>'5-Year Plan (2014-19)'!CX55</f>
        <v>87753</v>
      </c>
      <c r="G80" s="70">
        <f>'5-Year Plan (2014-19)'!EV55</f>
        <v>88567</v>
      </c>
      <c r="H80" s="70">
        <f>'5-Year Plan (2014-19)'!GT55</f>
        <v>52602</v>
      </c>
      <c r="I80" s="71">
        <f>'5-Year Plan (2014-19)'!IR55</f>
        <v>28330</v>
      </c>
      <c r="J80" s="71">
        <f>'5-Year Plan (2014-19)'!KP55</f>
        <v>21567</v>
      </c>
    </row>
    <row r="81" spans="1:10" ht="15" customHeight="1" thickBot="1">
      <c r="A81" s="1075"/>
      <c r="B81" s="953" t="s">
        <v>135</v>
      </c>
      <c r="C81" s="954"/>
      <c r="D81" s="86" t="s">
        <v>49</v>
      </c>
      <c r="E81" s="87">
        <f>SUM(E78:E80)</f>
        <v>138782.79999999999</v>
      </c>
      <c r="F81" s="87">
        <f t="shared" ref="F81:J81" si="2">SUM(F78:F80)</f>
        <v>87753</v>
      </c>
      <c r="G81" s="87">
        <f t="shared" si="2"/>
        <v>88567</v>
      </c>
      <c r="H81" s="87">
        <f t="shared" si="2"/>
        <v>52602</v>
      </c>
      <c r="I81" s="87">
        <f t="shared" si="2"/>
        <v>28330</v>
      </c>
      <c r="J81" s="87">
        <f t="shared" si="2"/>
        <v>21567</v>
      </c>
    </row>
    <row r="82" spans="1:10" ht="15.75" thickBot="1">
      <c r="B82" s="1058" t="s">
        <v>136</v>
      </c>
      <c r="C82" s="1059"/>
      <c r="D82" s="88" t="s">
        <v>49</v>
      </c>
      <c r="E82" s="89">
        <f t="shared" ref="E82:J82" si="3">SUM(E81,E77,E66)</f>
        <v>1526610.8</v>
      </c>
      <c r="F82" s="89">
        <f t="shared" si="3"/>
        <v>965283</v>
      </c>
      <c r="G82" s="89">
        <f t="shared" si="3"/>
        <v>974237</v>
      </c>
      <c r="H82" s="89">
        <f t="shared" si="3"/>
        <v>578622</v>
      </c>
      <c r="I82" s="89">
        <f t="shared" si="3"/>
        <v>311630</v>
      </c>
      <c r="J82" s="89">
        <f t="shared" si="3"/>
        <v>237237</v>
      </c>
    </row>
    <row r="86" spans="1:10" ht="15" thickBot="1"/>
    <row r="87" spans="1:10" ht="21" thickBot="1">
      <c r="E87" s="1047" t="s">
        <v>164</v>
      </c>
      <c r="F87" s="1048"/>
      <c r="G87" s="1048"/>
      <c r="H87" s="1048"/>
      <c r="I87" s="1048"/>
      <c r="J87" s="1049"/>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(2014-19)'!E79</f>
        <v>0</v>
      </c>
      <c r="F90" s="67">
        <f>'5-Year Plan (2014-19)'!BC79</f>
        <v>0</v>
      </c>
      <c r="G90" s="67">
        <f>'5-Year Plan (2014-19)'!DA79</f>
        <v>0</v>
      </c>
      <c r="H90" s="67">
        <f>'5-Year Plan (2014-19)'!EY79</f>
        <v>0</v>
      </c>
      <c r="I90" s="68">
        <f>'5-Year Plan (2014-19)'!GW79</f>
        <v>0</v>
      </c>
      <c r="J90" s="68">
        <f>'5-Year Plan (2014-19)'!IU79</f>
        <v>0</v>
      </c>
    </row>
    <row r="91" spans="1:10" ht="15" thickBot="1">
      <c r="A91" s="1077"/>
      <c r="B91" s="1080"/>
      <c r="C91" s="1070"/>
      <c r="D91" s="57" t="s">
        <v>49</v>
      </c>
      <c r="E91" s="60">
        <f>'5-Year Plan (2014-19)'!G79</f>
        <v>0</v>
      </c>
      <c r="F91" s="66">
        <f>'5-Year Plan (2014-19)'!BE79</f>
        <v>0</v>
      </c>
      <c r="G91" s="66">
        <f>'5-Year Plan (2014-19)'!DC79</f>
        <v>0</v>
      </c>
      <c r="H91" s="66">
        <f>'5-Year Plan (2014-19)'!FA79</f>
        <v>0</v>
      </c>
      <c r="I91" s="69">
        <f>'5-Year Plan (2014-19)'!GY79</f>
        <v>0</v>
      </c>
      <c r="J91" s="69">
        <f>'5-Year Plan (2014-19)'!IW79</f>
        <v>0</v>
      </c>
    </row>
    <row r="92" spans="1:10" ht="15" thickBot="1">
      <c r="A92" s="1077"/>
      <c r="B92" s="1080"/>
      <c r="C92" s="1070" t="s">
        <v>65</v>
      </c>
      <c r="D92" s="7" t="s">
        <v>121</v>
      </c>
      <c r="E92" s="60">
        <f>'5-Year Plan (2014-19)'!H79</f>
        <v>0</v>
      </c>
      <c r="F92" s="66">
        <f>'5-Year Plan (2014-19)'!BF79</f>
        <v>0</v>
      </c>
      <c r="G92" s="66">
        <f>'5-Year Plan (2014-19)'!DD79</f>
        <v>0</v>
      </c>
      <c r="H92" s="66">
        <f>'5-Year Plan (2014-19)'!FB79</f>
        <v>0</v>
      </c>
      <c r="I92" s="69">
        <f>'5-Year Plan (2014-19)'!GZ79</f>
        <v>0</v>
      </c>
      <c r="J92" s="69">
        <f>'5-Year Plan (2014-19)'!IX79</f>
        <v>0</v>
      </c>
    </row>
    <row r="93" spans="1:10" ht="15" thickBot="1">
      <c r="A93" s="1077"/>
      <c r="B93" s="1080"/>
      <c r="C93" s="1070"/>
      <c r="D93" s="57" t="s">
        <v>49</v>
      </c>
      <c r="E93" s="60">
        <f>'5-Year Plan (2014-19)'!J79</f>
        <v>0</v>
      </c>
      <c r="F93" s="66">
        <f>'5-Year Plan (2014-19)'!BH79</f>
        <v>0</v>
      </c>
      <c r="G93" s="66">
        <f>'5-Year Plan (2014-19)'!DF79</f>
        <v>0</v>
      </c>
      <c r="H93" s="66">
        <f>'5-Year Plan (2014-19)'!FD79</f>
        <v>0</v>
      </c>
      <c r="I93" s="69">
        <f>'5-Year Plan (2014-19)'!HB79</f>
        <v>0</v>
      </c>
      <c r="J93" s="69">
        <f>'5-Year Plan (2014-19)'!IZ79</f>
        <v>0</v>
      </c>
    </row>
    <row r="94" spans="1:10" ht="15" thickBot="1">
      <c r="A94" s="1077"/>
      <c r="B94" s="1080"/>
      <c r="C94" s="1070" t="s">
        <v>226</v>
      </c>
      <c r="D94" s="7" t="s">
        <v>121</v>
      </c>
      <c r="E94" s="60">
        <f>'5-Year Plan (2014-19)'!K79</f>
        <v>0</v>
      </c>
      <c r="F94" s="66">
        <f>'5-Year Plan (2014-19)'!BI79</f>
        <v>0</v>
      </c>
      <c r="G94" s="66">
        <f>'5-Year Plan (2014-19)'!DG79</f>
        <v>0</v>
      </c>
      <c r="H94" s="66">
        <f>'5-Year Plan (2014-19)'!FE79</f>
        <v>0</v>
      </c>
      <c r="I94" s="69">
        <f>'5-Year Plan (2014-19)'!HC79</f>
        <v>0</v>
      </c>
      <c r="J94" s="69">
        <f>'5-Year Plan (2014-19)'!JA79</f>
        <v>0</v>
      </c>
    </row>
    <row r="95" spans="1:10" ht="15" thickBot="1">
      <c r="A95" s="1077"/>
      <c r="B95" s="1080"/>
      <c r="C95" s="1070"/>
      <c r="D95" s="57" t="s">
        <v>49</v>
      </c>
      <c r="E95" s="60">
        <f>'5-Year Plan (2014-19)'!M79</f>
        <v>0</v>
      </c>
      <c r="F95" s="66">
        <f>'5-Year Plan (2014-19)'!BK79</f>
        <v>0</v>
      </c>
      <c r="G95" s="66">
        <f>'5-Year Plan (2014-19)'!DI79</f>
        <v>0</v>
      </c>
      <c r="H95" s="66">
        <f>'5-Year Plan (2014-19)'!FG79</f>
        <v>0</v>
      </c>
      <c r="I95" s="69">
        <f>'5-Year Plan (2014-19)'!HE79</f>
        <v>0</v>
      </c>
      <c r="J95" s="69">
        <f>'5-Year Plan (2014-19)'!JC79</f>
        <v>0</v>
      </c>
    </row>
    <row r="96" spans="1:10" ht="15" customHeight="1" thickBot="1">
      <c r="A96" s="1077"/>
      <c r="B96" s="1080"/>
      <c r="C96" s="1070" t="s">
        <v>272</v>
      </c>
      <c r="D96" s="7" t="s">
        <v>121</v>
      </c>
      <c r="E96" s="60">
        <f>'5-Year Plan (2014-19)'!N79</f>
        <v>0</v>
      </c>
      <c r="F96" s="66">
        <f>'5-Year Plan (2014-19)'!BL79</f>
        <v>0</v>
      </c>
      <c r="G96" s="66">
        <f>'5-Year Plan (2014-19)'!DJ79</f>
        <v>0</v>
      </c>
      <c r="H96" s="66">
        <f>'5-Year Plan (2014-19)'!FH79</f>
        <v>0</v>
      </c>
      <c r="I96" s="69">
        <f>'5-Year Plan (2014-19)'!HF79</f>
        <v>0</v>
      </c>
      <c r="J96" s="69">
        <f>'5-Year Plan (2014-19)'!JD79</f>
        <v>0</v>
      </c>
    </row>
    <row r="97" spans="1:10" ht="15" customHeight="1" thickBot="1">
      <c r="A97" s="1077"/>
      <c r="B97" s="1081"/>
      <c r="C97" s="1070"/>
      <c r="D97" s="57" t="s">
        <v>49</v>
      </c>
      <c r="E97" s="60">
        <f>'5-Year Plan (2014-19)'!P79</f>
        <v>0</v>
      </c>
      <c r="F97" s="66">
        <f>'5-Year Plan (2014-19)'!BN79</f>
        <v>0</v>
      </c>
      <c r="G97" s="66">
        <f>'5-Year Plan (2014-19)'!DL79</f>
        <v>0</v>
      </c>
      <c r="H97" s="66">
        <f>'5-Year Plan (2014-19)'!FJ79</f>
        <v>0</v>
      </c>
      <c r="I97" s="69">
        <f>'5-Year Plan (2014-19)'!HH79</f>
        <v>0</v>
      </c>
      <c r="J97" s="69">
        <f>'5-Year Plan (2014-19)'!JF79</f>
        <v>0</v>
      </c>
    </row>
    <row r="98" spans="1:10" ht="15.75" thickBot="1">
      <c r="A98" s="1077"/>
      <c r="B98" s="8"/>
      <c r="C98" s="1070" t="s">
        <v>43</v>
      </c>
      <c r="D98" s="7" t="s">
        <v>121</v>
      </c>
      <c r="E98" s="60">
        <f>'5-Year Plan (2014-19)'!Q79</f>
        <v>0</v>
      </c>
      <c r="F98" s="66">
        <f>'5-Year Plan (2014-19)'!BO79</f>
        <v>0</v>
      </c>
      <c r="G98" s="66">
        <f>'5-Year Plan (2014-19)'!DM79</f>
        <v>0</v>
      </c>
      <c r="H98" s="66">
        <f>'5-Year Plan (2014-19)'!FK79</f>
        <v>0</v>
      </c>
      <c r="I98" s="69">
        <f>'5-Year Plan (2014-19)'!HI79</f>
        <v>0</v>
      </c>
      <c r="J98" s="69">
        <f>'5-Year Plan (2014-19)'!JG79</f>
        <v>0</v>
      </c>
    </row>
    <row r="99" spans="1:10" ht="15" thickBot="1">
      <c r="A99" s="1077"/>
      <c r="B99" s="47"/>
      <c r="C99" s="1070"/>
      <c r="D99" s="57" t="s">
        <v>49</v>
      </c>
      <c r="E99" s="60">
        <f>'5-Year Plan (2014-19)'!S79</f>
        <v>0</v>
      </c>
      <c r="F99" s="66">
        <f>'5-Year Plan (2014-19)'!BQ79</f>
        <v>0</v>
      </c>
      <c r="G99" s="66">
        <f>'5-Year Plan (2014-19)'!DO79</f>
        <v>0</v>
      </c>
      <c r="H99" s="66">
        <f>'5-Year Plan (2014-19)'!FM79</f>
        <v>0</v>
      </c>
      <c r="I99" s="69">
        <f>'5-Year Plan (2014-19)'!HK79</f>
        <v>0</v>
      </c>
      <c r="J99" s="69">
        <f>'5-Year Plan (2014-19)'!JI79</f>
        <v>0</v>
      </c>
    </row>
    <row r="100" spans="1:10" ht="15" thickBot="1">
      <c r="A100" s="1077"/>
      <c r="B100" s="48"/>
      <c r="C100" s="1070" t="s">
        <v>41</v>
      </c>
      <c r="D100" s="7" t="s">
        <v>121</v>
      </c>
      <c r="E100" s="60">
        <f>'5-Year Plan (2014-19)'!T79</f>
        <v>0</v>
      </c>
      <c r="F100" s="66">
        <f>'5-Year Plan (2014-19)'!BR79</f>
        <v>0</v>
      </c>
      <c r="G100" s="66">
        <f>'5-Year Plan (2014-19)'!DP79</f>
        <v>0</v>
      </c>
      <c r="H100" s="66">
        <f>'5-Year Plan (2014-19)'!FN79</f>
        <v>0</v>
      </c>
      <c r="I100" s="69">
        <f>'5-Year Plan (2014-19)'!HL79</f>
        <v>0</v>
      </c>
      <c r="J100" s="69">
        <f>'5-Year Plan (2014-19)'!JJ79</f>
        <v>0</v>
      </c>
    </row>
    <row r="101" spans="1:10" ht="15" thickBot="1">
      <c r="A101" s="1077"/>
      <c r="B101" s="48"/>
      <c r="C101" s="1070"/>
      <c r="D101" s="57" t="s">
        <v>49</v>
      </c>
      <c r="E101" s="60">
        <f>'5-Year Plan (2014-19)'!V79</f>
        <v>0</v>
      </c>
      <c r="F101" s="66">
        <f>'5-Year Plan (2014-19)'!BT79</f>
        <v>0</v>
      </c>
      <c r="G101" s="66">
        <f>'5-Year Plan (2014-19)'!DR79</f>
        <v>0</v>
      </c>
      <c r="H101" s="66">
        <f>'5-Year Plan (2014-19)'!FP79</f>
        <v>0</v>
      </c>
      <c r="I101" s="69">
        <f>'5-Year Plan (2014-19)'!HN79</f>
        <v>0</v>
      </c>
      <c r="J101" s="69">
        <f>'5-Year Plan (2014-19)'!JL79</f>
        <v>0</v>
      </c>
    </row>
    <row r="102" spans="1:10" ht="15" thickBot="1">
      <c r="A102" s="1077"/>
      <c r="B102" s="48"/>
      <c r="C102" s="963" t="s">
        <v>342</v>
      </c>
      <c r="D102" s="7" t="s">
        <v>121</v>
      </c>
      <c r="E102" s="60">
        <f>'5-Year Plan (2014-19)'!W79</f>
        <v>0</v>
      </c>
      <c r="F102" s="66">
        <f>'5-Year Plan (2014-19)'!BU79</f>
        <v>0</v>
      </c>
      <c r="G102" s="66">
        <f>'5-Year Plan (2014-19)'!DS79</f>
        <v>0</v>
      </c>
      <c r="H102" s="66">
        <f>'5-Year Plan (2014-19)'!FQ79</f>
        <v>0</v>
      </c>
      <c r="I102" s="69">
        <f>'5-Year Plan (2014-19)'!HO79</f>
        <v>0</v>
      </c>
      <c r="J102" s="69">
        <f>'5-Year Plan (2014-19)'!JM79</f>
        <v>0</v>
      </c>
    </row>
    <row r="103" spans="1:10" ht="15" customHeight="1" thickBot="1">
      <c r="A103" s="1077"/>
      <c r="B103" s="48"/>
      <c r="C103" s="964"/>
      <c r="D103" s="57" t="s">
        <v>49</v>
      </c>
      <c r="E103" s="60">
        <f>'5-Year Plan (2014-19)'!Y79</f>
        <v>0</v>
      </c>
      <c r="F103" s="66">
        <f>'5-Year Plan (2014-19)'!BW79</f>
        <v>0</v>
      </c>
      <c r="G103" s="66">
        <f>'5-Year Plan (2014-19)'!DU79</f>
        <v>0</v>
      </c>
      <c r="H103" s="66">
        <f>'5-Year Plan (2014-19)'!FS79</f>
        <v>0</v>
      </c>
      <c r="I103" s="69">
        <f>'5-Year Plan (2014-19)'!HQ79</f>
        <v>0</v>
      </c>
      <c r="J103" s="69">
        <f>'5-Year Plan (2014-19)'!JO79</f>
        <v>0</v>
      </c>
    </row>
    <row r="104" spans="1:10" ht="29.25" thickBot="1">
      <c r="A104" s="1077"/>
      <c r="B104" s="48"/>
      <c r="C104" s="1070" t="s">
        <v>52</v>
      </c>
      <c r="D104" s="7" t="s">
        <v>51</v>
      </c>
      <c r="E104" s="60">
        <f>'5-Year Plan (2014-19)'!Z79</f>
        <v>0</v>
      </c>
      <c r="F104" s="66">
        <f>'5-Year Plan (2014-19)'!BX79</f>
        <v>0</v>
      </c>
      <c r="G104" s="66">
        <f>'5-Year Plan (2014-19)'!DV79</f>
        <v>0</v>
      </c>
      <c r="H104" s="66">
        <f>'5-Year Plan (2014-19)'!FT79</f>
        <v>0</v>
      </c>
      <c r="I104" s="69">
        <f>'5-Year Plan (2014-19)'!HR79</f>
        <v>0</v>
      </c>
      <c r="J104" s="69">
        <f>'5-Year Plan (2014-19)'!JP79</f>
        <v>0</v>
      </c>
    </row>
    <row r="105" spans="1:10" ht="15" thickBot="1">
      <c r="A105" s="1077"/>
      <c r="B105" s="48"/>
      <c r="C105" s="1070"/>
      <c r="D105" s="57" t="s">
        <v>49</v>
      </c>
      <c r="E105" s="60">
        <f>'5-Year Plan (2014-19)'!AB79</f>
        <v>0</v>
      </c>
      <c r="F105" s="66">
        <f>'5-Year Plan (2014-19)'!BZ79</f>
        <v>0</v>
      </c>
      <c r="G105" s="66">
        <f>'5-Year Plan (2014-19)'!DX79</f>
        <v>0</v>
      </c>
      <c r="H105" s="66">
        <f>'5-Year Plan (2014-19)'!FV79</f>
        <v>0</v>
      </c>
      <c r="I105" s="69">
        <f>'5-Year Plan (2014-19)'!HT79</f>
        <v>0</v>
      </c>
      <c r="J105" s="69">
        <f>'5-Year Plan (2014-19)'!JR79</f>
        <v>0</v>
      </c>
    </row>
    <row r="106" spans="1:10" ht="29.25" thickBot="1">
      <c r="A106" s="1077"/>
      <c r="B106" s="48"/>
      <c r="C106" s="401" t="s">
        <v>50</v>
      </c>
      <c r="D106" s="7" t="s">
        <v>51</v>
      </c>
      <c r="E106" s="60">
        <f>'5-Year Plan (2014-19)'!AC79</f>
        <v>0</v>
      </c>
      <c r="F106" s="66">
        <f>'5-Year Plan (2014-19)'!CA79</f>
        <v>0</v>
      </c>
      <c r="G106" s="66">
        <f>'5-Year Plan (2014-19)'!DY79</f>
        <v>0</v>
      </c>
      <c r="H106" s="66">
        <f>'5-Year Plan (2014-19)'!FW79</f>
        <v>0</v>
      </c>
      <c r="I106" s="69">
        <f>'5-Year Plan (2014-19)'!HU79</f>
        <v>0</v>
      </c>
      <c r="J106" s="69">
        <f>'5-Year Plan (2014-19)'!JS79</f>
        <v>0</v>
      </c>
    </row>
    <row r="107" spans="1:10" ht="15" thickBot="1">
      <c r="A107" s="1077"/>
      <c r="B107" s="48"/>
      <c r="C107" s="1070" t="s">
        <v>120</v>
      </c>
      <c r="D107" s="7" t="s">
        <v>121</v>
      </c>
      <c r="E107" s="60">
        <f>'5-Year Plan (2014-19)'!AD79</f>
        <v>0</v>
      </c>
      <c r="F107" s="66">
        <f>'5-Year Plan (2014-19)'!CB79</f>
        <v>0</v>
      </c>
      <c r="G107" s="66">
        <f>'5-Year Plan (2014-19)'!DZ79</f>
        <v>0</v>
      </c>
      <c r="H107" s="66">
        <f>'5-Year Plan (2014-19)'!FX79</f>
        <v>0</v>
      </c>
      <c r="I107" s="69">
        <f>'5-Year Plan (2014-19)'!HV79</f>
        <v>0</v>
      </c>
      <c r="J107" s="69">
        <f>'5-Year Plan (2014-19)'!JT79</f>
        <v>0</v>
      </c>
    </row>
    <row r="108" spans="1:10" ht="15" thickBot="1">
      <c r="A108" s="1077"/>
      <c r="B108" s="48"/>
      <c r="C108" s="963"/>
      <c r="D108" s="57" t="s">
        <v>49</v>
      </c>
      <c r="E108" s="72">
        <f>'5-Year Plan (2014-19)'!AF79</f>
        <v>0</v>
      </c>
      <c r="F108" s="73">
        <f>'5-Year Plan (2014-19)'!CD79</f>
        <v>0</v>
      </c>
      <c r="G108" s="73">
        <f>'5-Year Plan (2014-19)'!EB79</f>
        <v>0</v>
      </c>
      <c r="H108" s="73">
        <f>'5-Year Plan (2014-19)'!FZ79</f>
        <v>0</v>
      </c>
      <c r="I108" s="74">
        <f>'5-Year Plan (2014-19)'!HX79</f>
        <v>0</v>
      </c>
      <c r="J108" s="74">
        <f>'5-Year Plan (2014-19)'!JV79</f>
        <v>0</v>
      </c>
    </row>
    <row r="109" spans="1:10" ht="15.75" thickBot="1">
      <c r="A109" s="1078"/>
      <c r="B109" s="1082" t="s">
        <v>72</v>
      </c>
      <c r="C109" s="1083"/>
      <c r="D109" s="63" t="s">
        <v>49</v>
      </c>
      <c r="E109" s="78">
        <f>'5-Year Plan (2014-19)'!AG79</f>
        <v>0</v>
      </c>
      <c r="F109" s="79">
        <f>'5-Year Plan (2014-19)'!CE79</f>
        <v>0</v>
      </c>
      <c r="G109" s="79">
        <f>'5-Year Plan (2014-19)'!EC79</f>
        <v>0</v>
      </c>
      <c r="H109" s="79">
        <f>'5-Year Plan (2014-19)'!GA79</f>
        <v>0</v>
      </c>
      <c r="I109" s="80">
        <f>'5-Year Plan (2014-19)'!HY79</f>
        <v>0</v>
      </c>
      <c r="J109" s="80">
        <f>'5-Year Plan (2014-19)'!JW79</f>
        <v>0</v>
      </c>
    </row>
    <row r="110" spans="1:10" ht="15" thickBot="1">
      <c r="A110" s="1067" t="s">
        <v>78</v>
      </c>
      <c r="B110" s="50"/>
      <c r="C110" s="1070" t="s">
        <v>68</v>
      </c>
      <c r="D110" s="7" t="s">
        <v>121</v>
      </c>
      <c r="E110" s="75">
        <f>'5-Year Plan (2014-19)'!AH79</f>
        <v>0</v>
      </c>
      <c r="F110" s="76">
        <f>'5-Year Plan (2014-19)'!CF79</f>
        <v>0</v>
      </c>
      <c r="G110" s="76">
        <f>'5-Year Plan (2014-19)'!ED79</f>
        <v>0</v>
      </c>
      <c r="H110" s="76">
        <f>'5-Year Plan (2014-19)'!GB79</f>
        <v>0</v>
      </c>
      <c r="I110" s="77">
        <f>'5-Year Plan (2014-19)'!HZ79</f>
        <v>0</v>
      </c>
      <c r="J110" s="77">
        <f>'5-Year Plan (2014-19)'!JX79</f>
        <v>0</v>
      </c>
    </row>
    <row r="111" spans="1:10" ht="15" thickBot="1">
      <c r="A111" s="1068"/>
      <c r="B111" s="51"/>
      <c r="C111" s="1070"/>
      <c r="D111" s="57" t="s">
        <v>49</v>
      </c>
      <c r="E111" s="60">
        <f>'5-Year Plan (2014-19)'!AJ79</f>
        <v>0</v>
      </c>
      <c r="F111" s="66">
        <f>'5-Year Plan (2014-19)'!CH79</f>
        <v>0</v>
      </c>
      <c r="G111" s="66">
        <f>'5-Year Plan (2014-19)'!EF79</f>
        <v>0</v>
      </c>
      <c r="H111" s="66">
        <f>'5-Year Plan (2014-19)'!GD79</f>
        <v>0</v>
      </c>
      <c r="I111" s="69">
        <f>'5-Year Plan (2014-19)'!IB79</f>
        <v>0</v>
      </c>
      <c r="J111" s="69">
        <f>'5-Year Plan (2014-19)'!JZ79</f>
        <v>0</v>
      </c>
    </row>
    <row r="112" spans="1:10" ht="15" thickBot="1">
      <c r="A112" s="1068"/>
      <c r="B112" s="51"/>
      <c r="C112" s="1070" t="s">
        <v>74</v>
      </c>
      <c r="D112" s="7" t="s">
        <v>121</v>
      </c>
      <c r="E112" s="60">
        <f>'5-Year Plan (2014-19)'!AK79</f>
        <v>0</v>
      </c>
      <c r="F112" s="66">
        <f>'5-Year Plan (2014-19)'!CI79</f>
        <v>0</v>
      </c>
      <c r="G112" s="66">
        <f>'5-Year Plan (2014-19)'!EG79</f>
        <v>0</v>
      </c>
      <c r="H112" s="66">
        <f>'5-Year Plan (2014-19)'!GE79</f>
        <v>0</v>
      </c>
      <c r="I112" s="69">
        <f>'5-Year Plan (2014-19)'!IC79</f>
        <v>0</v>
      </c>
      <c r="J112" s="69">
        <f>'5-Year Plan (2014-19)'!KA79</f>
        <v>0</v>
      </c>
    </row>
    <row r="113" spans="1:10" ht="15" thickBot="1">
      <c r="A113" s="1068"/>
      <c r="B113" s="51"/>
      <c r="C113" s="1070"/>
      <c r="D113" s="57" t="s">
        <v>49</v>
      </c>
      <c r="E113" s="60">
        <f>'5-Year Plan (2014-19)'!AM79</f>
        <v>0</v>
      </c>
      <c r="F113" s="66">
        <f>'5-Year Plan (2014-19)'!CK79</f>
        <v>0</v>
      </c>
      <c r="G113" s="66">
        <f>'5-Year Plan (2014-19)'!EI79</f>
        <v>0</v>
      </c>
      <c r="H113" s="66">
        <f>'5-Year Plan (2014-19)'!GG79</f>
        <v>0</v>
      </c>
      <c r="I113" s="69">
        <f>'5-Year Plan (2014-19)'!IE79</f>
        <v>0</v>
      </c>
      <c r="J113" s="69">
        <f>'5-Year Plan (2014-19)'!KC79</f>
        <v>0</v>
      </c>
    </row>
    <row r="114" spans="1:10" ht="15" thickBot="1">
      <c r="A114" s="1068"/>
      <c r="B114" s="51"/>
      <c r="C114" s="1070" t="s">
        <v>44</v>
      </c>
      <c r="D114" s="7" t="s">
        <v>121</v>
      </c>
      <c r="E114" s="60">
        <f>'5-Year Plan (2014-19)'!AN79</f>
        <v>0</v>
      </c>
      <c r="F114" s="66">
        <f>'5-Year Plan (2014-19)'!CL79</f>
        <v>0</v>
      </c>
      <c r="G114" s="66">
        <f>'5-Year Plan (2014-19)'!EJ79</f>
        <v>0</v>
      </c>
      <c r="H114" s="66">
        <f>'5-Year Plan (2014-19)'!GH79</f>
        <v>0</v>
      </c>
      <c r="I114" s="69">
        <f>'5-Year Plan (2014-19)'!IF79</f>
        <v>0</v>
      </c>
      <c r="J114" s="69">
        <f>'5-Year Plan (2014-19)'!KD79</f>
        <v>0</v>
      </c>
    </row>
    <row r="115" spans="1:10" ht="15" thickBot="1">
      <c r="A115" s="1068"/>
      <c r="B115" s="51"/>
      <c r="C115" s="1070"/>
      <c r="D115" s="57" t="s">
        <v>49</v>
      </c>
      <c r="E115" s="60">
        <f>'5-Year Plan (2014-19)'!AP79</f>
        <v>0</v>
      </c>
      <c r="F115" s="66">
        <f>'5-Year Plan (2014-19)'!CN79</f>
        <v>0</v>
      </c>
      <c r="G115" s="66">
        <f>'5-Year Plan (2014-19)'!EL79</f>
        <v>0</v>
      </c>
      <c r="H115" s="66">
        <f>'5-Year Plan (2014-19)'!GJ79</f>
        <v>0</v>
      </c>
      <c r="I115" s="69">
        <f>'5-Year Plan (2014-19)'!IH79</f>
        <v>0</v>
      </c>
      <c r="J115" s="69">
        <f>'5-Year Plan (2014-19)'!KF79</f>
        <v>0</v>
      </c>
    </row>
    <row r="116" spans="1:10" ht="15" thickBot="1">
      <c r="A116" s="1068"/>
      <c r="B116" s="51"/>
      <c r="C116" s="1070" t="s">
        <v>45</v>
      </c>
      <c r="D116" s="7" t="s">
        <v>121</v>
      </c>
      <c r="E116" s="60">
        <f>'5-Year Plan (2014-19)'!AQ79</f>
        <v>0</v>
      </c>
      <c r="F116" s="66">
        <f>'5-Year Plan (2014-19)'!CO79</f>
        <v>0</v>
      </c>
      <c r="G116" s="66">
        <f>'5-Year Plan (2014-19)'!EM79</f>
        <v>0</v>
      </c>
      <c r="H116" s="66">
        <f>'5-Year Plan (2014-19)'!GK79</f>
        <v>0</v>
      </c>
      <c r="I116" s="69">
        <f>'5-Year Plan (2014-19)'!II79</f>
        <v>0</v>
      </c>
      <c r="J116" s="69">
        <f>'5-Year Plan (2014-19)'!KG79</f>
        <v>0</v>
      </c>
    </row>
    <row r="117" spans="1:10" ht="15" thickBot="1">
      <c r="A117" s="1068"/>
      <c r="B117" s="51"/>
      <c r="C117" s="1070"/>
      <c r="D117" s="57" t="s">
        <v>49</v>
      </c>
      <c r="E117" s="60">
        <f>'5-Year Plan (2014-19)'!AS79</f>
        <v>0</v>
      </c>
      <c r="F117" s="66">
        <f>'5-Year Plan (2014-19)'!CQ79</f>
        <v>0</v>
      </c>
      <c r="G117" s="66">
        <f>'5-Year Plan (2014-19)'!EO79</f>
        <v>0</v>
      </c>
      <c r="H117" s="66">
        <f>'5-Year Plan (2014-19)'!GM79</f>
        <v>0</v>
      </c>
      <c r="I117" s="69">
        <f>'5-Year Plan (2014-19)'!IK79</f>
        <v>0</v>
      </c>
      <c r="J117" s="69">
        <f>'5-Year Plan (2014-19)'!KI79</f>
        <v>0</v>
      </c>
    </row>
    <row r="118" spans="1:10" ht="15" thickBot="1">
      <c r="A118" s="1068"/>
      <c r="B118" s="51"/>
      <c r="C118" s="1070" t="s">
        <v>46</v>
      </c>
      <c r="D118" s="7" t="s">
        <v>121</v>
      </c>
      <c r="E118" s="60">
        <f>'5-Year Plan (2014-19)'!AT79</f>
        <v>0</v>
      </c>
      <c r="F118" s="66">
        <f>'5-Year Plan (2014-19)'!CR79</f>
        <v>0</v>
      </c>
      <c r="G118" s="66">
        <f>'5-Year Plan (2014-19)'!EP79</f>
        <v>0</v>
      </c>
      <c r="H118" s="66">
        <f>'5-Year Plan (2014-19)'!GN79</f>
        <v>0</v>
      </c>
      <c r="I118" s="69">
        <f>'5-Year Plan (2014-19)'!IL79</f>
        <v>0</v>
      </c>
      <c r="J118" s="69">
        <f>'5-Year Plan (2014-19)'!KJ79</f>
        <v>0</v>
      </c>
    </row>
    <row r="119" spans="1:10" ht="15" thickBot="1">
      <c r="A119" s="1068"/>
      <c r="B119" s="52"/>
      <c r="C119" s="1070"/>
      <c r="D119" s="57" t="s">
        <v>49</v>
      </c>
      <c r="E119" s="72">
        <f>'5-Year Plan (2014-19)'!AV79</f>
        <v>0</v>
      </c>
      <c r="F119" s="73">
        <f>'5-Year Plan (2014-19)'!CT79</f>
        <v>0</v>
      </c>
      <c r="G119" s="73">
        <f>'5-Year Plan (2014-19)'!ER79</f>
        <v>0</v>
      </c>
      <c r="H119" s="73">
        <f>'5-Year Plan (2014-19)'!GP79</f>
        <v>0</v>
      </c>
      <c r="I119" s="74">
        <f>'5-Year Plan (2014-19)'!IN79</f>
        <v>0</v>
      </c>
      <c r="J119" s="74">
        <f>'5-Year Plan (2014-19)'!KL79</f>
        <v>0</v>
      </c>
    </row>
    <row r="120" spans="1:10" ht="15.75" thickBot="1">
      <c r="A120" s="1069"/>
      <c r="B120" s="1071" t="s">
        <v>73</v>
      </c>
      <c r="C120" s="1072"/>
      <c r="D120" s="64" t="s">
        <v>49</v>
      </c>
      <c r="E120" s="81">
        <f>'5-Year Plan (2014-19)'!AW79</f>
        <v>0</v>
      </c>
      <c r="F120" s="82">
        <f>'5-Year Plan (2014-19)'!CU79</f>
        <v>0</v>
      </c>
      <c r="G120" s="82">
        <f>'5-Year Plan (2014-19)'!ES79</f>
        <v>0</v>
      </c>
      <c r="H120" s="82">
        <f>'5-Year Plan (2014-19)'!GQ79</f>
        <v>0</v>
      </c>
      <c r="I120" s="83">
        <f>'5-Year Plan (2014-19)'!IO79</f>
        <v>0</v>
      </c>
      <c r="J120" s="83">
        <f>'5-Year Plan (2014-19)'!KM79</f>
        <v>0</v>
      </c>
    </row>
    <row r="121" spans="1:10" ht="15.6" customHeight="1" thickBot="1">
      <c r="A121" s="1073" t="s">
        <v>75</v>
      </c>
      <c r="B121" s="54"/>
      <c r="C121" s="91" t="s">
        <v>86</v>
      </c>
      <c r="D121" s="57" t="s">
        <v>49</v>
      </c>
      <c r="E121" s="60">
        <f>'5-Year Plan (2014-19)'!AX79</f>
        <v>0</v>
      </c>
      <c r="F121" s="66">
        <f>'5-Year Plan (2014-19)'!CV79</f>
        <v>0</v>
      </c>
      <c r="G121" s="66">
        <f>'5-Year Plan (2014-19)'!ET79</f>
        <v>0</v>
      </c>
      <c r="H121" s="66">
        <f>'5-Year Plan (2014-19)'!GR79</f>
        <v>0</v>
      </c>
      <c r="I121" s="69">
        <f>'5-Year Plan (2014-19)'!IP79</f>
        <v>0</v>
      </c>
      <c r="J121" s="69">
        <f>'5-Year Plan (2014-19)'!KN79</f>
        <v>0</v>
      </c>
    </row>
    <row r="122" spans="1:10" ht="32.25" thickBot="1">
      <c r="A122" s="1074"/>
      <c r="B122" s="54"/>
      <c r="C122" s="62" t="s">
        <v>69</v>
      </c>
      <c r="D122" s="57" t="s">
        <v>49</v>
      </c>
      <c r="E122" s="60">
        <f>'5-Year Plan (2014-19)'!AY79</f>
        <v>0</v>
      </c>
      <c r="F122" s="66">
        <f>'5-Year Plan (2014-19)'!CW79</f>
        <v>0</v>
      </c>
      <c r="G122" s="66">
        <f>'5-Year Plan (2014-19)'!EU79</f>
        <v>0</v>
      </c>
      <c r="H122" s="66">
        <f>'5-Year Plan (2014-19)'!GS79</f>
        <v>0</v>
      </c>
      <c r="I122" s="69">
        <f>'5-Year Plan (2014-19)'!IQ79</f>
        <v>0</v>
      </c>
      <c r="J122" s="69">
        <f>'5-Year Plan (2014-19)'!KO79</f>
        <v>0</v>
      </c>
    </row>
    <row r="123" spans="1:10" ht="48" thickBot="1">
      <c r="A123" s="1074"/>
      <c r="B123" s="55"/>
      <c r="C123" s="62" t="s">
        <v>47</v>
      </c>
      <c r="D123" s="7" t="s">
        <v>49</v>
      </c>
      <c r="E123" s="61">
        <f>'5-Year Plan (2014-19)'!AZ79</f>
        <v>0</v>
      </c>
      <c r="F123" s="70">
        <f>'5-Year Plan (2014-19)'!CX79</f>
        <v>0</v>
      </c>
      <c r="G123" s="70">
        <f>'5-Year Plan (2014-19)'!EV79</f>
        <v>0</v>
      </c>
      <c r="H123" s="70">
        <f>'5-Year Plan (2014-19)'!GT79</f>
        <v>0</v>
      </c>
      <c r="I123" s="71">
        <f>'5-Year Plan (2014-19)'!IR79</f>
        <v>0</v>
      </c>
      <c r="J123" s="71">
        <f>'5-Year Plan (2014-19)'!KP79</f>
        <v>0</v>
      </c>
    </row>
    <row r="124" spans="1:10" ht="15" customHeight="1" thickBot="1">
      <c r="A124" s="1075"/>
      <c r="B124" s="953" t="s">
        <v>135</v>
      </c>
      <c r="C124" s="954"/>
      <c r="D124" s="86" t="s">
        <v>49</v>
      </c>
      <c r="E124" s="87">
        <f>SUM(E121:E123)</f>
        <v>0</v>
      </c>
      <c r="F124" s="87">
        <f t="shared" ref="F124:J124" si="4">SUM(F121:F123)</f>
        <v>0</v>
      </c>
      <c r="G124" s="87">
        <f t="shared" si="4"/>
        <v>0</v>
      </c>
      <c r="H124" s="87">
        <f t="shared" si="4"/>
        <v>0</v>
      </c>
      <c r="I124" s="87">
        <f t="shared" si="4"/>
        <v>0</v>
      </c>
      <c r="J124" s="87">
        <f t="shared" si="4"/>
        <v>0</v>
      </c>
    </row>
    <row r="125" spans="1:10" ht="15.75" thickBot="1">
      <c r="B125" s="1058" t="s">
        <v>136</v>
      </c>
      <c r="C125" s="1059"/>
      <c r="D125" s="88" t="s">
        <v>49</v>
      </c>
      <c r="E125" s="89">
        <f t="shared" ref="E125:J125" si="5">SUM(E124,E120,E109)</f>
        <v>0</v>
      </c>
      <c r="F125" s="89">
        <f t="shared" si="5"/>
        <v>0</v>
      </c>
      <c r="G125" s="89">
        <f t="shared" si="5"/>
        <v>0</v>
      </c>
      <c r="H125" s="89">
        <f t="shared" si="5"/>
        <v>0</v>
      </c>
      <c r="I125" s="89">
        <f t="shared" si="5"/>
        <v>0</v>
      </c>
      <c r="J125" s="89">
        <f t="shared" si="5"/>
        <v>0</v>
      </c>
    </row>
    <row r="129" spans="1:10" ht="15" thickBot="1"/>
    <row r="130" spans="1:10" ht="21" thickBot="1">
      <c r="E130" s="1047" t="s">
        <v>165</v>
      </c>
      <c r="F130" s="1048"/>
      <c r="G130" s="1048"/>
      <c r="H130" s="1048"/>
      <c r="I130" s="1048"/>
      <c r="J130" s="1049"/>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(2014-19)'!E106</f>
        <v>0</v>
      </c>
      <c r="F133" s="67">
        <f>'5-Year Plan (2014-19)'!BC106</f>
        <v>0</v>
      </c>
      <c r="G133" s="67">
        <f>'5-Year Plan (2014-19)'!DA106</f>
        <v>0</v>
      </c>
      <c r="H133" s="67">
        <f>'5-Year Plan (2014-19)'!EY106</f>
        <v>0</v>
      </c>
      <c r="I133" s="68">
        <f>'5-Year Plan (2014-19)'!GW106</f>
        <v>0</v>
      </c>
      <c r="J133" s="68">
        <f>'5-Year Plan (2014-19)'!IU106</f>
        <v>0</v>
      </c>
    </row>
    <row r="134" spans="1:10" ht="15" thickBot="1">
      <c r="A134" s="1077"/>
      <c r="B134" s="1080"/>
      <c r="C134" s="1070"/>
      <c r="D134" s="57" t="s">
        <v>49</v>
      </c>
      <c r="E134" s="60">
        <f>'5-Year Plan (2014-19)'!G106</f>
        <v>0</v>
      </c>
      <c r="F134" s="66">
        <f>'5-Year Plan (2014-19)'!BE106</f>
        <v>0</v>
      </c>
      <c r="G134" s="66">
        <f>'5-Year Plan (2014-19)'!DC106</f>
        <v>0</v>
      </c>
      <c r="H134" s="66">
        <f>'5-Year Plan (2014-19)'!FA106</f>
        <v>0</v>
      </c>
      <c r="I134" s="69">
        <f>'5-Year Plan (2014-19)'!GY106</f>
        <v>0</v>
      </c>
      <c r="J134" s="69">
        <f>'5-Year Plan (2014-19)'!IW106</f>
        <v>0</v>
      </c>
    </row>
    <row r="135" spans="1:10" ht="15" thickBot="1">
      <c r="A135" s="1077"/>
      <c r="B135" s="1080"/>
      <c r="C135" s="1070" t="s">
        <v>65</v>
      </c>
      <c r="D135" s="7" t="s">
        <v>121</v>
      </c>
      <c r="E135" s="60">
        <f>'5-Year Plan (2014-19)'!H106</f>
        <v>4648</v>
      </c>
      <c r="F135" s="66">
        <f>'5-Year Plan (2014-19)'!BF106</f>
        <v>4210.8</v>
      </c>
      <c r="G135" s="66">
        <f>'5-Year Plan (2014-19)'!DD106</f>
        <v>1160.3</v>
      </c>
      <c r="H135" s="66">
        <f>'5-Year Plan (2014-19)'!FB106</f>
        <v>1692.4</v>
      </c>
      <c r="I135" s="69">
        <f>'5-Year Plan (2014-19)'!GZ106</f>
        <v>210.7</v>
      </c>
      <c r="J135" s="69">
        <f>'5-Year Plan (2014-19)'!IX106</f>
        <v>1160.3</v>
      </c>
    </row>
    <row r="136" spans="1:10" ht="15" thickBot="1">
      <c r="A136" s="1077"/>
      <c r="B136" s="1080"/>
      <c r="C136" s="1070"/>
      <c r="D136" s="57" t="s">
        <v>49</v>
      </c>
      <c r="E136" s="60">
        <f>'5-Year Plan (2014-19)'!J106</f>
        <v>170834</v>
      </c>
      <c r="F136" s="66">
        <f>'5-Year Plan (2014-19)'!BH106</f>
        <v>163295</v>
      </c>
      <c r="G136" s="66">
        <f>'5-Year Plan (2014-19)'!DF106</f>
        <v>18135</v>
      </c>
      <c r="H136" s="66">
        <f>'5-Year Plan (2014-19)'!FD106</f>
        <v>24371</v>
      </c>
      <c r="I136" s="69">
        <f>'5-Year Plan (2014-19)'!HB106</f>
        <v>2282</v>
      </c>
      <c r="J136" s="69">
        <f>'5-Year Plan (2014-19)'!IZ106</f>
        <v>12566</v>
      </c>
    </row>
    <row r="137" spans="1:10" ht="15" thickBot="1">
      <c r="A137" s="1077"/>
      <c r="B137" s="1080"/>
      <c r="C137" s="1070" t="s">
        <v>225</v>
      </c>
      <c r="D137" s="7" t="s">
        <v>121</v>
      </c>
      <c r="E137" s="60">
        <f>'5-Year Plan (2014-19)'!K106</f>
        <v>0</v>
      </c>
      <c r="F137" s="66">
        <f>'5-Year Plan (2014-19)'!BI106</f>
        <v>0</v>
      </c>
      <c r="G137" s="66">
        <f>'5-Year Plan (2014-19)'!DG106</f>
        <v>0</v>
      </c>
      <c r="H137" s="66">
        <f>'5-Year Plan (2014-19)'!FE106</f>
        <v>0</v>
      </c>
      <c r="I137" s="69">
        <f>'5-Year Plan (2014-19)'!HC106</f>
        <v>0</v>
      </c>
      <c r="J137" s="69">
        <f>'5-Year Plan (2014-19)'!JA106</f>
        <v>0</v>
      </c>
    </row>
    <row r="138" spans="1:10" ht="15" thickBot="1">
      <c r="A138" s="1077"/>
      <c r="B138" s="1080"/>
      <c r="C138" s="1070"/>
      <c r="D138" s="57" t="s">
        <v>49</v>
      </c>
      <c r="E138" s="60">
        <f>'5-Year Plan (2014-19)'!M106</f>
        <v>0</v>
      </c>
      <c r="F138" s="66">
        <f>'5-Year Plan (2014-19)'!BK106</f>
        <v>0</v>
      </c>
      <c r="G138" s="66">
        <f>'5-Year Plan (2014-19)'!DI106</f>
        <v>0</v>
      </c>
      <c r="H138" s="66">
        <f>'5-Year Plan (2014-19)'!FG106</f>
        <v>0</v>
      </c>
      <c r="I138" s="69">
        <f>'5-Year Plan (2014-19)'!HE106</f>
        <v>0</v>
      </c>
      <c r="J138" s="69">
        <f>'5-Year Plan (2014-19)'!JC106</f>
        <v>0</v>
      </c>
    </row>
    <row r="139" spans="1:10" ht="15" customHeight="1" thickBot="1">
      <c r="A139" s="1077"/>
      <c r="B139" s="1080"/>
      <c r="C139" s="1070" t="s">
        <v>272</v>
      </c>
      <c r="D139" s="7" t="s">
        <v>121</v>
      </c>
      <c r="E139" s="60">
        <f>'5-Year Plan (2014-19)'!N106</f>
        <v>0</v>
      </c>
      <c r="F139" s="66">
        <f>'5-Year Plan (2014-19)'!BL106</f>
        <v>280</v>
      </c>
      <c r="G139" s="66">
        <f>'5-Year Plan (2014-19)'!DJ106</f>
        <v>967</v>
      </c>
      <c r="H139" s="66">
        <f>'5-Year Plan (2014-19)'!FH106</f>
        <v>1262</v>
      </c>
      <c r="I139" s="69">
        <f>'5-Year Plan (2014-19)'!HF106</f>
        <v>280</v>
      </c>
      <c r="J139" s="69">
        <f>'5-Year Plan (2014-19)'!JD106</f>
        <v>967</v>
      </c>
    </row>
    <row r="140" spans="1:10" ht="15" customHeight="1" thickBot="1">
      <c r="A140" s="1077"/>
      <c r="B140" s="1081"/>
      <c r="C140" s="1070"/>
      <c r="D140" s="57" t="s">
        <v>49</v>
      </c>
      <c r="E140" s="60">
        <f>'5-Year Plan (2014-19)'!P106</f>
        <v>0</v>
      </c>
      <c r="F140" s="66">
        <f>'5-Year Plan (2014-19)'!BN106</f>
        <v>1402</v>
      </c>
      <c r="G140" s="66">
        <f>'5-Year Plan (2014-19)'!DL106</f>
        <v>21497</v>
      </c>
      <c r="H140" s="66">
        <f>'5-Year Plan (2014-19)'!FJ106</f>
        <v>24517</v>
      </c>
      <c r="I140" s="69">
        <f>'5-Year Plan (2014-19)'!HH106</f>
        <v>5446</v>
      </c>
      <c r="J140" s="69">
        <f>'5-Year Plan (2014-19)'!JF106</f>
        <v>22200</v>
      </c>
    </row>
    <row r="141" spans="1:10" ht="15.75" thickBot="1">
      <c r="A141" s="1077"/>
      <c r="B141" s="8"/>
      <c r="C141" s="1070" t="s">
        <v>43</v>
      </c>
      <c r="D141" s="7" t="s">
        <v>121</v>
      </c>
      <c r="E141" s="60">
        <f>'5-Year Plan (2014-19)'!Q106</f>
        <v>402</v>
      </c>
      <c r="F141" s="66">
        <f>'5-Year Plan (2014-19)'!BO106</f>
        <v>300</v>
      </c>
      <c r="G141" s="66">
        <f>'5-Year Plan (2014-19)'!DM106</f>
        <v>0</v>
      </c>
      <c r="H141" s="66">
        <f>'5-Year Plan (2014-19)'!FK106</f>
        <v>0</v>
      </c>
      <c r="I141" s="69">
        <f>'5-Year Plan (2014-19)'!HI106</f>
        <v>0</v>
      </c>
      <c r="J141" s="69">
        <f>'5-Year Plan (2014-19)'!JG106</f>
        <v>0</v>
      </c>
    </row>
    <row r="142" spans="1:10" ht="15" thickBot="1">
      <c r="A142" s="1077"/>
      <c r="B142" s="47"/>
      <c r="C142" s="1070"/>
      <c r="D142" s="57" t="s">
        <v>49</v>
      </c>
      <c r="E142" s="60">
        <f>'5-Year Plan (2014-19)'!S106</f>
        <v>271504</v>
      </c>
      <c r="F142" s="66">
        <f>'5-Year Plan (2014-19)'!BQ106</f>
        <v>250000</v>
      </c>
      <c r="G142" s="66">
        <f>'5-Year Plan (2014-19)'!DO106</f>
        <v>0</v>
      </c>
      <c r="H142" s="66">
        <f>'5-Year Plan (2014-19)'!FM106</f>
        <v>0</v>
      </c>
      <c r="I142" s="69">
        <f>'5-Year Plan (2014-19)'!HK106</f>
        <v>0</v>
      </c>
      <c r="J142" s="69">
        <f>'5-Year Plan (2014-19)'!JI106</f>
        <v>0</v>
      </c>
    </row>
    <row r="143" spans="1:10" ht="15" thickBot="1">
      <c r="A143" s="1077"/>
      <c r="B143" s="48"/>
      <c r="C143" s="1070" t="s">
        <v>41</v>
      </c>
      <c r="D143" s="7" t="s">
        <v>121</v>
      </c>
      <c r="E143" s="60">
        <f>'5-Year Plan (2014-19)'!T106</f>
        <v>387</v>
      </c>
      <c r="F143" s="66">
        <f>'5-Year Plan (2014-19)'!BR106</f>
        <v>660.1</v>
      </c>
      <c r="G143" s="66">
        <f>'5-Year Plan (2014-19)'!DP106</f>
        <v>171</v>
      </c>
      <c r="H143" s="66">
        <f>'5-Year Plan (2014-19)'!FN106</f>
        <v>300</v>
      </c>
      <c r="I143" s="69">
        <f>'5-Year Plan (2014-19)'!HL106</f>
        <v>377</v>
      </c>
      <c r="J143" s="69">
        <f>'5-Year Plan (2014-19)'!JJ106</f>
        <v>625</v>
      </c>
    </row>
    <row r="144" spans="1:10" ht="15" thickBot="1">
      <c r="A144" s="1077"/>
      <c r="B144" s="48"/>
      <c r="C144" s="1070"/>
      <c r="D144" s="57" t="s">
        <v>49</v>
      </c>
      <c r="E144" s="60">
        <f>'5-Year Plan (2014-19)'!V106</f>
        <v>132101</v>
      </c>
      <c r="F144" s="66">
        <f>'5-Year Plan (2014-19)'!BT106</f>
        <v>348153</v>
      </c>
      <c r="G144" s="66">
        <f>'5-Year Plan (2014-19)'!DR106</f>
        <v>76815</v>
      </c>
      <c r="H144" s="66">
        <f>'5-Year Plan (2014-19)'!FP106</f>
        <v>134763</v>
      </c>
      <c r="I144" s="69">
        <f>'5-Year Plan (2014-19)'!HN106</f>
        <v>192044</v>
      </c>
      <c r="J144" s="69">
        <f>'5-Year Plan (2014-19)'!JL106</f>
        <v>376534</v>
      </c>
    </row>
    <row r="145" spans="1:10" ht="15" thickBot="1">
      <c r="A145" s="1077"/>
      <c r="B145" s="48"/>
      <c r="C145" s="963" t="s">
        <v>342</v>
      </c>
      <c r="D145" s="7" t="s">
        <v>121</v>
      </c>
      <c r="E145" s="60">
        <f>'5-Year Plan (2014-19)'!W106</f>
        <v>0</v>
      </c>
      <c r="F145" s="66">
        <f>'5-Year Plan (2014-19)'!BU106</f>
        <v>0</v>
      </c>
      <c r="G145" s="66">
        <f>'5-Year Plan (2014-19)'!DS106</f>
        <v>0</v>
      </c>
      <c r="H145" s="66">
        <f>'5-Year Plan (2014-19)'!FQ106</f>
        <v>0</v>
      </c>
      <c r="I145" s="69">
        <f>'5-Year Plan (2014-19)'!HO106</f>
        <v>0</v>
      </c>
      <c r="J145" s="69">
        <f>'5-Year Plan (2014-19)'!JM106</f>
        <v>0</v>
      </c>
    </row>
    <row r="146" spans="1:10" ht="15" customHeight="1" thickBot="1">
      <c r="A146" s="1077"/>
      <c r="B146" s="48"/>
      <c r="C146" s="964"/>
      <c r="D146" s="57" t="s">
        <v>49</v>
      </c>
      <c r="E146" s="60">
        <f>'5-Year Plan (2014-19)'!Y106</f>
        <v>0</v>
      </c>
      <c r="F146" s="66">
        <f>'5-Year Plan (2014-19)'!BW106</f>
        <v>0</v>
      </c>
      <c r="G146" s="66">
        <f>'5-Year Plan (2014-19)'!DU106</f>
        <v>0</v>
      </c>
      <c r="H146" s="66">
        <f>'5-Year Plan (2014-19)'!FS106</f>
        <v>0</v>
      </c>
      <c r="I146" s="69">
        <f>'5-Year Plan (2014-19)'!HQ106</f>
        <v>0</v>
      </c>
      <c r="J146" s="69">
        <f>'5-Year Plan (2014-19)'!JO106</f>
        <v>0</v>
      </c>
    </row>
    <row r="147" spans="1:10" ht="29.25" thickBot="1">
      <c r="A147" s="1077"/>
      <c r="B147" s="48"/>
      <c r="C147" s="1070" t="s">
        <v>52</v>
      </c>
      <c r="D147" s="7" t="s">
        <v>51</v>
      </c>
      <c r="E147" s="60">
        <f>'5-Year Plan (2014-19)'!Z106</f>
        <v>4543370</v>
      </c>
      <c r="F147" s="66">
        <f>'5-Year Plan (2014-19)'!BX106</f>
        <v>6899568</v>
      </c>
      <c r="G147" s="66">
        <f>'5-Year Plan (2014-19)'!DV106</f>
        <v>1591031</v>
      </c>
      <c r="H147" s="66">
        <f>'5-Year Plan (2014-19)'!FT106</f>
        <v>2000000</v>
      </c>
      <c r="I147" s="69">
        <f>'5-Year Plan (2014-19)'!HR106</f>
        <v>2000000</v>
      </c>
      <c r="J147" s="69">
        <f>'5-Year Plan (2014-19)'!JP106</f>
        <v>2000000</v>
      </c>
    </row>
    <row r="148" spans="1:10" ht="15" thickBot="1">
      <c r="A148" s="1077"/>
      <c r="B148" s="48"/>
      <c r="C148" s="1070"/>
      <c r="D148" s="57" t="s">
        <v>49</v>
      </c>
      <c r="E148" s="60">
        <f>'5-Year Plan (2014-19)'!AB106</f>
        <v>1658571</v>
      </c>
      <c r="F148" s="66">
        <f>'5-Year Plan (2014-19)'!BZ106</f>
        <v>2782143</v>
      </c>
      <c r="G148" s="66">
        <f>'5-Year Plan (2014-19)'!DX106</f>
        <v>562137</v>
      </c>
      <c r="H148" s="66">
        <f>'5-Year Plan (2014-19)'!FV106</f>
        <v>692142</v>
      </c>
      <c r="I148" s="69">
        <f>'5-Year Plan (2014-19)'!HT106</f>
        <v>692142</v>
      </c>
      <c r="J148" s="69">
        <f>'5-Year Plan (2014-19)'!JR106</f>
        <v>692142</v>
      </c>
    </row>
    <row r="149" spans="1:10" ht="29.25" thickBot="1">
      <c r="A149" s="1077"/>
      <c r="B149" s="48"/>
      <c r="C149" s="401" t="s">
        <v>50</v>
      </c>
      <c r="D149" s="7" t="s">
        <v>51</v>
      </c>
      <c r="E149" s="60">
        <f>'5-Year Plan (2014-19)'!AC106</f>
        <v>6069991</v>
      </c>
      <c r="F149" s="66">
        <f>'5-Year Plan (2014-19)'!CA106</f>
        <v>4476510</v>
      </c>
      <c r="G149" s="66">
        <f>'5-Year Plan (2014-19)'!DY106</f>
        <v>2000000</v>
      </c>
      <c r="H149" s="66">
        <f>'5-Year Plan (2014-19)'!FW106</f>
        <v>2000000</v>
      </c>
      <c r="I149" s="69">
        <f>'5-Year Plan (2014-19)'!HU106</f>
        <v>1362727</v>
      </c>
      <c r="J149" s="69">
        <f>'5-Year Plan (2014-19)'!JS106</f>
        <v>2800000</v>
      </c>
    </row>
    <row r="150" spans="1:10" ht="15" thickBot="1">
      <c r="A150" s="1077"/>
      <c r="B150" s="48"/>
      <c r="C150" s="1070" t="s">
        <v>120</v>
      </c>
      <c r="D150" s="7" t="s">
        <v>121</v>
      </c>
      <c r="E150" s="60">
        <f>'5-Year Plan (2014-19)'!AD106</f>
        <v>0</v>
      </c>
      <c r="F150" s="66">
        <f>'5-Year Plan (2014-19)'!CB106</f>
        <v>0</v>
      </c>
      <c r="G150" s="66">
        <f>'5-Year Plan (2014-19)'!DZ106</f>
        <v>0</v>
      </c>
      <c r="H150" s="66">
        <f>'5-Year Plan (2014-19)'!FX106</f>
        <v>0</v>
      </c>
      <c r="I150" s="69">
        <f>'5-Year Plan (2014-19)'!HV106</f>
        <v>0</v>
      </c>
      <c r="J150" s="69">
        <f>'5-Year Plan (2014-19)'!JT106</f>
        <v>0</v>
      </c>
    </row>
    <row r="151" spans="1:10" ht="15" thickBot="1">
      <c r="A151" s="1077"/>
      <c r="B151" s="48"/>
      <c r="C151" s="963"/>
      <c r="D151" s="57" t="s">
        <v>49</v>
      </c>
      <c r="E151" s="72">
        <f>'5-Year Plan (2014-19)'!AF106</f>
        <v>0</v>
      </c>
      <c r="F151" s="73">
        <f>'5-Year Plan (2014-19)'!CD106</f>
        <v>0</v>
      </c>
      <c r="G151" s="73">
        <f>'5-Year Plan (2014-19)'!EB106</f>
        <v>0</v>
      </c>
      <c r="H151" s="73">
        <f>'5-Year Plan (2014-19)'!FZ106</f>
        <v>0</v>
      </c>
      <c r="I151" s="74">
        <f>'5-Year Plan (2014-19)'!HX106</f>
        <v>0</v>
      </c>
      <c r="J151" s="74">
        <f>'5-Year Plan (2014-19)'!JV106</f>
        <v>0</v>
      </c>
    </row>
    <row r="152" spans="1:10" ht="15.75" thickBot="1">
      <c r="A152" s="1078"/>
      <c r="B152" s="1082" t="s">
        <v>72</v>
      </c>
      <c r="C152" s="1083"/>
      <c r="D152" s="63" t="s">
        <v>49</v>
      </c>
      <c r="E152" s="78">
        <f>'5-Year Plan (2014-19)'!AG106</f>
        <v>2233010</v>
      </c>
      <c r="F152" s="79">
        <f>'5-Year Plan (2014-19)'!CE106</f>
        <v>3544993</v>
      </c>
      <c r="G152" s="79">
        <f>'5-Year Plan (2014-19)'!EC106</f>
        <v>678584</v>
      </c>
      <c r="H152" s="79">
        <f>'5-Year Plan (2014-19)'!GA106</f>
        <v>875793</v>
      </c>
      <c r="I152" s="80">
        <f>'5-Year Plan (2014-19)'!HY106</f>
        <v>891914</v>
      </c>
      <c r="J152" s="80">
        <f>'5-Year Plan (2014-19)'!JW106</f>
        <v>1103442</v>
      </c>
    </row>
    <row r="153" spans="1:10" ht="15" thickBot="1">
      <c r="A153" s="1067" t="s">
        <v>78</v>
      </c>
      <c r="B153" s="50"/>
      <c r="C153" s="1070" t="s">
        <v>68</v>
      </c>
      <c r="D153" s="7" t="s">
        <v>121</v>
      </c>
      <c r="E153" s="75">
        <f>'5-Year Plan (2014-19)'!AH106</f>
        <v>0</v>
      </c>
      <c r="F153" s="76">
        <f>'5-Year Plan (2014-19)'!CF106</f>
        <v>0</v>
      </c>
      <c r="G153" s="76">
        <f>'5-Year Plan (2014-19)'!ED106</f>
        <v>0</v>
      </c>
      <c r="H153" s="76">
        <f>'5-Year Plan (2014-19)'!GB106</f>
        <v>0</v>
      </c>
      <c r="I153" s="77">
        <f>'5-Year Plan (2014-19)'!HZ106</f>
        <v>0</v>
      </c>
      <c r="J153" s="77">
        <f>'5-Year Plan (2014-19)'!JX106</f>
        <v>0</v>
      </c>
    </row>
    <row r="154" spans="1:10" ht="15" thickBot="1">
      <c r="A154" s="1068"/>
      <c r="B154" s="51"/>
      <c r="C154" s="1070"/>
      <c r="D154" s="57" t="s">
        <v>49</v>
      </c>
      <c r="E154" s="60">
        <f>'5-Year Plan (2014-19)'!AJ106</f>
        <v>0</v>
      </c>
      <c r="F154" s="66">
        <f>'5-Year Plan (2014-19)'!CH106</f>
        <v>0</v>
      </c>
      <c r="G154" s="66">
        <f>'5-Year Plan (2014-19)'!EF106</f>
        <v>0</v>
      </c>
      <c r="H154" s="66">
        <f>'5-Year Plan (2014-19)'!GD106</f>
        <v>0</v>
      </c>
      <c r="I154" s="69">
        <f>'5-Year Plan (2014-19)'!IB106</f>
        <v>0</v>
      </c>
      <c r="J154" s="69">
        <f>'5-Year Plan (2014-19)'!JZ106</f>
        <v>0</v>
      </c>
    </row>
    <row r="155" spans="1:10" ht="15" thickBot="1">
      <c r="A155" s="1068"/>
      <c r="B155" s="51"/>
      <c r="C155" s="1070" t="s">
        <v>74</v>
      </c>
      <c r="D155" s="7" t="s">
        <v>121</v>
      </c>
      <c r="E155" s="60">
        <f>'5-Year Plan (2014-19)'!AK106</f>
        <v>0</v>
      </c>
      <c r="F155" s="66">
        <f>'5-Year Plan (2014-19)'!CI106</f>
        <v>0</v>
      </c>
      <c r="G155" s="66">
        <f>'5-Year Plan (2014-19)'!EG106</f>
        <v>0</v>
      </c>
      <c r="H155" s="66">
        <f>'5-Year Plan (2014-19)'!GE106</f>
        <v>0</v>
      </c>
      <c r="I155" s="69">
        <f>'5-Year Plan (2014-19)'!IC106</f>
        <v>0</v>
      </c>
      <c r="J155" s="69">
        <f>'5-Year Plan (2014-19)'!KA106</f>
        <v>0</v>
      </c>
    </row>
    <row r="156" spans="1:10" ht="15" thickBot="1">
      <c r="A156" s="1068"/>
      <c r="B156" s="51"/>
      <c r="C156" s="1070"/>
      <c r="D156" s="57" t="s">
        <v>49</v>
      </c>
      <c r="E156" s="60">
        <f>'5-Year Plan (2014-19)'!AM106</f>
        <v>0</v>
      </c>
      <c r="F156" s="66">
        <f>'5-Year Plan (2014-19)'!CK106</f>
        <v>0</v>
      </c>
      <c r="G156" s="66">
        <f>'5-Year Plan (2014-19)'!EI106</f>
        <v>0</v>
      </c>
      <c r="H156" s="66">
        <f>'5-Year Plan (2014-19)'!GG106</f>
        <v>0</v>
      </c>
      <c r="I156" s="69">
        <f>'5-Year Plan (2014-19)'!IE106</f>
        <v>0</v>
      </c>
      <c r="J156" s="69">
        <f>'5-Year Plan (2014-19)'!KC106</f>
        <v>0</v>
      </c>
    </row>
    <row r="157" spans="1:10" ht="15" thickBot="1">
      <c r="A157" s="1068"/>
      <c r="B157" s="51"/>
      <c r="C157" s="1070" t="s">
        <v>44</v>
      </c>
      <c r="D157" s="7" t="s">
        <v>121</v>
      </c>
      <c r="E157" s="60">
        <f>'5-Year Plan (2014-19)'!AN106</f>
        <v>0</v>
      </c>
      <c r="F157" s="66">
        <f>'5-Year Plan (2014-19)'!CL106</f>
        <v>0</v>
      </c>
      <c r="G157" s="66">
        <f>'5-Year Plan (2014-19)'!EJ106</f>
        <v>0</v>
      </c>
      <c r="H157" s="66">
        <f>'5-Year Plan (2014-19)'!GH106</f>
        <v>0</v>
      </c>
      <c r="I157" s="69">
        <f>'5-Year Plan (2014-19)'!IF106</f>
        <v>0</v>
      </c>
      <c r="J157" s="69">
        <f>'5-Year Plan (2014-19)'!KD106</f>
        <v>0</v>
      </c>
    </row>
    <row r="158" spans="1:10" ht="15" thickBot="1">
      <c r="A158" s="1068"/>
      <c r="B158" s="51"/>
      <c r="C158" s="1070"/>
      <c r="D158" s="57" t="s">
        <v>49</v>
      </c>
      <c r="E158" s="60">
        <f>'5-Year Plan (2014-19)'!AP106</f>
        <v>0</v>
      </c>
      <c r="F158" s="66">
        <f>'5-Year Plan (2014-19)'!CN106</f>
        <v>0</v>
      </c>
      <c r="G158" s="66">
        <f>'5-Year Plan (2014-19)'!EL106</f>
        <v>0</v>
      </c>
      <c r="H158" s="66">
        <f>'5-Year Plan (2014-19)'!GJ106</f>
        <v>0</v>
      </c>
      <c r="I158" s="69">
        <f>'5-Year Plan (2014-19)'!IH106</f>
        <v>0</v>
      </c>
      <c r="J158" s="69">
        <f>'5-Year Plan (2014-19)'!KF106</f>
        <v>0</v>
      </c>
    </row>
    <row r="159" spans="1:10" ht="15" thickBot="1">
      <c r="A159" s="1068"/>
      <c r="B159" s="51"/>
      <c r="C159" s="1070" t="s">
        <v>45</v>
      </c>
      <c r="D159" s="7" t="s">
        <v>121</v>
      </c>
      <c r="E159" s="60">
        <f>'5-Year Plan (2014-19)'!AQ106</f>
        <v>0</v>
      </c>
      <c r="F159" s="66">
        <f>'5-Year Plan (2014-19)'!CO106</f>
        <v>0</v>
      </c>
      <c r="G159" s="66">
        <f>'5-Year Plan (2014-19)'!EM106</f>
        <v>0</v>
      </c>
      <c r="H159" s="66">
        <f>'5-Year Plan (2014-19)'!GK106</f>
        <v>0</v>
      </c>
      <c r="I159" s="69">
        <f>'5-Year Plan (2014-19)'!II106</f>
        <v>0</v>
      </c>
      <c r="J159" s="69">
        <f>'5-Year Plan (2014-19)'!KG106</f>
        <v>0</v>
      </c>
    </row>
    <row r="160" spans="1:10" ht="15" thickBot="1">
      <c r="A160" s="1068"/>
      <c r="B160" s="51"/>
      <c r="C160" s="1070"/>
      <c r="D160" s="57" t="s">
        <v>49</v>
      </c>
      <c r="E160" s="60">
        <f>'5-Year Plan (2014-19)'!AS106</f>
        <v>0</v>
      </c>
      <c r="F160" s="66">
        <f>'5-Year Plan (2014-19)'!CQ106</f>
        <v>0</v>
      </c>
      <c r="G160" s="66">
        <f>'5-Year Plan (2014-19)'!EO106</f>
        <v>0</v>
      </c>
      <c r="H160" s="66">
        <f>'5-Year Plan (2014-19)'!GM106</f>
        <v>0</v>
      </c>
      <c r="I160" s="69">
        <f>'5-Year Plan (2014-19)'!IK106</f>
        <v>0</v>
      </c>
      <c r="J160" s="69">
        <f>'5-Year Plan (2014-19)'!KI106</f>
        <v>0</v>
      </c>
    </row>
    <row r="161" spans="1:10" ht="15" thickBot="1">
      <c r="A161" s="1068"/>
      <c r="B161" s="51"/>
      <c r="C161" s="1070" t="s">
        <v>46</v>
      </c>
      <c r="D161" s="7" t="s">
        <v>121</v>
      </c>
      <c r="E161" s="60">
        <f>'5-Year Plan (2014-19)'!AT106</f>
        <v>0</v>
      </c>
      <c r="F161" s="66">
        <f>'5-Year Plan (2014-19)'!CR106</f>
        <v>0</v>
      </c>
      <c r="G161" s="66">
        <f>'5-Year Plan (2014-19)'!EP106</f>
        <v>0</v>
      </c>
      <c r="H161" s="66">
        <f>'5-Year Plan (2014-19)'!GN106</f>
        <v>0</v>
      </c>
      <c r="I161" s="69">
        <f>'5-Year Plan (2014-19)'!IL106</f>
        <v>0</v>
      </c>
      <c r="J161" s="69">
        <f>'5-Year Plan (2014-19)'!KJ106</f>
        <v>0</v>
      </c>
    </row>
    <row r="162" spans="1:10" ht="15" thickBot="1">
      <c r="A162" s="1068"/>
      <c r="B162" s="52"/>
      <c r="C162" s="1070"/>
      <c r="D162" s="57" t="s">
        <v>49</v>
      </c>
      <c r="E162" s="72">
        <f>'5-Year Plan (2014-19)'!AV106</f>
        <v>0</v>
      </c>
      <c r="F162" s="73">
        <f>'5-Year Plan (2014-19)'!CT106</f>
        <v>0</v>
      </c>
      <c r="G162" s="73">
        <f>'5-Year Plan (2014-19)'!ER106</f>
        <v>0</v>
      </c>
      <c r="H162" s="73">
        <f>'5-Year Plan (2014-19)'!GP106</f>
        <v>0</v>
      </c>
      <c r="I162" s="74">
        <f>'5-Year Plan (2014-19)'!IN106</f>
        <v>0</v>
      </c>
      <c r="J162" s="74">
        <f>'5-Year Plan (2014-19)'!KL106</f>
        <v>0</v>
      </c>
    </row>
    <row r="163" spans="1:10" ht="15.75" thickBot="1">
      <c r="A163" s="1069"/>
      <c r="B163" s="1071" t="s">
        <v>73</v>
      </c>
      <c r="C163" s="1072"/>
      <c r="D163" s="64" t="s">
        <v>49</v>
      </c>
      <c r="E163" s="81">
        <f>'5-Year Plan (2014-19)'!AW106</f>
        <v>0</v>
      </c>
      <c r="F163" s="82">
        <f>'5-Year Plan (2014-19)'!CU106</f>
        <v>0</v>
      </c>
      <c r="G163" s="82">
        <f>'5-Year Plan (2014-19)'!ES106</f>
        <v>0</v>
      </c>
      <c r="H163" s="82">
        <f>'5-Year Plan (2014-19)'!GQ106</f>
        <v>0</v>
      </c>
      <c r="I163" s="83">
        <f>'5-Year Plan (2014-19)'!IO106</f>
        <v>0</v>
      </c>
      <c r="J163" s="83">
        <f>'5-Year Plan (2014-19)'!KM106</f>
        <v>0</v>
      </c>
    </row>
    <row r="164" spans="1:10" ht="15.6" customHeight="1" thickBot="1">
      <c r="A164" s="1073" t="s">
        <v>75</v>
      </c>
      <c r="B164" s="54"/>
      <c r="C164" s="91" t="s">
        <v>86</v>
      </c>
      <c r="D164" s="57" t="s">
        <v>49</v>
      </c>
      <c r="E164" s="60">
        <f>'5-Year Plan (2014-19)'!AX106</f>
        <v>100000</v>
      </c>
      <c r="F164" s="66">
        <f>'5-Year Plan (2014-19)'!CV106</f>
        <v>10000</v>
      </c>
      <c r="G164" s="66">
        <f>'5-Year Plan (2014-19)'!ET106</f>
        <v>0</v>
      </c>
      <c r="H164" s="66">
        <f>'5-Year Plan (2014-19)'!GR106</f>
        <v>0</v>
      </c>
      <c r="I164" s="69">
        <f>'5-Year Plan (2014-19)'!IP106</f>
        <v>0</v>
      </c>
      <c r="J164" s="69">
        <f>'5-Year Plan (2014-19)'!KN106</f>
        <v>0</v>
      </c>
    </row>
    <row r="165" spans="1:10" ht="32.25" thickBot="1">
      <c r="A165" s="1074"/>
      <c r="B165" s="54"/>
      <c r="C165" s="62" t="s">
        <v>69</v>
      </c>
      <c r="D165" s="57" t="s">
        <v>49</v>
      </c>
      <c r="E165" s="60">
        <f>'5-Year Plan (2014-19)'!AY106</f>
        <v>10000</v>
      </c>
      <c r="F165" s="66">
        <f>'5-Year Plan (2014-19)'!CW106</f>
        <v>10000</v>
      </c>
      <c r="G165" s="66">
        <f>'5-Year Plan (2014-19)'!EU106</f>
        <v>0</v>
      </c>
      <c r="H165" s="66">
        <f>'5-Year Plan (2014-19)'!GS106</f>
        <v>0</v>
      </c>
      <c r="I165" s="69">
        <f>'5-Year Plan (2014-19)'!IQ106</f>
        <v>0</v>
      </c>
      <c r="J165" s="69">
        <f>'5-Year Plan (2014-19)'!KO106</f>
        <v>0</v>
      </c>
    </row>
    <row r="166" spans="1:10" ht="48" thickBot="1">
      <c r="A166" s="1074"/>
      <c r="B166" s="55"/>
      <c r="C166" s="62" t="s">
        <v>47</v>
      </c>
      <c r="D166" s="7" t="s">
        <v>49</v>
      </c>
      <c r="E166" s="61">
        <f>'5-Year Plan (2014-19)'!AZ106</f>
        <v>233301</v>
      </c>
      <c r="F166" s="70">
        <f>'5-Year Plan (2014-19)'!CX106</f>
        <v>356499.30000000005</v>
      </c>
      <c r="G166" s="70">
        <f>'5-Year Plan (2014-19)'!EV106</f>
        <v>67858.399999999994</v>
      </c>
      <c r="H166" s="70">
        <f>'5-Year Plan (2014-19)'!GT106</f>
        <v>87579.3</v>
      </c>
      <c r="I166" s="71">
        <f>'5-Year Plan (2014-19)'!IR106</f>
        <v>89191.400000000009</v>
      </c>
      <c r="J166" s="71">
        <f>'5-Year Plan (2014-19)'!KP106</f>
        <v>110344.20000000001</v>
      </c>
    </row>
    <row r="167" spans="1:10" ht="15" customHeight="1" thickBot="1">
      <c r="A167" s="1075"/>
      <c r="B167" s="953" t="s">
        <v>135</v>
      </c>
      <c r="C167" s="954"/>
      <c r="D167" s="86" t="s">
        <v>49</v>
      </c>
      <c r="E167" s="87">
        <f>SUM(E164:E166)</f>
        <v>343301</v>
      </c>
      <c r="F167" s="87">
        <f t="shared" ref="F167:I167" si="6">SUM(F164:F166)</f>
        <v>376499.30000000005</v>
      </c>
      <c r="G167" s="87">
        <f t="shared" si="6"/>
        <v>67858.399999999994</v>
      </c>
      <c r="H167" s="87">
        <f t="shared" si="6"/>
        <v>87579.3</v>
      </c>
      <c r="I167" s="87">
        <f t="shared" si="6"/>
        <v>89191.400000000009</v>
      </c>
      <c r="J167" s="87">
        <f>SUM(J164:J166)</f>
        <v>110344.20000000001</v>
      </c>
    </row>
    <row r="168" spans="1:10" ht="15.75" thickBot="1">
      <c r="B168" s="1058" t="s">
        <v>136</v>
      </c>
      <c r="C168" s="1059"/>
      <c r="D168" s="88" t="s">
        <v>49</v>
      </c>
      <c r="E168" s="89">
        <f t="shared" ref="E168:J168" si="7">SUM(E167,E163,E152)</f>
        <v>2576311</v>
      </c>
      <c r="F168" s="89">
        <f t="shared" si="7"/>
        <v>3921492.3</v>
      </c>
      <c r="G168" s="89">
        <f t="shared" si="7"/>
        <v>746442.4</v>
      </c>
      <c r="H168" s="89">
        <f t="shared" si="7"/>
        <v>963372.3</v>
      </c>
      <c r="I168" s="89">
        <f t="shared" si="7"/>
        <v>981105.4</v>
      </c>
      <c r="J168" s="89">
        <f t="shared" si="7"/>
        <v>1213786.2</v>
      </c>
    </row>
    <row r="172" spans="1:10" ht="15" thickBot="1"/>
    <row r="173" spans="1:10" ht="21" thickBot="1">
      <c r="E173" s="1047" t="s">
        <v>166</v>
      </c>
      <c r="F173" s="1048"/>
      <c r="G173" s="1048"/>
      <c r="H173" s="1048"/>
      <c r="I173" s="1048"/>
      <c r="J173" s="1049"/>
    </row>
    <row r="174" spans="1:10" ht="15.75" thickBot="1">
      <c r="E174" s="1050" t="s">
        <v>83</v>
      </c>
      <c r="F174" s="1051"/>
      <c r="G174" s="1051"/>
      <c r="H174" s="1051"/>
      <c r="I174" s="1051"/>
      <c r="J174" s="1052"/>
    </row>
    <row r="175" spans="1:10" ht="15.75" thickBot="1">
      <c r="E175" s="661" t="s">
        <v>79</v>
      </c>
      <c r="F175" s="662" t="s">
        <v>80</v>
      </c>
      <c r="G175" s="663" t="s">
        <v>81</v>
      </c>
      <c r="H175" s="664" t="s">
        <v>82</v>
      </c>
      <c r="I175" s="665" t="s">
        <v>224</v>
      </c>
      <c r="J175" s="666" t="s">
        <v>339</v>
      </c>
    </row>
    <row r="176" spans="1:10" ht="15" thickBot="1">
      <c r="A176" s="1076" t="s">
        <v>77</v>
      </c>
      <c r="B176" s="1079" t="s">
        <v>40</v>
      </c>
      <c r="C176" s="1070" t="s">
        <v>42</v>
      </c>
      <c r="D176" s="7" t="s">
        <v>121</v>
      </c>
      <c r="E176" s="58">
        <f>'5-Year Plan (2014-19)'!E128</f>
        <v>57</v>
      </c>
      <c r="F176" s="67">
        <f>'5-Year Plan (2014-19)'!BC128</f>
        <v>0</v>
      </c>
      <c r="G176" s="67">
        <f>'5-Year Plan (2014-19)'!DA128</f>
        <v>0</v>
      </c>
      <c r="H176" s="67">
        <f>'5-Year Plan (2014-19)'!EY128</f>
        <v>0</v>
      </c>
      <c r="I176" s="68">
        <f>'5-Year Plan (2014-19)'!GW128</f>
        <v>0</v>
      </c>
      <c r="J176" s="68">
        <f>'5-Year Plan (2014-19)'!IU128</f>
        <v>0</v>
      </c>
    </row>
    <row r="177" spans="1:10" ht="15" thickBot="1">
      <c r="A177" s="1077"/>
      <c r="B177" s="1080"/>
      <c r="C177" s="1070"/>
      <c r="D177" s="57" t="s">
        <v>49</v>
      </c>
      <c r="E177" s="60">
        <f>'5-Year Plan (2014-19)'!G128</f>
        <v>6063</v>
      </c>
      <c r="F177" s="66">
        <f>'5-Year Plan (2014-19)'!BE128</f>
        <v>0</v>
      </c>
      <c r="G177" s="66">
        <f>'5-Year Plan (2014-19)'!DC128</f>
        <v>0</v>
      </c>
      <c r="H177" s="66">
        <f>'5-Year Plan (2014-19)'!FA128</f>
        <v>0</v>
      </c>
      <c r="I177" s="69">
        <f>'5-Year Plan (2014-19)'!GY128</f>
        <v>0</v>
      </c>
      <c r="J177" s="69">
        <f>'5-Year Plan (2014-19)'!IW128</f>
        <v>0</v>
      </c>
    </row>
    <row r="178" spans="1:10" ht="15" thickBot="1">
      <c r="A178" s="1077"/>
      <c r="B178" s="1080"/>
      <c r="C178" s="1070" t="s">
        <v>65</v>
      </c>
      <c r="D178" s="7" t="s">
        <v>121</v>
      </c>
      <c r="E178" s="60">
        <f>'5-Year Plan (2014-19)'!H128</f>
        <v>932</v>
      </c>
      <c r="F178" s="66">
        <f>'5-Year Plan (2014-19)'!BF128</f>
        <v>863</v>
      </c>
      <c r="G178" s="66">
        <f>'5-Year Plan (2014-19)'!DD128</f>
        <v>968</v>
      </c>
      <c r="H178" s="66">
        <f>'5-Year Plan (2014-19)'!FB128</f>
        <v>593</v>
      </c>
      <c r="I178" s="69">
        <f>'5-Year Plan (2014-19)'!GZ128</f>
        <v>80</v>
      </c>
      <c r="J178" s="69">
        <f>'5-Year Plan (2014-19)'!IX128</f>
        <v>80</v>
      </c>
    </row>
    <row r="179" spans="1:10" ht="15" thickBot="1">
      <c r="A179" s="1077"/>
      <c r="B179" s="1080"/>
      <c r="C179" s="1070"/>
      <c r="D179" s="57" t="s">
        <v>49</v>
      </c>
      <c r="E179" s="60">
        <f>'5-Year Plan (2014-19)'!J128</f>
        <v>41618</v>
      </c>
      <c r="F179" s="66">
        <f>'5-Year Plan (2014-19)'!BH128</f>
        <v>50544</v>
      </c>
      <c r="G179" s="66">
        <f>'5-Year Plan (2014-19)'!DF128</f>
        <v>56395</v>
      </c>
      <c r="H179" s="66">
        <f>'5-Year Plan (2014-19)'!FD128</f>
        <v>42827</v>
      </c>
      <c r="I179" s="69">
        <f>'5-Year Plan (2014-19)'!HB128</f>
        <v>4990</v>
      </c>
      <c r="J179" s="69">
        <f>'5-Year Plan (2014-19)'!IZ128</f>
        <v>4990</v>
      </c>
    </row>
    <row r="180" spans="1:10" ht="15" thickBot="1">
      <c r="A180" s="1077"/>
      <c r="B180" s="1080"/>
      <c r="C180" s="1070" t="s">
        <v>225</v>
      </c>
      <c r="D180" s="7" t="s">
        <v>121</v>
      </c>
      <c r="E180" s="60">
        <f>'5-Year Plan (2014-19)'!K128</f>
        <v>0</v>
      </c>
      <c r="F180" s="66">
        <f>'5-Year Plan (2014-19)'!BI128</f>
        <v>0</v>
      </c>
      <c r="G180" s="66">
        <f>'5-Year Plan (2014-19)'!DG128</f>
        <v>0</v>
      </c>
      <c r="H180" s="66">
        <f>'5-Year Plan (2014-19)'!FE128</f>
        <v>0</v>
      </c>
      <c r="I180" s="69">
        <f>'5-Year Plan (2014-19)'!HC128</f>
        <v>0</v>
      </c>
      <c r="J180" s="69">
        <f>'5-Year Plan (2014-19)'!JA128</f>
        <v>0</v>
      </c>
    </row>
    <row r="181" spans="1:10" ht="15" thickBot="1">
      <c r="A181" s="1077"/>
      <c r="B181" s="1080"/>
      <c r="C181" s="1070"/>
      <c r="D181" s="57" t="s">
        <v>49</v>
      </c>
      <c r="E181" s="60">
        <f>'5-Year Plan (2014-19)'!M128</f>
        <v>0</v>
      </c>
      <c r="F181" s="66">
        <f>'5-Year Plan (2014-19)'!BK128</f>
        <v>0</v>
      </c>
      <c r="G181" s="66">
        <f>'5-Year Plan (2014-19)'!DI128</f>
        <v>0</v>
      </c>
      <c r="H181" s="66">
        <f>'5-Year Plan (2014-19)'!FG128</f>
        <v>0</v>
      </c>
      <c r="I181" s="69">
        <f>'5-Year Plan (2014-19)'!HE128</f>
        <v>0</v>
      </c>
      <c r="J181" s="69">
        <f>'5-Year Plan (2014-19)'!JC128</f>
        <v>0</v>
      </c>
    </row>
    <row r="182" spans="1:10" ht="15" customHeight="1" thickBot="1">
      <c r="A182" s="1077"/>
      <c r="B182" s="1080"/>
      <c r="C182" s="1070" t="s">
        <v>272</v>
      </c>
      <c r="D182" s="7" t="s">
        <v>121</v>
      </c>
      <c r="E182" s="60">
        <f>'5-Year Plan (2014-19)'!N128</f>
        <v>0</v>
      </c>
      <c r="F182" s="66">
        <f>'5-Year Plan (2014-19)'!BL128</f>
        <v>0</v>
      </c>
      <c r="G182" s="66">
        <f>'5-Year Plan (2014-19)'!DJ128</f>
        <v>0</v>
      </c>
      <c r="H182" s="66">
        <f>'5-Year Plan (2014-19)'!FH128</f>
        <v>204</v>
      </c>
      <c r="I182" s="69">
        <f>'5-Year Plan (2014-19)'!HF128</f>
        <v>204</v>
      </c>
      <c r="J182" s="69">
        <f>'5-Year Plan (2014-19)'!JD128</f>
        <v>204</v>
      </c>
    </row>
    <row r="183" spans="1:10" ht="15" customHeight="1" thickBot="1">
      <c r="A183" s="1077"/>
      <c r="B183" s="1081"/>
      <c r="C183" s="1070"/>
      <c r="D183" s="57" t="s">
        <v>49</v>
      </c>
      <c r="E183" s="60">
        <f>'5-Year Plan (2014-19)'!P128</f>
        <v>0</v>
      </c>
      <c r="F183" s="66">
        <f>'5-Year Plan (2014-19)'!BN128</f>
        <v>0</v>
      </c>
      <c r="G183" s="66">
        <f>'5-Year Plan (2014-19)'!DL128</f>
        <v>0</v>
      </c>
      <c r="H183" s="66">
        <f>'5-Year Plan (2014-19)'!FJ128</f>
        <v>13260</v>
      </c>
      <c r="I183" s="69">
        <f>'5-Year Plan (2014-19)'!HH128</f>
        <v>13260</v>
      </c>
      <c r="J183" s="69">
        <f>'5-Year Plan (2014-19)'!JF128</f>
        <v>13260</v>
      </c>
    </row>
    <row r="184" spans="1:10" ht="15.75" thickBot="1">
      <c r="A184" s="1077"/>
      <c r="B184" s="8"/>
      <c r="C184" s="1070" t="s">
        <v>43</v>
      </c>
      <c r="D184" s="7" t="s">
        <v>121</v>
      </c>
      <c r="E184" s="60">
        <f>'5-Year Plan (2014-19)'!Q128</f>
        <v>0</v>
      </c>
      <c r="F184" s="66">
        <f>'5-Year Plan (2014-19)'!BO128</f>
        <v>0</v>
      </c>
      <c r="G184" s="66">
        <f>'5-Year Plan (2014-19)'!DM128</f>
        <v>0</v>
      </c>
      <c r="H184" s="66">
        <f>'5-Year Plan (2014-19)'!FK128</f>
        <v>0</v>
      </c>
      <c r="I184" s="69">
        <f>'5-Year Plan (2014-19)'!HI128</f>
        <v>0</v>
      </c>
      <c r="J184" s="69">
        <f>'5-Year Plan (2014-19)'!JG128</f>
        <v>0</v>
      </c>
    </row>
    <row r="185" spans="1:10" ht="15" thickBot="1">
      <c r="A185" s="1077"/>
      <c r="B185" s="47"/>
      <c r="C185" s="1070"/>
      <c r="D185" s="57" t="s">
        <v>49</v>
      </c>
      <c r="E185" s="60">
        <f>'5-Year Plan (2014-19)'!S128</f>
        <v>0</v>
      </c>
      <c r="F185" s="66">
        <f>'5-Year Plan (2014-19)'!BQ128</f>
        <v>0</v>
      </c>
      <c r="G185" s="66">
        <f>'5-Year Plan (2014-19)'!DO128</f>
        <v>0</v>
      </c>
      <c r="H185" s="66">
        <f>'5-Year Plan (2014-19)'!FM128</f>
        <v>0</v>
      </c>
      <c r="I185" s="69">
        <f>'5-Year Plan (2014-19)'!HK128</f>
        <v>0</v>
      </c>
      <c r="J185" s="69">
        <f>'5-Year Plan (2014-19)'!JI128</f>
        <v>0</v>
      </c>
    </row>
    <row r="186" spans="1:10" ht="15" thickBot="1">
      <c r="A186" s="1077"/>
      <c r="B186" s="48"/>
      <c r="C186" s="1070" t="s">
        <v>41</v>
      </c>
      <c r="D186" s="7" t="s">
        <v>121</v>
      </c>
      <c r="E186" s="60">
        <f>'5-Year Plan (2014-19)'!T128</f>
        <v>203</v>
      </c>
      <c r="F186" s="66">
        <f>'5-Year Plan (2014-19)'!BR128</f>
        <v>309</v>
      </c>
      <c r="G186" s="66">
        <f>'5-Year Plan (2014-19)'!DP128</f>
        <v>123</v>
      </c>
      <c r="H186" s="66">
        <f>'5-Year Plan (2014-19)'!FN128</f>
        <v>134</v>
      </c>
      <c r="I186" s="69">
        <f>'5-Year Plan (2014-19)'!HL128</f>
        <v>38</v>
      </c>
      <c r="J186" s="69">
        <f>'5-Year Plan (2014-19)'!JJ128</f>
        <v>38</v>
      </c>
    </row>
    <row r="187" spans="1:10" ht="15" thickBot="1">
      <c r="A187" s="1077"/>
      <c r="B187" s="48"/>
      <c r="C187" s="1070"/>
      <c r="D187" s="57" t="s">
        <v>49</v>
      </c>
      <c r="E187" s="60">
        <f>'5-Year Plan (2014-19)'!V128</f>
        <v>244370</v>
      </c>
      <c r="F187" s="66">
        <f>'5-Year Plan (2014-19)'!BT128</f>
        <v>298505.59999999998</v>
      </c>
      <c r="G187" s="66">
        <f>'5-Year Plan (2014-19)'!DR128</f>
        <v>110610</v>
      </c>
      <c r="H187" s="66">
        <f>'5-Year Plan (2014-19)'!FP128</f>
        <v>167235</v>
      </c>
      <c r="I187" s="69">
        <f>'5-Year Plan (2014-19)'!HN128</f>
        <v>34088</v>
      </c>
      <c r="J187" s="69">
        <f>'5-Year Plan (2014-19)'!JL128</f>
        <v>34088</v>
      </c>
    </row>
    <row r="188" spans="1:10" ht="15" thickBot="1">
      <c r="A188" s="1077"/>
      <c r="B188" s="48"/>
      <c r="C188" s="963" t="s">
        <v>342</v>
      </c>
      <c r="D188" s="7" t="s">
        <v>121</v>
      </c>
      <c r="E188" s="60">
        <f>'5-Year Plan (2014-19)'!W128</f>
        <v>0</v>
      </c>
      <c r="F188" s="66">
        <f>'5-Year Plan (2014-19)'!BU128</f>
        <v>0</v>
      </c>
      <c r="G188" s="66">
        <f>'5-Year Plan (2014-19)'!DS128</f>
        <v>0</v>
      </c>
      <c r="H188" s="66">
        <f>'5-Year Plan (2014-19)'!FQ128</f>
        <v>0</v>
      </c>
      <c r="I188" s="69">
        <f>'5-Year Plan (2014-19)'!HO128</f>
        <v>0</v>
      </c>
      <c r="J188" s="69">
        <f>'5-Year Plan (2014-19)'!JM128</f>
        <v>0</v>
      </c>
    </row>
    <row r="189" spans="1:10" ht="15" customHeight="1" thickBot="1">
      <c r="A189" s="1077"/>
      <c r="B189" s="48"/>
      <c r="C189" s="964"/>
      <c r="D189" s="57" t="s">
        <v>49</v>
      </c>
      <c r="E189" s="60">
        <f>'5-Year Plan (2014-19)'!Y128</f>
        <v>0</v>
      </c>
      <c r="F189" s="66">
        <f>'5-Year Plan (2014-19)'!BW128</f>
        <v>0</v>
      </c>
      <c r="G189" s="66">
        <f>'5-Year Plan (2014-19)'!DU128</f>
        <v>0</v>
      </c>
      <c r="H189" s="66">
        <f>'5-Year Plan (2014-19)'!FS128</f>
        <v>0</v>
      </c>
      <c r="I189" s="69">
        <f>'5-Year Plan (2014-19)'!HQ128</f>
        <v>0</v>
      </c>
      <c r="J189" s="69">
        <f>'5-Year Plan (2014-19)'!JO128</f>
        <v>0</v>
      </c>
    </row>
    <row r="190" spans="1:10" ht="29.25" thickBot="1">
      <c r="A190" s="1077"/>
      <c r="B190" s="48"/>
      <c r="C190" s="1070" t="s">
        <v>52</v>
      </c>
      <c r="D190" s="7" t="s">
        <v>51</v>
      </c>
      <c r="E190" s="60">
        <f>'5-Year Plan (2014-19)'!Z128</f>
        <v>684800</v>
      </c>
      <c r="F190" s="66">
        <f>'5-Year Plan (2014-19)'!BX128</f>
        <v>1201050</v>
      </c>
      <c r="G190" s="66">
        <f>'5-Year Plan (2014-19)'!DV128</f>
        <v>750000</v>
      </c>
      <c r="H190" s="66">
        <f>'5-Year Plan (2014-19)'!FT128</f>
        <v>700000</v>
      </c>
      <c r="I190" s="69">
        <f>'5-Year Plan (2014-19)'!HR128</f>
        <v>700000</v>
      </c>
      <c r="J190" s="69">
        <f>'5-Year Plan (2014-19)'!JP128</f>
        <v>700000</v>
      </c>
    </row>
    <row r="191" spans="1:10" ht="15" thickBot="1">
      <c r="A191" s="1077"/>
      <c r="B191" s="48"/>
      <c r="C191" s="1070"/>
      <c r="D191" s="57" t="s">
        <v>49</v>
      </c>
      <c r="E191" s="60">
        <f>'5-Year Plan (2014-19)'!AB128</f>
        <v>408926</v>
      </c>
      <c r="F191" s="66">
        <f>'5-Year Plan (2014-19)'!BZ128</f>
        <v>687985</v>
      </c>
      <c r="G191" s="66">
        <f>'5-Year Plan (2014-19)'!DX128</f>
        <v>427500</v>
      </c>
      <c r="H191" s="66">
        <f>'5-Year Plan (2014-19)'!FV128</f>
        <v>399000</v>
      </c>
      <c r="I191" s="69">
        <f>'5-Year Plan (2014-19)'!HT128</f>
        <v>399000</v>
      </c>
      <c r="J191" s="69">
        <f>'5-Year Plan (2014-19)'!JR128</f>
        <v>399000</v>
      </c>
    </row>
    <row r="192" spans="1:10" ht="29.25" thickBot="1">
      <c r="A192" s="1077"/>
      <c r="B192" s="48"/>
      <c r="C192" s="401" t="s">
        <v>50</v>
      </c>
      <c r="D192" s="7" t="s">
        <v>51</v>
      </c>
      <c r="E192" s="60">
        <f>'5-Year Plan (2014-19)'!AC128</f>
        <v>541800</v>
      </c>
      <c r="F192" s="66">
        <f>'5-Year Plan (2014-19)'!CA128</f>
        <v>1200000</v>
      </c>
      <c r="G192" s="66">
        <f>'5-Year Plan (2014-19)'!DY128</f>
        <v>780000</v>
      </c>
      <c r="H192" s="66">
        <f>'5-Year Plan (2014-19)'!FW128</f>
        <v>720000</v>
      </c>
      <c r="I192" s="69">
        <f>'5-Year Plan (2014-19)'!HU128</f>
        <v>700000</v>
      </c>
      <c r="J192" s="69">
        <f>'5-Year Plan (2014-19)'!JS128</f>
        <v>700000</v>
      </c>
    </row>
    <row r="193" spans="1:10" ht="15" thickBot="1">
      <c r="A193" s="1077"/>
      <c r="B193" s="48"/>
      <c r="C193" s="1070" t="s">
        <v>120</v>
      </c>
      <c r="D193" s="7" t="s">
        <v>121</v>
      </c>
      <c r="E193" s="60">
        <f>'5-Year Plan (2014-19)'!AD128</f>
        <v>0</v>
      </c>
      <c r="F193" s="66">
        <f>'5-Year Plan (2014-19)'!CB128</f>
        <v>0</v>
      </c>
      <c r="G193" s="66">
        <f>'5-Year Plan (2014-19)'!DZ128</f>
        <v>0</v>
      </c>
      <c r="H193" s="66">
        <f>'5-Year Plan (2014-19)'!FX128</f>
        <v>0</v>
      </c>
      <c r="I193" s="69">
        <f>'5-Year Plan (2014-19)'!HV128</f>
        <v>0</v>
      </c>
      <c r="J193" s="69">
        <f>'5-Year Plan (2014-19)'!JT128</f>
        <v>0</v>
      </c>
    </row>
    <row r="194" spans="1:10" ht="15" thickBot="1">
      <c r="A194" s="1077"/>
      <c r="B194" s="48"/>
      <c r="C194" s="963"/>
      <c r="D194" s="57" t="s">
        <v>49</v>
      </c>
      <c r="E194" s="72">
        <f>'5-Year Plan (2014-19)'!AF128</f>
        <v>0</v>
      </c>
      <c r="F194" s="73">
        <f>'5-Year Plan (2014-19)'!CD128</f>
        <v>0</v>
      </c>
      <c r="G194" s="73">
        <f>'5-Year Plan (2014-19)'!EB128</f>
        <v>0</v>
      </c>
      <c r="H194" s="73">
        <f>'5-Year Plan (2014-19)'!FZ128</f>
        <v>0</v>
      </c>
      <c r="I194" s="74">
        <f>'5-Year Plan (2014-19)'!HX128</f>
        <v>0</v>
      </c>
      <c r="J194" s="74">
        <f>'5-Year Plan (2014-19)'!JV128</f>
        <v>0</v>
      </c>
    </row>
    <row r="195" spans="1:10" ht="15.75" thickBot="1">
      <c r="A195" s="1078"/>
      <c r="B195" s="1082" t="s">
        <v>72</v>
      </c>
      <c r="C195" s="1083"/>
      <c r="D195" s="63" t="s">
        <v>49</v>
      </c>
      <c r="E195" s="78">
        <f>'5-Year Plan (2014-19)'!AG128</f>
        <v>754074</v>
      </c>
      <c r="F195" s="79">
        <f>'5-Year Plan (2014-19)'!CE128</f>
        <v>1037034.6</v>
      </c>
      <c r="G195" s="79">
        <f>'5-Year Plan (2014-19)'!EC128</f>
        <v>594505</v>
      </c>
      <c r="H195" s="79">
        <f>'5-Year Plan (2014-19)'!GA128</f>
        <v>622322</v>
      </c>
      <c r="I195" s="80">
        <f>'5-Year Plan (2014-19)'!HY128</f>
        <v>451338</v>
      </c>
      <c r="J195" s="80">
        <f>'5-Year Plan (2014-19)'!JW128</f>
        <v>451338</v>
      </c>
    </row>
    <row r="196" spans="1:10" ht="15" thickBot="1">
      <c r="A196" s="1067" t="s">
        <v>78</v>
      </c>
      <c r="B196" s="50"/>
      <c r="C196" s="1070" t="s">
        <v>68</v>
      </c>
      <c r="D196" s="7" t="s">
        <v>121</v>
      </c>
      <c r="E196" s="75">
        <f>'5-Year Plan (2014-19)'!AH128</f>
        <v>0</v>
      </c>
      <c r="F196" s="76">
        <f>'5-Year Plan (2014-19)'!CF128</f>
        <v>500</v>
      </c>
      <c r="G196" s="76">
        <f>'5-Year Plan (2014-19)'!ED128</f>
        <v>500</v>
      </c>
      <c r="H196" s="76">
        <f>'5-Year Plan (2014-19)'!GB128</f>
        <v>500</v>
      </c>
      <c r="I196" s="77">
        <f>'5-Year Plan (2014-19)'!HZ128</f>
        <v>500</v>
      </c>
      <c r="J196" s="77">
        <f>'5-Year Plan (2014-19)'!JX128</f>
        <v>500</v>
      </c>
    </row>
    <row r="197" spans="1:10" ht="15" thickBot="1">
      <c r="A197" s="1068"/>
      <c r="B197" s="51"/>
      <c r="C197" s="1070"/>
      <c r="D197" s="57" t="s">
        <v>49</v>
      </c>
      <c r="E197" s="60">
        <f>'5-Year Plan (2014-19)'!AJ128</f>
        <v>0</v>
      </c>
      <c r="F197" s="66">
        <f>'5-Year Plan (2014-19)'!CH128</f>
        <v>77500</v>
      </c>
      <c r="G197" s="66">
        <f>'5-Year Plan (2014-19)'!EF128</f>
        <v>77500</v>
      </c>
      <c r="H197" s="66">
        <f>'5-Year Plan (2014-19)'!GD128</f>
        <v>77500</v>
      </c>
      <c r="I197" s="69">
        <f>'5-Year Plan (2014-19)'!IB128</f>
        <v>77500</v>
      </c>
      <c r="J197" s="69">
        <f>'5-Year Plan (2014-19)'!JZ128</f>
        <v>77500</v>
      </c>
    </row>
    <row r="198" spans="1:10" ht="15" thickBot="1">
      <c r="A198" s="1068"/>
      <c r="B198" s="51"/>
      <c r="C198" s="1070" t="s">
        <v>74</v>
      </c>
      <c r="D198" s="7" t="s">
        <v>121</v>
      </c>
      <c r="E198" s="60">
        <f>'5-Year Plan (2014-19)'!AK128</f>
        <v>0</v>
      </c>
      <c r="F198" s="66">
        <f>'5-Year Plan (2014-19)'!CI128</f>
        <v>0</v>
      </c>
      <c r="G198" s="66">
        <f>'5-Year Plan (2014-19)'!EG128</f>
        <v>0</v>
      </c>
      <c r="H198" s="66">
        <f>'5-Year Plan (2014-19)'!GE128</f>
        <v>0</v>
      </c>
      <c r="I198" s="69">
        <f>'5-Year Plan (2014-19)'!IC128</f>
        <v>0</v>
      </c>
      <c r="J198" s="69">
        <f>'5-Year Plan (2014-19)'!KA128</f>
        <v>0</v>
      </c>
    </row>
    <row r="199" spans="1:10" ht="15" thickBot="1">
      <c r="A199" s="1068"/>
      <c r="B199" s="51"/>
      <c r="C199" s="1070"/>
      <c r="D199" s="57" t="s">
        <v>49</v>
      </c>
      <c r="E199" s="60">
        <f>'5-Year Plan (2014-19)'!AM128</f>
        <v>0</v>
      </c>
      <c r="F199" s="66">
        <f>'5-Year Plan (2014-19)'!CK128</f>
        <v>0</v>
      </c>
      <c r="G199" s="66">
        <f>'5-Year Plan (2014-19)'!EI128</f>
        <v>0</v>
      </c>
      <c r="H199" s="66">
        <f>'5-Year Plan (2014-19)'!GG128</f>
        <v>0</v>
      </c>
      <c r="I199" s="69">
        <f>'5-Year Plan (2014-19)'!IE128</f>
        <v>0</v>
      </c>
      <c r="J199" s="69">
        <f>'5-Year Plan (2014-19)'!KC128</f>
        <v>0</v>
      </c>
    </row>
    <row r="200" spans="1:10" ht="15" thickBot="1">
      <c r="A200" s="1068"/>
      <c r="B200" s="51"/>
      <c r="C200" s="1070" t="s">
        <v>44</v>
      </c>
      <c r="D200" s="7" t="s">
        <v>121</v>
      </c>
      <c r="E200" s="60">
        <f>'5-Year Plan (2014-19)'!AN128</f>
        <v>0</v>
      </c>
      <c r="F200" s="66">
        <f>'5-Year Plan (2014-19)'!CL128</f>
        <v>0</v>
      </c>
      <c r="G200" s="66">
        <f>'5-Year Plan (2014-19)'!EJ128</f>
        <v>0</v>
      </c>
      <c r="H200" s="66">
        <f>'5-Year Plan (2014-19)'!GH128</f>
        <v>0</v>
      </c>
      <c r="I200" s="69">
        <f>'5-Year Plan (2014-19)'!IF128</f>
        <v>0</v>
      </c>
      <c r="J200" s="69">
        <f>'5-Year Plan (2014-19)'!KD128</f>
        <v>0</v>
      </c>
    </row>
    <row r="201" spans="1:10" ht="15" thickBot="1">
      <c r="A201" s="1068"/>
      <c r="B201" s="51"/>
      <c r="C201" s="1070"/>
      <c r="D201" s="57" t="s">
        <v>49</v>
      </c>
      <c r="E201" s="60">
        <f>'5-Year Plan (2014-19)'!AP128</f>
        <v>0</v>
      </c>
      <c r="F201" s="66">
        <f>'5-Year Plan (2014-19)'!CN128</f>
        <v>0</v>
      </c>
      <c r="G201" s="66">
        <f>'5-Year Plan (2014-19)'!EL128</f>
        <v>0</v>
      </c>
      <c r="H201" s="66">
        <f>'5-Year Plan (2014-19)'!GJ128</f>
        <v>0</v>
      </c>
      <c r="I201" s="69">
        <f>'5-Year Plan (2014-19)'!IH128</f>
        <v>0</v>
      </c>
      <c r="J201" s="69">
        <f>'5-Year Plan (2014-19)'!KF128</f>
        <v>0</v>
      </c>
    </row>
    <row r="202" spans="1:10" ht="15" thickBot="1">
      <c r="A202" s="1068"/>
      <c r="B202" s="51"/>
      <c r="C202" s="1070" t="s">
        <v>45</v>
      </c>
      <c r="D202" s="7" t="s">
        <v>121</v>
      </c>
      <c r="E202" s="60">
        <f>'5-Year Plan (2014-19)'!AQ128</f>
        <v>0</v>
      </c>
      <c r="F202" s="66">
        <f>'5-Year Plan (2014-19)'!CO128</f>
        <v>0</v>
      </c>
      <c r="G202" s="66">
        <f>'5-Year Plan (2014-19)'!EM128</f>
        <v>0</v>
      </c>
      <c r="H202" s="66">
        <f>'5-Year Plan (2014-19)'!GK128</f>
        <v>0</v>
      </c>
      <c r="I202" s="69">
        <f>'5-Year Plan (2014-19)'!II128</f>
        <v>0</v>
      </c>
      <c r="J202" s="69">
        <f>'5-Year Plan (2014-19)'!KG128</f>
        <v>0</v>
      </c>
    </row>
    <row r="203" spans="1:10" ht="15" thickBot="1">
      <c r="A203" s="1068"/>
      <c r="B203" s="51"/>
      <c r="C203" s="1070"/>
      <c r="D203" s="57" t="s">
        <v>49</v>
      </c>
      <c r="E203" s="60">
        <f>'5-Year Plan (2014-19)'!AS128</f>
        <v>0</v>
      </c>
      <c r="F203" s="66">
        <f>'5-Year Plan (2014-19)'!CQ128</f>
        <v>0</v>
      </c>
      <c r="G203" s="66">
        <f>'5-Year Plan (2014-19)'!EO128</f>
        <v>0</v>
      </c>
      <c r="H203" s="66">
        <f>'5-Year Plan (2014-19)'!GM128</f>
        <v>0</v>
      </c>
      <c r="I203" s="69">
        <f>'5-Year Plan (2014-19)'!IK128</f>
        <v>0</v>
      </c>
      <c r="J203" s="69">
        <f>'5-Year Plan (2014-19)'!KI128</f>
        <v>0</v>
      </c>
    </row>
    <row r="204" spans="1:10" ht="15" thickBot="1">
      <c r="A204" s="1068"/>
      <c r="B204" s="51"/>
      <c r="C204" s="1070" t="s">
        <v>46</v>
      </c>
      <c r="D204" s="7" t="s">
        <v>121</v>
      </c>
      <c r="E204" s="60">
        <f>'5-Year Plan (2014-19)'!AT128</f>
        <v>0</v>
      </c>
      <c r="F204" s="66">
        <f>'5-Year Plan (2014-19)'!CR128</f>
        <v>0</v>
      </c>
      <c r="G204" s="66">
        <f>'5-Year Plan (2014-19)'!EP128</f>
        <v>0</v>
      </c>
      <c r="H204" s="66">
        <f>'5-Year Plan (2014-19)'!GN128</f>
        <v>0</v>
      </c>
      <c r="I204" s="69">
        <f>'5-Year Plan (2014-19)'!IL128</f>
        <v>0</v>
      </c>
      <c r="J204" s="69">
        <f>'5-Year Plan (2014-19)'!KJ128</f>
        <v>0</v>
      </c>
    </row>
    <row r="205" spans="1:10" ht="15" thickBot="1">
      <c r="A205" s="1068"/>
      <c r="B205" s="52"/>
      <c r="C205" s="1070"/>
      <c r="D205" s="57" t="s">
        <v>49</v>
      </c>
      <c r="E205" s="72">
        <f>'5-Year Plan (2014-19)'!AV128</f>
        <v>0</v>
      </c>
      <c r="F205" s="73">
        <f>'5-Year Plan (2014-19)'!CT128</f>
        <v>0</v>
      </c>
      <c r="G205" s="73">
        <f>'5-Year Plan (2014-19)'!ER128</f>
        <v>0</v>
      </c>
      <c r="H205" s="73">
        <f>'5-Year Plan (2014-19)'!GP128</f>
        <v>0</v>
      </c>
      <c r="I205" s="74">
        <f>'5-Year Plan (2014-19)'!IN128</f>
        <v>0</v>
      </c>
      <c r="J205" s="74">
        <f>'5-Year Plan (2014-19)'!KL128</f>
        <v>0</v>
      </c>
    </row>
    <row r="206" spans="1:10" ht="15.75" thickBot="1">
      <c r="A206" s="1069"/>
      <c r="B206" s="1071" t="s">
        <v>73</v>
      </c>
      <c r="C206" s="1072"/>
      <c r="D206" s="64" t="s">
        <v>49</v>
      </c>
      <c r="E206" s="81">
        <f>'5-Year Plan (2014-19)'!AW128</f>
        <v>0</v>
      </c>
      <c r="F206" s="82">
        <f>'5-Year Plan (2014-19)'!CU128</f>
        <v>77500</v>
      </c>
      <c r="G206" s="82">
        <f>'5-Year Plan (2014-19)'!ES128</f>
        <v>77500</v>
      </c>
      <c r="H206" s="82">
        <f>'5-Year Plan (2014-19)'!GQ128</f>
        <v>77500</v>
      </c>
      <c r="I206" s="83">
        <f>'5-Year Plan (2014-19)'!IO128</f>
        <v>77500</v>
      </c>
      <c r="J206" s="83">
        <f>'5-Year Plan (2014-19)'!KM128</f>
        <v>77500</v>
      </c>
    </row>
    <row r="207" spans="1:10" ht="16.5" thickBot="1">
      <c r="A207" s="1073" t="s">
        <v>75</v>
      </c>
      <c r="B207" s="54"/>
      <c r="C207" s="91" t="s">
        <v>86</v>
      </c>
      <c r="D207" s="57" t="s">
        <v>49</v>
      </c>
      <c r="E207" s="60">
        <f>'5-Year Plan (2014-19)'!AX128</f>
        <v>5000</v>
      </c>
      <c r="F207" s="66">
        <f>'5-Year Plan (2014-19)'!CV128</f>
        <v>0</v>
      </c>
      <c r="G207" s="66">
        <f>'5-Year Plan (2014-19)'!ET128</f>
        <v>0</v>
      </c>
      <c r="H207" s="66">
        <f>'5-Year Plan (2014-19)'!GR128</f>
        <v>0</v>
      </c>
      <c r="I207" s="69">
        <f>'5-Year Plan (2014-19)'!IP128</f>
        <v>0</v>
      </c>
      <c r="J207" s="69">
        <f>'5-Year Plan (2014-19)'!KN128</f>
        <v>0</v>
      </c>
    </row>
    <row r="208" spans="1:10" ht="32.25" thickBot="1">
      <c r="A208" s="1074"/>
      <c r="B208" s="54"/>
      <c r="C208" s="62" t="s">
        <v>69</v>
      </c>
      <c r="D208" s="57" t="s">
        <v>49</v>
      </c>
      <c r="E208" s="60">
        <f>'5-Year Plan (2014-19)'!AY128</f>
        <v>0</v>
      </c>
      <c r="F208" s="66">
        <f>'5-Year Plan (2014-19)'!CW128</f>
        <v>0</v>
      </c>
      <c r="G208" s="66">
        <f>'5-Year Plan (2014-19)'!EU128</f>
        <v>0</v>
      </c>
      <c r="H208" s="66">
        <f>'5-Year Plan (2014-19)'!GS128</f>
        <v>0</v>
      </c>
      <c r="I208" s="69">
        <f>'5-Year Plan (2014-19)'!IQ128</f>
        <v>0</v>
      </c>
      <c r="J208" s="69">
        <f>'5-Year Plan (2014-19)'!KO128</f>
        <v>0</v>
      </c>
    </row>
    <row r="209" spans="1:10" ht="48" thickBot="1">
      <c r="A209" s="1074"/>
      <c r="B209" s="55"/>
      <c r="C209" s="62" t="s">
        <v>47</v>
      </c>
      <c r="D209" s="7" t="s">
        <v>49</v>
      </c>
      <c r="E209" s="61">
        <f>'5-Year Plan (2014-19)'!AZ128</f>
        <v>70597.7</v>
      </c>
      <c r="F209" s="70">
        <f>'5-Year Plan (2014-19)'!CX128</f>
        <v>111453.45999999999</v>
      </c>
      <c r="G209" s="70">
        <f>'5-Year Plan (2014-19)'!EV128</f>
        <v>67200.5</v>
      </c>
      <c r="H209" s="70">
        <f>'5-Year Plan (2014-19)'!GT128</f>
        <v>69982.2</v>
      </c>
      <c r="I209" s="71">
        <f>'5-Year Plan (2014-19)'!IR128</f>
        <v>52883.8</v>
      </c>
      <c r="J209" s="71">
        <f>'5-Year Plan (2014-19)'!KP128</f>
        <v>52883.8</v>
      </c>
    </row>
    <row r="210" spans="1:10" ht="15.75" thickBot="1">
      <c r="A210" s="1075"/>
      <c r="B210" s="953" t="s">
        <v>135</v>
      </c>
      <c r="C210" s="954"/>
      <c r="D210" s="86" t="s">
        <v>49</v>
      </c>
      <c r="E210" s="87">
        <f>SUM(E207:E209)</f>
        <v>75597.7</v>
      </c>
      <c r="F210" s="87">
        <f t="shared" ref="F210:J210" si="8">SUM(F207:F209)</f>
        <v>111453.45999999999</v>
      </c>
      <c r="G210" s="87">
        <f t="shared" si="8"/>
        <v>67200.5</v>
      </c>
      <c r="H210" s="87">
        <f t="shared" si="8"/>
        <v>69982.2</v>
      </c>
      <c r="I210" s="87">
        <f t="shared" si="8"/>
        <v>52883.8</v>
      </c>
      <c r="J210" s="87">
        <f t="shared" si="8"/>
        <v>52883.8</v>
      </c>
    </row>
    <row r="211" spans="1:10" ht="15.75" thickBot="1">
      <c r="B211" s="1058" t="s">
        <v>136</v>
      </c>
      <c r="C211" s="1059"/>
      <c r="D211" s="88" t="s">
        <v>49</v>
      </c>
      <c r="E211" s="89">
        <f t="shared" ref="E211:J211" si="9">SUM(E210,E206,E195)</f>
        <v>829671.7</v>
      </c>
      <c r="F211" s="89">
        <f t="shared" si="9"/>
        <v>1225988.06</v>
      </c>
      <c r="G211" s="89">
        <f t="shared" si="9"/>
        <v>739205.5</v>
      </c>
      <c r="H211" s="89">
        <f t="shared" si="9"/>
        <v>769804.2</v>
      </c>
      <c r="I211" s="89">
        <f t="shared" si="9"/>
        <v>581721.80000000005</v>
      </c>
      <c r="J211" s="89">
        <f t="shared" si="9"/>
        <v>581721.80000000005</v>
      </c>
    </row>
    <row r="215" spans="1:10" ht="15" thickBot="1"/>
    <row r="216" spans="1:10" ht="21" thickBot="1">
      <c r="E216" s="1047" t="s">
        <v>167</v>
      </c>
      <c r="F216" s="1048"/>
      <c r="G216" s="1048"/>
      <c r="H216" s="1048"/>
      <c r="I216" s="1048"/>
      <c r="J216" s="1049"/>
    </row>
    <row r="217" spans="1:10" ht="15.75" thickBot="1">
      <c r="E217" s="1050" t="s">
        <v>83</v>
      </c>
      <c r="F217" s="1051"/>
      <c r="G217" s="1051"/>
      <c r="H217" s="1051"/>
      <c r="I217" s="1051"/>
      <c r="J217" s="1052"/>
    </row>
    <row r="218" spans="1:10" ht="14.45" customHeight="1" thickBot="1">
      <c r="E218" s="661" t="s">
        <v>79</v>
      </c>
      <c r="F218" s="662" t="s">
        <v>80</v>
      </c>
      <c r="G218" s="663" t="s">
        <v>81</v>
      </c>
      <c r="H218" s="664" t="s">
        <v>82</v>
      </c>
      <c r="I218" s="665" t="s">
        <v>224</v>
      </c>
      <c r="J218" s="666" t="s">
        <v>339</v>
      </c>
    </row>
    <row r="219" spans="1:10" ht="14.45" customHeight="1" thickBot="1">
      <c r="A219" s="1076" t="s">
        <v>77</v>
      </c>
      <c r="B219" s="1079" t="s">
        <v>40</v>
      </c>
      <c r="C219" s="1070" t="s">
        <v>42</v>
      </c>
      <c r="D219" s="7" t="s">
        <v>121</v>
      </c>
      <c r="E219" s="58">
        <f>'5-Year Plan (2014-19)'!E147</f>
        <v>0</v>
      </c>
      <c r="F219" s="67">
        <f>'5-Year Plan (2014-19)'!BC147</f>
        <v>285</v>
      </c>
      <c r="G219" s="67">
        <f>'5-Year Plan (2014-19)'!DA147</f>
        <v>0</v>
      </c>
      <c r="H219" s="67">
        <f>'5-Year Plan (2014-19)'!EY147</f>
        <v>0</v>
      </c>
      <c r="I219" s="68">
        <f>'5-Year Plan (2014-19)'!GW147</f>
        <v>0</v>
      </c>
      <c r="J219" s="68">
        <f>'5-Year Plan (2014-19)'!IU147</f>
        <v>0</v>
      </c>
    </row>
    <row r="220" spans="1:10" ht="15" thickBot="1">
      <c r="A220" s="1077"/>
      <c r="B220" s="1080"/>
      <c r="C220" s="1070"/>
      <c r="D220" s="57" t="s">
        <v>49</v>
      </c>
      <c r="E220" s="60">
        <f>'5-Year Plan (2014-19)'!G147</f>
        <v>0</v>
      </c>
      <c r="F220" s="66">
        <f>'5-Year Plan (2014-19)'!BE147</f>
        <v>15960</v>
      </c>
      <c r="G220" s="66">
        <f>'5-Year Plan (2014-19)'!DC147</f>
        <v>0</v>
      </c>
      <c r="H220" s="66">
        <f>'5-Year Plan (2014-19)'!FA147</f>
        <v>0</v>
      </c>
      <c r="I220" s="69">
        <f>'5-Year Plan (2014-19)'!GY147</f>
        <v>0</v>
      </c>
      <c r="J220" s="69">
        <f>'5-Year Plan (2014-19)'!IW147</f>
        <v>0</v>
      </c>
    </row>
    <row r="221" spans="1:10" ht="15" thickBot="1">
      <c r="A221" s="1077"/>
      <c r="B221" s="1080"/>
      <c r="C221" s="1070" t="s">
        <v>65</v>
      </c>
      <c r="D221" s="7" t="s">
        <v>121</v>
      </c>
      <c r="E221" s="60">
        <f>'5-Year Plan (2014-19)'!H147</f>
        <v>0</v>
      </c>
      <c r="F221" s="66">
        <f>'5-Year Plan (2014-19)'!BF147</f>
        <v>1234</v>
      </c>
      <c r="G221" s="66">
        <f>'5-Year Plan (2014-19)'!DD147</f>
        <v>22</v>
      </c>
      <c r="H221" s="66">
        <f>'5-Year Plan (2014-19)'!FB147</f>
        <v>73</v>
      </c>
      <c r="I221" s="69">
        <f>'5-Year Plan (2014-19)'!GZ147</f>
        <v>77</v>
      </c>
      <c r="J221" s="69">
        <f>'5-Year Plan (2014-19)'!IX147</f>
        <v>20</v>
      </c>
    </row>
    <row r="222" spans="1:10" ht="14.45" customHeight="1" thickBot="1">
      <c r="A222" s="1077"/>
      <c r="B222" s="1080"/>
      <c r="C222" s="1070"/>
      <c r="D222" s="57" t="s">
        <v>49</v>
      </c>
      <c r="E222" s="60">
        <f>'5-Year Plan (2014-19)'!J147</f>
        <v>0</v>
      </c>
      <c r="F222" s="66">
        <f>'5-Year Plan (2014-19)'!BH147</f>
        <v>15136</v>
      </c>
      <c r="G222" s="66">
        <f>'5-Year Plan (2014-19)'!DF147</f>
        <v>880</v>
      </c>
      <c r="H222" s="66">
        <f>'5-Year Plan (2014-19)'!FD147</f>
        <v>2920</v>
      </c>
      <c r="I222" s="69">
        <f>'5-Year Plan (2014-19)'!HB147</f>
        <v>3080</v>
      </c>
      <c r="J222" s="69">
        <f>'5-Year Plan (2014-19)'!IZ147</f>
        <v>800</v>
      </c>
    </row>
    <row r="223" spans="1:10" ht="14.45" customHeight="1" thickBot="1">
      <c r="A223" s="1077"/>
      <c r="B223" s="1080"/>
      <c r="C223" s="1070" t="s">
        <v>225</v>
      </c>
      <c r="D223" s="7" t="s">
        <v>121</v>
      </c>
      <c r="E223" s="60">
        <f>'5-Year Plan (2014-19)'!K147</f>
        <v>0</v>
      </c>
      <c r="F223" s="66">
        <f>'5-Year Plan (2014-19)'!BI147</f>
        <v>0</v>
      </c>
      <c r="G223" s="66">
        <f>'5-Year Plan (2014-19)'!DG147</f>
        <v>0</v>
      </c>
      <c r="H223" s="66">
        <f>'5-Year Plan (2014-19)'!FE147</f>
        <v>0</v>
      </c>
      <c r="I223" s="69">
        <f>'5-Year Plan (2014-19)'!HC147</f>
        <v>0</v>
      </c>
      <c r="J223" s="69">
        <f>'5-Year Plan (2014-19)'!JA147</f>
        <v>0</v>
      </c>
    </row>
    <row r="224" spans="1:10" ht="15" thickBot="1">
      <c r="A224" s="1077"/>
      <c r="B224" s="1080"/>
      <c r="C224" s="1070"/>
      <c r="D224" s="57" t="s">
        <v>49</v>
      </c>
      <c r="E224" s="60">
        <f>'5-Year Plan (2014-19)'!M147</f>
        <v>0</v>
      </c>
      <c r="F224" s="66">
        <f>'5-Year Plan (2014-19)'!BK147</f>
        <v>0</v>
      </c>
      <c r="G224" s="66">
        <f>'5-Year Plan (2014-19)'!DI147</f>
        <v>0</v>
      </c>
      <c r="H224" s="66">
        <f>'5-Year Plan (2014-19)'!FG147</f>
        <v>0</v>
      </c>
      <c r="I224" s="69">
        <f>'5-Year Plan (2014-19)'!HE147</f>
        <v>0</v>
      </c>
      <c r="J224" s="69">
        <f>'5-Year Plan (2014-19)'!JC147</f>
        <v>0</v>
      </c>
    </row>
    <row r="225" spans="1:10" ht="15" customHeight="1" thickBot="1">
      <c r="A225" s="1077"/>
      <c r="B225" s="1080"/>
      <c r="C225" s="1070" t="s">
        <v>272</v>
      </c>
      <c r="D225" s="7" t="s">
        <v>121</v>
      </c>
      <c r="E225" s="60">
        <f>'5-Year Plan (2014-19)'!N147</f>
        <v>407</v>
      </c>
      <c r="F225" s="66">
        <f>'5-Year Plan (2014-19)'!BL147</f>
        <v>0</v>
      </c>
      <c r="G225" s="66">
        <f>'5-Year Plan (2014-19)'!DJ147</f>
        <v>4797</v>
      </c>
      <c r="H225" s="66">
        <f>'5-Year Plan (2014-19)'!FH147</f>
        <v>0</v>
      </c>
      <c r="I225" s="69">
        <f>'5-Year Plan (2014-19)'!HF147</f>
        <v>0</v>
      </c>
      <c r="J225" s="69">
        <f>'5-Year Plan (2014-19)'!JD147</f>
        <v>0</v>
      </c>
    </row>
    <row r="226" spans="1:10" ht="15" customHeight="1" thickBot="1">
      <c r="A226" s="1077"/>
      <c r="B226" s="1081"/>
      <c r="C226" s="1070"/>
      <c r="D226" s="57" t="s">
        <v>49</v>
      </c>
      <c r="E226" s="60">
        <f>'5-Year Plan (2014-19)'!P147</f>
        <v>10605</v>
      </c>
      <c r="F226" s="66">
        <f>'5-Year Plan (2014-19)'!BN147</f>
        <v>0</v>
      </c>
      <c r="G226" s="66">
        <f>'5-Year Plan (2014-19)'!DL147</f>
        <v>119925</v>
      </c>
      <c r="H226" s="66">
        <f>'5-Year Plan (2014-19)'!FJ147</f>
        <v>0</v>
      </c>
      <c r="I226" s="69">
        <f>'5-Year Plan (2014-19)'!HH147</f>
        <v>0</v>
      </c>
      <c r="J226" s="69">
        <f>'5-Year Plan (2014-19)'!JF147</f>
        <v>0</v>
      </c>
    </row>
    <row r="227" spans="1:10" ht="15.75" thickBot="1">
      <c r="A227" s="1077"/>
      <c r="B227" s="8"/>
      <c r="C227" s="1070" t="s">
        <v>43</v>
      </c>
      <c r="D227" s="7" t="s">
        <v>121</v>
      </c>
      <c r="E227" s="60">
        <f>'5-Year Plan (2014-19)'!Q147</f>
        <v>0</v>
      </c>
      <c r="F227" s="66">
        <f>'5-Year Plan (2014-19)'!BO147</f>
        <v>95</v>
      </c>
      <c r="G227" s="66">
        <f>'5-Year Plan (2014-19)'!DM147</f>
        <v>0</v>
      </c>
      <c r="H227" s="66">
        <f>'5-Year Plan (2014-19)'!FK147</f>
        <v>0</v>
      </c>
      <c r="I227" s="69">
        <f>'5-Year Plan (2014-19)'!HI147</f>
        <v>0</v>
      </c>
      <c r="J227" s="69">
        <f>'5-Year Plan (2014-19)'!JG147</f>
        <v>0</v>
      </c>
    </row>
    <row r="228" spans="1:10" ht="15" thickBot="1">
      <c r="A228" s="1077"/>
      <c r="B228" s="47"/>
      <c r="C228" s="1070"/>
      <c r="D228" s="57" t="s">
        <v>49</v>
      </c>
      <c r="E228" s="60">
        <f>'5-Year Plan (2014-19)'!S147</f>
        <v>0</v>
      </c>
      <c r="F228" s="66">
        <f>'5-Year Plan (2014-19)'!BQ147</f>
        <v>237500</v>
      </c>
      <c r="G228" s="66">
        <f>'5-Year Plan (2014-19)'!DO147</f>
        <v>0</v>
      </c>
      <c r="H228" s="66">
        <f>'5-Year Plan (2014-19)'!FM147</f>
        <v>0</v>
      </c>
      <c r="I228" s="69">
        <f>'5-Year Plan (2014-19)'!HK147</f>
        <v>0</v>
      </c>
      <c r="J228" s="69">
        <f>'5-Year Plan (2014-19)'!JI147</f>
        <v>0</v>
      </c>
    </row>
    <row r="229" spans="1:10" ht="15" thickBot="1">
      <c r="A229" s="1077"/>
      <c r="B229" s="48"/>
      <c r="C229" s="1070" t="s">
        <v>41</v>
      </c>
      <c r="D229" s="7" t="s">
        <v>121</v>
      </c>
      <c r="E229" s="60">
        <f>'5-Year Plan (2014-19)'!T147</f>
        <v>0</v>
      </c>
      <c r="F229" s="66">
        <f>'5-Year Plan (2014-19)'!BR147</f>
        <v>0</v>
      </c>
      <c r="G229" s="66">
        <f>'5-Year Plan (2014-19)'!DP147</f>
        <v>0</v>
      </c>
      <c r="H229" s="66">
        <f>'5-Year Plan (2014-19)'!FN147</f>
        <v>0</v>
      </c>
      <c r="I229" s="69">
        <f>'5-Year Plan (2014-19)'!HL147</f>
        <v>0</v>
      </c>
      <c r="J229" s="69">
        <f>'5-Year Plan (2014-19)'!JJ147</f>
        <v>0</v>
      </c>
    </row>
    <row r="230" spans="1:10" ht="15" thickBot="1">
      <c r="A230" s="1077"/>
      <c r="B230" s="48"/>
      <c r="C230" s="1070"/>
      <c r="D230" s="57" t="s">
        <v>49</v>
      </c>
      <c r="E230" s="60">
        <f>'5-Year Plan (2014-19)'!V147</f>
        <v>0</v>
      </c>
      <c r="F230" s="66">
        <f>'5-Year Plan (2014-19)'!BT147</f>
        <v>0</v>
      </c>
      <c r="G230" s="66">
        <f>'5-Year Plan (2014-19)'!DR147</f>
        <v>0</v>
      </c>
      <c r="H230" s="66">
        <f>'5-Year Plan (2014-19)'!FP147</f>
        <v>0</v>
      </c>
      <c r="I230" s="69">
        <f>'5-Year Plan (2014-19)'!HN147</f>
        <v>0</v>
      </c>
      <c r="J230" s="69">
        <f>'5-Year Plan (2014-19)'!JL147</f>
        <v>0</v>
      </c>
    </row>
    <row r="231" spans="1:10" ht="15" thickBot="1">
      <c r="A231" s="1077"/>
      <c r="B231" s="48"/>
      <c r="C231" s="963" t="s">
        <v>342</v>
      </c>
      <c r="D231" s="7" t="s">
        <v>121</v>
      </c>
      <c r="E231" s="60">
        <f>'5-Year Plan (2014-19)'!W147</f>
        <v>0</v>
      </c>
      <c r="F231" s="66">
        <f>'5-Year Plan (2014-19)'!BU147</f>
        <v>0</v>
      </c>
      <c r="G231" s="66">
        <f>'5-Year Plan (2014-19)'!DS147</f>
        <v>0</v>
      </c>
      <c r="H231" s="66">
        <f>'5-Year Plan (2014-19)'!FQ147</f>
        <v>0</v>
      </c>
      <c r="I231" s="69">
        <f>'5-Year Plan (2014-19)'!HO147</f>
        <v>0</v>
      </c>
      <c r="J231" s="69">
        <f>'5-Year Plan (2014-19)'!JM147</f>
        <v>0</v>
      </c>
    </row>
    <row r="232" spans="1:10" ht="15" customHeight="1" thickBot="1">
      <c r="A232" s="1077"/>
      <c r="B232" s="48"/>
      <c r="C232" s="964"/>
      <c r="D232" s="57" t="s">
        <v>49</v>
      </c>
      <c r="E232" s="60">
        <f>'5-Year Plan (2014-19)'!Y147</f>
        <v>0</v>
      </c>
      <c r="F232" s="66">
        <f>'5-Year Plan (2014-19)'!BW147</f>
        <v>0</v>
      </c>
      <c r="G232" s="66">
        <f>'5-Year Plan (2014-19)'!DU147</f>
        <v>0</v>
      </c>
      <c r="H232" s="66">
        <f>'5-Year Plan (2014-19)'!FS147</f>
        <v>0</v>
      </c>
      <c r="I232" s="69">
        <f>'5-Year Plan (2014-19)'!HQ147</f>
        <v>0</v>
      </c>
      <c r="J232" s="69">
        <f>'5-Year Plan (2014-19)'!JO147</f>
        <v>0</v>
      </c>
    </row>
    <row r="233" spans="1:10" ht="29.25" thickBot="1">
      <c r="A233" s="1077"/>
      <c r="B233" s="48"/>
      <c r="C233" s="1070" t="s">
        <v>52</v>
      </c>
      <c r="D233" s="7" t="s">
        <v>51</v>
      </c>
      <c r="E233" s="60">
        <f>'5-Year Plan (2014-19)'!Z147</f>
        <v>0</v>
      </c>
      <c r="F233" s="66">
        <f>'5-Year Plan (2014-19)'!BX147</f>
        <v>0</v>
      </c>
      <c r="G233" s="66">
        <f>'5-Year Plan (2014-19)'!DV147</f>
        <v>174514</v>
      </c>
      <c r="H233" s="66">
        <f>'5-Year Plan (2014-19)'!FT147</f>
        <v>14910</v>
      </c>
      <c r="I233" s="69">
        <f>'5-Year Plan (2014-19)'!HR147</f>
        <v>8079</v>
      </c>
      <c r="J233" s="69">
        <f>'5-Year Plan (2014-19)'!JP147</f>
        <v>2158</v>
      </c>
    </row>
    <row r="234" spans="1:10" ht="15" thickBot="1">
      <c r="A234" s="1077"/>
      <c r="B234" s="48"/>
      <c r="C234" s="1070"/>
      <c r="D234" s="57" t="s">
        <v>49</v>
      </c>
      <c r="E234" s="60">
        <f>'5-Year Plan (2014-19)'!AB147</f>
        <v>0</v>
      </c>
      <c r="F234" s="66">
        <f>'5-Year Plan (2014-19)'!BZ147</f>
        <v>0</v>
      </c>
      <c r="G234" s="66">
        <f>'5-Year Plan (2014-19)'!DX147</f>
        <v>69805.600000000006</v>
      </c>
      <c r="H234" s="66">
        <f>'5-Year Plan (2014-19)'!FV147</f>
        <v>5964</v>
      </c>
      <c r="I234" s="69">
        <f>'5-Year Plan (2014-19)'!HT147</f>
        <v>3231</v>
      </c>
      <c r="J234" s="69">
        <f>'5-Year Plan (2014-19)'!JR147</f>
        <v>863</v>
      </c>
    </row>
    <row r="235" spans="1:10" ht="14.45" customHeight="1" thickBot="1">
      <c r="A235" s="1077"/>
      <c r="B235" s="48"/>
      <c r="C235" s="401" t="s">
        <v>50</v>
      </c>
      <c r="D235" s="7" t="s">
        <v>51</v>
      </c>
      <c r="E235" s="60">
        <f>'5-Year Plan (2014-19)'!AC147</f>
        <v>0</v>
      </c>
      <c r="F235" s="66">
        <f>'5-Year Plan (2014-19)'!CA147</f>
        <v>174514</v>
      </c>
      <c r="G235" s="66">
        <f>'5-Year Plan (2014-19)'!DY147</f>
        <v>14910</v>
      </c>
      <c r="H235" s="66">
        <f>'5-Year Plan (2014-19)'!FW147</f>
        <v>8079</v>
      </c>
      <c r="I235" s="69">
        <f>'5-Year Plan (2014-19)'!HU147</f>
        <v>2158</v>
      </c>
      <c r="J235" s="69">
        <f>'5-Year Plan (2014-19)'!JS147</f>
        <v>0</v>
      </c>
    </row>
    <row r="236" spans="1:10" ht="14.45" customHeight="1" thickBot="1">
      <c r="A236" s="1077"/>
      <c r="B236" s="48"/>
      <c r="C236" s="1070" t="s">
        <v>120</v>
      </c>
      <c r="D236" s="7" t="s">
        <v>121</v>
      </c>
      <c r="E236" s="60">
        <f>'5-Year Plan (2014-19)'!AD147</f>
        <v>0</v>
      </c>
      <c r="F236" s="66">
        <f>'5-Year Plan (2014-19)'!CB147</f>
        <v>0</v>
      </c>
      <c r="G236" s="66">
        <f>'5-Year Plan (2014-19)'!DZ147</f>
        <v>0</v>
      </c>
      <c r="H236" s="66">
        <f>'5-Year Plan (2014-19)'!FX147</f>
        <v>0</v>
      </c>
      <c r="I236" s="69">
        <f>'5-Year Plan (2014-19)'!HV147</f>
        <v>0</v>
      </c>
      <c r="J236" s="69">
        <f>'5-Year Plan (2014-19)'!JT147</f>
        <v>0</v>
      </c>
    </row>
    <row r="237" spans="1:10" ht="14.45" customHeight="1" thickBot="1">
      <c r="A237" s="1077"/>
      <c r="B237" s="48"/>
      <c r="C237" s="963"/>
      <c r="D237" s="57" t="s">
        <v>49</v>
      </c>
      <c r="E237" s="72">
        <f>'5-Year Plan (2014-19)'!AF147</f>
        <v>0</v>
      </c>
      <c r="F237" s="73">
        <f>'5-Year Plan (2014-19)'!CD147</f>
        <v>0</v>
      </c>
      <c r="G237" s="73">
        <f>'5-Year Plan (2014-19)'!EB147</f>
        <v>0</v>
      </c>
      <c r="H237" s="73">
        <f>'5-Year Plan (2014-19)'!FZ147</f>
        <v>0</v>
      </c>
      <c r="I237" s="74">
        <f>'5-Year Plan (2014-19)'!HX147</f>
        <v>0</v>
      </c>
      <c r="J237" s="74">
        <f>'5-Year Plan (2014-19)'!JV147</f>
        <v>0</v>
      </c>
    </row>
    <row r="238" spans="1:10" ht="14.45" customHeight="1" thickBot="1">
      <c r="A238" s="1078"/>
      <c r="B238" s="1082" t="s">
        <v>72</v>
      </c>
      <c r="C238" s="1083"/>
      <c r="D238" s="63" t="s">
        <v>49</v>
      </c>
      <c r="E238" s="78">
        <f>'5-Year Plan (2014-19)'!AG147</f>
        <v>10605</v>
      </c>
      <c r="F238" s="79">
        <f>'5-Year Plan (2014-19)'!CE147</f>
        <v>268596</v>
      </c>
      <c r="G238" s="79">
        <f>'5-Year Plan (2014-19)'!EC147</f>
        <v>190610.6</v>
      </c>
      <c r="H238" s="79">
        <f>'5-Year Plan (2014-19)'!GA147</f>
        <v>8884</v>
      </c>
      <c r="I238" s="80">
        <f>'5-Year Plan (2014-19)'!HY147</f>
        <v>6311</v>
      </c>
      <c r="J238" s="80">
        <f>'5-Year Plan (2014-19)'!JW147</f>
        <v>1663</v>
      </c>
    </row>
    <row r="239" spans="1:10" ht="14.45" customHeight="1" thickBot="1">
      <c r="A239" s="1067" t="s">
        <v>78</v>
      </c>
      <c r="B239" s="50"/>
      <c r="C239" s="1070" t="s">
        <v>68</v>
      </c>
      <c r="D239" s="7" t="s">
        <v>121</v>
      </c>
      <c r="E239" s="75">
        <f>'5-Year Plan (2014-19)'!AH147</f>
        <v>0</v>
      </c>
      <c r="F239" s="76">
        <f>'5-Year Plan (2014-19)'!CF147</f>
        <v>0</v>
      </c>
      <c r="G239" s="76">
        <f>'5-Year Plan (2014-19)'!ED147</f>
        <v>0</v>
      </c>
      <c r="H239" s="76">
        <f>'5-Year Plan (2014-19)'!GB147</f>
        <v>0</v>
      </c>
      <c r="I239" s="77">
        <f>'5-Year Plan (2014-19)'!HZ147</f>
        <v>0</v>
      </c>
      <c r="J239" s="77">
        <f>'5-Year Plan (2014-19)'!JX147</f>
        <v>0</v>
      </c>
    </row>
    <row r="240" spans="1:10" ht="15" thickBot="1">
      <c r="A240" s="1068"/>
      <c r="B240" s="51"/>
      <c r="C240" s="1070"/>
      <c r="D240" s="57" t="s">
        <v>49</v>
      </c>
      <c r="E240" s="60">
        <f>'5-Year Plan (2014-19)'!AJ147</f>
        <v>0</v>
      </c>
      <c r="F240" s="66">
        <f>'5-Year Plan (2014-19)'!CH147</f>
        <v>0</v>
      </c>
      <c r="G240" s="66">
        <f>'5-Year Plan (2014-19)'!EF147</f>
        <v>0</v>
      </c>
      <c r="H240" s="66">
        <f>'5-Year Plan (2014-19)'!GD147</f>
        <v>0</v>
      </c>
      <c r="I240" s="69">
        <f>'5-Year Plan (2014-19)'!IB147</f>
        <v>0</v>
      </c>
      <c r="J240" s="69">
        <f>'5-Year Plan (2014-19)'!JZ147</f>
        <v>0</v>
      </c>
    </row>
    <row r="241" spans="1:10" ht="15" thickBot="1">
      <c r="A241" s="1068"/>
      <c r="B241" s="51"/>
      <c r="C241" s="1070" t="s">
        <v>74</v>
      </c>
      <c r="D241" s="7" t="s">
        <v>121</v>
      </c>
      <c r="E241" s="60">
        <f>'5-Year Plan (2014-19)'!AK147</f>
        <v>0</v>
      </c>
      <c r="F241" s="66">
        <f>'5-Year Plan (2014-19)'!CI147</f>
        <v>0</v>
      </c>
      <c r="G241" s="66">
        <f>'5-Year Plan (2014-19)'!EG147</f>
        <v>0</v>
      </c>
      <c r="H241" s="66">
        <f>'5-Year Plan (2014-19)'!GE147</f>
        <v>0</v>
      </c>
      <c r="I241" s="69">
        <f>'5-Year Plan (2014-19)'!IC147</f>
        <v>0</v>
      </c>
      <c r="J241" s="69">
        <f>'5-Year Plan (2014-19)'!KA147</f>
        <v>0</v>
      </c>
    </row>
    <row r="242" spans="1:10" ht="15" thickBot="1">
      <c r="A242" s="1068"/>
      <c r="B242" s="51"/>
      <c r="C242" s="1070"/>
      <c r="D242" s="57" t="s">
        <v>49</v>
      </c>
      <c r="E242" s="60">
        <f>'5-Year Plan (2014-19)'!AM147</f>
        <v>0</v>
      </c>
      <c r="F242" s="66">
        <f>'5-Year Plan (2014-19)'!CK147</f>
        <v>0</v>
      </c>
      <c r="G242" s="66">
        <f>'5-Year Plan (2014-19)'!EI147</f>
        <v>0</v>
      </c>
      <c r="H242" s="66">
        <f>'5-Year Plan (2014-19)'!GG147</f>
        <v>0</v>
      </c>
      <c r="I242" s="69">
        <f>'5-Year Plan (2014-19)'!IE147</f>
        <v>0</v>
      </c>
      <c r="J242" s="69">
        <f>'5-Year Plan (2014-19)'!KC147</f>
        <v>0</v>
      </c>
    </row>
    <row r="243" spans="1:10" ht="15" thickBot="1">
      <c r="A243" s="1068"/>
      <c r="B243" s="51"/>
      <c r="C243" s="1070" t="s">
        <v>44</v>
      </c>
      <c r="D243" s="7" t="s">
        <v>121</v>
      </c>
      <c r="E243" s="60">
        <f>'5-Year Plan (2014-19)'!AN147</f>
        <v>0</v>
      </c>
      <c r="F243" s="66">
        <f>'5-Year Plan (2014-19)'!CL147</f>
        <v>0</v>
      </c>
      <c r="G243" s="66">
        <f>'5-Year Plan (2014-19)'!EJ147</f>
        <v>0</v>
      </c>
      <c r="H243" s="66">
        <f>'5-Year Plan (2014-19)'!GH147</f>
        <v>0</v>
      </c>
      <c r="I243" s="69">
        <f>'5-Year Plan (2014-19)'!IF147</f>
        <v>0</v>
      </c>
      <c r="J243" s="69">
        <f>'5-Year Plan (2014-19)'!KD147</f>
        <v>0</v>
      </c>
    </row>
    <row r="244" spans="1:10" ht="15" thickBot="1">
      <c r="A244" s="1068"/>
      <c r="B244" s="51"/>
      <c r="C244" s="1070"/>
      <c r="D244" s="57" t="s">
        <v>49</v>
      </c>
      <c r="E244" s="60">
        <f>'5-Year Plan (2014-19)'!AP147</f>
        <v>0</v>
      </c>
      <c r="F244" s="66">
        <f>'5-Year Plan (2014-19)'!CN147</f>
        <v>0</v>
      </c>
      <c r="G244" s="66">
        <f>'5-Year Plan (2014-19)'!EL147</f>
        <v>0</v>
      </c>
      <c r="H244" s="66">
        <f>'5-Year Plan (2014-19)'!GJ147</f>
        <v>0</v>
      </c>
      <c r="I244" s="69">
        <f>'5-Year Plan (2014-19)'!IH147</f>
        <v>0</v>
      </c>
      <c r="J244" s="69">
        <f>'5-Year Plan (2014-19)'!KF147</f>
        <v>0</v>
      </c>
    </row>
    <row r="245" spans="1:10" ht="15" thickBot="1">
      <c r="A245" s="1068"/>
      <c r="B245" s="51"/>
      <c r="C245" s="1070" t="s">
        <v>45</v>
      </c>
      <c r="D245" s="7" t="s">
        <v>121</v>
      </c>
      <c r="E245" s="60">
        <f>'5-Year Plan (2014-19)'!AQ147</f>
        <v>0</v>
      </c>
      <c r="F245" s="66">
        <f>'5-Year Plan (2014-19)'!CO147</f>
        <v>0</v>
      </c>
      <c r="G245" s="66">
        <f>'5-Year Plan (2014-19)'!EM147</f>
        <v>0</v>
      </c>
      <c r="H245" s="66">
        <f>'5-Year Plan (2014-19)'!GK147</f>
        <v>0</v>
      </c>
      <c r="I245" s="69">
        <f>'5-Year Plan (2014-19)'!II147</f>
        <v>0</v>
      </c>
      <c r="J245" s="69">
        <f>'5-Year Plan (2014-19)'!KG147</f>
        <v>0</v>
      </c>
    </row>
    <row r="246" spans="1:10" ht="15" thickBot="1">
      <c r="A246" s="1068"/>
      <c r="B246" s="51"/>
      <c r="C246" s="1070"/>
      <c r="D246" s="57" t="s">
        <v>49</v>
      </c>
      <c r="E246" s="60">
        <f>'5-Year Plan (2014-19)'!AS147</f>
        <v>0</v>
      </c>
      <c r="F246" s="66">
        <f>'5-Year Plan (2014-19)'!CQ147</f>
        <v>0</v>
      </c>
      <c r="G246" s="66">
        <f>'5-Year Plan (2014-19)'!EO147</f>
        <v>0</v>
      </c>
      <c r="H246" s="66">
        <f>'5-Year Plan (2014-19)'!GM147</f>
        <v>0</v>
      </c>
      <c r="I246" s="69">
        <f>'5-Year Plan (2014-19)'!IK147</f>
        <v>0</v>
      </c>
      <c r="J246" s="69">
        <f>'5-Year Plan (2014-19)'!KI147</f>
        <v>0</v>
      </c>
    </row>
    <row r="247" spans="1:10" ht="15" thickBot="1">
      <c r="A247" s="1068"/>
      <c r="B247" s="51"/>
      <c r="C247" s="1070" t="s">
        <v>46</v>
      </c>
      <c r="D247" s="7" t="s">
        <v>121</v>
      </c>
      <c r="E247" s="60">
        <f>'5-Year Plan (2014-19)'!AT147</f>
        <v>0</v>
      </c>
      <c r="F247" s="66">
        <f>'5-Year Plan (2014-19)'!CR147</f>
        <v>0</v>
      </c>
      <c r="G247" s="66">
        <f>'5-Year Plan (2014-19)'!EP147</f>
        <v>0</v>
      </c>
      <c r="H247" s="66">
        <f>'5-Year Plan (2014-19)'!GN147</f>
        <v>0</v>
      </c>
      <c r="I247" s="69">
        <f>'5-Year Plan (2014-19)'!IL147</f>
        <v>0</v>
      </c>
      <c r="J247" s="69">
        <f>'5-Year Plan (2014-19)'!KJ147</f>
        <v>0</v>
      </c>
    </row>
    <row r="248" spans="1:10" ht="14.45" customHeight="1" thickBot="1">
      <c r="A248" s="1068"/>
      <c r="B248" s="52"/>
      <c r="C248" s="1070"/>
      <c r="D248" s="57" t="s">
        <v>49</v>
      </c>
      <c r="E248" s="72">
        <f>'5-Year Plan (2014-19)'!AV147</f>
        <v>0</v>
      </c>
      <c r="F248" s="73">
        <f>'5-Year Plan (2014-19)'!CT147</f>
        <v>0</v>
      </c>
      <c r="G248" s="73">
        <f>'5-Year Plan (2014-19)'!ER147</f>
        <v>0</v>
      </c>
      <c r="H248" s="73">
        <f>'5-Year Plan (2014-19)'!GP147</f>
        <v>0</v>
      </c>
      <c r="I248" s="74">
        <f>'5-Year Plan (2014-19)'!IN147</f>
        <v>0</v>
      </c>
      <c r="J248" s="74">
        <f>'5-Year Plan (2014-19)'!KL147</f>
        <v>0</v>
      </c>
    </row>
    <row r="249" spans="1:10" ht="16.149999999999999" customHeight="1" thickBot="1">
      <c r="A249" s="1069"/>
      <c r="B249" s="1071" t="s">
        <v>73</v>
      </c>
      <c r="C249" s="1072"/>
      <c r="D249" s="64" t="s">
        <v>49</v>
      </c>
      <c r="E249" s="81">
        <f>'5-Year Plan (2014-19)'!AW147</f>
        <v>0</v>
      </c>
      <c r="F249" s="82">
        <f>'5-Year Plan (2014-19)'!CU147</f>
        <v>0</v>
      </c>
      <c r="G249" s="82">
        <f>'5-Year Plan (2014-19)'!ES147</f>
        <v>0</v>
      </c>
      <c r="H249" s="82">
        <f>'5-Year Plan (2014-19)'!GQ147</f>
        <v>0</v>
      </c>
      <c r="I249" s="83">
        <f>'5-Year Plan (2014-19)'!IO147</f>
        <v>0</v>
      </c>
      <c r="J249" s="83">
        <f>'5-Year Plan (2014-19)'!KM147</f>
        <v>0</v>
      </c>
    </row>
    <row r="250" spans="1:10" ht="16.149999999999999" customHeight="1" thickBot="1">
      <c r="A250" s="1073" t="s">
        <v>75</v>
      </c>
      <c r="B250" s="54"/>
      <c r="C250" s="91" t="s">
        <v>86</v>
      </c>
      <c r="D250" s="57" t="s">
        <v>49</v>
      </c>
      <c r="E250" s="60">
        <f>'5-Year Plan (2014-19)'!AX147</f>
        <v>0</v>
      </c>
      <c r="F250" s="66">
        <f>'5-Year Plan (2014-19)'!CV147</f>
        <v>20000</v>
      </c>
      <c r="G250" s="66">
        <f>'5-Year Plan (2014-19)'!ET147</f>
        <v>0</v>
      </c>
      <c r="H250" s="66">
        <f>'5-Year Plan (2014-19)'!GR147</f>
        <v>0</v>
      </c>
      <c r="I250" s="69">
        <f>'5-Year Plan (2014-19)'!IP147</f>
        <v>0</v>
      </c>
      <c r="J250" s="69">
        <f>'5-Year Plan (2014-19)'!KN147</f>
        <v>0</v>
      </c>
    </row>
    <row r="251" spans="1:10" ht="32.25" thickBot="1">
      <c r="A251" s="1074"/>
      <c r="B251" s="54"/>
      <c r="C251" s="62" t="s">
        <v>69</v>
      </c>
      <c r="D251" s="57" t="s">
        <v>49</v>
      </c>
      <c r="E251" s="60">
        <f>'5-Year Plan (2014-19)'!AY147</f>
        <v>0</v>
      </c>
      <c r="F251" s="66">
        <f>'5-Year Plan (2014-19)'!CW147</f>
        <v>0</v>
      </c>
      <c r="G251" s="66">
        <f>'5-Year Plan (2014-19)'!EU147</f>
        <v>0</v>
      </c>
      <c r="H251" s="66">
        <f>'5-Year Plan (2014-19)'!GS147</f>
        <v>0</v>
      </c>
      <c r="I251" s="69">
        <f>'5-Year Plan (2014-19)'!IQ147</f>
        <v>0</v>
      </c>
      <c r="J251" s="69">
        <f>'5-Year Plan (2014-19)'!KO147</f>
        <v>0</v>
      </c>
    </row>
    <row r="252" spans="1:10" ht="14.45" customHeight="1" thickBot="1">
      <c r="A252" s="1074"/>
      <c r="B252" s="55"/>
      <c r="C252" s="62" t="s">
        <v>47</v>
      </c>
      <c r="D252" s="7" t="s">
        <v>49</v>
      </c>
      <c r="E252" s="61">
        <f>'5-Year Plan (2014-19)'!AZ147</f>
        <v>1060.5</v>
      </c>
      <c r="F252" s="70">
        <f>'5-Year Plan (2014-19)'!CX147</f>
        <v>26859.600000000002</v>
      </c>
      <c r="G252" s="70">
        <f>'5-Year Plan (2014-19)'!EV147</f>
        <v>19061.060000000001</v>
      </c>
      <c r="H252" s="70">
        <f>'5-Year Plan (2014-19)'!GT147</f>
        <v>888.40000000000009</v>
      </c>
      <c r="I252" s="71">
        <f>'5-Year Plan (2014-19)'!IR147</f>
        <v>631.1</v>
      </c>
      <c r="J252" s="71">
        <f>'5-Year Plan (2014-19)'!KP147</f>
        <v>166.3</v>
      </c>
    </row>
    <row r="253" spans="1:10" ht="14.45" customHeight="1" thickBot="1">
      <c r="A253" s="1075"/>
      <c r="B253" s="953" t="s">
        <v>135</v>
      </c>
      <c r="C253" s="954"/>
      <c r="D253" s="86" t="s">
        <v>49</v>
      </c>
      <c r="E253" s="87">
        <f>SUM(E250:E252)</f>
        <v>1060.5</v>
      </c>
      <c r="F253" s="87">
        <f t="shared" ref="F253:J253" si="10">SUM(F250:F252)</f>
        <v>46859.600000000006</v>
      </c>
      <c r="G253" s="87">
        <f t="shared" si="10"/>
        <v>19061.060000000001</v>
      </c>
      <c r="H253" s="87">
        <f t="shared" si="10"/>
        <v>888.40000000000009</v>
      </c>
      <c r="I253" s="87">
        <f t="shared" si="10"/>
        <v>631.1</v>
      </c>
      <c r="J253" s="87">
        <f t="shared" si="10"/>
        <v>166.3</v>
      </c>
    </row>
    <row r="254" spans="1:10" ht="14.45" customHeight="1" thickBot="1">
      <c r="B254" s="1058" t="s">
        <v>136</v>
      </c>
      <c r="C254" s="1059"/>
      <c r="D254" s="88" t="s">
        <v>49</v>
      </c>
      <c r="E254" s="89">
        <f t="shared" ref="E254:J254" si="11">SUM(E253,E249,E238)</f>
        <v>11665.5</v>
      </c>
      <c r="F254" s="89">
        <f t="shared" si="11"/>
        <v>315455.59999999998</v>
      </c>
      <c r="G254" s="89">
        <f t="shared" si="11"/>
        <v>209671.66</v>
      </c>
      <c r="H254" s="89">
        <f t="shared" si="11"/>
        <v>9772.4</v>
      </c>
      <c r="I254" s="89">
        <f t="shared" si="11"/>
        <v>6942.1</v>
      </c>
      <c r="J254" s="89">
        <f t="shared" si="11"/>
        <v>1829.3</v>
      </c>
    </row>
    <row r="258" spans="1:10" ht="15" thickBot="1"/>
    <row r="259" spans="1:10" ht="21" thickBot="1">
      <c r="E259" s="1047" t="s">
        <v>168</v>
      </c>
      <c r="F259" s="1048"/>
      <c r="G259" s="1048"/>
      <c r="H259" s="1048"/>
      <c r="I259" s="1048"/>
      <c r="J259" s="1049"/>
    </row>
    <row r="260" spans="1:10" ht="15.75" thickBot="1">
      <c r="E260" s="1050" t="s">
        <v>83</v>
      </c>
      <c r="F260" s="1051"/>
      <c r="G260" s="1051"/>
      <c r="H260" s="1051"/>
      <c r="I260" s="1051"/>
      <c r="J260" s="1052"/>
    </row>
    <row r="261" spans="1:10" ht="15.75" thickBot="1">
      <c r="E261" s="661" t="s">
        <v>79</v>
      </c>
      <c r="F261" s="662" t="s">
        <v>80</v>
      </c>
      <c r="G261" s="663" t="s">
        <v>81</v>
      </c>
      <c r="H261" s="664" t="s">
        <v>82</v>
      </c>
      <c r="I261" s="665" t="s">
        <v>224</v>
      </c>
      <c r="J261" s="666" t="s">
        <v>339</v>
      </c>
    </row>
    <row r="262" spans="1:10" ht="15" thickBot="1">
      <c r="A262" s="1076" t="s">
        <v>77</v>
      </c>
      <c r="B262" s="1079" t="s">
        <v>40</v>
      </c>
      <c r="C262" s="1070" t="s">
        <v>42</v>
      </c>
      <c r="D262" s="7" t="s">
        <v>121</v>
      </c>
      <c r="E262" s="58">
        <f>'5-Year Plan (2014-19)'!E171</f>
        <v>0</v>
      </c>
      <c r="F262" s="67">
        <f>'5-Year Plan (2014-19)'!BC171</f>
        <v>0</v>
      </c>
      <c r="G262" s="67">
        <f>'5-Year Plan (2014-19)'!DA171</f>
        <v>0</v>
      </c>
      <c r="H262" s="67">
        <f>'5-Year Plan (2014-19)'!EY171</f>
        <v>0</v>
      </c>
      <c r="I262" s="68">
        <f>'5-Year Plan (2014-19)'!GW171</f>
        <v>0</v>
      </c>
      <c r="J262" s="68">
        <f>'5-Year Plan (2014-19)'!IU171</f>
        <v>0</v>
      </c>
    </row>
    <row r="263" spans="1:10" ht="15" thickBot="1">
      <c r="A263" s="1077"/>
      <c r="B263" s="1080"/>
      <c r="C263" s="1070"/>
      <c r="D263" s="57" t="s">
        <v>49</v>
      </c>
      <c r="E263" s="60">
        <f>'5-Year Plan (2014-19)'!G171</f>
        <v>0</v>
      </c>
      <c r="F263" s="66">
        <f>'5-Year Plan (2014-19)'!BE171</f>
        <v>0</v>
      </c>
      <c r="G263" s="66">
        <f>'5-Year Plan (2014-19)'!DC171</f>
        <v>0</v>
      </c>
      <c r="H263" s="66">
        <f>'5-Year Plan (2014-19)'!FA171</f>
        <v>0</v>
      </c>
      <c r="I263" s="69">
        <f>'5-Year Plan (2014-19)'!GY171</f>
        <v>0</v>
      </c>
      <c r="J263" s="69">
        <f>'5-Year Plan (2014-19)'!IW171</f>
        <v>0</v>
      </c>
    </row>
    <row r="264" spans="1:10" ht="15" thickBot="1">
      <c r="A264" s="1077"/>
      <c r="B264" s="1080"/>
      <c r="C264" s="1070" t="s">
        <v>65</v>
      </c>
      <c r="D264" s="7" t="s">
        <v>121</v>
      </c>
      <c r="E264" s="60">
        <f>'5-Year Plan (2014-19)'!H171</f>
        <v>0</v>
      </c>
      <c r="F264" s="66">
        <f>'5-Year Plan (2014-19)'!BF171</f>
        <v>0</v>
      </c>
      <c r="G264" s="66">
        <f>'5-Year Plan (2014-19)'!DD171</f>
        <v>0</v>
      </c>
      <c r="H264" s="66">
        <f>'5-Year Plan (2014-19)'!FB171</f>
        <v>0</v>
      </c>
      <c r="I264" s="69">
        <f>'5-Year Plan (2014-19)'!GZ171</f>
        <v>0</v>
      </c>
      <c r="J264" s="69">
        <f>'5-Year Plan (2014-19)'!IX171</f>
        <v>0</v>
      </c>
    </row>
    <row r="265" spans="1:10" ht="15" thickBot="1">
      <c r="A265" s="1077"/>
      <c r="B265" s="1080"/>
      <c r="C265" s="1070"/>
      <c r="D265" s="57" t="s">
        <v>49</v>
      </c>
      <c r="E265" s="60">
        <f>'5-Year Plan (2014-19)'!J171</f>
        <v>0</v>
      </c>
      <c r="F265" s="66">
        <f>'5-Year Plan (2014-19)'!BH171</f>
        <v>0</v>
      </c>
      <c r="G265" s="66">
        <f>'5-Year Plan (2014-19)'!DF171</f>
        <v>0</v>
      </c>
      <c r="H265" s="66">
        <f>'5-Year Plan (2014-19)'!FD171</f>
        <v>0</v>
      </c>
      <c r="I265" s="69">
        <f>'5-Year Plan (2014-19)'!HB171</f>
        <v>0</v>
      </c>
      <c r="J265" s="69">
        <f>'5-Year Plan (2014-19)'!IZ171</f>
        <v>0</v>
      </c>
    </row>
    <row r="266" spans="1:10" ht="15" thickBot="1">
      <c r="A266" s="1077"/>
      <c r="B266" s="1080"/>
      <c r="C266" s="1070" t="s">
        <v>225</v>
      </c>
      <c r="D266" s="7" t="s">
        <v>121</v>
      </c>
      <c r="E266" s="60">
        <f>'5-Year Plan (2014-19)'!K171</f>
        <v>0</v>
      </c>
      <c r="F266" s="66">
        <f>'5-Year Plan (2014-19)'!BI171</f>
        <v>0</v>
      </c>
      <c r="G266" s="66">
        <f>'5-Year Plan (2014-19)'!DG171</f>
        <v>0</v>
      </c>
      <c r="H266" s="66">
        <f>'5-Year Plan (2014-19)'!FE171</f>
        <v>0</v>
      </c>
      <c r="I266" s="69">
        <f>'5-Year Plan (2014-19)'!HC171</f>
        <v>0</v>
      </c>
      <c r="J266" s="69">
        <f>'5-Year Plan (2014-19)'!JA171</f>
        <v>0</v>
      </c>
    </row>
    <row r="267" spans="1:10" ht="15" thickBot="1">
      <c r="A267" s="1077"/>
      <c r="B267" s="1080"/>
      <c r="C267" s="1070"/>
      <c r="D267" s="57" t="s">
        <v>49</v>
      </c>
      <c r="E267" s="60">
        <f>'5-Year Plan (2014-19)'!M171</f>
        <v>0</v>
      </c>
      <c r="F267" s="66">
        <f>'5-Year Plan (2014-19)'!BK171</f>
        <v>0</v>
      </c>
      <c r="G267" s="66">
        <f>'5-Year Plan (2014-19)'!DI171</f>
        <v>0</v>
      </c>
      <c r="H267" s="66">
        <f>'5-Year Plan (2014-19)'!FG171</f>
        <v>0</v>
      </c>
      <c r="I267" s="69">
        <f>'5-Year Plan (2014-19)'!HE171</f>
        <v>0</v>
      </c>
      <c r="J267" s="69">
        <f>'5-Year Plan (2014-19)'!JC171</f>
        <v>0</v>
      </c>
    </row>
    <row r="268" spans="1:10" ht="15" customHeight="1" thickBot="1">
      <c r="A268" s="1077"/>
      <c r="B268" s="1080"/>
      <c r="C268" s="1070" t="s">
        <v>272</v>
      </c>
      <c r="D268" s="7" t="s">
        <v>121</v>
      </c>
      <c r="E268" s="60">
        <f>'5-Year Plan (2014-19)'!N171</f>
        <v>0</v>
      </c>
      <c r="F268" s="66">
        <f>'5-Year Plan (2014-19)'!BL171</f>
        <v>0</v>
      </c>
      <c r="G268" s="66">
        <f>'5-Year Plan (2014-19)'!DJ171</f>
        <v>0</v>
      </c>
      <c r="H268" s="66">
        <f>'5-Year Plan (2014-19)'!FH171</f>
        <v>0</v>
      </c>
      <c r="I268" s="69">
        <f>'5-Year Plan (2014-19)'!HF171</f>
        <v>0</v>
      </c>
      <c r="J268" s="69">
        <f>'5-Year Plan (2014-19)'!JD171</f>
        <v>0</v>
      </c>
    </row>
    <row r="269" spans="1:10" ht="15" customHeight="1" thickBot="1">
      <c r="A269" s="1077"/>
      <c r="B269" s="1081"/>
      <c r="C269" s="1070"/>
      <c r="D269" s="57" t="s">
        <v>49</v>
      </c>
      <c r="E269" s="60">
        <f>'5-Year Plan (2014-19)'!P171</f>
        <v>0</v>
      </c>
      <c r="F269" s="66">
        <f>'5-Year Plan (2014-19)'!BN171</f>
        <v>0</v>
      </c>
      <c r="G269" s="66">
        <f>'5-Year Plan (2014-19)'!DL171</f>
        <v>0</v>
      </c>
      <c r="H269" s="66">
        <f>'5-Year Plan (2014-19)'!FJ171</f>
        <v>0</v>
      </c>
      <c r="I269" s="69">
        <f>'5-Year Plan (2014-19)'!HH171</f>
        <v>0</v>
      </c>
      <c r="J269" s="69">
        <f>'5-Year Plan (2014-19)'!JF171</f>
        <v>0</v>
      </c>
    </row>
    <row r="270" spans="1:10" ht="15.75" thickBot="1">
      <c r="A270" s="1077"/>
      <c r="B270" s="8"/>
      <c r="C270" s="1070" t="s">
        <v>43</v>
      </c>
      <c r="D270" s="7" t="s">
        <v>121</v>
      </c>
      <c r="E270" s="60">
        <f>'5-Year Plan (2014-19)'!Q171</f>
        <v>0</v>
      </c>
      <c r="F270" s="66">
        <f>'5-Year Plan (2014-19)'!BO171</f>
        <v>0</v>
      </c>
      <c r="G270" s="66">
        <f>'5-Year Plan (2014-19)'!DM171</f>
        <v>0</v>
      </c>
      <c r="H270" s="66">
        <f>'5-Year Plan (2014-19)'!FK171</f>
        <v>0</v>
      </c>
      <c r="I270" s="69">
        <f>'5-Year Plan (2014-19)'!HI171</f>
        <v>0</v>
      </c>
      <c r="J270" s="69">
        <f>'5-Year Plan (2014-19)'!JG171</f>
        <v>0</v>
      </c>
    </row>
    <row r="271" spans="1:10" ht="15" thickBot="1">
      <c r="A271" s="1077"/>
      <c r="B271" s="47"/>
      <c r="C271" s="1070"/>
      <c r="D271" s="57" t="s">
        <v>49</v>
      </c>
      <c r="E271" s="60">
        <f>'5-Year Plan (2014-19)'!S171</f>
        <v>0</v>
      </c>
      <c r="F271" s="66">
        <f>'5-Year Plan (2014-19)'!BQ171</f>
        <v>0</v>
      </c>
      <c r="G271" s="66">
        <f>'5-Year Plan (2014-19)'!DO171</f>
        <v>0</v>
      </c>
      <c r="H271" s="66">
        <f>'5-Year Plan (2014-19)'!FM171</f>
        <v>0</v>
      </c>
      <c r="I271" s="69">
        <f>'5-Year Plan (2014-19)'!HK171</f>
        <v>0</v>
      </c>
      <c r="J271" s="69">
        <f>'5-Year Plan (2014-19)'!JI171</f>
        <v>0</v>
      </c>
    </row>
    <row r="272" spans="1:10" ht="15" thickBot="1">
      <c r="A272" s="1077"/>
      <c r="B272" s="48"/>
      <c r="C272" s="1070" t="s">
        <v>41</v>
      </c>
      <c r="D272" s="7" t="s">
        <v>121</v>
      </c>
      <c r="E272" s="60">
        <f>'5-Year Plan (2014-19)'!T171</f>
        <v>0</v>
      </c>
      <c r="F272" s="66">
        <f>'5-Year Plan (2014-19)'!BR171</f>
        <v>0</v>
      </c>
      <c r="G272" s="66">
        <f>'5-Year Plan (2014-19)'!DP171</f>
        <v>0</v>
      </c>
      <c r="H272" s="66">
        <f>'5-Year Plan (2014-19)'!FN171</f>
        <v>0</v>
      </c>
      <c r="I272" s="69">
        <f>'5-Year Plan (2014-19)'!HL171</f>
        <v>0</v>
      </c>
      <c r="J272" s="69">
        <f>'5-Year Plan (2014-19)'!JJ171</f>
        <v>0</v>
      </c>
    </row>
    <row r="273" spans="1:10" ht="15" thickBot="1">
      <c r="A273" s="1077"/>
      <c r="B273" s="48"/>
      <c r="C273" s="1070"/>
      <c r="D273" s="57" t="s">
        <v>49</v>
      </c>
      <c r="E273" s="60">
        <f>'5-Year Plan (2014-19)'!V171</f>
        <v>0</v>
      </c>
      <c r="F273" s="66">
        <f>'5-Year Plan (2014-19)'!BT171</f>
        <v>0</v>
      </c>
      <c r="G273" s="66">
        <f>'5-Year Plan (2014-19)'!DR171</f>
        <v>0</v>
      </c>
      <c r="H273" s="66">
        <f>'5-Year Plan (2014-19)'!FP171</f>
        <v>0</v>
      </c>
      <c r="I273" s="69">
        <f>'5-Year Plan (2014-19)'!HN171</f>
        <v>0</v>
      </c>
      <c r="J273" s="69">
        <f>'5-Year Plan (2014-19)'!JL171</f>
        <v>0</v>
      </c>
    </row>
    <row r="274" spans="1:10" ht="15" thickBot="1">
      <c r="A274" s="1077"/>
      <c r="B274" s="48"/>
      <c r="C274" s="963" t="s">
        <v>342</v>
      </c>
      <c r="D274" s="7" t="s">
        <v>121</v>
      </c>
      <c r="E274" s="60">
        <f>'5-Year Plan (2014-19)'!W171</f>
        <v>0</v>
      </c>
      <c r="F274" s="66">
        <f>'5-Year Plan (2014-19)'!BU171</f>
        <v>0</v>
      </c>
      <c r="G274" s="66">
        <f>'5-Year Plan (2014-19)'!DS171</f>
        <v>0</v>
      </c>
      <c r="H274" s="66">
        <f>'5-Year Plan (2014-19)'!FQ171</f>
        <v>0</v>
      </c>
      <c r="I274" s="69">
        <f>'5-Year Plan (2014-19)'!HO171</f>
        <v>0</v>
      </c>
      <c r="J274" s="69">
        <f>'5-Year Plan (2014-19)'!JM171</f>
        <v>0</v>
      </c>
    </row>
    <row r="275" spans="1:10" ht="15" customHeight="1" thickBot="1">
      <c r="A275" s="1077"/>
      <c r="B275" s="48"/>
      <c r="C275" s="964"/>
      <c r="D275" s="57" t="s">
        <v>49</v>
      </c>
      <c r="E275" s="60">
        <f>'5-Year Plan (2014-19)'!Y171</f>
        <v>0</v>
      </c>
      <c r="F275" s="66">
        <f>'5-Year Plan (2014-19)'!BW171</f>
        <v>0</v>
      </c>
      <c r="G275" s="66">
        <f>'5-Year Plan (2014-19)'!DU171</f>
        <v>0</v>
      </c>
      <c r="H275" s="66">
        <f>'5-Year Plan (2014-19)'!FS171</f>
        <v>0</v>
      </c>
      <c r="I275" s="69">
        <f>'5-Year Plan (2014-19)'!HQ171</f>
        <v>0</v>
      </c>
      <c r="J275" s="69">
        <f>'5-Year Plan (2014-19)'!JO171</f>
        <v>0</v>
      </c>
    </row>
    <row r="276" spans="1:10" ht="29.25" thickBot="1">
      <c r="A276" s="1077"/>
      <c r="B276" s="48"/>
      <c r="C276" s="1070" t="s">
        <v>52</v>
      </c>
      <c r="D276" s="7" t="s">
        <v>51</v>
      </c>
      <c r="E276" s="60">
        <f>'5-Year Plan (2014-19)'!Z171</f>
        <v>0</v>
      </c>
      <c r="F276" s="66">
        <f>'5-Year Plan (2014-19)'!BX171</f>
        <v>0</v>
      </c>
      <c r="G276" s="66">
        <f>'5-Year Plan (2014-19)'!DV171</f>
        <v>0</v>
      </c>
      <c r="H276" s="66">
        <f>'5-Year Plan (2014-19)'!FT171</f>
        <v>0</v>
      </c>
      <c r="I276" s="69">
        <f>'5-Year Plan (2014-19)'!HR171</f>
        <v>0</v>
      </c>
      <c r="J276" s="69">
        <f>'5-Year Plan (2014-19)'!JP171</f>
        <v>0</v>
      </c>
    </row>
    <row r="277" spans="1:10" ht="15" thickBot="1">
      <c r="A277" s="1077"/>
      <c r="B277" s="48"/>
      <c r="C277" s="1070"/>
      <c r="D277" s="57" t="s">
        <v>49</v>
      </c>
      <c r="E277" s="60">
        <f>'5-Year Plan (2014-19)'!AB171</f>
        <v>0</v>
      </c>
      <c r="F277" s="66">
        <f>'5-Year Plan (2014-19)'!BZ171</f>
        <v>0</v>
      </c>
      <c r="G277" s="66">
        <f>'5-Year Plan (2014-19)'!DX171</f>
        <v>0</v>
      </c>
      <c r="H277" s="66">
        <f>'5-Year Plan (2014-19)'!FV171</f>
        <v>0</v>
      </c>
      <c r="I277" s="69">
        <f>'5-Year Plan (2014-19)'!HT171</f>
        <v>0</v>
      </c>
      <c r="J277" s="69">
        <f>'5-Year Plan (2014-19)'!JR171</f>
        <v>0</v>
      </c>
    </row>
    <row r="278" spans="1:10" ht="29.25" thickBot="1">
      <c r="A278" s="1077"/>
      <c r="B278" s="48"/>
      <c r="C278" s="401" t="s">
        <v>50</v>
      </c>
      <c r="D278" s="7" t="s">
        <v>51</v>
      </c>
      <c r="E278" s="60">
        <f>'5-Year Plan (2014-19)'!AC171</f>
        <v>0</v>
      </c>
      <c r="F278" s="66">
        <f>'5-Year Plan (2014-19)'!CA171</f>
        <v>0</v>
      </c>
      <c r="G278" s="66">
        <f>'5-Year Plan (2014-19)'!DY171</f>
        <v>0</v>
      </c>
      <c r="H278" s="66">
        <f>'5-Year Plan (2014-19)'!FW171</f>
        <v>0</v>
      </c>
      <c r="I278" s="69">
        <f>'5-Year Plan (2014-19)'!HU171</f>
        <v>0</v>
      </c>
      <c r="J278" s="69">
        <f>'5-Year Plan (2014-19)'!JS171</f>
        <v>0</v>
      </c>
    </row>
    <row r="279" spans="1:10" ht="15" thickBot="1">
      <c r="A279" s="1077"/>
      <c r="B279" s="48"/>
      <c r="C279" s="1070" t="s">
        <v>120</v>
      </c>
      <c r="D279" s="7" t="s">
        <v>121</v>
      </c>
      <c r="E279" s="60">
        <f>'5-Year Plan (2014-19)'!AD171</f>
        <v>0</v>
      </c>
      <c r="F279" s="66">
        <f>'5-Year Plan (2014-19)'!CB171</f>
        <v>0</v>
      </c>
      <c r="G279" s="66">
        <f>'5-Year Plan (2014-19)'!DZ171</f>
        <v>0</v>
      </c>
      <c r="H279" s="66">
        <f>'5-Year Plan (2014-19)'!FX171</f>
        <v>0</v>
      </c>
      <c r="I279" s="69">
        <f>'5-Year Plan (2014-19)'!HV171</f>
        <v>0</v>
      </c>
      <c r="J279" s="69">
        <f>'5-Year Plan (2014-19)'!JT171</f>
        <v>0</v>
      </c>
    </row>
    <row r="280" spans="1:10" ht="15" thickBot="1">
      <c r="A280" s="1077"/>
      <c r="B280" s="48"/>
      <c r="C280" s="963"/>
      <c r="D280" s="57" t="s">
        <v>49</v>
      </c>
      <c r="E280" s="72">
        <f>'5-Year Plan (2014-19)'!AF171</f>
        <v>0</v>
      </c>
      <c r="F280" s="73">
        <f>'5-Year Plan (2014-19)'!CD171</f>
        <v>0</v>
      </c>
      <c r="G280" s="73">
        <f>'5-Year Plan (2014-19)'!EB171</f>
        <v>0</v>
      </c>
      <c r="H280" s="73">
        <f>'5-Year Plan (2014-19)'!FZ171</f>
        <v>0</v>
      </c>
      <c r="I280" s="74">
        <f>'5-Year Plan (2014-19)'!HX171</f>
        <v>0</v>
      </c>
      <c r="J280" s="74">
        <f>'5-Year Plan (2014-19)'!JV171</f>
        <v>0</v>
      </c>
    </row>
    <row r="281" spans="1:10" ht="15.75" thickBot="1">
      <c r="A281" s="1078"/>
      <c r="B281" s="1082" t="s">
        <v>72</v>
      </c>
      <c r="C281" s="1083"/>
      <c r="D281" s="63" t="s">
        <v>49</v>
      </c>
      <c r="E281" s="78">
        <f>'5-Year Plan (2014-19)'!AG171</f>
        <v>0</v>
      </c>
      <c r="F281" s="79">
        <f>'5-Year Plan (2014-19)'!CE171</f>
        <v>0</v>
      </c>
      <c r="G281" s="79">
        <f>'5-Year Plan (2014-19)'!EC171</f>
        <v>0</v>
      </c>
      <c r="H281" s="79">
        <f>'5-Year Plan (2014-19)'!GA171</f>
        <v>0</v>
      </c>
      <c r="I281" s="80">
        <f>'5-Year Plan (2014-19)'!HY171</f>
        <v>0</v>
      </c>
      <c r="J281" s="80">
        <f>'5-Year Plan (2014-19)'!JW171</f>
        <v>0</v>
      </c>
    </row>
    <row r="282" spans="1:10" ht="15" thickBot="1">
      <c r="A282" s="1067" t="s">
        <v>78</v>
      </c>
      <c r="B282" s="50"/>
      <c r="C282" s="1070" t="s">
        <v>68</v>
      </c>
      <c r="D282" s="7" t="s">
        <v>121</v>
      </c>
      <c r="E282" s="75">
        <f>'5-Year Plan (2014-19)'!AH171</f>
        <v>0</v>
      </c>
      <c r="F282" s="76">
        <f>'5-Year Plan (2014-19)'!CF171</f>
        <v>2000</v>
      </c>
      <c r="G282" s="76">
        <f>'5-Year Plan (2014-19)'!ED171</f>
        <v>2000</v>
      </c>
      <c r="H282" s="76">
        <f>'5-Year Plan (2014-19)'!GB171</f>
        <v>2000</v>
      </c>
      <c r="I282" s="77">
        <f>'5-Year Plan (2014-19)'!HZ171</f>
        <v>1000</v>
      </c>
      <c r="J282" s="77">
        <f>'5-Year Plan (2014-19)'!JX171</f>
        <v>1000</v>
      </c>
    </row>
    <row r="283" spans="1:10" ht="15" thickBot="1">
      <c r="A283" s="1068"/>
      <c r="B283" s="51"/>
      <c r="C283" s="1070"/>
      <c r="D283" s="57" t="s">
        <v>49</v>
      </c>
      <c r="E283" s="60">
        <f>'5-Year Plan (2014-19)'!AJ171</f>
        <v>0</v>
      </c>
      <c r="F283" s="66">
        <f>'5-Year Plan (2014-19)'!CH171</f>
        <v>40000</v>
      </c>
      <c r="G283" s="66">
        <f>'5-Year Plan (2014-19)'!EF171</f>
        <v>40000</v>
      </c>
      <c r="H283" s="66">
        <f>'5-Year Plan (2014-19)'!GD171</f>
        <v>40000</v>
      </c>
      <c r="I283" s="69">
        <f>'5-Year Plan (2014-19)'!IB171</f>
        <v>40000</v>
      </c>
      <c r="J283" s="69">
        <f>'5-Year Plan (2014-19)'!JZ171</f>
        <v>40000</v>
      </c>
    </row>
    <row r="284" spans="1:10" ht="15" thickBot="1">
      <c r="A284" s="1068"/>
      <c r="B284" s="51"/>
      <c r="C284" s="1070" t="s">
        <v>74</v>
      </c>
      <c r="D284" s="7" t="s">
        <v>121</v>
      </c>
      <c r="E284" s="60">
        <f>'5-Year Plan (2014-19)'!AK171</f>
        <v>0</v>
      </c>
      <c r="F284" s="66">
        <f>'5-Year Plan (2014-19)'!CI171</f>
        <v>0</v>
      </c>
      <c r="G284" s="66">
        <f>'5-Year Plan (2014-19)'!EG171</f>
        <v>0</v>
      </c>
      <c r="H284" s="66">
        <f>'5-Year Plan (2014-19)'!GE171</f>
        <v>0</v>
      </c>
      <c r="I284" s="69">
        <f>'5-Year Plan (2014-19)'!IC171</f>
        <v>0</v>
      </c>
      <c r="J284" s="69">
        <f>'5-Year Plan (2014-19)'!KA171</f>
        <v>0</v>
      </c>
    </row>
    <row r="285" spans="1:10" ht="15" thickBot="1">
      <c r="A285" s="1068"/>
      <c r="B285" s="51"/>
      <c r="C285" s="1070"/>
      <c r="D285" s="57" t="s">
        <v>49</v>
      </c>
      <c r="E285" s="60">
        <f>'5-Year Plan (2014-19)'!AM171</f>
        <v>0</v>
      </c>
      <c r="F285" s="66">
        <f>'5-Year Plan (2014-19)'!CK171</f>
        <v>0</v>
      </c>
      <c r="G285" s="66">
        <f>'5-Year Plan (2014-19)'!EI171</f>
        <v>0</v>
      </c>
      <c r="H285" s="66">
        <f>'5-Year Plan (2014-19)'!GG171</f>
        <v>0</v>
      </c>
      <c r="I285" s="69">
        <f>'5-Year Plan (2014-19)'!IE171</f>
        <v>0</v>
      </c>
      <c r="J285" s="69">
        <f>'5-Year Plan (2014-19)'!KC171</f>
        <v>0</v>
      </c>
    </row>
    <row r="286" spans="1:10" ht="15" thickBot="1">
      <c r="A286" s="1068"/>
      <c r="B286" s="51"/>
      <c r="C286" s="1070" t="s">
        <v>44</v>
      </c>
      <c r="D286" s="7" t="s">
        <v>121</v>
      </c>
      <c r="E286" s="60">
        <f>'5-Year Plan (2014-19)'!AN171</f>
        <v>0</v>
      </c>
      <c r="F286" s="66">
        <f>'5-Year Plan (2014-19)'!CL171</f>
        <v>0</v>
      </c>
      <c r="G286" s="66">
        <f>'5-Year Plan (2014-19)'!EJ171</f>
        <v>0</v>
      </c>
      <c r="H286" s="66">
        <f>'5-Year Plan (2014-19)'!GH171</f>
        <v>0</v>
      </c>
      <c r="I286" s="69">
        <f>'5-Year Plan (2014-19)'!IF171</f>
        <v>0</v>
      </c>
      <c r="J286" s="69">
        <f>'5-Year Plan (2014-19)'!KD171</f>
        <v>0</v>
      </c>
    </row>
    <row r="287" spans="1:10" ht="15" thickBot="1">
      <c r="A287" s="1068"/>
      <c r="B287" s="51"/>
      <c r="C287" s="1070"/>
      <c r="D287" s="57" t="s">
        <v>49</v>
      </c>
      <c r="E287" s="60">
        <f>'5-Year Plan (2014-19)'!AP171</f>
        <v>0</v>
      </c>
      <c r="F287" s="66">
        <f>'5-Year Plan (2014-19)'!CN171</f>
        <v>0</v>
      </c>
      <c r="G287" s="66">
        <f>'5-Year Plan (2014-19)'!EL171</f>
        <v>0</v>
      </c>
      <c r="H287" s="66">
        <f>'5-Year Plan (2014-19)'!GJ171</f>
        <v>0</v>
      </c>
      <c r="I287" s="69">
        <f>'5-Year Plan (2014-19)'!IH171</f>
        <v>0</v>
      </c>
      <c r="J287" s="69">
        <f>'5-Year Plan (2014-19)'!KF171</f>
        <v>0</v>
      </c>
    </row>
    <row r="288" spans="1:10" ht="15" thickBot="1">
      <c r="A288" s="1068"/>
      <c r="B288" s="51"/>
      <c r="C288" s="1070" t="s">
        <v>45</v>
      </c>
      <c r="D288" s="7" t="s">
        <v>121</v>
      </c>
      <c r="E288" s="60">
        <f>'5-Year Plan (2014-19)'!AQ171</f>
        <v>0</v>
      </c>
      <c r="F288" s="66">
        <f>'5-Year Plan (2014-19)'!CO171</f>
        <v>1000</v>
      </c>
      <c r="G288" s="66">
        <f>'5-Year Plan (2014-19)'!EM171</f>
        <v>1000</v>
      </c>
      <c r="H288" s="66">
        <f>'5-Year Plan (2014-19)'!GK171</f>
        <v>1000</v>
      </c>
      <c r="I288" s="69">
        <f>'5-Year Plan (2014-19)'!II171</f>
        <v>1000</v>
      </c>
      <c r="J288" s="69">
        <f>'5-Year Plan (2014-19)'!KG171</f>
        <v>1000</v>
      </c>
    </row>
    <row r="289" spans="1:10" ht="15" thickBot="1">
      <c r="A289" s="1068"/>
      <c r="B289" s="51"/>
      <c r="C289" s="1070"/>
      <c r="D289" s="57" t="s">
        <v>49</v>
      </c>
      <c r="E289" s="60">
        <f>'5-Year Plan (2014-19)'!AS171</f>
        <v>0</v>
      </c>
      <c r="F289" s="66">
        <f>'5-Year Plan (2014-19)'!CQ171</f>
        <v>222000</v>
      </c>
      <c r="G289" s="66">
        <f>'5-Year Plan (2014-19)'!EO171</f>
        <v>222000</v>
      </c>
      <c r="H289" s="66">
        <f>'5-Year Plan (2014-19)'!GM171</f>
        <v>222000</v>
      </c>
      <c r="I289" s="69">
        <f>'5-Year Plan (2014-19)'!IK171</f>
        <v>222000</v>
      </c>
      <c r="J289" s="69">
        <f>'5-Year Plan (2014-19)'!KI171</f>
        <v>222000</v>
      </c>
    </row>
    <row r="290" spans="1:10" ht="15" thickBot="1">
      <c r="A290" s="1068"/>
      <c r="B290" s="51"/>
      <c r="C290" s="1070" t="s">
        <v>46</v>
      </c>
      <c r="D290" s="7" t="s">
        <v>121</v>
      </c>
      <c r="E290" s="60">
        <f>'5-Year Plan (2014-19)'!AT171</f>
        <v>0</v>
      </c>
      <c r="F290" s="66">
        <f>'5-Year Plan (2014-19)'!CR171</f>
        <v>0</v>
      </c>
      <c r="G290" s="66">
        <f>'5-Year Plan (2014-19)'!EP171</f>
        <v>0</v>
      </c>
      <c r="H290" s="66">
        <f>'5-Year Plan (2014-19)'!GN171</f>
        <v>0</v>
      </c>
      <c r="I290" s="69">
        <f>'5-Year Plan (2014-19)'!IL171</f>
        <v>0</v>
      </c>
      <c r="J290" s="69">
        <f>'5-Year Plan (2014-19)'!KJ171</f>
        <v>0</v>
      </c>
    </row>
    <row r="291" spans="1:10" ht="15" thickBot="1">
      <c r="A291" s="1068"/>
      <c r="B291" s="52"/>
      <c r="C291" s="1070"/>
      <c r="D291" s="57" t="s">
        <v>49</v>
      </c>
      <c r="E291" s="72">
        <f>'5-Year Plan (2014-19)'!AV171</f>
        <v>0</v>
      </c>
      <c r="F291" s="73">
        <f>'5-Year Plan (2014-19)'!CT171</f>
        <v>0</v>
      </c>
      <c r="G291" s="73">
        <f>'5-Year Plan (2014-19)'!ER171</f>
        <v>0</v>
      </c>
      <c r="H291" s="73">
        <f>'5-Year Plan (2014-19)'!GP171</f>
        <v>0</v>
      </c>
      <c r="I291" s="74">
        <f>'5-Year Plan (2014-19)'!IN171</f>
        <v>0</v>
      </c>
      <c r="J291" s="74">
        <f>'5-Year Plan (2014-19)'!KL171</f>
        <v>0</v>
      </c>
    </row>
    <row r="292" spans="1:10" ht="15.75" thickBot="1">
      <c r="A292" s="1069"/>
      <c r="B292" s="1071" t="s">
        <v>73</v>
      </c>
      <c r="C292" s="1072"/>
      <c r="D292" s="64" t="s">
        <v>49</v>
      </c>
      <c r="E292" s="81">
        <f>'5-Year Plan (2014-19)'!AW171</f>
        <v>0</v>
      </c>
      <c r="F292" s="82">
        <f>'5-Year Plan (2014-19)'!CU171</f>
        <v>262000</v>
      </c>
      <c r="G292" s="82">
        <f>'5-Year Plan (2014-19)'!ES171</f>
        <v>262000</v>
      </c>
      <c r="H292" s="82">
        <f>'5-Year Plan (2014-19)'!GQ171</f>
        <v>262000</v>
      </c>
      <c r="I292" s="83">
        <f>'5-Year Plan (2014-19)'!IO171</f>
        <v>262000</v>
      </c>
      <c r="J292" s="83">
        <f>'5-Year Plan (2014-19)'!KM171</f>
        <v>262000</v>
      </c>
    </row>
    <row r="293" spans="1:10" ht="16.5" thickBot="1">
      <c r="A293" s="1073" t="s">
        <v>75</v>
      </c>
      <c r="B293" s="54"/>
      <c r="C293" s="91" t="s">
        <v>86</v>
      </c>
      <c r="D293" s="57" t="s">
        <v>49</v>
      </c>
      <c r="E293" s="60">
        <f>'5-Year Plan (2014-19)'!AX171</f>
        <v>0</v>
      </c>
      <c r="F293" s="66">
        <f>'5-Year Plan (2014-19)'!CV171</f>
        <v>0</v>
      </c>
      <c r="G293" s="66">
        <f>'5-Year Plan (2014-19)'!ET171</f>
        <v>0</v>
      </c>
      <c r="H293" s="66">
        <f>'5-Year Plan (2014-19)'!GR171</f>
        <v>0</v>
      </c>
      <c r="I293" s="69">
        <f>'5-Year Plan (2014-19)'!IP171</f>
        <v>0</v>
      </c>
      <c r="J293" s="69">
        <f>'5-Year Plan (2014-19)'!KN171</f>
        <v>0</v>
      </c>
    </row>
    <row r="294" spans="1:10" ht="32.25" thickBot="1">
      <c r="A294" s="1074"/>
      <c r="B294" s="54"/>
      <c r="C294" s="62" t="s">
        <v>69</v>
      </c>
      <c r="D294" s="57" t="s">
        <v>49</v>
      </c>
      <c r="E294" s="60">
        <f>'5-Year Plan (2014-19)'!AY171</f>
        <v>0</v>
      </c>
      <c r="F294" s="66">
        <f>'5-Year Plan (2014-19)'!CW171</f>
        <v>0</v>
      </c>
      <c r="G294" s="66">
        <f>'5-Year Plan (2014-19)'!EU171</f>
        <v>0</v>
      </c>
      <c r="H294" s="66">
        <f>'5-Year Plan (2014-19)'!GS171</f>
        <v>0</v>
      </c>
      <c r="I294" s="69">
        <f>'5-Year Plan (2014-19)'!IQ171</f>
        <v>0</v>
      </c>
      <c r="J294" s="69">
        <f>'5-Year Plan (2014-19)'!KO171</f>
        <v>0</v>
      </c>
    </row>
    <row r="295" spans="1:10" ht="48" thickBot="1">
      <c r="A295" s="1074"/>
      <c r="B295" s="55"/>
      <c r="C295" s="62" t="s">
        <v>47</v>
      </c>
      <c r="D295" s="7" t="s">
        <v>49</v>
      </c>
      <c r="E295" s="61">
        <f>'5-Year Plan (2014-19)'!AZ171</f>
        <v>0</v>
      </c>
      <c r="F295" s="70">
        <f>'5-Year Plan (2014-19)'!CX171</f>
        <v>26200</v>
      </c>
      <c r="G295" s="70">
        <f>'5-Year Plan (2014-19)'!EV171</f>
        <v>26200</v>
      </c>
      <c r="H295" s="70">
        <f>'5-Year Plan (2014-19)'!GT171</f>
        <v>26200</v>
      </c>
      <c r="I295" s="71">
        <f>'5-Year Plan (2014-19)'!IR171</f>
        <v>26200</v>
      </c>
      <c r="J295" s="71">
        <f>'5-Year Plan (2014-19)'!KP171</f>
        <v>26200</v>
      </c>
    </row>
    <row r="296" spans="1:10" ht="15.75" thickBot="1">
      <c r="A296" s="1075"/>
      <c r="B296" s="953" t="s">
        <v>135</v>
      </c>
      <c r="C296" s="954"/>
      <c r="D296" s="86" t="s">
        <v>49</v>
      </c>
      <c r="E296" s="87">
        <f>SUM(E293:E295)</f>
        <v>0</v>
      </c>
      <c r="F296" s="87">
        <f t="shared" ref="F296:J296" si="12">SUM(F293:F295)</f>
        <v>26200</v>
      </c>
      <c r="G296" s="87">
        <f t="shared" si="12"/>
        <v>26200</v>
      </c>
      <c r="H296" s="87">
        <f t="shared" si="12"/>
        <v>26200</v>
      </c>
      <c r="I296" s="87">
        <f t="shared" si="12"/>
        <v>26200</v>
      </c>
      <c r="J296" s="87">
        <f t="shared" si="12"/>
        <v>26200</v>
      </c>
    </row>
    <row r="297" spans="1:10" ht="15.75" thickBot="1">
      <c r="B297" s="1058" t="s">
        <v>136</v>
      </c>
      <c r="C297" s="1059"/>
      <c r="D297" s="88" t="s">
        <v>49</v>
      </c>
      <c r="E297" s="89">
        <f t="shared" ref="E297:J297" si="13">SUM(E296,E292,E281)</f>
        <v>0</v>
      </c>
      <c r="F297" s="89">
        <f t="shared" si="13"/>
        <v>288200</v>
      </c>
      <c r="G297" s="89">
        <f t="shared" si="13"/>
        <v>288200</v>
      </c>
      <c r="H297" s="89">
        <f t="shared" si="13"/>
        <v>288200</v>
      </c>
      <c r="I297" s="89">
        <f t="shared" si="13"/>
        <v>288200</v>
      </c>
      <c r="J297" s="89">
        <f t="shared" si="13"/>
        <v>288200</v>
      </c>
    </row>
    <row r="301" spans="1:10" ht="15" thickBot="1"/>
    <row r="302" spans="1:10" ht="21" thickBot="1">
      <c r="E302" s="1047" t="s">
        <v>169</v>
      </c>
      <c r="F302" s="1048"/>
      <c r="G302" s="1048"/>
      <c r="H302" s="1048"/>
      <c r="I302" s="1048"/>
      <c r="J302" s="1049"/>
    </row>
    <row r="303" spans="1:10" ht="15.75" thickBot="1">
      <c r="E303" s="1050" t="s">
        <v>83</v>
      </c>
      <c r="F303" s="1051"/>
      <c r="G303" s="1051"/>
      <c r="H303" s="1051"/>
      <c r="I303" s="1051"/>
      <c r="J303" s="1052"/>
    </row>
    <row r="304" spans="1:10" ht="15.75" thickBot="1">
      <c r="E304" s="661" t="s">
        <v>79</v>
      </c>
      <c r="F304" s="662" t="s">
        <v>80</v>
      </c>
      <c r="G304" s="663" t="s">
        <v>81</v>
      </c>
      <c r="H304" s="664" t="s">
        <v>82</v>
      </c>
      <c r="I304" s="665" t="s">
        <v>224</v>
      </c>
      <c r="J304" s="666" t="s">
        <v>339</v>
      </c>
    </row>
    <row r="305" spans="1:10" ht="14.45" customHeight="1" thickBot="1">
      <c r="A305" s="1076" t="s">
        <v>77</v>
      </c>
      <c r="B305" s="1079" t="s">
        <v>40</v>
      </c>
      <c r="C305" s="1070" t="s">
        <v>42</v>
      </c>
      <c r="D305" s="7" t="s">
        <v>121</v>
      </c>
      <c r="E305" s="58">
        <f>'5-Year Plan (2014-19)'!E216</f>
        <v>0</v>
      </c>
      <c r="F305" s="67">
        <f>'5-Year Plan (2014-19)'!BC216</f>
        <v>0</v>
      </c>
      <c r="G305" s="67">
        <f>'5-Year Plan (2014-19)'!DA216</f>
        <v>0</v>
      </c>
      <c r="H305" s="67">
        <f>'5-Year Plan (2014-19)'!EY216</f>
        <v>0</v>
      </c>
      <c r="I305" s="68">
        <f>'5-Year Plan (2014-19)'!GW216</f>
        <v>0</v>
      </c>
      <c r="J305" s="68">
        <f>'5-Year Plan (2014-19)'!IU216</f>
        <v>0</v>
      </c>
    </row>
    <row r="306" spans="1:10" ht="15" thickBot="1">
      <c r="A306" s="1077"/>
      <c r="B306" s="1080"/>
      <c r="C306" s="1070"/>
      <c r="D306" s="57" t="s">
        <v>49</v>
      </c>
      <c r="E306" s="60">
        <f>'5-Year Plan (2014-19)'!G216</f>
        <v>0</v>
      </c>
      <c r="F306" s="66">
        <f>'5-Year Plan (2014-19)'!BE216</f>
        <v>0</v>
      </c>
      <c r="G306" s="66">
        <f>'5-Year Plan (2014-19)'!DC216</f>
        <v>0</v>
      </c>
      <c r="H306" s="66">
        <f>'5-Year Plan (2014-19)'!FA216</f>
        <v>0</v>
      </c>
      <c r="I306" s="69">
        <f>'5-Year Plan (2014-19)'!GY216</f>
        <v>0</v>
      </c>
      <c r="J306" s="69">
        <f>'5-Year Plan (2014-19)'!IW216</f>
        <v>0</v>
      </c>
    </row>
    <row r="307" spans="1:10" ht="15" thickBot="1">
      <c r="A307" s="1077"/>
      <c r="B307" s="1080"/>
      <c r="C307" s="1070" t="s">
        <v>65</v>
      </c>
      <c r="D307" s="7" t="s">
        <v>121</v>
      </c>
      <c r="E307" s="60">
        <f>'5-Year Plan (2014-19)'!H216</f>
        <v>40</v>
      </c>
      <c r="F307" s="66">
        <f>'5-Year Plan (2014-19)'!BF216</f>
        <v>20</v>
      </c>
      <c r="G307" s="66">
        <f>'5-Year Plan (2014-19)'!DD216</f>
        <v>0</v>
      </c>
      <c r="H307" s="66">
        <f>'5-Year Plan (2014-19)'!FB216</f>
        <v>0</v>
      </c>
      <c r="I307" s="69">
        <f>'5-Year Plan (2014-19)'!GZ216</f>
        <v>0</v>
      </c>
      <c r="J307" s="69">
        <f>'5-Year Plan (2014-19)'!IX216</f>
        <v>0</v>
      </c>
    </row>
    <row r="308" spans="1:10" ht="15" thickBot="1">
      <c r="A308" s="1077"/>
      <c r="B308" s="1080"/>
      <c r="C308" s="1070"/>
      <c r="D308" s="57" t="s">
        <v>49</v>
      </c>
      <c r="E308" s="60">
        <f>'5-Year Plan (2014-19)'!J216</f>
        <v>2600</v>
      </c>
      <c r="F308" s="66">
        <f>'5-Year Plan (2014-19)'!BH216</f>
        <v>360</v>
      </c>
      <c r="G308" s="66">
        <f>'5-Year Plan (2014-19)'!DF216</f>
        <v>0</v>
      </c>
      <c r="H308" s="66">
        <f>'5-Year Plan (2014-19)'!FD216</f>
        <v>0</v>
      </c>
      <c r="I308" s="69">
        <f>'5-Year Plan (2014-19)'!HB216</f>
        <v>0</v>
      </c>
      <c r="J308" s="69">
        <f>'5-Year Plan (2014-19)'!IZ216</f>
        <v>0</v>
      </c>
    </row>
    <row r="309" spans="1:10" ht="14.45" customHeight="1" thickBot="1">
      <c r="A309" s="1077"/>
      <c r="B309" s="1080"/>
      <c r="C309" s="1070" t="s">
        <v>225</v>
      </c>
      <c r="D309" s="7" t="s">
        <v>121</v>
      </c>
      <c r="E309" s="60">
        <f>'5-Year Plan (2014-19)'!K216</f>
        <v>0</v>
      </c>
      <c r="F309" s="66">
        <f>'5-Year Plan (2014-19)'!BI216</f>
        <v>0</v>
      </c>
      <c r="G309" s="66">
        <f>'5-Year Plan (2014-19)'!DG216</f>
        <v>0</v>
      </c>
      <c r="H309" s="66">
        <f>'5-Year Plan (2014-19)'!FE216</f>
        <v>0</v>
      </c>
      <c r="I309" s="69">
        <f>'5-Year Plan (2014-19)'!HC216</f>
        <v>0</v>
      </c>
      <c r="J309" s="69">
        <f>'5-Year Plan (2014-19)'!JA216</f>
        <v>0</v>
      </c>
    </row>
    <row r="310" spans="1:10" ht="15" thickBot="1">
      <c r="A310" s="1077"/>
      <c r="B310" s="1080"/>
      <c r="C310" s="1070"/>
      <c r="D310" s="57" t="s">
        <v>49</v>
      </c>
      <c r="E310" s="60">
        <f>'5-Year Plan (2014-19)'!M216</f>
        <v>0</v>
      </c>
      <c r="F310" s="66">
        <f>'5-Year Plan (2014-19)'!BK216</f>
        <v>0</v>
      </c>
      <c r="G310" s="66">
        <f>'5-Year Plan (2014-19)'!DI216</f>
        <v>0</v>
      </c>
      <c r="H310" s="66">
        <f>'5-Year Plan (2014-19)'!FG216</f>
        <v>0</v>
      </c>
      <c r="I310" s="69">
        <f>'5-Year Plan (2014-19)'!HE216</f>
        <v>0</v>
      </c>
      <c r="J310" s="69">
        <f>'5-Year Plan (2014-19)'!JC216</f>
        <v>0</v>
      </c>
    </row>
    <row r="311" spans="1:10" ht="15" customHeight="1" thickBot="1">
      <c r="A311" s="1077"/>
      <c r="B311" s="1080"/>
      <c r="C311" s="1070" t="s">
        <v>272</v>
      </c>
      <c r="D311" s="7" t="s">
        <v>121</v>
      </c>
      <c r="E311" s="60">
        <f>'5-Year Plan (2014-19)'!N216</f>
        <v>0</v>
      </c>
      <c r="F311" s="66">
        <f>'5-Year Plan (2014-19)'!BL216</f>
        <v>0</v>
      </c>
      <c r="G311" s="66">
        <f>'5-Year Plan (2014-19)'!DJ216</f>
        <v>0</v>
      </c>
      <c r="H311" s="66">
        <f>'5-Year Plan (2014-19)'!FH216</f>
        <v>0</v>
      </c>
      <c r="I311" s="69">
        <f>'5-Year Plan (2014-19)'!HF216</f>
        <v>20</v>
      </c>
      <c r="J311" s="69">
        <f>'5-Year Plan (2014-19)'!JD216</f>
        <v>0</v>
      </c>
    </row>
    <row r="312" spans="1:10" ht="15" customHeight="1" thickBot="1">
      <c r="A312" s="1077"/>
      <c r="B312" s="1081"/>
      <c r="C312" s="1070"/>
      <c r="D312" s="57" t="s">
        <v>49</v>
      </c>
      <c r="E312" s="60">
        <f>'5-Year Plan (2014-19)'!P216</f>
        <v>0</v>
      </c>
      <c r="F312" s="66">
        <f>'5-Year Plan (2014-19)'!BN216</f>
        <v>0</v>
      </c>
      <c r="G312" s="66">
        <f>'5-Year Plan (2014-19)'!DL216</f>
        <v>0</v>
      </c>
      <c r="H312" s="66">
        <f>'5-Year Plan (2014-19)'!FJ216</f>
        <v>0</v>
      </c>
      <c r="I312" s="69">
        <f>'5-Year Plan (2014-19)'!HH216</f>
        <v>640</v>
      </c>
      <c r="J312" s="69">
        <f>'5-Year Plan (2014-19)'!JF216</f>
        <v>0</v>
      </c>
    </row>
    <row r="313" spans="1:10" ht="15.75" thickBot="1">
      <c r="A313" s="1077"/>
      <c r="B313" s="8"/>
      <c r="C313" s="1070" t="s">
        <v>43</v>
      </c>
      <c r="D313" s="7" t="s">
        <v>121</v>
      </c>
      <c r="E313" s="60">
        <f>'5-Year Plan (2014-19)'!Q216</f>
        <v>0</v>
      </c>
      <c r="F313" s="66">
        <f>'5-Year Plan (2014-19)'!BO216</f>
        <v>0</v>
      </c>
      <c r="G313" s="66">
        <f>'5-Year Plan (2014-19)'!DM216</f>
        <v>0</v>
      </c>
      <c r="H313" s="66">
        <f>'5-Year Plan (2014-19)'!FK216</f>
        <v>0</v>
      </c>
      <c r="I313" s="69">
        <f>'5-Year Plan (2014-19)'!HI216</f>
        <v>10</v>
      </c>
      <c r="J313" s="69">
        <f>'5-Year Plan (2014-19)'!JG216</f>
        <v>10</v>
      </c>
    </row>
    <row r="314" spans="1:10" ht="15" thickBot="1">
      <c r="A314" s="1077"/>
      <c r="B314" s="47"/>
      <c r="C314" s="1070"/>
      <c r="D314" s="57" t="s">
        <v>49</v>
      </c>
      <c r="E314" s="60">
        <f>'5-Year Plan (2014-19)'!S216</f>
        <v>0</v>
      </c>
      <c r="F314" s="66">
        <f>'5-Year Plan (2014-19)'!BQ216</f>
        <v>0</v>
      </c>
      <c r="G314" s="66">
        <f>'5-Year Plan (2014-19)'!DO216</f>
        <v>0</v>
      </c>
      <c r="H314" s="66">
        <f>'5-Year Plan (2014-19)'!FM216</f>
        <v>0</v>
      </c>
      <c r="I314" s="69">
        <f>'5-Year Plan (2014-19)'!HK216</f>
        <v>3500</v>
      </c>
      <c r="J314" s="69">
        <f>'5-Year Plan (2014-19)'!JI216</f>
        <v>3500</v>
      </c>
    </row>
    <row r="315" spans="1:10" ht="15" thickBot="1">
      <c r="A315" s="1077"/>
      <c r="B315" s="48"/>
      <c r="C315" s="1070" t="s">
        <v>41</v>
      </c>
      <c r="D315" s="7" t="s">
        <v>121</v>
      </c>
      <c r="E315" s="60">
        <f>'5-Year Plan (2014-19)'!T216</f>
        <v>100</v>
      </c>
      <c r="F315" s="66">
        <f>'5-Year Plan (2014-19)'!BR216</f>
        <v>50</v>
      </c>
      <c r="G315" s="66">
        <f>'5-Year Plan (2014-19)'!DP216</f>
        <v>0</v>
      </c>
      <c r="H315" s="66">
        <f>'5-Year Plan (2014-19)'!FN216</f>
        <v>0</v>
      </c>
      <c r="I315" s="69">
        <f>'5-Year Plan (2014-19)'!HL216</f>
        <v>0</v>
      </c>
      <c r="J315" s="69">
        <f>'5-Year Plan (2014-19)'!JJ216</f>
        <v>0</v>
      </c>
    </row>
    <row r="316" spans="1:10" ht="15" thickBot="1">
      <c r="A316" s="1077"/>
      <c r="B316" s="48"/>
      <c r="C316" s="1070"/>
      <c r="D316" s="57" t="s">
        <v>49</v>
      </c>
      <c r="E316" s="60">
        <f>'5-Year Plan (2014-19)'!V216</f>
        <v>82338</v>
      </c>
      <c r="F316" s="66">
        <f>'5-Year Plan (2014-19)'!BT216</f>
        <v>41169</v>
      </c>
      <c r="G316" s="66">
        <f>'5-Year Plan (2014-19)'!DR216</f>
        <v>0</v>
      </c>
      <c r="H316" s="66">
        <f>'5-Year Plan (2014-19)'!FP216</f>
        <v>0</v>
      </c>
      <c r="I316" s="69">
        <f>'5-Year Plan (2014-19)'!HN216</f>
        <v>0</v>
      </c>
      <c r="J316" s="69">
        <f>'5-Year Plan (2014-19)'!JL216</f>
        <v>0</v>
      </c>
    </row>
    <row r="317" spans="1:10" ht="15" thickBot="1">
      <c r="A317" s="1077"/>
      <c r="B317" s="48"/>
      <c r="C317" s="963" t="s">
        <v>342</v>
      </c>
      <c r="D317" s="7" t="s">
        <v>121</v>
      </c>
      <c r="E317" s="60">
        <f>'5-Year Plan (2014-19)'!W216</f>
        <v>0</v>
      </c>
      <c r="F317" s="66">
        <f>'5-Year Plan (2014-19)'!BU216</f>
        <v>0</v>
      </c>
      <c r="G317" s="66">
        <f>'5-Year Plan (2014-19)'!DS216</f>
        <v>0</v>
      </c>
      <c r="H317" s="66">
        <f>'5-Year Plan (2014-19)'!FQ216</f>
        <v>0</v>
      </c>
      <c r="I317" s="69">
        <f>'5-Year Plan (2014-19)'!HO216</f>
        <v>0</v>
      </c>
      <c r="J317" s="69">
        <f>'5-Year Plan (2014-19)'!JM216</f>
        <v>0</v>
      </c>
    </row>
    <row r="318" spans="1:10" ht="15" customHeight="1" thickBot="1">
      <c r="A318" s="1077"/>
      <c r="B318" s="48"/>
      <c r="C318" s="964"/>
      <c r="D318" s="57" t="s">
        <v>49</v>
      </c>
      <c r="E318" s="60">
        <f>'5-Year Plan (2014-19)'!Y216</f>
        <v>0</v>
      </c>
      <c r="F318" s="66">
        <f>'5-Year Plan (2014-19)'!BW216</f>
        <v>0</v>
      </c>
      <c r="G318" s="66">
        <f>'5-Year Plan (2014-19)'!DU216</f>
        <v>0</v>
      </c>
      <c r="H318" s="66">
        <f>'5-Year Plan (2014-19)'!FS216</f>
        <v>0</v>
      </c>
      <c r="I318" s="69">
        <f>'5-Year Plan (2014-19)'!HQ216</f>
        <v>0</v>
      </c>
      <c r="J318" s="69">
        <f>'5-Year Plan (2014-19)'!JO216</f>
        <v>0</v>
      </c>
    </row>
    <row r="319" spans="1:10" ht="29.25" thickBot="1">
      <c r="A319" s="1077"/>
      <c r="B319" s="48"/>
      <c r="C319" s="1070" t="s">
        <v>52</v>
      </c>
      <c r="D319" s="7" t="s">
        <v>51</v>
      </c>
      <c r="E319" s="60">
        <f>'5-Year Plan (2014-19)'!Z216</f>
        <v>45000</v>
      </c>
      <c r="F319" s="66">
        <f>'5-Year Plan (2014-19)'!BX216</f>
        <v>0</v>
      </c>
      <c r="G319" s="66">
        <f>'5-Year Plan (2014-19)'!DV216</f>
        <v>0</v>
      </c>
      <c r="H319" s="66">
        <f>'5-Year Plan (2014-19)'!FT216</f>
        <v>16000</v>
      </c>
      <c r="I319" s="69">
        <f>'5-Year Plan (2014-19)'!HR216</f>
        <v>10000</v>
      </c>
      <c r="J319" s="69">
        <f>'5-Year Plan (2014-19)'!JP216</f>
        <v>10000</v>
      </c>
    </row>
    <row r="320" spans="1:10" ht="15" thickBot="1">
      <c r="A320" s="1077"/>
      <c r="B320" s="48"/>
      <c r="C320" s="1070"/>
      <c r="D320" s="57" t="s">
        <v>49</v>
      </c>
      <c r="E320" s="60">
        <f>'5-Year Plan (2014-19)'!AB216</f>
        <v>93555</v>
      </c>
      <c r="F320" s="66">
        <f>'5-Year Plan (2014-19)'!BZ216</f>
        <v>0</v>
      </c>
      <c r="G320" s="66">
        <f>'5-Year Plan (2014-19)'!DX216</f>
        <v>0</v>
      </c>
      <c r="H320" s="66">
        <f>'5-Year Plan (2014-19)'!FV216</f>
        <v>32000</v>
      </c>
      <c r="I320" s="69">
        <f>'5-Year Plan (2014-19)'!HT216</f>
        <v>5700</v>
      </c>
      <c r="J320" s="69">
        <f>'5-Year Plan (2014-19)'!JR216</f>
        <v>5700</v>
      </c>
    </row>
    <row r="321" spans="1:10" ht="29.25" thickBot="1">
      <c r="A321" s="1077"/>
      <c r="B321" s="48"/>
      <c r="C321" s="401" t="s">
        <v>50</v>
      </c>
      <c r="D321" s="7" t="s">
        <v>51</v>
      </c>
      <c r="E321" s="60">
        <f>'5-Year Plan (2014-19)'!AC216</f>
        <v>0</v>
      </c>
      <c r="F321" s="66">
        <f>'5-Year Plan (2014-19)'!CA216</f>
        <v>16000</v>
      </c>
      <c r="G321" s="66">
        <f>'5-Year Plan (2014-19)'!DY216</f>
        <v>10000</v>
      </c>
      <c r="H321" s="66">
        <f>'5-Year Plan (2014-19)'!FW216</f>
        <v>0</v>
      </c>
      <c r="I321" s="69">
        <f>'5-Year Plan (2014-19)'!HU216</f>
        <v>0</v>
      </c>
      <c r="J321" s="69">
        <f>'5-Year Plan (2014-19)'!JS216</f>
        <v>0</v>
      </c>
    </row>
    <row r="322" spans="1:10" ht="14.45" customHeight="1" thickBot="1">
      <c r="A322" s="1077"/>
      <c r="B322" s="48"/>
      <c r="C322" s="1070" t="s">
        <v>120</v>
      </c>
      <c r="D322" s="7" t="s">
        <v>121</v>
      </c>
      <c r="E322" s="60">
        <f>'5-Year Plan (2014-19)'!AD216</f>
        <v>0</v>
      </c>
      <c r="F322" s="66">
        <f>'5-Year Plan (2014-19)'!CB216</f>
        <v>0</v>
      </c>
      <c r="G322" s="66">
        <f>'5-Year Plan (2014-19)'!DZ216</f>
        <v>0</v>
      </c>
      <c r="H322" s="66">
        <f>'5-Year Plan (2014-19)'!FX216</f>
        <v>0</v>
      </c>
      <c r="I322" s="69">
        <f>'5-Year Plan (2014-19)'!HV216</f>
        <v>0</v>
      </c>
      <c r="J322" s="69">
        <f>'5-Year Plan (2014-19)'!JT216</f>
        <v>0</v>
      </c>
    </row>
    <row r="323" spans="1:10" ht="15" thickBot="1">
      <c r="A323" s="1077"/>
      <c r="B323" s="48"/>
      <c r="C323" s="963"/>
      <c r="D323" s="57" t="s">
        <v>49</v>
      </c>
      <c r="E323" s="72">
        <f>'5-Year Plan (2014-19)'!AF216</f>
        <v>0</v>
      </c>
      <c r="F323" s="73">
        <f>'5-Year Plan (2014-19)'!CD216</f>
        <v>0</v>
      </c>
      <c r="G323" s="73">
        <f>'5-Year Plan (2014-19)'!EB216</f>
        <v>0</v>
      </c>
      <c r="H323" s="73">
        <f>'5-Year Plan (2014-19)'!FZ216</f>
        <v>0</v>
      </c>
      <c r="I323" s="74">
        <f>'5-Year Plan (2014-19)'!HX216</f>
        <v>0</v>
      </c>
      <c r="J323" s="74">
        <f>'5-Year Plan (2014-19)'!JV216</f>
        <v>0</v>
      </c>
    </row>
    <row r="324" spans="1:10" ht="14.45" customHeight="1" thickBot="1">
      <c r="A324" s="1078"/>
      <c r="B324" s="1082" t="s">
        <v>72</v>
      </c>
      <c r="C324" s="1083"/>
      <c r="D324" s="63" t="s">
        <v>49</v>
      </c>
      <c r="E324" s="78">
        <f>'5-Year Plan (2014-19)'!AG216</f>
        <v>178493</v>
      </c>
      <c r="F324" s="79">
        <f>'5-Year Plan (2014-19)'!CE216</f>
        <v>41529</v>
      </c>
      <c r="G324" s="79">
        <f>'5-Year Plan (2014-19)'!EC216</f>
        <v>0</v>
      </c>
      <c r="H324" s="79">
        <f>'5-Year Plan (2014-19)'!GA216</f>
        <v>32000</v>
      </c>
      <c r="I324" s="80">
        <f>'5-Year Plan (2014-19)'!HY216</f>
        <v>9840</v>
      </c>
      <c r="J324" s="80">
        <f>'5-Year Plan (2014-19)'!JW216</f>
        <v>9200</v>
      </c>
    </row>
    <row r="325" spans="1:10" ht="14.45" customHeight="1" thickBot="1">
      <c r="A325" s="1067" t="s">
        <v>78</v>
      </c>
      <c r="B325" s="50"/>
      <c r="C325" s="1070" t="s">
        <v>68</v>
      </c>
      <c r="D325" s="7" t="s">
        <v>121</v>
      </c>
      <c r="E325" s="75">
        <f>'5-Year Plan (2014-19)'!AH216</f>
        <v>0</v>
      </c>
      <c r="F325" s="76">
        <f>'5-Year Plan (2014-19)'!CF216</f>
        <v>6340</v>
      </c>
      <c r="G325" s="76">
        <f>'5-Year Plan (2014-19)'!ED216</f>
        <v>6028</v>
      </c>
      <c r="H325" s="76">
        <f>'5-Year Plan (2014-19)'!GB216</f>
        <v>5960</v>
      </c>
      <c r="I325" s="77">
        <f>'5-Year Plan (2014-19)'!HZ216</f>
        <v>5960</v>
      </c>
      <c r="J325" s="77">
        <f>'5-Year Plan (2014-19)'!JX216</f>
        <v>5960</v>
      </c>
    </row>
    <row r="326" spans="1:10" ht="15" thickBot="1">
      <c r="A326" s="1068"/>
      <c r="B326" s="51"/>
      <c r="C326" s="1070"/>
      <c r="D326" s="57" t="s">
        <v>49</v>
      </c>
      <c r="E326" s="60">
        <f>'5-Year Plan (2014-19)'!AJ216</f>
        <v>0</v>
      </c>
      <c r="F326" s="66">
        <f>'5-Year Plan (2014-19)'!CH216</f>
        <v>133700</v>
      </c>
      <c r="G326" s="66">
        <f>'5-Year Plan (2014-19)'!EF216</f>
        <v>113060</v>
      </c>
      <c r="H326" s="66">
        <f>'5-Year Plan (2014-19)'!GD216</f>
        <v>126100</v>
      </c>
      <c r="I326" s="69">
        <f>'5-Year Plan (2014-19)'!IB216</f>
        <v>111700</v>
      </c>
      <c r="J326" s="69">
        <f>'5-Year Plan (2014-19)'!JZ216</f>
        <v>111700</v>
      </c>
    </row>
    <row r="327" spans="1:10" ht="15" thickBot="1">
      <c r="A327" s="1068"/>
      <c r="B327" s="51"/>
      <c r="C327" s="1070" t="s">
        <v>74</v>
      </c>
      <c r="D327" s="7" t="s">
        <v>121</v>
      </c>
      <c r="E327" s="60">
        <f>'5-Year Plan (2014-19)'!AK216</f>
        <v>0</v>
      </c>
      <c r="F327" s="66">
        <f>'5-Year Plan (2014-19)'!CI216</f>
        <v>0</v>
      </c>
      <c r="G327" s="66">
        <f>'5-Year Plan (2014-19)'!EG216</f>
        <v>0</v>
      </c>
      <c r="H327" s="66">
        <f>'5-Year Plan (2014-19)'!GE216</f>
        <v>0</v>
      </c>
      <c r="I327" s="69">
        <f>'5-Year Plan (2014-19)'!IC216</f>
        <v>0</v>
      </c>
      <c r="J327" s="69">
        <f>'5-Year Plan (2014-19)'!KA216</f>
        <v>0</v>
      </c>
    </row>
    <row r="328" spans="1:10" ht="15" thickBot="1">
      <c r="A328" s="1068"/>
      <c r="B328" s="51"/>
      <c r="C328" s="1070"/>
      <c r="D328" s="57" t="s">
        <v>49</v>
      </c>
      <c r="E328" s="60">
        <f>'5-Year Plan (2014-19)'!AM216</f>
        <v>0</v>
      </c>
      <c r="F328" s="66">
        <f>'5-Year Plan (2014-19)'!CK216</f>
        <v>0</v>
      </c>
      <c r="G328" s="66">
        <f>'5-Year Plan (2014-19)'!EI216</f>
        <v>0</v>
      </c>
      <c r="H328" s="66">
        <f>'5-Year Plan (2014-19)'!GG216</f>
        <v>0</v>
      </c>
      <c r="I328" s="69">
        <f>'5-Year Plan (2014-19)'!IE216</f>
        <v>0</v>
      </c>
      <c r="J328" s="69">
        <f>'5-Year Plan (2014-19)'!KC216</f>
        <v>0</v>
      </c>
    </row>
    <row r="329" spans="1:10" ht="15" thickBot="1">
      <c r="A329" s="1068"/>
      <c r="B329" s="51"/>
      <c r="C329" s="1070" t="s">
        <v>44</v>
      </c>
      <c r="D329" s="7" t="s">
        <v>121</v>
      </c>
      <c r="E329" s="60">
        <f>'5-Year Plan (2014-19)'!AN216</f>
        <v>0</v>
      </c>
      <c r="F329" s="66">
        <f>'5-Year Plan (2014-19)'!CL216</f>
        <v>0</v>
      </c>
      <c r="G329" s="66">
        <f>'5-Year Plan (2014-19)'!EJ216</f>
        <v>50</v>
      </c>
      <c r="H329" s="66">
        <f>'5-Year Plan (2014-19)'!GH216</f>
        <v>50</v>
      </c>
      <c r="I329" s="69">
        <f>'5-Year Plan (2014-19)'!IF216</f>
        <v>50</v>
      </c>
      <c r="J329" s="69">
        <f>'5-Year Plan (2014-19)'!KD216</f>
        <v>50</v>
      </c>
    </row>
    <row r="330" spans="1:10" ht="15" thickBot="1">
      <c r="A330" s="1068"/>
      <c r="B330" s="51"/>
      <c r="C330" s="1070"/>
      <c r="D330" s="57" t="s">
        <v>49</v>
      </c>
      <c r="E330" s="60">
        <f>'5-Year Plan (2014-19)'!AP216</f>
        <v>0</v>
      </c>
      <c r="F330" s="66">
        <f>'5-Year Plan (2014-19)'!CN216</f>
        <v>0</v>
      </c>
      <c r="G330" s="66">
        <f>'5-Year Plan (2014-19)'!EL216</f>
        <v>93283</v>
      </c>
      <c r="H330" s="66">
        <f>'5-Year Plan (2014-19)'!GJ216</f>
        <v>93283</v>
      </c>
      <c r="I330" s="69">
        <f>'5-Year Plan (2014-19)'!IH216</f>
        <v>93283</v>
      </c>
      <c r="J330" s="69">
        <f>'5-Year Plan (2014-19)'!KF216</f>
        <v>93283</v>
      </c>
    </row>
    <row r="331" spans="1:10" ht="15" thickBot="1">
      <c r="A331" s="1068"/>
      <c r="B331" s="51"/>
      <c r="C331" s="1070" t="s">
        <v>45</v>
      </c>
      <c r="D331" s="7" t="s">
        <v>121</v>
      </c>
      <c r="E331" s="60">
        <f>'5-Year Plan (2014-19)'!AQ216</f>
        <v>0</v>
      </c>
      <c r="F331" s="66">
        <f>'5-Year Plan (2014-19)'!CO216</f>
        <v>4450</v>
      </c>
      <c r="G331" s="66">
        <f>'5-Year Plan (2014-19)'!EM216</f>
        <v>2970</v>
      </c>
      <c r="H331" s="66">
        <f>'5-Year Plan (2014-19)'!GK216</f>
        <v>2964</v>
      </c>
      <c r="I331" s="69">
        <f>'5-Year Plan (2014-19)'!II216</f>
        <v>2930</v>
      </c>
      <c r="J331" s="69">
        <f>'5-Year Plan (2014-19)'!KG216</f>
        <v>2930</v>
      </c>
    </row>
    <row r="332" spans="1:10" ht="15" thickBot="1">
      <c r="A332" s="1068"/>
      <c r="B332" s="51"/>
      <c r="C332" s="1070"/>
      <c r="D332" s="57" t="s">
        <v>49</v>
      </c>
      <c r="E332" s="60">
        <f>'5-Year Plan (2014-19)'!AS216</f>
        <v>0</v>
      </c>
      <c r="F332" s="66">
        <f>'5-Year Plan (2014-19)'!CQ216</f>
        <v>976800</v>
      </c>
      <c r="G332" s="66">
        <f>'5-Year Plan (2014-19)'!EO216</f>
        <v>442890</v>
      </c>
      <c r="H332" s="66">
        <f>'5-Year Plan (2014-19)'!GM216</f>
        <v>441558</v>
      </c>
      <c r="I332" s="69">
        <f>'5-Year Plan (2014-19)'!IK216</f>
        <v>633810</v>
      </c>
      <c r="J332" s="69">
        <f>'5-Year Plan (2014-19)'!KI216</f>
        <v>633810</v>
      </c>
    </row>
    <row r="333" spans="1:10" ht="15" thickBot="1">
      <c r="A333" s="1068"/>
      <c r="B333" s="51"/>
      <c r="C333" s="1070" t="s">
        <v>46</v>
      </c>
      <c r="D333" s="7" t="s">
        <v>121</v>
      </c>
      <c r="E333" s="60">
        <f>'5-Year Plan (2014-19)'!AT216</f>
        <v>0</v>
      </c>
      <c r="F333" s="66">
        <f>'5-Year Plan (2014-19)'!CR216</f>
        <v>0</v>
      </c>
      <c r="G333" s="66">
        <f>'5-Year Plan (2014-19)'!EP216</f>
        <v>0</v>
      </c>
      <c r="H333" s="66">
        <f>'5-Year Plan (2014-19)'!GN216</f>
        <v>0</v>
      </c>
      <c r="I333" s="69">
        <f>'5-Year Plan (2014-19)'!IL216</f>
        <v>0</v>
      </c>
      <c r="J333" s="69">
        <f>'5-Year Plan (2014-19)'!KJ216</f>
        <v>0</v>
      </c>
    </row>
    <row r="334" spans="1:10" ht="15" thickBot="1">
      <c r="A334" s="1068"/>
      <c r="B334" s="52"/>
      <c r="C334" s="1070"/>
      <c r="D334" s="57" t="s">
        <v>49</v>
      </c>
      <c r="E334" s="72">
        <f>'5-Year Plan (2014-19)'!AV216</f>
        <v>0</v>
      </c>
      <c r="F334" s="73">
        <f>'5-Year Plan (2014-19)'!CT216</f>
        <v>0</v>
      </c>
      <c r="G334" s="73">
        <f>'5-Year Plan (2014-19)'!ER216</f>
        <v>0</v>
      </c>
      <c r="H334" s="73">
        <f>'5-Year Plan (2014-19)'!GP216</f>
        <v>0</v>
      </c>
      <c r="I334" s="74">
        <f>'5-Year Plan (2014-19)'!IN216</f>
        <v>0</v>
      </c>
      <c r="J334" s="74">
        <f>'5-Year Plan (2014-19)'!KL216</f>
        <v>0</v>
      </c>
    </row>
    <row r="335" spans="1:10" ht="14.45" customHeight="1" thickBot="1">
      <c r="A335" s="1069"/>
      <c r="B335" s="1071" t="s">
        <v>73</v>
      </c>
      <c r="C335" s="1072"/>
      <c r="D335" s="64" t="s">
        <v>49</v>
      </c>
      <c r="E335" s="81">
        <f>'5-Year Plan (2014-19)'!AW216</f>
        <v>0</v>
      </c>
      <c r="F335" s="82">
        <f>'5-Year Plan (2014-19)'!CU216</f>
        <v>1110500</v>
      </c>
      <c r="G335" s="82">
        <f>'5-Year Plan (2014-19)'!ES216</f>
        <v>649233</v>
      </c>
      <c r="H335" s="82">
        <f>'5-Year Plan (2014-19)'!GQ216</f>
        <v>660941</v>
      </c>
      <c r="I335" s="83">
        <f>'5-Year Plan (2014-19)'!IO216</f>
        <v>838793</v>
      </c>
      <c r="J335" s="83">
        <f>'5-Year Plan (2014-19)'!KM216</f>
        <v>838793</v>
      </c>
    </row>
    <row r="336" spans="1:10" ht="16.149999999999999" customHeight="1" thickBot="1">
      <c r="A336" s="1073" t="s">
        <v>75</v>
      </c>
      <c r="B336" s="54"/>
      <c r="C336" s="91" t="s">
        <v>86</v>
      </c>
      <c r="D336" s="57" t="s">
        <v>49</v>
      </c>
      <c r="E336" s="60">
        <f>'5-Year Plan (2014-19)'!AX216</f>
        <v>0</v>
      </c>
      <c r="F336" s="66">
        <f>'5-Year Plan (2014-19)'!CV216</f>
        <v>0</v>
      </c>
      <c r="G336" s="66">
        <f>'5-Year Plan (2014-19)'!ET216</f>
        <v>0</v>
      </c>
      <c r="H336" s="66">
        <f>'5-Year Plan (2014-19)'!GR216</f>
        <v>0</v>
      </c>
      <c r="I336" s="69">
        <f>'5-Year Plan (2014-19)'!IP216</f>
        <v>0</v>
      </c>
      <c r="J336" s="69">
        <f>'5-Year Plan (2014-19)'!KN216</f>
        <v>0</v>
      </c>
    </row>
    <row r="337" spans="1:10" ht="32.25" thickBot="1">
      <c r="A337" s="1074"/>
      <c r="B337" s="54"/>
      <c r="C337" s="62" t="s">
        <v>69</v>
      </c>
      <c r="D337" s="57" t="s">
        <v>49</v>
      </c>
      <c r="E337" s="60">
        <f>'5-Year Plan (2014-19)'!AY216</f>
        <v>0</v>
      </c>
      <c r="F337" s="66">
        <f>'5-Year Plan (2014-19)'!CW216</f>
        <v>0</v>
      </c>
      <c r="G337" s="66">
        <f>'5-Year Plan (2014-19)'!EU216</f>
        <v>0</v>
      </c>
      <c r="H337" s="66">
        <f>'5-Year Plan (2014-19)'!GS216</f>
        <v>0</v>
      </c>
      <c r="I337" s="69">
        <f>'5-Year Plan (2014-19)'!IQ216</f>
        <v>0</v>
      </c>
      <c r="J337" s="69">
        <f>'5-Year Plan (2014-19)'!KO216</f>
        <v>0</v>
      </c>
    </row>
    <row r="338" spans="1:10" ht="48" thickBot="1">
      <c r="A338" s="1074"/>
      <c r="B338" s="55"/>
      <c r="C338" s="62" t="s">
        <v>47</v>
      </c>
      <c r="D338" s="7" t="s">
        <v>49</v>
      </c>
      <c r="E338" s="61">
        <f>'5-Year Plan (2014-19)'!AZ216</f>
        <v>17849.300000000003</v>
      </c>
      <c r="F338" s="70">
        <f>'5-Year Plan (2014-19)'!CX216</f>
        <v>115202.9</v>
      </c>
      <c r="G338" s="70">
        <f>'5-Year Plan (2014-19)'!EV216</f>
        <v>64923.3</v>
      </c>
      <c r="H338" s="70">
        <f>'5-Year Plan (2014-19)'!GT216</f>
        <v>69294.100000000006</v>
      </c>
      <c r="I338" s="71">
        <f>'5-Year Plan (2014-19)'!IR216</f>
        <v>84863.3</v>
      </c>
      <c r="J338" s="71">
        <f>'5-Year Plan (2014-19)'!KP216</f>
        <v>84799.3</v>
      </c>
    </row>
    <row r="339" spans="1:10" ht="14.45" customHeight="1" thickBot="1">
      <c r="A339" s="1075"/>
      <c r="B339" s="953" t="s">
        <v>135</v>
      </c>
      <c r="C339" s="954"/>
      <c r="D339" s="86" t="s">
        <v>49</v>
      </c>
      <c r="E339" s="87">
        <f>SUM(E336:E338)</f>
        <v>17849.300000000003</v>
      </c>
      <c r="F339" s="87">
        <f t="shared" ref="F339:J339" si="14">SUM(F336:F338)</f>
        <v>115202.9</v>
      </c>
      <c r="G339" s="87">
        <f t="shared" si="14"/>
        <v>64923.3</v>
      </c>
      <c r="H339" s="87">
        <f t="shared" si="14"/>
        <v>69294.100000000006</v>
      </c>
      <c r="I339" s="87">
        <f t="shared" si="14"/>
        <v>84863.3</v>
      </c>
      <c r="J339" s="87">
        <f t="shared" si="14"/>
        <v>84799.3</v>
      </c>
    </row>
    <row r="340" spans="1:10" ht="14.45" customHeight="1" thickBot="1">
      <c r="B340" s="1058" t="s">
        <v>136</v>
      </c>
      <c r="C340" s="1059"/>
      <c r="D340" s="88" t="s">
        <v>49</v>
      </c>
      <c r="E340" s="89">
        <f t="shared" ref="E340:J340" si="15">SUM(E339,E335,E324)</f>
        <v>196342.3</v>
      </c>
      <c r="F340" s="89">
        <f t="shared" si="15"/>
        <v>1267231.8999999999</v>
      </c>
      <c r="G340" s="89">
        <f t="shared" si="15"/>
        <v>714156.3</v>
      </c>
      <c r="H340" s="89">
        <f t="shared" si="15"/>
        <v>762235.1</v>
      </c>
      <c r="I340" s="89">
        <f t="shared" si="15"/>
        <v>933496.3</v>
      </c>
      <c r="J340" s="89">
        <f t="shared" si="15"/>
        <v>932792.3</v>
      </c>
    </row>
    <row r="341" spans="1:10" ht="15" thickBot="1"/>
    <row r="342" spans="1:10" ht="21" thickBot="1">
      <c r="E342" s="1047" t="s">
        <v>236</v>
      </c>
      <c r="F342" s="1048"/>
      <c r="G342" s="1048"/>
      <c r="H342" s="1048"/>
      <c r="I342" s="1048"/>
      <c r="J342" s="1049"/>
    </row>
    <row r="343" spans="1:10" ht="15.75" thickBot="1">
      <c r="E343" s="1050" t="s">
        <v>83</v>
      </c>
      <c r="F343" s="1051"/>
      <c r="G343" s="1051"/>
      <c r="H343" s="1051"/>
      <c r="I343" s="1051"/>
      <c r="J343" s="1052"/>
    </row>
    <row r="344" spans="1:10" ht="15.75" thickBot="1">
      <c r="E344" s="661" t="s">
        <v>79</v>
      </c>
      <c r="F344" s="662" t="s">
        <v>80</v>
      </c>
      <c r="G344" s="663" t="s">
        <v>81</v>
      </c>
      <c r="H344" s="664" t="s">
        <v>82</v>
      </c>
      <c r="I344" s="665" t="s">
        <v>224</v>
      </c>
      <c r="J344" s="666" t="s">
        <v>339</v>
      </c>
    </row>
    <row r="345" spans="1:10" ht="15" thickBot="1">
      <c r="A345" s="1076" t="s">
        <v>77</v>
      </c>
      <c r="B345" s="1079" t="s">
        <v>40</v>
      </c>
      <c r="C345" s="1070" t="s">
        <v>42</v>
      </c>
      <c r="D345" s="7" t="s">
        <v>121</v>
      </c>
      <c r="E345" s="58">
        <f t="shared" ref="E345:E355" si="16">E305+E262+E219+E176+E133+E90+E47+E4</f>
        <v>57</v>
      </c>
      <c r="F345" s="58">
        <f t="shared" ref="F345:J345" si="17">F305+F262+F219+F176+F133+F90+F47+F4</f>
        <v>285</v>
      </c>
      <c r="G345" s="58">
        <f t="shared" si="17"/>
        <v>0</v>
      </c>
      <c r="H345" s="58">
        <f t="shared" si="17"/>
        <v>0</v>
      </c>
      <c r="I345" s="58">
        <f t="shared" si="17"/>
        <v>0</v>
      </c>
      <c r="J345" s="58">
        <f t="shared" si="17"/>
        <v>0</v>
      </c>
    </row>
    <row r="346" spans="1:10" ht="15" thickBot="1">
      <c r="A346" s="1077"/>
      <c r="B346" s="1080"/>
      <c r="C346" s="1070"/>
      <c r="D346" s="57" t="s">
        <v>49</v>
      </c>
      <c r="E346" s="60">
        <f t="shared" si="16"/>
        <v>6063</v>
      </c>
      <c r="F346" s="58">
        <f t="shared" ref="F346:J346" si="18">F306+F263+F220+F177+F134+F91+F48+F5</f>
        <v>15960</v>
      </c>
      <c r="G346" s="58">
        <f t="shared" si="18"/>
        <v>0</v>
      </c>
      <c r="H346" s="58">
        <f t="shared" si="18"/>
        <v>0</v>
      </c>
      <c r="I346" s="58">
        <f t="shared" si="18"/>
        <v>0</v>
      </c>
      <c r="J346" s="58">
        <f t="shared" si="18"/>
        <v>0</v>
      </c>
    </row>
    <row r="347" spans="1:10" ht="15" thickBot="1">
      <c r="A347" s="1077"/>
      <c r="B347" s="1080"/>
      <c r="C347" s="1070" t="s">
        <v>65</v>
      </c>
      <c r="D347" s="7" t="s">
        <v>121</v>
      </c>
      <c r="E347" s="60">
        <f t="shared" si="16"/>
        <v>13320</v>
      </c>
      <c r="F347" s="58">
        <f t="shared" ref="F347:J347" si="19">F307+F264+F221+F178+F135+F92+F49+F6</f>
        <v>15302.8</v>
      </c>
      <c r="G347" s="58">
        <f t="shared" si="19"/>
        <v>8600.2999999999993</v>
      </c>
      <c r="H347" s="58">
        <f t="shared" si="19"/>
        <v>7789.4</v>
      </c>
      <c r="I347" s="58">
        <f t="shared" si="19"/>
        <v>5867.7</v>
      </c>
      <c r="J347" s="58">
        <f t="shared" si="19"/>
        <v>5760.3</v>
      </c>
    </row>
    <row r="348" spans="1:10" ht="15" thickBot="1">
      <c r="A348" s="1077"/>
      <c r="B348" s="1080"/>
      <c r="C348" s="1070"/>
      <c r="D348" s="57" t="s">
        <v>49</v>
      </c>
      <c r="E348" s="60">
        <f t="shared" si="16"/>
        <v>384552</v>
      </c>
      <c r="F348" s="58">
        <f>F308+F265+F222+F179+F136+F93+F50+F7</f>
        <v>410335</v>
      </c>
      <c r="G348" s="58">
        <f t="shared" ref="G348:J348" si="20">G308+G265+G222+G179+G136+G93+G50+G7</f>
        <v>221410</v>
      </c>
      <c r="H348" s="58">
        <f t="shared" si="20"/>
        <v>196618</v>
      </c>
      <c r="I348" s="58">
        <f t="shared" si="20"/>
        <v>119852</v>
      </c>
      <c r="J348" s="58">
        <f t="shared" si="20"/>
        <v>125856</v>
      </c>
    </row>
    <row r="349" spans="1:10" ht="15" thickBot="1">
      <c r="A349" s="1077"/>
      <c r="B349" s="1080"/>
      <c r="C349" s="1070" t="s">
        <v>225</v>
      </c>
      <c r="D349" s="7" t="s">
        <v>121</v>
      </c>
      <c r="E349" s="60">
        <f t="shared" si="16"/>
        <v>0</v>
      </c>
      <c r="F349" s="58">
        <f t="shared" ref="F349:J349" si="21">F309+F266+F223+F180+F137+F94+F51+F8</f>
        <v>0</v>
      </c>
      <c r="G349" s="58">
        <f t="shared" si="21"/>
        <v>0</v>
      </c>
      <c r="H349" s="58">
        <f t="shared" si="21"/>
        <v>0</v>
      </c>
      <c r="I349" s="58">
        <f t="shared" si="21"/>
        <v>0</v>
      </c>
      <c r="J349" s="58">
        <f t="shared" si="21"/>
        <v>0</v>
      </c>
    </row>
    <row r="350" spans="1:10" ht="15" thickBot="1">
      <c r="A350" s="1077"/>
      <c r="B350" s="1080"/>
      <c r="C350" s="1070"/>
      <c r="D350" s="57" t="s">
        <v>49</v>
      </c>
      <c r="E350" s="60">
        <f t="shared" si="16"/>
        <v>0</v>
      </c>
      <c r="F350" s="58">
        <f t="shared" ref="F350:J350" si="22">F310+F267+F224+F181+F138+F95+F52+F9</f>
        <v>0</v>
      </c>
      <c r="G350" s="58">
        <f t="shared" si="22"/>
        <v>0</v>
      </c>
      <c r="H350" s="58">
        <f t="shared" si="22"/>
        <v>0</v>
      </c>
      <c r="I350" s="58">
        <f t="shared" si="22"/>
        <v>0</v>
      </c>
      <c r="J350" s="58">
        <f t="shared" si="22"/>
        <v>0</v>
      </c>
    </row>
    <row r="351" spans="1:10" ht="15" thickBot="1">
      <c r="A351" s="1077"/>
      <c r="B351" s="1080"/>
      <c r="C351" s="1070" t="s">
        <v>272</v>
      </c>
      <c r="D351" s="7" t="s">
        <v>121</v>
      </c>
      <c r="E351" s="60">
        <f t="shared" si="16"/>
        <v>5119</v>
      </c>
      <c r="F351" s="58">
        <f t="shared" ref="F351:J351" si="23">F311+F268+F225+F182+F139+F96+F53+F10</f>
        <v>7042</v>
      </c>
      <c r="G351" s="58">
        <f t="shared" si="23"/>
        <v>12563.5</v>
      </c>
      <c r="H351" s="58">
        <f t="shared" si="23"/>
        <v>9082.2000000000007</v>
      </c>
      <c r="I351" s="58">
        <f t="shared" si="23"/>
        <v>4859</v>
      </c>
      <c r="J351" s="58">
        <f t="shared" si="23"/>
        <v>6472</v>
      </c>
    </row>
    <row r="352" spans="1:10" ht="15" thickBot="1">
      <c r="A352" s="1077"/>
      <c r="B352" s="1081"/>
      <c r="C352" s="1070"/>
      <c r="D352" s="57" t="s">
        <v>49</v>
      </c>
      <c r="E352" s="60">
        <f t="shared" si="16"/>
        <v>110705</v>
      </c>
      <c r="F352" s="58">
        <f t="shared" ref="F352:J352" si="24">F312+F269+F226+F183+F140+F97+F54+F11</f>
        <v>116101</v>
      </c>
      <c r="G352" s="58">
        <f t="shared" si="24"/>
        <v>272552</v>
      </c>
      <c r="H352" s="58">
        <f t="shared" si="24"/>
        <v>205727</v>
      </c>
      <c r="I352" s="58">
        <f t="shared" si="24"/>
        <v>109446</v>
      </c>
      <c r="J352" s="58">
        <f t="shared" si="24"/>
        <v>148530</v>
      </c>
    </row>
    <row r="353" spans="1:10" ht="15.75" thickBot="1">
      <c r="A353" s="1077"/>
      <c r="B353" s="8"/>
      <c r="C353" s="1070" t="s">
        <v>43</v>
      </c>
      <c r="D353" s="7" t="s">
        <v>121</v>
      </c>
      <c r="E353" s="60">
        <f t="shared" si="16"/>
        <v>3375</v>
      </c>
      <c r="F353" s="58">
        <f t="shared" ref="F353:J353" si="25">F313+F270+F227+F184+F141+F98+F55+F12</f>
        <v>3470</v>
      </c>
      <c r="G353" s="58">
        <f t="shared" si="25"/>
        <v>3200</v>
      </c>
      <c r="H353" s="58">
        <f t="shared" si="25"/>
        <v>1970</v>
      </c>
      <c r="I353" s="58">
        <f t="shared" si="25"/>
        <v>1200</v>
      </c>
      <c r="J353" s="58">
        <f t="shared" si="25"/>
        <v>1130</v>
      </c>
    </row>
    <row r="354" spans="1:10" ht="15" thickBot="1">
      <c r="A354" s="1077"/>
      <c r="B354" s="47"/>
      <c r="C354" s="1070"/>
      <c r="D354" s="57" t="s">
        <v>49</v>
      </c>
      <c r="E354" s="60">
        <f t="shared" si="16"/>
        <v>951904</v>
      </c>
      <c r="F354" s="58">
        <f t="shared" ref="F354:J354" si="26">F314+F271+F228+F185+F142+F99+F56+F13</f>
        <v>1349000</v>
      </c>
      <c r="G354" s="58">
        <f t="shared" si="26"/>
        <v>882000</v>
      </c>
      <c r="H354" s="58">
        <f t="shared" si="26"/>
        <v>538500</v>
      </c>
      <c r="I354" s="58">
        <f t="shared" si="26"/>
        <v>410000</v>
      </c>
      <c r="J354" s="58">
        <f t="shared" si="26"/>
        <v>386000</v>
      </c>
    </row>
    <row r="355" spans="1:10" ht="15" thickBot="1">
      <c r="A355" s="1077"/>
      <c r="B355" s="48"/>
      <c r="C355" s="1070" t="s">
        <v>41</v>
      </c>
      <c r="D355" s="7" t="s">
        <v>121</v>
      </c>
      <c r="E355" s="60">
        <f t="shared" si="16"/>
        <v>690</v>
      </c>
      <c r="F355" s="58">
        <f t="shared" ref="F355:J355" si="27">F315+F272+F229+F186+F143+F100+F57+F14</f>
        <v>1036.0999999999999</v>
      </c>
      <c r="G355" s="58">
        <f t="shared" si="27"/>
        <v>294</v>
      </c>
      <c r="H355" s="58">
        <f t="shared" si="27"/>
        <v>684</v>
      </c>
      <c r="I355" s="58">
        <f t="shared" si="27"/>
        <v>665</v>
      </c>
      <c r="J355" s="58">
        <f t="shared" si="27"/>
        <v>913</v>
      </c>
    </row>
    <row r="356" spans="1:10" ht="15" thickBot="1">
      <c r="A356" s="1077"/>
      <c r="B356" s="48"/>
      <c r="C356" s="1070"/>
      <c r="D356" s="57" t="s">
        <v>49</v>
      </c>
      <c r="E356" s="60">
        <f>E316+E273+E230+E187+E144+E101+E58+E15</f>
        <v>458809</v>
      </c>
      <c r="F356" s="58">
        <f t="shared" ref="F356:J356" si="28">F316+F273+F230+F187+F144+F101+F58+F15</f>
        <v>700577.6</v>
      </c>
      <c r="G356" s="58">
        <f t="shared" si="28"/>
        <v>187425</v>
      </c>
      <c r="H356" s="58">
        <f t="shared" si="28"/>
        <v>466998</v>
      </c>
      <c r="I356" s="58">
        <f t="shared" si="28"/>
        <v>391132</v>
      </c>
      <c r="J356" s="58">
        <f t="shared" si="28"/>
        <v>575622</v>
      </c>
    </row>
    <row r="357" spans="1:10" ht="15" thickBot="1">
      <c r="A357" s="1077"/>
      <c r="B357" s="48"/>
      <c r="C357" s="963" t="s">
        <v>342</v>
      </c>
      <c r="D357" s="7" t="s">
        <v>121</v>
      </c>
      <c r="E357" s="60">
        <f>E317+E274+E231+E188+E145+E102+E59+E16</f>
        <v>0</v>
      </c>
      <c r="F357" s="60">
        <f t="shared" ref="F357:I357" si="29">F317+F274+F231+F188+F145+F102+F59+F16</f>
        <v>0</v>
      </c>
      <c r="G357" s="60">
        <f t="shared" si="29"/>
        <v>0</v>
      </c>
      <c r="H357" s="60">
        <f t="shared" si="29"/>
        <v>0</v>
      </c>
      <c r="I357" s="60">
        <f t="shared" si="29"/>
        <v>0</v>
      </c>
      <c r="J357" s="60">
        <f>J317+J274+J231+J188+J145+J102+J59+J16</f>
        <v>0</v>
      </c>
    </row>
    <row r="358" spans="1:10" ht="15" customHeight="1" thickBot="1">
      <c r="A358" s="1077"/>
      <c r="B358" s="48"/>
      <c r="C358" s="964"/>
      <c r="D358" s="57" t="s">
        <v>49</v>
      </c>
      <c r="E358" s="60">
        <f>E318+E275+E232+E189+E146+E103+E60+E17</f>
        <v>0</v>
      </c>
      <c r="F358" s="60">
        <f t="shared" ref="F358:I358" si="30">F318+F275+F232+F189+F146+F103+F60+F17</f>
        <v>0</v>
      </c>
      <c r="G358" s="60">
        <f t="shared" si="30"/>
        <v>0</v>
      </c>
      <c r="H358" s="60">
        <f t="shared" si="30"/>
        <v>0</v>
      </c>
      <c r="I358" s="60">
        <f t="shared" si="30"/>
        <v>0</v>
      </c>
      <c r="J358" s="60">
        <f t="shared" ref="J358" si="31">J318+J275+J232+J189+J146+J103+J60+J17</f>
        <v>0</v>
      </c>
    </row>
    <row r="359" spans="1:10" ht="29.25" thickBot="1">
      <c r="A359" s="1077"/>
      <c r="B359" s="48"/>
      <c r="C359" s="1070" t="s">
        <v>52</v>
      </c>
      <c r="D359" s="7" t="s">
        <v>51</v>
      </c>
      <c r="E359" s="60">
        <f t="shared" ref="E359:E379" si="32">E319+E276+E233+E190+E147+E104+E61+E18</f>
        <v>12860879</v>
      </c>
      <c r="F359" s="58">
        <f t="shared" ref="F359:J359" si="33">F319+F276+F233+F190+F147+F104+F61+F18</f>
        <v>13546390</v>
      </c>
      <c r="G359" s="58">
        <f t="shared" si="33"/>
        <v>7340300</v>
      </c>
      <c r="H359" s="58">
        <f t="shared" si="33"/>
        <v>8018910</v>
      </c>
      <c r="I359" s="58">
        <f t="shared" si="33"/>
        <v>5748079</v>
      </c>
      <c r="J359" s="58">
        <f t="shared" si="33"/>
        <v>5262158</v>
      </c>
    </row>
    <row r="360" spans="1:10" ht="15" thickBot="1">
      <c r="A360" s="1077"/>
      <c r="B360" s="48"/>
      <c r="C360" s="1070"/>
      <c r="D360" s="57" t="s">
        <v>49</v>
      </c>
      <c r="E360" s="60">
        <f t="shared" si="32"/>
        <v>4717841</v>
      </c>
      <c r="F360" s="58">
        <f t="shared" ref="F360:J360" si="34">F320+F277+F234+F191+F148+F105+F62+F19</f>
        <v>5570184</v>
      </c>
      <c r="G360" s="58">
        <f t="shared" si="34"/>
        <v>2904482.6</v>
      </c>
      <c r="H360" s="58">
        <f t="shared" si="34"/>
        <v>3178406</v>
      </c>
      <c r="I360" s="58">
        <f t="shared" si="34"/>
        <v>2335273</v>
      </c>
      <c r="J360" s="58">
        <f t="shared" si="34"/>
        <v>2168705</v>
      </c>
    </row>
    <row r="361" spans="1:10" ht="29.25" thickBot="1">
      <c r="A361" s="1077"/>
      <c r="B361" s="48"/>
      <c r="C361" s="425" t="s">
        <v>50</v>
      </c>
      <c r="D361" s="7" t="s">
        <v>51</v>
      </c>
      <c r="E361" s="60">
        <f t="shared" si="32"/>
        <v>12455861</v>
      </c>
      <c r="F361" s="58">
        <f t="shared" ref="F361:J361" si="35">F321+F278+F235+F192+F149+F106+F63+F20</f>
        <v>11155024</v>
      </c>
      <c r="G361" s="58">
        <f t="shared" si="35"/>
        <v>5834910</v>
      </c>
      <c r="H361" s="58">
        <f t="shared" si="35"/>
        <v>5278079</v>
      </c>
      <c r="I361" s="58">
        <f t="shared" si="35"/>
        <v>4304885</v>
      </c>
      <c r="J361" s="58">
        <f t="shared" si="35"/>
        <v>5500000</v>
      </c>
    </row>
    <row r="362" spans="1:10" ht="15" thickBot="1">
      <c r="A362" s="1077"/>
      <c r="B362" s="48"/>
      <c r="C362" s="1070" t="s">
        <v>120</v>
      </c>
      <c r="D362" s="7" t="s">
        <v>121</v>
      </c>
      <c r="E362" s="60">
        <f t="shared" si="32"/>
        <v>0</v>
      </c>
      <c r="F362" s="58">
        <f t="shared" ref="F362:J362" si="36">F322+F279+F236+F193+F150+F107+F64+F21</f>
        <v>0</v>
      </c>
      <c r="G362" s="58">
        <f t="shared" si="36"/>
        <v>0</v>
      </c>
      <c r="H362" s="58">
        <f t="shared" si="36"/>
        <v>0</v>
      </c>
      <c r="I362" s="58">
        <f t="shared" si="36"/>
        <v>0</v>
      </c>
      <c r="J362" s="58">
        <f t="shared" si="36"/>
        <v>0</v>
      </c>
    </row>
    <row r="363" spans="1:10" ht="15" thickBot="1">
      <c r="A363" s="1077"/>
      <c r="B363" s="48"/>
      <c r="C363" s="963"/>
      <c r="D363" s="57" t="s">
        <v>49</v>
      </c>
      <c r="E363" s="72">
        <f t="shared" si="32"/>
        <v>0</v>
      </c>
      <c r="F363" s="58">
        <f t="shared" ref="F363:J363" si="37">F323+F280+F237+F194+F151+F108+F65+F22</f>
        <v>0</v>
      </c>
      <c r="G363" s="58">
        <f t="shared" si="37"/>
        <v>0</v>
      </c>
      <c r="H363" s="58">
        <f t="shared" si="37"/>
        <v>0</v>
      </c>
      <c r="I363" s="58">
        <f t="shared" si="37"/>
        <v>0</v>
      </c>
      <c r="J363" s="58">
        <f t="shared" si="37"/>
        <v>0</v>
      </c>
    </row>
    <row r="364" spans="1:10" ht="15.75" thickBot="1">
      <c r="A364" s="1078"/>
      <c r="B364" s="1082" t="s">
        <v>72</v>
      </c>
      <c r="C364" s="1083"/>
      <c r="D364" s="63" t="s">
        <v>49</v>
      </c>
      <c r="E364" s="78">
        <f t="shared" si="32"/>
        <v>6682971</v>
      </c>
      <c r="F364" s="79">
        <f t="shared" ref="F364:J364" si="38">F324+F281+F238+F195+F152+F109+F66+F23</f>
        <v>8162157.5999999996</v>
      </c>
      <c r="G364" s="79">
        <f t="shared" si="38"/>
        <v>4467869.5999999996</v>
      </c>
      <c r="H364" s="79">
        <f t="shared" si="38"/>
        <v>4586249</v>
      </c>
      <c r="I364" s="80">
        <f t="shared" si="38"/>
        <v>3365703</v>
      </c>
      <c r="J364" s="80">
        <f t="shared" si="38"/>
        <v>3404713</v>
      </c>
    </row>
    <row r="365" spans="1:10" ht="15" thickBot="1">
      <c r="A365" s="1067" t="s">
        <v>78</v>
      </c>
      <c r="B365" s="50"/>
      <c r="C365" s="1070" t="s">
        <v>68</v>
      </c>
      <c r="D365" s="7" t="s">
        <v>121</v>
      </c>
      <c r="E365" s="75">
        <f t="shared" si="32"/>
        <v>0</v>
      </c>
      <c r="F365" s="76">
        <f t="shared" ref="F365:J365" si="39">F325+F282+F239+F196+F153+F110+F67+F24</f>
        <v>8840</v>
      </c>
      <c r="G365" s="76">
        <f t="shared" si="39"/>
        <v>8528</v>
      </c>
      <c r="H365" s="76">
        <f t="shared" si="39"/>
        <v>8460</v>
      </c>
      <c r="I365" s="77">
        <f t="shared" si="39"/>
        <v>7460</v>
      </c>
      <c r="J365" s="77">
        <f t="shared" si="39"/>
        <v>7460</v>
      </c>
    </row>
    <row r="366" spans="1:10" ht="15" thickBot="1">
      <c r="A366" s="1068"/>
      <c r="B366" s="51"/>
      <c r="C366" s="1070"/>
      <c r="D366" s="57" t="s">
        <v>49</v>
      </c>
      <c r="E366" s="60">
        <f t="shared" si="32"/>
        <v>0</v>
      </c>
      <c r="F366" s="66">
        <f t="shared" ref="F366:J366" si="40">F326+F283+F240+F197+F154+F111+F68+F25</f>
        <v>251200</v>
      </c>
      <c r="G366" s="66">
        <f t="shared" si="40"/>
        <v>230560</v>
      </c>
      <c r="H366" s="66">
        <f t="shared" si="40"/>
        <v>243600</v>
      </c>
      <c r="I366" s="69">
        <f t="shared" si="40"/>
        <v>229200</v>
      </c>
      <c r="J366" s="69">
        <f t="shared" si="40"/>
        <v>229200</v>
      </c>
    </row>
    <row r="367" spans="1:10" ht="15" thickBot="1">
      <c r="A367" s="1068"/>
      <c r="B367" s="51"/>
      <c r="C367" s="1070" t="s">
        <v>74</v>
      </c>
      <c r="D367" s="7" t="s">
        <v>121</v>
      </c>
      <c r="E367" s="60">
        <f t="shared" si="32"/>
        <v>0</v>
      </c>
      <c r="F367" s="66">
        <f t="shared" ref="F367:J367" si="41">F327+F284+F241+F198+F155+F112+F69+F26</f>
        <v>0</v>
      </c>
      <c r="G367" s="66">
        <f t="shared" si="41"/>
        <v>0</v>
      </c>
      <c r="H367" s="66">
        <f t="shared" si="41"/>
        <v>0</v>
      </c>
      <c r="I367" s="69">
        <f t="shared" si="41"/>
        <v>0</v>
      </c>
      <c r="J367" s="69">
        <f t="shared" si="41"/>
        <v>0</v>
      </c>
    </row>
    <row r="368" spans="1:10" ht="15" thickBot="1">
      <c r="A368" s="1068"/>
      <c r="B368" s="51"/>
      <c r="C368" s="1070"/>
      <c r="D368" s="57" t="s">
        <v>49</v>
      </c>
      <c r="E368" s="60">
        <f t="shared" si="32"/>
        <v>0</v>
      </c>
      <c r="F368" s="66">
        <f t="shared" ref="F368:J368" si="42">F328+F285+F242+F199+F156+F113+F70+F27</f>
        <v>0</v>
      </c>
      <c r="G368" s="66">
        <f t="shared" si="42"/>
        <v>0</v>
      </c>
      <c r="H368" s="66">
        <f t="shared" si="42"/>
        <v>0</v>
      </c>
      <c r="I368" s="69">
        <f t="shared" si="42"/>
        <v>0</v>
      </c>
      <c r="J368" s="69">
        <f t="shared" si="42"/>
        <v>0</v>
      </c>
    </row>
    <row r="369" spans="1:10" ht="15" thickBot="1">
      <c r="A369" s="1068"/>
      <c r="B369" s="51"/>
      <c r="C369" s="1070" t="s">
        <v>44</v>
      </c>
      <c r="D369" s="7" t="s">
        <v>121</v>
      </c>
      <c r="E369" s="60">
        <f t="shared" si="32"/>
        <v>0</v>
      </c>
      <c r="F369" s="66">
        <f t="shared" ref="F369:J369" si="43">F329+F286+F243+F200+F157+F114+F71+F28</f>
        <v>375</v>
      </c>
      <c r="G369" s="66">
        <f t="shared" si="43"/>
        <v>425</v>
      </c>
      <c r="H369" s="66">
        <f t="shared" si="43"/>
        <v>425</v>
      </c>
      <c r="I369" s="69">
        <f t="shared" si="43"/>
        <v>425</v>
      </c>
      <c r="J369" s="69">
        <f t="shared" si="43"/>
        <v>425</v>
      </c>
    </row>
    <row r="370" spans="1:10" ht="15" thickBot="1">
      <c r="A370" s="1068"/>
      <c r="B370" s="51"/>
      <c r="C370" s="1070"/>
      <c r="D370" s="57" t="s">
        <v>49</v>
      </c>
      <c r="E370" s="60">
        <f t="shared" si="32"/>
        <v>0</v>
      </c>
      <c r="F370" s="66">
        <f t="shared" ref="F370:J370" si="44">F330+F287+F244+F201+F158+F115+F72+F29</f>
        <v>486750</v>
      </c>
      <c r="G370" s="66">
        <f t="shared" si="44"/>
        <v>580033</v>
      </c>
      <c r="H370" s="66">
        <f t="shared" si="44"/>
        <v>580033</v>
      </c>
      <c r="I370" s="69">
        <f t="shared" si="44"/>
        <v>580033</v>
      </c>
      <c r="J370" s="69">
        <f t="shared" si="44"/>
        <v>580033</v>
      </c>
    </row>
    <row r="371" spans="1:10" ht="15" thickBot="1">
      <c r="A371" s="1068"/>
      <c r="B371" s="51"/>
      <c r="C371" s="1070" t="s">
        <v>45</v>
      </c>
      <c r="D371" s="7" t="s">
        <v>121</v>
      </c>
      <c r="E371" s="60">
        <f t="shared" si="32"/>
        <v>0</v>
      </c>
      <c r="F371" s="66">
        <f t="shared" ref="F371:J371" si="45">F331+F288+F245+F202+F159+F116+F73+F30</f>
        <v>5450</v>
      </c>
      <c r="G371" s="66">
        <f t="shared" si="45"/>
        <v>3970</v>
      </c>
      <c r="H371" s="66">
        <f t="shared" si="45"/>
        <v>3964</v>
      </c>
      <c r="I371" s="69">
        <f t="shared" si="45"/>
        <v>3930</v>
      </c>
      <c r="J371" s="69">
        <f t="shared" si="45"/>
        <v>3930</v>
      </c>
    </row>
    <row r="372" spans="1:10" ht="15" thickBot="1">
      <c r="A372" s="1068"/>
      <c r="B372" s="51"/>
      <c r="C372" s="1070"/>
      <c r="D372" s="57" t="s">
        <v>49</v>
      </c>
      <c r="E372" s="60">
        <f t="shared" si="32"/>
        <v>0</v>
      </c>
      <c r="F372" s="66">
        <f t="shared" ref="F372:J372" si="46">F332+F289+F246+F203+F160+F117+F74+F31</f>
        <v>1198800</v>
      </c>
      <c r="G372" s="66">
        <f t="shared" si="46"/>
        <v>664890</v>
      </c>
      <c r="H372" s="66">
        <f t="shared" si="46"/>
        <v>663558</v>
      </c>
      <c r="I372" s="69">
        <f t="shared" si="46"/>
        <v>855810</v>
      </c>
      <c r="J372" s="69">
        <f t="shared" si="46"/>
        <v>855810</v>
      </c>
    </row>
    <row r="373" spans="1:10" ht="15" thickBot="1">
      <c r="A373" s="1068"/>
      <c r="B373" s="51"/>
      <c r="C373" s="1070" t="s">
        <v>46</v>
      </c>
      <c r="D373" s="7" t="s">
        <v>121</v>
      </c>
      <c r="E373" s="60">
        <f t="shared" si="32"/>
        <v>0</v>
      </c>
      <c r="F373" s="66">
        <f t="shared" ref="F373:J373" si="47">F333+F290+F247+F204+F161+F118+F75+F32</f>
        <v>0</v>
      </c>
      <c r="G373" s="66">
        <f t="shared" si="47"/>
        <v>0</v>
      </c>
      <c r="H373" s="66">
        <f t="shared" si="47"/>
        <v>0</v>
      </c>
      <c r="I373" s="69">
        <f t="shared" si="47"/>
        <v>0</v>
      </c>
      <c r="J373" s="69">
        <f t="shared" si="47"/>
        <v>0</v>
      </c>
    </row>
    <row r="374" spans="1:10" ht="15" thickBot="1">
      <c r="A374" s="1068"/>
      <c r="B374" s="52"/>
      <c r="C374" s="1070"/>
      <c r="D374" s="57" t="s">
        <v>49</v>
      </c>
      <c r="E374" s="72">
        <f t="shared" si="32"/>
        <v>0</v>
      </c>
      <c r="F374" s="73">
        <f t="shared" ref="F374:J374" si="48">F334+F291+F248+F205+F162+F119+F76+F33</f>
        <v>0</v>
      </c>
      <c r="G374" s="73">
        <f t="shared" si="48"/>
        <v>0</v>
      </c>
      <c r="H374" s="73">
        <f t="shared" si="48"/>
        <v>0</v>
      </c>
      <c r="I374" s="74">
        <f t="shared" si="48"/>
        <v>0</v>
      </c>
      <c r="J374" s="74">
        <f t="shared" si="48"/>
        <v>0</v>
      </c>
    </row>
    <row r="375" spans="1:10" ht="15.75" thickBot="1">
      <c r="A375" s="1069"/>
      <c r="B375" s="1071" t="s">
        <v>73</v>
      </c>
      <c r="C375" s="1072"/>
      <c r="D375" s="64" t="s">
        <v>49</v>
      </c>
      <c r="E375" s="81">
        <f t="shared" si="32"/>
        <v>0</v>
      </c>
      <c r="F375" s="82">
        <f t="shared" ref="F375:J375" si="49">F335+F292+F249+F206+F163+F120+F77+F34</f>
        <v>1936750</v>
      </c>
      <c r="G375" s="82">
        <f t="shared" si="49"/>
        <v>1475483</v>
      </c>
      <c r="H375" s="82">
        <f t="shared" si="49"/>
        <v>1487191</v>
      </c>
      <c r="I375" s="83">
        <f t="shared" si="49"/>
        <v>1665043</v>
      </c>
      <c r="J375" s="83">
        <f t="shared" si="49"/>
        <v>1665043</v>
      </c>
    </row>
    <row r="376" spans="1:10" ht="16.5" thickBot="1">
      <c r="A376" s="1073" t="s">
        <v>75</v>
      </c>
      <c r="B376" s="54"/>
      <c r="C376" s="91" t="s">
        <v>86</v>
      </c>
      <c r="D376" s="57" t="s">
        <v>49</v>
      </c>
      <c r="E376" s="60">
        <f t="shared" si="32"/>
        <v>105000</v>
      </c>
      <c r="F376" s="66">
        <f t="shared" ref="F376:J376" si="50">F336+F293+F250+F207+F164+F121+F78+F35</f>
        <v>30000</v>
      </c>
      <c r="G376" s="66">
        <f t="shared" si="50"/>
        <v>0</v>
      </c>
      <c r="H376" s="66">
        <f t="shared" si="50"/>
        <v>0</v>
      </c>
      <c r="I376" s="69">
        <f t="shared" si="50"/>
        <v>0</v>
      </c>
      <c r="J376" s="69">
        <f t="shared" si="50"/>
        <v>0</v>
      </c>
    </row>
    <row r="377" spans="1:10" ht="32.25" thickBot="1">
      <c r="A377" s="1074"/>
      <c r="B377" s="54"/>
      <c r="C377" s="62" t="s">
        <v>69</v>
      </c>
      <c r="D377" s="57" t="s">
        <v>49</v>
      </c>
      <c r="E377" s="60">
        <f t="shared" si="32"/>
        <v>10000</v>
      </c>
      <c r="F377" s="66">
        <f t="shared" ref="F377:J377" si="51">F337+F294+F251+F208+F165+F122+F79+F36</f>
        <v>10000</v>
      </c>
      <c r="G377" s="66">
        <f t="shared" si="51"/>
        <v>0</v>
      </c>
      <c r="H377" s="66">
        <f t="shared" si="51"/>
        <v>0</v>
      </c>
      <c r="I377" s="69">
        <f t="shared" si="51"/>
        <v>0</v>
      </c>
      <c r="J377" s="69">
        <f t="shared" si="51"/>
        <v>0</v>
      </c>
    </row>
    <row r="378" spans="1:10" ht="48" thickBot="1">
      <c r="A378" s="1074"/>
      <c r="B378" s="55"/>
      <c r="C378" s="62" t="s">
        <v>47</v>
      </c>
      <c r="D378" s="7" t="s">
        <v>49</v>
      </c>
      <c r="E378" s="61">
        <f t="shared" si="32"/>
        <v>673487.4</v>
      </c>
      <c r="F378" s="70">
        <f t="shared" ref="F378:J378" si="52">F338+F295+F252+F209+F166+F123+F80+F37</f>
        <v>1011890.76</v>
      </c>
      <c r="G378" s="70">
        <f t="shared" si="52"/>
        <v>594335.26</v>
      </c>
      <c r="H378" s="70">
        <f t="shared" si="52"/>
        <v>607344</v>
      </c>
      <c r="I378" s="71">
        <f t="shared" si="52"/>
        <v>503074.60000000003</v>
      </c>
      <c r="J378" s="71">
        <f t="shared" si="52"/>
        <v>506975.60000000003</v>
      </c>
    </row>
    <row r="379" spans="1:10" ht="15.75" thickBot="1">
      <c r="A379" s="1075"/>
      <c r="B379" s="953" t="s">
        <v>135</v>
      </c>
      <c r="C379" s="954"/>
      <c r="D379" s="86" t="s">
        <v>49</v>
      </c>
      <c r="E379" s="87">
        <f t="shared" si="32"/>
        <v>788487.4</v>
      </c>
      <c r="F379" s="87">
        <f t="shared" ref="F379:J379" si="53">F339+F296+F253+F210+F167+F124+F81+F38</f>
        <v>1051890.76</v>
      </c>
      <c r="G379" s="87">
        <f t="shared" si="53"/>
        <v>594335.26</v>
      </c>
      <c r="H379" s="87">
        <f t="shared" si="53"/>
        <v>607344</v>
      </c>
      <c r="I379" s="87">
        <f t="shared" si="53"/>
        <v>503074.60000000003</v>
      </c>
      <c r="J379" s="87">
        <f t="shared" si="53"/>
        <v>506975.60000000003</v>
      </c>
    </row>
    <row r="380" spans="1:10" ht="15.75" thickBot="1">
      <c r="B380" s="1058" t="s">
        <v>136</v>
      </c>
      <c r="C380" s="1059"/>
      <c r="D380" s="88" t="s">
        <v>49</v>
      </c>
      <c r="E380" s="89">
        <f t="shared" ref="E380:J380" si="54">SUM(E379,E375,E364)</f>
        <v>7471458.4000000004</v>
      </c>
      <c r="F380" s="89">
        <f t="shared" si="54"/>
        <v>11150798.359999999</v>
      </c>
      <c r="G380" s="89">
        <f t="shared" si="54"/>
        <v>6537687.8599999994</v>
      </c>
      <c r="H380" s="89">
        <f t="shared" si="54"/>
        <v>6680784</v>
      </c>
      <c r="I380" s="89">
        <f t="shared" si="54"/>
        <v>5533820.5999999996</v>
      </c>
      <c r="J380" s="89">
        <f t="shared" si="54"/>
        <v>5576731.5999999996</v>
      </c>
    </row>
  </sheetData>
  <sheetProtection sheet="1" objects="1" scenarios="1"/>
  <mergeCells count="216">
    <mergeCell ref="B380:C380"/>
    <mergeCell ref="A365:A375"/>
    <mergeCell ref="C365:C366"/>
    <mergeCell ref="C367:C368"/>
    <mergeCell ref="C369:C370"/>
    <mergeCell ref="C371:C372"/>
    <mergeCell ref="C373:C374"/>
    <mergeCell ref="B375:C375"/>
    <mergeCell ref="A376:A379"/>
    <mergeCell ref="B379:C379"/>
    <mergeCell ref="E342:J342"/>
    <mergeCell ref="E343:J343"/>
    <mergeCell ref="A345:A364"/>
    <mergeCell ref="B345:B352"/>
    <mergeCell ref="C345:C346"/>
    <mergeCell ref="C347:C348"/>
    <mergeCell ref="C349:C350"/>
    <mergeCell ref="C351:C352"/>
    <mergeCell ref="C353:C354"/>
    <mergeCell ref="C355:C356"/>
    <mergeCell ref="C359:C360"/>
    <mergeCell ref="C362:C363"/>
    <mergeCell ref="B364:C364"/>
    <mergeCell ref="C357:C358"/>
    <mergeCell ref="A336:A339"/>
    <mergeCell ref="B339:C339"/>
    <mergeCell ref="B340:C340"/>
    <mergeCell ref="A325:A335"/>
    <mergeCell ref="C325:C326"/>
    <mergeCell ref="C327:C328"/>
    <mergeCell ref="C329:C330"/>
    <mergeCell ref="C331:C332"/>
    <mergeCell ref="C333:C334"/>
    <mergeCell ref="B335:C335"/>
    <mergeCell ref="C322:C323"/>
    <mergeCell ref="B324:C324"/>
    <mergeCell ref="C290:C291"/>
    <mergeCell ref="B292:C292"/>
    <mergeCell ref="A293:A296"/>
    <mergeCell ref="B296:C296"/>
    <mergeCell ref="B297:C297"/>
    <mergeCell ref="A305:A324"/>
    <mergeCell ref="B305:B312"/>
    <mergeCell ref="C305:C306"/>
    <mergeCell ref="C307:C308"/>
    <mergeCell ref="C309:C310"/>
    <mergeCell ref="A282:A292"/>
    <mergeCell ref="C282:C283"/>
    <mergeCell ref="C284:C285"/>
    <mergeCell ref="C286:C287"/>
    <mergeCell ref="C288:C289"/>
    <mergeCell ref="C311:C312"/>
    <mergeCell ref="C313:C314"/>
    <mergeCell ref="C315:C316"/>
    <mergeCell ref="C319:C320"/>
    <mergeCell ref="C317:C318"/>
    <mergeCell ref="A250:A253"/>
    <mergeCell ref="B254:C254"/>
    <mergeCell ref="A262:A281"/>
    <mergeCell ref="B262:B269"/>
    <mergeCell ref="C262:C263"/>
    <mergeCell ref="C264:C265"/>
    <mergeCell ref="C266:C267"/>
    <mergeCell ref="C268:C269"/>
    <mergeCell ref="B253:C253"/>
    <mergeCell ref="C270:C271"/>
    <mergeCell ref="C272:C273"/>
    <mergeCell ref="C276:C277"/>
    <mergeCell ref="C279:C280"/>
    <mergeCell ref="B281:C281"/>
    <mergeCell ref="C274:C275"/>
    <mergeCell ref="C233:C234"/>
    <mergeCell ref="C236:C237"/>
    <mergeCell ref="B238:C238"/>
    <mergeCell ref="A239:A249"/>
    <mergeCell ref="C239:C240"/>
    <mergeCell ref="C241:C242"/>
    <mergeCell ref="C243:C244"/>
    <mergeCell ref="C245:C246"/>
    <mergeCell ref="A219:A238"/>
    <mergeCell ref="B219:B226"/>
    <mergeCell ref="C219:C220"/>
    <mergeCell ref="C221:C222"/>
    <mergeCell ref="C223:C224"/>
    <mergeCell ref="C225:C226"/>
    <mergeCell ref="C247:C248"/>
    <mergeCell ref="B249:C249"/>
    <mergeCell ref="C231:C232"/>
    <mergeCell ref="E217:J217"/>
    <mergeCell ref="E259:J259"/>
    <mergeCell ref="E260:J260"/>
    <mergeCell ref="E302:J302"/>
    <mergeCell ref="E303:J303"/>
    <mergeCell ref="A176:A195"/>
    <mergeCell ref="B176:B183"/>
    <mergeCell ref="C176:C177"/>
    <mergeCell ref="C178:C179"/>
    <mergeCell ref="C180:C181"/>
    <mergeCell ref="A207:A210"/>
    <mergeCell ref="B210:C210"/>
    <mergeCell ref="B211:C211"/>
    <mergeCell ref="C193:C194"/>
    <mergeCell ref="B195:C195"/>
    <mergeCell ref="A196:A206"/>
    <mergeCell ref="C196:C197"/>
    <mergeCell ref="C198:C199"/>
    <mergeCell ref="C200:C201"/>
    <mergeCell ref="C202:C203"/>
    <mergeCell ref="C204:C205"/>
    <mergeCell ref="B206:C206"/>
    <mergeCell ref="C227:C228"/>
    <mergeCell ref="C229:C230"/>
    <mergeCell ref="A164:A167"/>
    <mergeCell ref="B167:C167"/>
    <mergeCell ref="B168:C168"/>
    <mergeCell ref="E173:J173"/>
    <mergeCell ref="E174:J174"/>
    <mergeCell ref="E216:J216"/>
    <mergeCell ref="C182:C183"/>
    <mergeCell ref="C184:C185"/>
    <mergeCell ref="C186:C187"/>
    <mergeCell ref="C190:C191"/>
    <mergeCell ref="C188:C189"/>
    <mergeCell ref="A153:A163"/>
    <mergeCell ref="C153:C154"/>
    <mergeCell ref="C155:C156"/>
    <mergeCell ref="C157:C158"/>
    <mergeCell ref="C159:C160"/>
    <mergeCell ref="C161:C162"/>
    <mergeCell ref="B163:C163"/>
    <mergeCell ref="C139:C140"/>
    <mergeCell ref="C141:C142"/>
    <mergeCell ref="C143:C144"/>
    <mergeCell ref="C147:C148"/>
    <mergeCell ref="C150:C151"/>
    <mergeCell ref="B152:C152"/>
    <mergeCell ref="C145:C146"/>
    <mergeCell ref="A121:A124"/>
    <mergeCell ref="B124:C124"/>
    <mergeCell ref="B125:C125"/>
    <mergeCell ref="E130:J130"/>
    <mergeCell ref="E131:J131"/>
    <mergeCell ref="A133:A152"/>
    <mergeCell ref="B133:B140"/>
    <mergeCell ref="C133:C134"/>
    <mergeCell ref="C135:C136"/>
    <mergeCell ref="C137:C138"/>
    <mergeCell ref="A110:A120"/>
    <mergeCell ref="C110:C111"/>
    <mergeCell ref="C112:C113"/>
    <mergeCell ref="C114:C115"/>
    <mergeCell ref="C116:C117"/>
    <mergeCell ref="C118:C119"/>
    <mergeCell ref="B120:C120"/>
    <mergeCell ref="C96:C97"/>
    <mergeCell ref="C98:C99"/>
    <mergeCell ref="C100:C101"/>
    <mergeCell ref="C104:C105"/>
    <mergeCell ref="C107:C108"/>
    <mergeCell ref="B109:C109"/>
    <mergeCell ref="C102:C103"/>
    <mergeCell ref="A78:A81"/>
    <mergeCell ref="B81:C81"/>
    <mergeCell ref="B82:C82"/>
    <mergeCell ref="E87:J87"/>
    <mergeCell ref="E88:J88"/>
    <mergeCell ref="A90:A109"/>
    <mergeCell ref="B90:B97"/>
    <mergeCell ref="C90:C91"/>
    <mergeCell ref="C92:C93"/>
    <mergeCell ref="C94:C95"/>
    <mergeCell ref="B39:C39"/>
    <mergeCell ref="E44:J44"/>
    <mergeCell ref="E45:J45"/>
    <mergeCell ref="A47:A66"/>
    <mergeCell ref="B47:B54"/>
    <mergeCell ref="C47:C48"/>
    <mergeCell ref="C49:C50"/>
    <mergeCell ref="C51:C52"/>
    <mergeCell ref="A67:A77"/>
    <mergeCell ref="C67:C68"/>
    <mergeCell ref="C69:C70"/>
    <mergeCell ref="C71:C72"/>
    <mergeCell ref="C73:C74"/>
    <mergeCell ref="C75:C76"/>
    <mergeCell ref="B77:C77"/>
    <mergeCell ref="C53:C54"/>
    <mergeCell ref="C55:C56"/>
    <mergeCell ref="C57:C58"/>
    <mergeCell ref="C61:C62"/>
    <mergeCell ref="C64:C65"/>
    <mergeCell ref="B66:C66"/>
    <mergeCell ref="C59:C60"/>
    <mergeCell ref="A24:A34"/>
    <mergeCell ref="C24:C25"/>
    <mergeCell ref="C26:C27"/>
    <mergeCell ref="C28:C29"/>
    <mergeCell ref="C30:C31"/>
    <mergeCell ref="C32:C33"/>
    <mergeCell ref="B34:C34"/>
    <mergeCell ref="A35:A38"/>
    <mergeCell ref="B38:C38"/>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0866141732283472" right="0.70866141732283472" top="0.74803149606299213" bottom="0.74803149606299213" header="0.31496062992125984" footer="0.31496062992125984"/>
  <pageSetup paperSize="5" scale="60" orientation="landscape" r:id="rId1"/>
  <rowBreaks count="8" manualBreakCount="8">
    <brk id="40" max="16383" man="1"/>
    <brk id="83" max="16383" man="1"/>
    <brk id="127" max="16383" man="1"/>
    <brk id="170" max="16383" man="1"/>
    <brk id="213" max="16383" man="1"/>
    <brk id="256" max="16383" man="1"/>
    <brk id="299" max="16383" man="1"/>
    <brk id="340" max="16383" man="1"/>
  </rowBreaks>
  <drawing r:id="rId2"/>
</worksheet>
</file>

<file path=xl/worksheets/sheet6.xml><?xml version="1.0" encoding="utf-8"?>
<worksheet xmlns="http://schemas.openxmlformats.org/spreadsheetml/2006/main" xmlns:r="http://schemas.openxmlformats.org/officeDocument/2006/relationships">
  <sheetPr>
    <tabColor rgb="FF0070C0"/>
  </sheetPr>
  <dimension ref="A1:AE39"/>
  <sheetViews>
    <sheetView topLeftCell="J1" zoomScale="70" zoomScaleNormal="70" workbookViewId="0">
      <selection activeCell="AC3" sqref="AC1:AC1048576"/>
    </sheetView>
  </sheetViews>
  <sheetFormatPr defaultRowHeight="15"/>
  <cols>
    <col min="1" max="1" width="9.140625" bestFit="1" customWidth="1"/>
    <col min="2" max="2" width="26.85546875" bestFit="1" customWidth="1"/>
    <col min="7" max="7" width="9.42578125" bestFit="1" customWidth="1"/>
    <col min="8" max="8" width="9.42578125" customWidth="1"/>
    <col min="9" max="9" width="9.140625" bestFit="1" customWidth="1"/>
    <col min="28" max="28" width="10.140625" bestFit="1" customWidth="1"/>
    <col min="29" max="30" width="10.140625" customWidth="1"/>
    <col min="31" max="31" width="12.28515625" customWidth="1"/>
  </cols>
  <sheetData>
    <row r="1" spans="1:31" ht="20.25">
      <c r="A1" s="49"/>
      <c r="B1" s="49"/>
      <c r="C1" s="49"/>
      <c r="D1" s="1061" t="s">
        <v>345</v>
      </c>
      <c r="E1" s="1062"/>
      <c r="F1" s="1062"/>
      <c r="G1" s="1062"/>
      <c r="H1" s="1062"/>
      <c r="I1" s="1062"/>
      <c r="J1" s="1062"/>
      <c r="K1" s="1062"/>
      <c r="L1" s="1062"/>
      <c r="M1" s="1062"/>
      <c r="N1" s="1062"/>
      <c r="O1" s="1062"/>
      <c r="P1" s="1062"/>
      <c r="Q1" s="1062"/>
      <c r="R1" s="1062"/>
      <c r="S1" s="1062"/>
      <c r="T1" s="1062"/>
      <c r="U1" s="1062"/>
      <c r="V1" s="1062"/>
      <c r="W1" s="1062"/>
      <c r="X1" s="1062"/>
      <c r="Y1" s="1062"/>
      <c r="Z1" s="1062"/>
      <c r="AA1" s="1062"/>
      <c r="AB1" s="1062"/>
      <c r="AC1" s="1062"/>
      <c r="AD1" s="1063"/>
      <c r="AE1" s="446"/>
    </row>
    <row r="2" spans="1:31" ht="16.5" thickBot="1">
      <c r="A2" s="49"/>
      <c r="B2" s="49"/>
      <c r="C2" s="49"/>
      <c r="D2" s="1064" t="s">
        <v>57</v>
      </c>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6"/>
      <c r="AE2" s="447"/>
    </row>
    <row r="3" spans="1:31" ht="15.75" thickBot="1">
      <c r="A3" s="49"/>
      <c r="B3" s="49"/>
      <c r="C3" s="49"/>
      <c r="D3" s="448">
        <v>6</v>
      </c>
      <c r="E3" s="448">
        <v>14</v>
      </c>
      <c r="F3" s="448">
        <v>18</v>
      </c>
      <c r="G3" s="448">
        <v>19</v>
      </c>
      <c r="H3" s="448">
        <v>23</v>
      </c>
      <c r="I3" s="448">
        <v>25</v>
      </c>
      <c r="J3" s="448">
        <v>26</v>
      </c>
      <c r="K3" s="448">
        <v>33</v>
      </c>
      <c r="L3" s="448">
        <v>35</v>
      </c>
      <c r="M3" s="448">
        <v>37</v>
      </c>
      <c r="N3" s="448">
        <v>38</v>
      </c>
      <c r="O3" s="448">
        <v>39</v>
      </c>
      <c r="P3" s="448">
        <v>44</v>
      </c>
      <c r="Q3" s="448">
        <v>45</v>
      </c>
      <c r="R3" s="448">
        <v>46</v>
      </c>
      <c r="S3" s="448">
        <v>47</v>
      </c>
      <c r="T3" s="448">
        <v>49</v>
      </c>
      <c r="U3" s="448">
        <v>52</v>
      </c>
      <c r="V3" s="448">
        <v>53</v>
      </c>
      <c r="W3" s="448">
        <v>57</v>
      </c>
      <c r="X3" s="448">
        <v>58</v>
      </c>
      <c r="Y3" s="448">
        <v>59</v>
      </c>
      <c r="Z3" s="448">
        <v>60</v>
      </c>
      <c r="AA3" s="448">
        <v>61</v>
      </c>
      <c r="AB3" s="448" t="s">
        <v>323</v>
      </c>
      <c r="AC3" s="448" t="s">
        <v>336</v>
      </c>
      <c r="AD3" s="448" t="s">
        <v>334</v>
      </c>
      <c r="AE3" s="448" t="s">
        <v>237</v>
      </c>
    </row>
    <row r="4" spans="1:31" ht="15.75" thickBot="1">
      <c r="A4" s="1079" t="s">
        <v>40</v>
      </c>
      <c r="B4" s="1070" t="s">
        <v>42</v>
      </c>
      <c r="C4" s="7" t="s">
        <v>121</v>
      </c>
      <c r="D4" s="436">
        <f>'5-Year Plan (2014-19)'!BC182</f>
        <v>0</v>
      </c>
      <c r="E4" s="460">
        <f>'5-Year Plan (2014-19)'!BC76</f>
        <v>0</v>
      </c>
      <c r="F4" s="437">
        <f>'5-Year Plan (2014-19)'!BC39</f>
        <v>0</v>
      </c>
      <c r="G4" s="437">
        <f>'5-Year Plan (2014-19)'!$BC$203</f>
        <v>0</v>
      </c>
      <c r="H4" s="437">
        <f>'5-Year Plan (2014-19)'!BC71</f>
        <v>0</v>
      </c>
      <c r="I4" s="437">
        <f>SUM('5-Year Plan (2014-19)'!$BC$183,'5-Year Plan (2014-19)'!$BC$204)</f>
        <v>0</v>
      </c>
      <c r="J4" s="437">
        <f>'5-Year Plan (2014-19)'!$BC$157</f>
        <v>0</v>
      </c>
      <c r="K4" s="437">
        <f>'5-Year Plan (2014-19)'!$BC$40</f>
        <v>0</v>
      </c>
      <c r="L4" s="437">
        <f>'5-Year Plan (2014-19)'!$BC$41</f>
        <v>0</v>
      </c>
      <c r="M4" s="437">
        <f>'5-Year Plan (2014-19)'!$BC$184</f>
        <v>0</v>
      </c>
      <c r="N4" s="437">
        <f>'5-Year Plan (2014-19)'!$BC$162</f>
        <v>0</v>
      </c>
      <c r="O4" s="437">
        <f>SUM('5-Year Plan (2014-19)'!$BC$185,'5-Year Plan (2014-19)'!$BC$205)</f>
        <v>0</v>
      </c>
      <c r="P4" s="437">
        <f>'5-Year Plan (2014-19)'!$BC$194</f>
        <v>0</v>
      </c>
      <c r="Q4" s="437">
        <f>SUM('5-Year Plan (2014-19)'!$BC$186,'5-Year Plan (2014-19)'!$BC$206)</f>
        <v>0</v>
      </c>
      <c r="R4" s="437">
        <f>'5-Year Plan (2014-19)'!$BC$195</f>
        <v>0</v>
      </c>
      <c r="S4" s="437">
        <f>SUM('5-Year Plan (2014-19)'!$BC$187,'5-Year Plan (2014-19)'!$BC$207)</f>
        <v>0</v>
      </c>
      <c r="T4" s="437">
        <f>'5-Year Plan (2014-19)'!$BC$51</f>
        <v>0</v>
      </c>
      <c r="U4" s="437"/>
      <c r="V4" s="437">
        <f>'5-Year Plan (2014-19)'!BC88</f>
        <v>0</v>
      </c>
      <c r="W4" s="437">
        <f>'5-Year Plan (2014-19)'!$BC$196</f>
        <v>0</v>
      </c>
      <c r="X4" s="437">
        <f>'5-Year Plan (2014-19)'!$BC$212</f>
        <v>0</v>
      </c>
      <c r="Y4" s="437">
        <f>'5-Year Plan (2014-19)'!$BC$52</f>
        <v>100</v>
      </c>
      <c r="Z4" s="437">
        <f>'5-Year Plan (2014-19)'!$BC$213</f>
        <v>0</v>
      </c>
      <c r="AA4" s="437">
        <f>'5-Year Plan (2014-19)'!$BC$197</f>
        <v>0</v>
      </c>
      <c r="AB4" s="472">
        <f>'5-Year Plan (2014-19)'!BC102+'5-Year Plan (2014-19)'!BC143</f>
        <v>0</v>
      </c>
      <c r="AC4" s="472">
        <f>'5-Year Plan (2014-19)'!BC142</f>
        <v>0</v>
      </c>
      <c r="AD4" s="472">
        <f>'5-Year Plan (2014-19)'!BC87</f>
        <v>0</v>
      </c>
      <c r="AE4" s="449">
        <f>SUM(D4:AD4)</f>
        <v>100</v>
      </c>
    </row>
    <row r="5" spans="1:31" ht="15.75" thickBot="1">
      <c r="A5" s="1080"/>
      <c r="B5" s="1070"/>
      <c r="C5" s="57" t="s">
        <v>49</v>
      </c>
      <c r="D5" s="435">
        <f>'5-Year Plan (2014-19)'!BE182</f>
        <v>0</v>
      </c>
      <c r="E5" s="642">
        <f>'5-Year Plan (2014-19)'!BE76</f>
        <v>0</v>
      </c>
      <c r="F5" s="404">
        <f>'5-Year Plan (2014-19)'!BE39</f>
        <v>0</v>
      </c>
      <c r="G5" s="404">
        <f>'5-Year Plan (2014-19)'!$BE$203</f>
        <v>0</v>
      </c>
      <c r="H5" s="404">
        <f>'5-Year Plan (2014-19)'!BE71</f>
        <v>0</v>
      </c>
      <c r="I5" s="404">
        <f>SUM('5-Year Plan (2014-19)'!$BE$183,'5-Year Plan (2014-19)'!$BE$204)</f>
        <v>0</v>
      </c>
      <c r="J5" s="404">
        <f>'5-Year Plan (2014-19)'!$BE$157</f>
        <v>0</v>
      </c>
      <c r="K5" s="404">
        <f>'5-Year Plan (2014-19)'!$BE$40</f>
        <v>0</v>
      </c>
      <c r="L5" s="404">
        <f>'5-Year Plan (2014-19)'!$BE$41</f>
        <v>0</v>
      </c>
      <c r="M5" s="404">
        <f>'5-Year Plan (2014-19)'!$BE$184</f>
        <v>0</v>
      </c>
      <c r="N5" s="404">
        <f>'5-Year Plan (2014-19)'!$BE$162</f>
        <v>0</v>
      </c>
      <c r="O5" s="404">
        <f>SUM('5-Year Plan (2014-19)'!$BE$185,'5-Year Plan (2014-19)'!$BE$205)</f>
        <v>0</v>
      </c>
      <c r="P5" s="404">
        <f>'5-Year Plan (2014-19)'!$BE$194</f>
        <v>0</v>
      </c>
      <c r="Q5" s="404">
        <f>SUM('5-Year Plan (2014-19)'!$BE$186,'5-Year Plan (2014-19)'!$BE$206)</f>
        <v>0</v>
      </c>
      <c r="R5" s="404">
        <f>'5-Year Plan (2014-19)'!$BE$195</f>
        <v>0</v>
      </c>
      <c r="S5" s="404">
        <f>SUM('5-Year Plan (2014-19)'!$BE$187,'5-Year Plan (2014-19)'!$BE$207)</f>
        <v>0</v>
      </c>
      <c r="T5" s="404">
        <f>'5-Year Plan (2014-19)'!$BE$51</f>
        <v>0</v>
      </c>
      <c r="U5" s="404"/>
      <c r="V5" s="404">
        <f>'5-Year Plan (2014-19)'!BE88</f>
        <v>0</v>
      </c>
      <c r="W5" s="404">
        <f>'5-Year Plan (2014-19)'!$BE$196</f>
        <v>0</v>
      </c>
      <c r="X5" s="404">
        <f>'5-Year Plan (2014-19)'!$BE$212</f>
        <v>0</v>
      </c>
      <c r="Y5" s="404">
        <f>'5-Year Plan (2014-19)'!$BE$52</f>
        <v>6000</v>
      </c>
      <c r="Z5" s="404">
        <f>'5-Year Plan (2014-19)'!$BE$213</f>
        <v>0</v>
      </c>
      <c r="AA5" s="404">
        <f>'5-Year Plan (2014-19)'!$BE$197</f>
        <v>0</v>
      </c>
      <c r="AB5" s="412">
        <f>'5-Year Plan (2014-19)'!BE102+'5-Year Plan (2014-19)'!BE143</f>
        <v>0</v>
      </c>
      <c r="AC5" s="412">
        <f>'5-Year Plan (2014-19)'!BE142</f>
        <v>0</v>
      </c>
      <c r="AD5" s="412">
        <f>'5-Year Plan (2014-19)'!BE87</f>
        <v>0</v>
      </c>
      <c r="AE5" s="449">
        <f t="shared" ref="AE5:AE38" si="0">SUM(D5:AD5)</f>
        <v>6000</v>
      </c>
    </row>
    <row r="6" spans="1:31" ht="15.75" thickBot="1">
      <c r="A6" s="1080"/>
      <c r="B6" s="1070" t="s">
        <v>65</v>
      </c>
      <c r="C6" s="7" t="s">
        <v>121</v>
      </c>
      <c r="D6" s="429">
        <f>'5-Year Plan (2014-19)'!BF182</f>
        <v>0</v>
      </c>
      <c r="E6" s="462">
        <f>'5-Year Plan (2014-19)'!BF76</f>
        <v>500</v>
      </c>
      <c r="F6" s="427">
        <f>'5-Year Plan (2014-19)'!BF39</f>
        <v>0</v>
      </c>
      <c r="G6" s="427">
        <f>'5-Year Plan (2014-19)'!$BF$203</f>
        <v>0</v>
      </c>
      <c r="H6" s="427">
        <f>'5-Year Plan (2014-19)'!BF71</f>
        <v>0</v>
      </c>
      <c r="I6" s="427">
        <f>SUM('5-Year Plan (2014-19)'!$BF$183,'5-Year Plan (2014-19)'!$BF$204)</f>
        <v>0</v>
      </c>
      <c r="J6" s="427">
        <f>'5-Year Plan (2014-19)'!$BF$157</f>
        <v>0</v>
      </c>
      <c r="K6" s="427">
        <f>'5-Year Plan (2014-19)'!$BF$40</f>
        <v>0</v>
      </c>
      <c r="L6" s="427">
        <f>'5-Year Plan (2014-19)'!$BF$41</f>
        <v>0</v>
      </c>
      <c r="M6" s="427">
        <f>'5-Year Plan (2014-19)'!$BF$184</f>
        <v>0</v>
      </c>
      <c r="N6" s="427">
        <f>'5-Year Plan (2014-19)'!$BF$162</f>
        <v>0</v>
      </c>
      <c r="O6" s="427">
        <f>SUM('5-Year Plan (2014-19)'!$BF$185,'5-Year Plan (2014-19)'!$BF$205)</f>
        <v>0</v>
      </c>
      <c r="P6" s="427">
        <f>'5-Year Plan (2014-19)'!$BF$194</f>
        <v>0</v>
      </c>
      <c r="Q6" s="427">
        <f>SUM('5-Year Plan (2014-19)'!$BF$186,'5-Year Plan (2014-19)'!$BF$206)</f>
        <v>0</v>
      </c>
      <c r="R6" s="427">
        <f>'5-Year Plan (2014-19)'!$BF$195</f>
        <v>0</v>
      </c>
      <c r="S6" s="427">
        <f>SUM('5-Year Plan (2014-19)'!$BF$187,'5-Year Plan (2014-19)'!$BF$207)</f>
        <v>0</v>
      </c>
      <c r="T6" s="427">
        <f>'5-Year Plan (2014-19)'!$BF$51</f>
        <v>500</v>
      </c>
      <c r="U6" s="427"/>
      <c r="V6" s="427">
        <f>'5-Year Plan (2014-19)'!BF88</f>
        <v>0</v>
      </c>
      <c r="W6" s="427">
        <f>'5-Year Plan (2014-19)'!$BF$196</f>
        <v>0</v>
      </c>
      <c r="X6" s="427">
        <f>'5-Year Plan (2014-19)'!$BF$212</f>
        <v>0</v>
      </c>
      <c r="Y6" s="427">
        <f>'5-Year Plan (2014-19)'!$BF$52</f>
        <v>25</v>
      </c>
      <c r="Z6" s="427">
        <f>'5-Year Plan (2014-19)'!$BF$213</f>
        <v>0</v>
      </c>
      <c r="AA6" s="427">
        <f>'5-Year Plan (2014-19)'!$BF$197</f>
        <v>0</v>
      </c>
      <c r="AB6" s="473">
        <f>'5-Year Plan (2014-19)'!BF102+'5-Year Plan (2014-19)'!BF143</f>
        <v>0</v>
      </c>
      <c r="AC6" s="473">
        <f>'5-Year Plan (2014-19)'!BF142</f>
        <v>0</v>
      </c>
      <c r="AD6" s="473">
        <f>'5-Year Plan (2014-19)'!BF87</f>
        <v>0</v>
      </c>
      <c r="AE6" s="449">
        <f t="shared" si="0"/>
        <v>1025</v>
      </c>
    </row>
    <row r="7" spans="1:31" ht="15.75" thickBot="1">
      <c r="A7" s="1080"/>
      <c r="B7" s="1070"/>
      <c r="C7" s="57" t="s">
        <v>49</v>
      </c>
      <c r="D7" s="430">
        <f>'5-Year Plan (2014-19)'!BH182</f>
        <v>0</v>
      </c>
      <c r="E7" s="461">
        <f>'5-Year Plan (2014-19)'!BH76</f>
        <v>17500</v>
      </c>
      <c r="F7" s="404">
        <f>'5-Year Plan (2014-19)'!BH39</f>
        <v>0</v>
      </c>
      <c r="G7" s="404">
        <f>'5-Year Plan (2014-19)'!$BH$203</f>
        <v>0</v>
      </c>
      <c r="H7" s="404">
        <f>'5-Year Plan (2014-19)'!BH71</f>
        <v>0</v>
      </c>
      <c r="I7" s="404">
        <f>SUM('5-Year Plan (2014-19)'!$BH$183,'5-Year Plan (2014-19)'!$BH$204)</f>
        <v>0</v>
      </c>
      <c r="J7" s="404">
        <f>'5-Year Plan (2014-19)'!$BH$157</f>
        <v>0</v>
      </c>
      <c r="K7" s="404">
        <f>'5-Year Plan (2014-19)'!$BH$40</f>
        <v>0</v>
      </c>
      <c r="L7" s="404">
        <f>'5-Year Plan (2014-19)'!$BH$41</f>
        <v>0</v>
      </c>
      <c r="M7" s="404">
        <f>'5-Year Plan (2014-19)'!$BH$184</f>
        <v>0</v>
      </c>
      <c r="N7" s="404">
        <f>'5-Year Plan (2014-19)'!$BH$162</f>
        <v>0</v>
      </c>
      <c r="O7" s="404">
        <v>4550</v>
      </c>
      <c r="P7" s="404">
        <f>'5-Year Plan (2014-19)'!$BH$194</f>
        <v>0</v>
      </c>
      <c r="Q7" s="404">
        <f>SUM('5-Year Plan (2014-19)'!$BH$186,'5-Year Plan (2014-19)'!$BH$206)</f>
        <v>0</v>
      </c>
      <c r="R7" s="404">
        <f>'5-Year Plan (2014-19)'!$BH$195</f>
        <v>0</v>
      </c>
      <c r="S7" s="404">
        <f>SUM('5-Year Plan (2014-19)'!$BH$187,'5-Year Plan (2014-19)'!$BH$207)</f>
        <v>0</v>
      </c>
      <c r="T7" s="404">
        <f>'5-Year Plan (2014-19)'!$BH$51</f>
        <v>15000</v>
      </c>
      <c r="U7" s="404"/>
      <c r="V7" s="404">
        <f>'5-Year Plan (2014-19)'!BH88</f>
        <v>0</v>
      </c>
      <c r="W7" s="404">
        <f>'5-Year Plan (2014-19)'!$BH$196</f>
        <v>0</v>
      </c>
      <c r="X7" s="404">
        <f>'5-Year Plan (2014-19)'!$BH$212</f>
        <v>0</v>
      </c>
      <c r="Y7" s="404">
        <f>'5-Year Plan (2014-19)'!$BH$52</f>
        <v>1500</v>
      </c>
      <c r="Z7" s="404">
        <f>'5-Year Plan (2014-19)'!$BH$213</f>
        <v>0</v>
      </c>
      <c r="AA7" s="404">
        <f>'5-Year Plan (2014-19)'!$BH$197</f>
        <v>0</v>
      </c>
      <c r="AB7" s="412">
        <f>'5-Year Plan (2014-19)'!BH102+'5-Year Plan (2014-19)'!BH143</f>
        <v>0</v>
      </c>
      <c r="AC7" s="412">
        <f>'5-Year Plan (2014-19)'!BH142</f>
        <v>0</v>
      </c>
      <c r="AD7" s="412">
        <f>'5-Year Plan (2014-19)'!BH87</f>
        <v>0</v>
      </c>
      <c r="AE7" s="449">
        <f t="shared" si="0"/>
        <v>38550</v>
      </c>
    </row>
    <row r="8" spans="1:31" ht="15.75" thickBot="1">
      <c r="A8" s="1080"/>
      <c r="B8" s="1070" t="s">
        <v>235</v>
      </c>
      <c r="C8" s="7" t="s">
        <v>121</v>
      </c>
      <c r="D8" s="429">
        <f>'5-Year Plan (2014-19)'!BI182</f>
        <v>0</v>
      </c>
      <c r="E8" s="462">
        <f>'5-Year Plan (2014-19)'!BI76</f>
        <v>0</v>
      </c>
      <c r="F8" s="427">
        <f>'5-Year Plan (2014-19)'!BI39</f>
        <v>0</v>
      </c>
      <c r="G8" s="427">
        <f>'5-Year Plan (2014-19)'!$BI$203</f>
        <v>0</v>
      </c>
      <c r="H8" s="427">
        <f>'5-Year Plan (2014-19)'!BI71</f>
        <v>0</v>
      </c>
      <c r="I8" s="427">
        <f>SUM('5-Year Plan (2014-19)'!$BI$183,'5-Year Plan (2014-19)'!$BI$204)</f>
        <v>0</v>
      </c>
      <c r="J8" s="427">
        <f>'5-Year Plan (2014-19)'!$BI$157</f>
        <v>0</v>
      </c>
      <c r="K8" s="427">
        <f>'5-Year Plan (2014-19)'!$BI$40</f>
        <v>0</v>
      </c>
      <c r="L8" s="427">
        <f>'5-Year Plan (2014-19)'!$BI$41</f>
        <v>0</v>
      </c>
      <c r="M8" s="427">
        <f>'5-Year Plan (2014-19)'!$BI$184</f>
        <v>0</v>
      </c>
      <c r="N8" s="427">
        <f>'5-Year Plan (2014-19)'!$BI$162</f>
        <v>0</v>
      </c>
      <c r="O8" s="427">
        <f>SUM('5-Year Plan (2014-19)'!$BI$185,'5-Year Plan (2014-19)'!$BI$205)</f>
        <v>0</v>
      </c>
      <c r="P8" s="427">
        <f>'5-Year Plan (2014-19)'!$BI$194</f>
        <v>0</v>
      </c>
      <c r="Q8" s="427">
        <f>SUM('5-Year Plan (2014-19)'!$BI$186,'5-Year Plan (2014-19)'!$BI$206)</f>
        <v>0</v>
      </c>
      <c r="R8" s="427">
        <f>'5-Year Plan (2014-19)'!$BI$195</f>
        <v>0</v>
      </c>
      <c r="S8" s="427">
        <f>SUM('5-Year Plan (2014-19)'!$BI$187,'5-Year Plan (2014-19)'!$BI$207)</f>
        <v>0</v>
      </c>
      <c r="T8" s="427">
        <f>'5-Year Plan (2014-19)'!$BI$51</f>
        <v>0</v>
      </c>
      <c r="U8" s="427"/>
      <c r="V8" s="427">
        <f>'5-Year Plan (2014-19)'!BI88</f>
        <v>0</v>
      </c>
      <c r="W8" s="427">
        <f>'5-Year Plan (2014-19)'!$BI$196</f>
        <v>0</v>
      </c>
      <c r="X8" s="427">
        <f>'5-Year Plan (2014-19)'!$BI$212</f>
        <v>0</v>
      </c>
      <c r="Y8" s="427">
        <f>'5-Year Plan (2014-19)'!$BI$52</f>
        <v>0</v>
      </c>
      <c r="Z8" s="427">
        <f>'5-Year Plan (2014-19)'!$BI$213</f>
        <v>0</v>
      </c>
      <c r="AA8" s="427">
        <f>'5-Year Plan (2014-19)'!$BI$197</f>
        <v>0</v>
      </c>
      <c r="AB8" s="473">
        <f>'5-Year Plan (2014-19)'!BI102+'5-Year Plan (2014-19)'!BI143</f>
        <v>0</v>
      </c>
      <c r="AC8" s="473">
        <f>'5-Year Plan (2014-19)'!BI142</f>
        <v>0</v>
      </c>
      <c r="AD8" s="473">
        <f>'5-Year Plan (2014-19)'!BI87</f>
        <v>0</v>
      </c>
      <c r="AE8" s="449">
        <f t="shared" si="0"/>
        <v>0</v>
      </c>
    </row>
    <row r="9" spans="1:31" ht="15.75" thickBot="1">
      <c r="A9" s="1080"/>
      <c r="B9" s="1070"/>
      <c r="C9" s="57" t="s">
        <v>49</v>
      </c>
      <c r="D9" s="430">
        <f>'5-Year Plan (2014-19)'!BK182</f>
        <v>0</v>
      </c>
      <c r="E9" s="461">
        <f>'5-Year Plan (2014-19)'!BK76</f>
        <v>0</v>
      </c>
      <c r="F9" s="404">
        <f>'5-Year Plan (2014-19)'!BK39</f>
        <v>0</v>
      </c>
      <c r="G9" s="404">
        <f>'5-Year Plan (2014-19)'!$BK$203</f>
        <v>0</v>
      </c>
      <c r="H9" s="404">
        <f>'5-Year Plan (2014-19)'!BK71</f>
        <v>0</v>
      </c>
      <c r="I9" s="404">
        <f>SUM('5-Year Plan (2014-19)'!$BK$183,'5-Year Plan (2014-19)'!$BK$204)</f>
        <v>0</v>
      </c>
      <c r="J9" s="404">
        <f>'5-Year Plan (2014-19)'!$BK$157</f>
        <v>0</v>
      </c>
      <c r="K9" s="404">
        <f>'5-Year Plan (2014-19)'!$BK$40</f>
        <v>0</v>
      </c>
      <c r="L9" s="404">
        <f>'5-Year Plan (2014-19)'!$BK$41</f>
        <v>0</v>
      </c>
      <c r="M9" s="404">
        <f>'5-Year Plan (2014-19)'!$BK$184</f>
        <v>0</v>
      </c>
      <c r="N9" s="404">
        <f>'5-Year Plan (2014-19)'!$BK$162</f>
        <v>0</v>
      </c>
      <c r="O9" s="404">
        <f>SUM('5-Year Plan (2014-19)'!$BK$185,'5-Year Plan (2014-19)'!$BK$205)</f>
        <v>0</v>
      </c>
      <c r="P9" s="404">
        <f>'5-Year Plan (2014-19)'!$BK$194</f>
        <v>0</v>
      </c>
      <c r="Q9" s="404">
        <f>SUM('5-Year Plan (2014-19)'!$BK$186,'5-Year Plan (2014-19)'!$BK$206)</f>
        <v>0</v>
      </c>
      <c r="R9" s="404">
        <f>'5-Year Plan (2014-19)'!$BK$195</f>
        <v>0</v>
      </c>
      <c r="S9" s="404">
        <f>SUM('5-Year Plan (2014-19)'!$BK$187,'5-Year Plan (2014-19)'!$BK$207)</f>
        <v>0</v>
      </c>
      <c r="T9" s="404">
        <f>'5-Year Plan (2014-19)'!$BK$51</f>
        <v>0</v>
      </c>
      <c r="U9" s="404"/>
      <c r="V9" s="404">
        <f>'5-Year Plan (2014-19)'!BK88</f>
        <v>0</v>
      </c>
      <c r="W9" s="404">
        <f>'5-Year Plan (2014-19)'!$BK$196</f>
        <v>0</v>
      </c>
      <c r="X9" s="404">
        <f>'5-Year Plan (2014-19)'!$BK$212</f>
        <v>0</v>
      </c>
      <c r="Y9" s="404">
        <f>'5-Year Plan (2014-19)'!$BK$52</f>
        <v>0</v>
      </c>
      <c r="Z9" s="404">
        <f>'5-Year Plan (2014-19)'!$BK$213</f>
        <v>0</v>
      </c>
      <c r="AA9" s="404">
        <f>'5-Year Plan (2014-19)'!$BK$197</f>
        <v>0</v>
      </c>
      <c r="AB9" s="412">
        <f>'5-Year Plan (2014-19)'!BK102+'5-Year Plan (2014-19)'!BK143</f>
        <v>0</v>
      </c>
      <c r="AC9" s="412">
        <f>'5-Year Plan (2014-19)'!BK142</f>
        <v>0</v>
      </c>
      <c r="AD9" s="412">
        <f>'5-Year Plan (2014-19)'!BK87</f>
        <v>0</v>
      </c>
      <c r="AE9" s="449">
        <f t="shared" si="0"/>
        <v>0</v>
      </c>
    </row>
    <row r="10" spans="1:31" ht="15.75" thickBot="1">
      <c r="A10" s="1080"/>
      <c r="B10" s="1070" t="s">
        <v>272</v>
      </c>
      <c r="C10" s="7" t="s">
        <v>121</v>
      </c>
      <c r="D10" s="429">
        <f>'5-Year Plan (2014-19)'!BL182</f>
        <v>0</v>
      </c>
      <c r="E10" s="462">
        <f>'5-Year Plan (2014-19)'!BL76</f>
        <v>0</v>
      </c>
      <c r="F10" s="427">
        <f>'5-Year Plan (2014-19)'!BL39</f>
        <v>500</v>
      </c>
      <c r="G10" s="427">
        <f>'5-Year Plan (2014-19)'!$BL$203</f>
        <v>0</v>
      </c>
      <c r="H10" s="427">
        <f>'5-Year Plan (2014-19)'!BL71</f>
        <v>1500</v>
      </c>
      <c r="I10" s="427">
        <f>SUM('5-Year Plan (2014-19)'!$BL$183,'5-Year Plan (2014-19)'!$BL$204)</f>
        <v>0</v>
      </c>
      <c r="J10" s="427">
        <f>'5-Year Plan (2014-19)'!$BL$157</f>
        <v>0</v>
      </c>
      <c r="K10" s="427">
        <f>'5-Year Plan (2014-19)'!$BL$40</f>
        <v>0</v>
      </c>
      <c r="L10" s="427">
        <f>'5-Year Plan (2014-19)'!$BL$41</f>
        <v>0</v>
      </c>
      <c r="M10" s="427">
        <f>'5-Year Plan (2014-19)'!$BL$184</f>
        <v>0</v>
      </c>
      <c r="N10" s="427">
        <f>'5-Year Plan (2014-19)'!$BL$162</f>
        <v>0</v>
      </c>
      <c r="O10" s="427">
        <f>SUM('5-Year Plan (2014-19)'!$BL$185,'5-Year Plan (2014-19)'!$BL$205)</f>
        <v>0</v>
      </c>
      <c r="P10" s="427">
        <f>'5-Year Plan (2014-19)'!$BL$194</f>
        <v>0</v>
      </c>
      <c r="Q10" s="427">
        <f>SUM('5-Year Plan (2014-19)'!$BL$186,'5-Year Plan (2014-19)'!$BL$206)</f>
        <v>0</v>
      </c>
      <c r="R10" s="427">
        <f>'5-Year Plan (2014-19)'!$BL$195</f>
        <v>0</v>
      </c>
      <c r="S10" s="427">
        <f>SUM('5-Year Plan (2014-19)'!$BL$187,'5-Year Plan (2014-19)'!$BL$207)</f>
        <v>0</v>
      </c>
      <c r="T10" s="427">
        <f>'5-Year Plan (2014-19)'!$BL$51</f>
        <v>0</v>
      </c>
      <c r="U10" s="427"/>
      <c r="V10" s="427">
        <f>'5-Year Plan (2014-19)'!BL88</f>
        <v>0</v>
      </c>
      <c r="W10" s="427">
        <f>'5-Year Plan (2014-19)'!$BL$196</f>
        <v>0</v>
      </c>
      <c r="X10" s="427">
        <f>'5-Year Plan (2014-19)'!$BL$212</f>
        <v>0</v>
      </c>
      <c r="Y10" s="427">
        <f>'5-Year Plan (2014-19)'!$BL$52</f>
        <v>250</v>
      </c>
      <c r="Z10" s="427">
        <f>'5-Year Plan (2014-19)'!$BL$213</f>
        <v>0</v>
      </c>
      <c r="AA10" s="427">
        <f>'5-Year Plan (2014-19)'!$BL$197</f>
        <v>0</v>
      </c>
      <c r="AB10" s="473">
        <f>'5-Year Plan (2014-19)'!BL102+'5-Year Plan (2014-19)'!BL143</f>
        <v>0</v>
      </c>
      <c r="AC10" s="473">
        <f>'5-Year Plan (2014-19)'!BL142</f>
        <v>0</v>
      </c>
      <c r="AD10" s="473">
        <f>'5-Year Plan (2014-19)'!BL87</f>
        <v>0</v>
      </c>
      <c r="AE10" s="449">
        <f t="shared" si="0"/>
        <v>2250</v>
      </c>
    </row>
    <row r="11" spans="1:31" ht="15.75" thickBot="1">
      <c r="A11" s="1081"/>
      <c r="B11" s="1070"/>
      <c r="C11" s="57" t="s">
        <v>49</v>
      </c>
      <c r="D11" s="430">
        <f>'5-Year Plan (2014-19)'!BN182</f>
        <v>0</v>
      </c>
      <c r="E11" s="461">
        <f>'5-Year Plan (2014-19)'!BN76</f>
        <v>0</v>
      </c>
      <c r="F11" s="404">
        <f>'5-Year Plan (2014-19)'!BN39</f>
        <v>17500</v>
      </c>
      <c r="G11" s="404">
        <f>'5-Year Plan (2014-19)'!$BN$203</f>
        <v>0</v>
      </c>
      <c r="H11" s="404">
        <f>'5-Year Plan (2014-19)'!BN71</f>
        <v>52500</v>
      </c>
      <c r="I11" s="404">
        <f>SUM('5-Year Plan (2014-19)'!$BN$183,'5-Year Plan (2014-19)'!$BN$204)</f>
        <v>0</v>
      </c>
      <c r="J11" s="404">
        <f>'5-Year Plan (2014-19)'!$BN$157</f>
        <v>0</v>
      </c>
      <c r="K11" s="404">
        <f>'5-Year Plan (2014-19)'!$BN$40</f>
        <v>0</v>
      </c>
      <c r="L11" s="404">
        <f>'5-Year Plan (2014-19)'!$BN$41</f>
        <v>0</v>
      </c>
      <c r="M11" s="404">
        <f>'5-Year Plan (2014-19)'!$BN$184</f>
        <v>0</v>
      </c>
      <c r="N11" s="404">
        <f>'5-Year Plan (2014-19)'!$BN$162</f>
        <v>0</v>
      </c>
      <c r="O11" s="404">
        <f>SUM('5-Year Plan (2014-19)'!$BN$185,'5-Year Plan (2014-19)'!$BN$205)</f>
        <v>0</v>
      </c>
      <c r="P11" s="404">
        <f>'5-Year Plan (2014-19)'!$BN$194</f>
        <v>0</v>
      </c>
      <c r="Q11" s="404">
        <f>SUM('5-Year Plan (2014-19)'!$BN$186,'5-Year Plan (2014-19)'!$BN$206)</f>
        <v>0</v>
      </c>
      <c r="R11" s="404">
        <f>'5-Year Plan (2014-19)'!$BN$195</f>
        <v>0</v>
      </c>
      <c r="S11" s="404">
        <f>SUM('5-Year Plan (2014-19)'!$BN$187,'5-Year Plan (2014-19)'!$BN$207)</f>
        <v>0</v>
      </c>
      <c r="T11" s="404">
        <f>'5-Year Plan (2014-19)'!$BN$51</f>
        <v>0</v>
      </c>
      <c r="U11" s="404"/>
      <c r="V11" s="404">
        <f>'5-Year Plan (2014-19)'!BN88</f>
        <v>0</v>
      </c>
      <c r="W11" s="404">
        <f>'5-Year Plan (2014-19)'!$BN$196</f>
        <v>0</v>
      </c>
      <c r="X11" s="404">
        <f>'5-Year Plan (2014-19)'!$BN$212</f>
        <v>0</v>
      </c>
      <c r="Y11" s="404">
        <f>'5-Year Plan (2014-19)'!$BN$52</f>
        <v>9750</v>
      </c>
      <c r="Z11" s="404">
        <f>'5-Year Plan (2014-19)'!$BN$213</f>
        <v>0</v>
      </c>
      <c r="AA11" s="404">
        <f>'5-Year Plan (2014-19)'!$BN$197</f>
        <v>0</v>
      </c>
      <c r="AB11" s="412">
        <f>'5-Year Plan (2014-19)'!BN102+'5-Year Plan (2014-19)'!BN143</f>
        <v>0</v>
      </c>
      <c r="AC11" s="412">
        <f>'5-Year Plan (2014-19)'!BN142</f>
        <v>0</v>
      </c>
      <c r="AD11" s="412">
        <f>'5-Year Plan (2014-19)'!BN87</f>
        <v>0</v>
      </c>
      <c r="AE11" s="449">
        <f t="shared" si="0"/>
        <v>79750</v>
      </c>
    </row>
    <row r="12" spans="1:31" ht="15.75" thickBot="1">
      <c r="A12" s="8"/>
      <c r="B12" s="1070" t="s">
        <v>43</v>
      </c>
      <c r="C12" s="7" t="s">
        <v>121</v>
      </c>
      <c r="D12" s="429">
        <f>'5-Year Plan (2014-19)'!BO182</f>
        <v>0</v>
      </c>
      <c r="E12" s="462">
        <f>'5-Year Plan (2014-19)'!BO76</f>
        <v>0</v>
      </c>
      <c r="F12" s="427">
        <f>'5-Year Plan (2014-19)'!BO39</f>
        <v>0</v>
      </c>
      <c r="G12" s="427">
        <f>'5-Year Plan (2014-19)'!$BO$203</f>
        <v>0</v>
      </c>
      <c r="H12" s="427">
        <f>'5-Year Plan (2014-19)'!BO71</f>
        <v>0</v>
      </c>
      <c r="I12" s="427">
        <f>SUM('5-Year Plan (2014-19)'!$BO$183,'5-Year Plan (2014-19)'!$BO$204)</f>
        <v>0</v>
      </c>
      <c r="J12" s="427">
        <f>'5-Year Plan (2014-19)'!$BO$157</f>
        <v>0</v>
      </c>
      <c r="K12" s="427">
        <f>'5-Year Plan (2014-19)'!$BO$40</f>
        <v>0</v>
      </c>
      <c r="L12" s="427">
        <f>'5-Year Plan (2014-19)'!$BO$41</f>
        <v>0</v>
      </c>
      <c r="M12" s="427">
        <f>'5-Year Plan (2014-19)'!$BO$184</f>
        <v>0</v>
      </c>
      <c r="N12" s="427">
        <f>'5-Year Plan (2014-19)'!$BO$162</f>
        <v>0</v>
      </c>
      <c r="O12" s="427">
        <f>SUM('5-Year Plan (2014-19)'!$BO$185,'5-Year Plan (2014-19)'!$BO$205)</f>
        <v>0</v>
      </c>
      <c r="P12" s="427">
        <f>'5-Year Plan (2014-19)'!$BO$194</f>
        <v>0</v>
      </c>
      <c r="Q12" s="427">
        <f>SUM('5-Year Plan (2014-19)'!$BO$186,'5-Year Plan (2014-19)'!$BO$206)</f>
        <v>0</v>
      </c>
      <c r="R12" s="427">
        <f>'5-Year Plan (2014-19)'!$BO$195</f>
        <v>0</v>
      </c>
      <c r="S12" s="427">
        <f>SUM('5-Year Plan (2014-19)'!$BO$187,'5-Year Plan (2014-19)'!$BO$207)</f>
        <v>0</v>
      </c>
      <c r="T12" s="427">
        <f>'5-Year Plan (2014-19)'!$BO$51</f>
        <v>0</v>
      </c>
      <c r="U12" s="427"/>
      <c r="V12" s="427">
        <f>'5-Year Plan (2014-19)'!BO88</f>
        <v>0</v>
      </c>
      <c r="W12" s="427">
        <f>'5-Year Plan (2014-19)'!$BO$196</f>
        <v>0</v>
      </c>
      <c r="X12" s="427">
        <f>'5-Year Plan (2014-19)'!$BO$212</f>
        <v>0</v>
      </c>
      <c r="Y12" s="427">
        <f>'5-Year Plan (2014-19)'!$BO$52</f>
        <v>0</v>
      </c>
      <c r="Z12" s="427">
        <f>'5-Year Plan (2014-19)'!$BO$213</f>
        <v>0</v>
      </c>
      <c r="AA12" s="427">
        <f>'5-Year Plan (2014-19)'!$BO$197</f>
        <v>0</v>
      </c>
      <c r="AB12" s="473">
        <f>'5-Year Plan (2014-19)'!BO102+'5-Year Plan (2014-19)'!BO143</f>
        <v>0</v>
      </c>
      <c r="AC12" s="473">
        <f>'5-Year Plan (2014-19)'!BO142</f>
        <v>0</v>
      </c>
      <c r="AD12" s="473">
        <f>'5-Year Plan (2014-19)'!BO87</f>
        <v>0</v>
      </c>
      <c r="AE12" s="449">
        <f t="shared" si="0"/>
        <v>0</v>
      </c>
    </row>
    <row r="13" spans="1:31" ht="15.75" thickBot="1">
      <c r="A13" s="47"/>
      <c r="B13" s="1070"/>
      <c r="C13" s="57" t="s">
        <v>49</v>
      </c>
      <c r="D13" s="430">
        <f>'5-Year Plan (2014-19)'!BQ182</f>
        <v>0</v>
      </c>
      <c r="E13" s="461">
        <f>'5-Year Plan (2014-19)'!BQ76</f>
        <v>0</v>
      </c>
      <c r="F13" s="404">
        <f>'5-Year Plan (2014-19)'!BQ39</f>
        <v>0</v>
      </c>
      <c r="G13" s="404">
        <f>'5-Year Plan (2014-19)'!$BQ$203</f>
        <v>0</v>
      </c>
      <c r="H13" s="404">
        <f>'5-Year Plan (2014-19)'!BQ71</f>
        <v>0</v>
      </c>
      <c r="I13" s="404">
        <f>SUM('5-Year Plan (2014-19)'!$BQ$183,'5-Year Plan (2014-19)'!$BQ$204)</f>
        <v>0</v>
      </c>
      <c r="J13" s="404">
        <f>'5-Year Plan (2014-19)'!$BQ$157</f>
        <v>0</v>
      </c>
      <c r="K13" s="404">
        <f>'5-Year Plan (2014-19)'!$BQ$40</f>
        <v>0</v>
      </c>
      <c r="L13" s="404">
        <f>'5-Year Plan (2014-19)'!$BQ$41</f>
        <v>0</v>
      </c>
      <c r="M13" s="404">
        <f>'5-Year Plan (2014-19)'!$BQ$184</f>
        <v>0</v>
      </c>
      <c r="N13" s="404">
        <f>'5-Year Plan (2014-19)'!$BQ$162</f>
        <v>0</v>
      </c>
      <c r="O13" s="404">
        <f>SUM('5-Year Plan (2014-19)'!$BQ$185,'5-Year Plan (2014-19)'!$BQ$205)</f>
        <v>0</v>
      </c>
      <c r="P13" s="404">
        <f>'5-Year Plan (2014-19)'!$BQ$194</f>
        <v>0</v>
      </c>
      <c r="Q13" s="404">
        <f>SUM('5-Year Plan (2014-19)'!$BQ$186,'5-Year Plan (2014-19)'!$BQ$206)</f>
        <v>0</v>
      </c>
      <c r="R13" s="404">
        <f>'5-Year Plan (2014-19)'!$BQ$195</f>
        <v>0</v>
      </c>
      <c r="S13" s="404">
        <f>SUM('5-Year Plan (2014-19)'!$BQ$187,'5-Year Plan (2014-19)'!$BQ$207)</f>
        <v>0</v>
      </c>
      <c r="T13" s="404">
        <f>'5-Year Plan (2014-19)'!$BQ$51</f>
        <v>0</v>
      </c>
      <c r="U13" s="404"/>
      <c r="V13" s="404">
        <f>'5-Year Plan (2014-19)'!BQ88</f>
        <v>0</v>
      </c>
      <c r="W13" s="404">
        <f>'5-Year Plan (2014-19)'!$BQ$196</f>
        <v>0</v>
      </c>
      <c r="X13" s="404">
        <f>'5-Year Plan (2014-19)'!$BQ$212</f>
        <v>0</v>
      </c>
      <c r="Y13" s="404">
        <f>'5-Year Plan (2014-19)'!$BQ$52</f>
        <v>0</v>
      </c>
      <c r="Z13" s="404">
        <f>'5-Year Plan (2014-19)'!$BQ$213</f>
        <v>0</v>
      </c>
      <c r="AA13" s="404">
        <f>'5-Year Plan (2014-19)'!$BQ$197</f>
        <v>0</v>
      </c>
      <c r="AB13" s="412">
        <f>'5-Year Plan (2014-19)'!BQ102+'5-Year Plan (2014-19)'!BQ143</f>
        <v>0</v>
      </c>
      <c r="AC13" s="412">
        <f>'5-Year Plan (2014-19)'!BQ142</f>
        <v>0</v>
      </c>
      <c r="AD13" s="412">
        <f>'5-Year Plan (2014-19)'!BQ87</f>
        <v>0</v>
      </c>
      <c r="AE13" s="449">
        <f t="shared" si="0"/>
        <v>0</v>
      </c>
    </row>
    <row r="14" spans="1:31" ht="15.75" thickBot="1">
      <c r="A14" s="48"/>
      <c r="B14" s="1070" t="s">
        <v>41</v>
      </c>
      <c r="C14" s="7" t="s">
        <v>121</v>
      </c>
      <c r="D14" s="429">
        <f>'5-Year Plan (2014-19)'!BR182</f>
        <v>0</v>
      </c>
      <c r="E14" s="462">
        <f>'5-Year Plan (2014-19)'!BR76</f>
        <v>0</v>
      </c>
      <c r="F14" s="427">
        <f>'5-Year Plan (2014-19)'!BR39</f>
        <v>0</v>
      </c>
      <c r="G14" s="427">
        <f>'5-Year Plan (2014-19)'!$BR$203</f>
        <v>0</v>
      </c>
      <c r="H14" s="427">
        <f>'5-Year Plan (2014-19)'!BR71</f>
        <v>50</v>
      </c>
      <c r="I14" s="427">
        <f>SUM('5-Year Plan (2014-19)'!$BR$183,'5-Year Plan (2014-19)'!$BR$204)</f>
        <v>0</v>
      </c>
      <c r="J14" s="427">
        <f>'5-Year Plan (2014-19)'!$BR$157</f>
        <v>0</v>
      </c>
      <c r="K14" s="427">
        <f>'5-Year Plan (2014-19)'!$BR$40</f>
        <v>0</v>
      </c>
      <c r="L14" s="427">
        <f>'5-Year Plan (2014-19)'!$BR$41</f>
        <v>0</v>
      </c>
      <c r="M14" s="427">
        <f>'5-Year Plan (2014-19)'!$BR$184</f>
        <v>0</v>
      </c>
      <c r="N14" s="427">
        <f>'5-Year Plan (2014-19)'!$BR$162</f>
        <v>0</v>
      </c>
      <c r="O14" s="427">
        <f>SUM('5-Year Plan (2014-19)'!$BR$185,'5-Year Plan (2014-19)'!$BR$205)</f>
        <v>0</v>
      </c>
      <c r="P14" s="427">
        <f>'5-Year Plan (2014-19)'!$BR$194</f>
        <v>0</v>
      </c>
      <c r="Q14" s="427">
        <f>SUM('5-Year Plan (2014-19)'!$BR$186,'5-Year Plan (2014-19)'!$BR$206)</f>
        <v>0</v>
      </c>
      <c r="R14" s="427">
        <f>'5-Year Plan (2014-19)'!$BR$195</f>
        <v>0</v>
      </c>
      <c r="S14" s="427">
        <f>SUM('5-Year Plan (2014-19)'!$BR$187,'5-Year Plan (2014-19)'!$BR$207)</f>
        <v>0</v>
      </c>
      <c r="T14" s="427">
        <f>'5-Year Plan (2014-19)'!$BR$51</f>
        <v>0</v>
      </c>
      <c r="U14" s="427"/>
      <c r="V14" s="427">
        <f>'5-Year Plan (2014-19)'!BR88</f>
        <v>0</v>
      </c>
      <c r="W14" s="427">
        <f>'5-Year Plan (2014-19)'!$BR$196</f>
        <v>0</v>
      </c>
      <c r="X14" s="427">
        <f>'5-Year Plan (2014-19)'!$BR$212</f>
        <v>0</v>
      </c>
      <c r="Y14" s="427">
        <f>'5-Year Plan (2014-19)'!$BR$52</f>
        <v>20</v>
      </c>
      <c r="Z14" s="427">
        <f>'5-Year Plan (2014-19)'!$BR$213</f>
        <v>0</v>
      </c>
      <c r="AA14" s="427">
        <f>'5-Year Plan (2014-19)'!$BR$197</f>
        <v>0</v>
      </c>
      <c r="AB14" s="473">
        <f>'5-Year Plan (2014-19)'!BR102+'5-Year Plan (2014-19)'!BR143</f>
        <v>0</v>
      </c>
      <c r="AC14" s="473">
        <f>'5-Year Plan (2014-19)'!BR142</f>
        <v>0</v>
      </c>
      <c r="AD14" s="473">
        <f>'5-Year Plan (2014-19)'!BR87</f>
        <v>0</v>
      </c>
      <c r="AE14" s="449">
        <f t="shared" si="0"/>
        <v>70</v>
      </c>
    </row>
    <row r="15" spans="1:31" ht="15.75" thickBot="1">
      <c r="A15" s="48"/>
      <c r="B15" s="1070"/>
      <c r="C15" s="57" t="s">
        <v>49</v>
      </c>
      <c r="D15" s="430">
        <f>'5-Year Plan (2014-19)'!BT182</f>
        <v>0</v>
      </c>
      <c r="E15" s="461">
        <f>'5-Year Plan (2014-19)'!BT76</f>
        <v>0</v>
      </c>
      <c r="F15" s="404">
        <f>'5-Year Plan (2014-19)'!BT39</f>
        <v>0</v>
      </c>
      <c r="G15" s="404">
        <f>'5-Year Plan (2014-19)'!$BT$203</f>
        <v>0</v>
      </c>
      <c r="H15" s="404">
        <f>'5-Year Plan (2014-19)'!BT71</f>
        <v>37500</v>
      </c>
      <c r="I15" s="404">
        <f>SUM('5-Year Plan (2014-19)'!$BT$183,'5-Year Plan (2014-19)'!$BT$204)</f>
        <v>0</v>
      </c>
      <c r="J15" s="404">
        <f>'5-Year Plan (2014-19)'!$BT$157</f>
        <v>0</v>
      </c>
      <c r="K15" s="404">
        <f>'5-Year Plan (2014-19)'!$BT$40</f>
        <v>0</v>
      </c>
      <c r="L15" s="404">
        <f>'5-Year Plan (2014-19)'!$BT$41</f>
        <v>0</v>
      </c>
      <c r="M15" s="404">
        <f>'5-Year Plan (2014-19)'!$BT$184</f>
        <v>0</v>
      </c>
      <c r="N15" s="404">
        <f>'5-Year Plan (2014-19)'!$BT$162</f>
        <v>0</v>
      </c>
      <c r="O15" s="404">
        <f>SUM('5-Year Plan (2014-19)'!$BT$185,'5-Year Plan (2014-19)'!$BT$205)</f>
        <v>0</v>
      </c>
      <c r="P15" s="404">
        <f>'5-Year Plan (2014-19)'!$BT$194</f>
        <v>0</v>
      </c>
      <c r="Q15" s="404">
        <f>SUM('5-Year Plan (2014-19)'!$BT$186,'5-Year Plan (2014-19)'!$BT$206)</f>
        <v>0</v>
      </c>
      <c r="R15" s="404">
        <f>'5-Year Plan (2014-19)'!$BT$195</f>
        <v>0</v>
      </c>
      <c r="S15" s="404">
        <f>SUM('5-Year Plan (2014-19)'!$BT$187,'5-Year Plan (2014-19)'!$BT$207)</f>
        <v>0</v>
      </c>
      <c r="T15" s="404">
        <f>'5-Year Plan (2014-19)'!$BT$51</f>
        <v>0</v>
      </c>
      <c r="U15" s="404"/>
      <c r="V15" s="404">
        <f>'5-Year Plan (2014-19)'!BT88</f>
        <v>0</v>
      </c>
      <c r="W15" s="404">
        <f>'5-Year Plan (2014-19)'!$BT$196</f>
        <v>0</v>
      </c>
      <c r="X15" s="404">
        <f>'5-Year Plan (2014-19)'!$BT$212</f>
        <v>0</v>
      </c>
      <c r="Y15" s="404">
        <f>'5-Year Plan (2014-19)'!$BT$52</f>
        <v>14760</v>
      </c>
      <c r="Z15" s="404">
        <f>'5-Year Plan (2014-19)'!$BT$213</f>
        <v>0</v>
      </c>
      <c r="AA15" s="404">
        <f>'5-Year Plan (2014-19)'!$BT$197</f>
        <v>0</v>
      </c>
      <c r="AB15" s="412">
        <f>'5-Year Plan (2014-19)'!$BT$102+'5-Year Plan (2014-19)'!$BZ$143</f>
        <v>0</v>
      </c>
      <c r="AC15" s="412">
        <f>'5-Year Plan (2014-19)'!$BT$142</f>
        <v>0</v>
      </c>
      <c r="AD15" s="412">
        <f>'5-Year Plan (2014-19)'!$BT$87</f>
        <v>0</v>
      </c>
      <c r="AE15" s="449">
        <f t="shared" si="0"/>
        <v>52260</v>
      </c>
    </row>
    <row r="16" spans="1:31" s="715" customFormat="1" ht="15.75" thickBot="1">
      <c r="A16" s="22"/>
      <c r="B16" s="1088" t="s">
        <v>342</v>
      </c>
      <c r="C16" s="714" t="s">
        <v>121</v>
      </c>
      <c r="D16" s="717">
        <f>'5-Year Plan (2014-19)'!BU182</f>
        <v>0</v>
      </c>
      <c r="E16" s="718">
        <f>'5-Year Plan (2014-19)'!BU76</f>
        <v>0</v>
      </c>
      <c r="F16" s="719">
        <f>'5-Year Plan (2014-19)'!BU39</f>
        <v>0</v>
      </c>
      <c r="G16" s="719">
        <f>'5-Year Plan (2014-19)'!$BU$203</f>
        <v>0</v>
      </c>
      <c r="H16" s="719">
        <f>'5-Year Plan (2014-19)'!BU71</f>
        <v>0</v>
      </c>
      <c r="I16" s="719">
        <f>SUM('5-Year Plan (2014-19)'!$BU$183,'5-Year Plan (2014-19)'!$BU$204)</f>
        <v>0</v>
      </c>
      <c r="J16" s="719">
        <f>'5-Year Plan (2014-19)'!$BU$157</f>
        <v>0</v>
      </c>
      <c r="K16" s="719">
        <f>'5-Year Plan (2014-19)'!$BU$40</f>
        <v>0</v>
      </c>
      <c r="L16" s="719">
        <f>'5-Year Plan (2014-19)'!$BU$41</f>
        <v>0</v>
      </c>
      <c r="M16" s="719">
        <f>'5-Year Plan (2014-19)'!$BU$184</f>
        <v>0</v>
      </c>
      <c r="N16" s="719">
        <f>'5-Year Plan (2014-19)'!$BU$162</f>
        <v>0</v>
      </c>
      <c r="O16" s="719">
        <f>SUM('5-Year Plan (2014-19)'!$BU$185,'5-Year Plan (2014-19)'!$BU$205)</f>
        <v>0</v>
      </c>
      <c r="P16" s="719">
        <f>'5-Year Plan (2014-19)'!$BU$194</f>
        <v>0</v>
      </c>
      <c r="Q16" s="719">
        <f>SUM('5-Year Plan (2014-19)'!$BU$186,'5-Year Plan (2014-19)'!$BU$206)</f>
        <v>0</v>
      </c>
      <c r="R16" s="719">
        <f>'5-Year Plan (2014-19)'!$BU$195</f>
        <v>0</v>
      </c>
      <c r="S16" s="719">
        <f>SUM('5-Year Plan (2014-19)'!$BU$187,'5-Year Plan (2014-19)'!$BU$207)</f>
        <v>0</v>
      </c>
      <c r="T16" s="719">
        <f>'5-Year Plan (2014-19)'!$BU$51</f>
        <v>0</v>
      </c>
      <c r="U16" s="719"/>
      <c r="V16" s="719">
        <f>'5-Year Plan (2014-19)'!BU89</f>
        <v>0</v>
      </c>
      <c r="W16" s="719">
        <f>'5-Year Plan (2014-19)'!$BU$196</f>
        <v>0</v>
      </c>
      <c r="X16" s="719">
        <f>'5-Year Plan (2014-19)'!$BU$212</f>
        <v>0</v>
      </c>
      <c r="Y16" s="719">
        <f>'5-Year Plan (2014-19)'!$BU$52</f>
        <v>214.4</v>
      </c>
      <c r="Z16" s="719">
        <f>'5-Year Plan (2014-19)'!$BU$213</f>
        <v>0</v>
      </c>
      <c r="AA16" s="719">
        <f>'5-Year Plan (2014-19)'!$BU$197</f>
        <v>0</v>
      </c>
      <c r="AB16" s="720">
        <f>'5-Year Plan (2014-19)'!$BU$102+'5-Year Plan (2014-19)'!$BU$143</f>
        <v>0</v>
      </c>
      <c r="AC16" s="720">
        <f>'5-Year Plan (2014-19)'!$BU$142</f>
        <v>0</v>
      </c>
      <c r="AD16" s="720">
        <f>'5-Year Plan (2014-19)'!$BU$87</f>
        <v>0</v>
      </c>
      <c r="AE16" s="449">
        <f>SUM(D16:AD16)</f>
        <v>214.4</v>
      </c>
    </row>
    <row r="17" spans="1:31" s="715" customFormat="1" ht="15.75" thickBot="1">
      <c r="A17" s="22"/>
      <c r="B17" s="1089"/>
      <c r="C17" s="716" t="s">
        <v>49</v>
      </c>
      <c r="D17" s="430">
        <f>'5-Year Plan (2014-19)'!BW182</f>
        <v>0</v>
      </c>
      <c r="E17" s="461">
        <f>'5-Year Plan (2014-19)'!BW76</f>
        <v>0</v>
      </c>
      <c r="F17" s="404">
        <f>'5-Year Plan (2014-19)'!BW39</f>
        <v>0</v>
      </c>
      <c r="G17" s="404">
        <f>'5-Year Plan (2014-19)'!$BW$203</f>
        <v>0</v>
      </c>
      <c r="H17" s="404">
        <f>'5-Year Plan (2014-19)'!BW71</f>
        <v>0</v>
      </c>
      <c r="I17" s="404">
        <f>SUM('5-Year Plan (2014-19)'!$BW$183,'5-Year Plan (2014-19)'!$BW$204)</f>
        <v>0</v>
      </c>
      <c r="J17" s="404">
        <f>'5-Year Plan (2014-19)'!$BW$157</f>
        <v>0</v>
      </c>
      <c r="K17" s="404">
        <f>'5-Year Plan (2014-19)'!$BW$40</f>
        <v>0</v>
      </c>
      <c r="L17" s="404">
        <f>'5-Year Plan (2014-19)'!$BW$41</f>
        <v>0</v>
      </c>
      <c r="M17" s="404">
        <f>'5-Year Plan (2014-19)'!$BW$184</f>
        <v>0</v>
      </c>
      <c r="N17" s="404">
        <f>'5-Year Plan (2014-19)'!$BW$162</f>
        <v>0</v>
      </c>
      <c r="O17" s="404">
        <f>SUM('5-Year Plan (2014-19)'!$BW$185,'5-Year Plan (2014-19)'!$BW$205)</f>
        <v>0</v>
      </c>
      <c r="P17" s="404">
        <f>'5-Year Plan (2014-19)'!$BW$194</f>
        <v>0</v>
      </c>
      <c r="Q17" s="404">
        <f>SUM('5-Year Plan (2014-19)'!$BW$186,'5-Year Plan (2014-19)'!$BW$206)</f>
        <v>0</v>
      </c>
      <c r="R17" s="404">
        <f>'5-Year Plan (2014-19)'!$BW$195</f>
        <v>0</v>
      </c>
      <c r="S17" s="404">
        <f>SUM('5-Year Plan (2014-19)'!$BW$187,'5-Year Plan (2014-19)'!$BW$207)</f>
        <v>0</v>
      </c>
      <c r="T17" s="404">
        <f>'5-Year Plan (2014-19)'!$BW$51</f>
        <v>0</v>
      </c>
      <c r="U17" s="404"/>
      <c r="V17" s="404">
        <f>'5-Year Plan (2014-19)'!BW90</f>
        <v>0</v>
      </c>
      <c r="W17" s="404">
        <f>'5-Year Plan (2014-19)'!$BW$196</f>
        <v>0</v>
      </c>
      <c r="X17" s="404">
        <f>'5-Year Plan (2014-19)'!$BW$212</f>
        <v>0</v>
      </c>
      <c r="Y17" s="404">
        <f>'5-Year Plan (2014-19)'!$BW$52</f>
        <v>321600</v>
      </c>
      <c r="Z17" s="404">
        <f>'5-Year Plan (2014-19)'!$BW$213</f>
        <v>0</v>
      </c>
      <c r="AA17" s="404">
        <f>'5-Year Plan (2014-19)'!$BW$197</f>
        <v>0</v>
      </c>
      <c r="AB17" s="412">
        <f>'5-Year Plan (2014-19)'!$BW$102+'5-Year Plan (2014-19)'!$BW$143</f>
        <v>0</v>
      </c>
      <c r="AC17" s="412">
        <f>'5-Year Plan (2014-19)'!$BW$142</f>
        <v>0</v>
      </c>
      <c r="AD17" s="412">
        <f>'5-Year Plan (2014-19)'!$BW$87</f>
        <v>0</v>
      </c>
      <c r="AE17" s="449">
        <f t="shared" si="0"/>
        <v>321600</v>
      </c>
    </row>
    <row r="18" spans="1:31" ht="15.75" thickBot="1">
      <c r="A18" s="48"/>
      <c r="B18" s="1070" t="s">
        <v>52</v>
      </c>
      <c r="C18" s="7" t="s">
        <v>51</v>
      </c>
      <c r="D18" s="429">
        <f>'5-Year Plan (2014-19)'!BX182</f>
        <v>0</v>
      </c>
      <c r="E18" s="462">
        <f>'5-Year Plan (2014-19)'!BX76</f>
        <v>0</v>
      </c>
      <c r="F18" s="427">
        <f>'5-Year Plan (2014-19)'!BX39</f>
        <v>0</v>
      </c>
      <c r="G18" s="427">
        <f>'5-Year Plan (2014-19)'!$BX$203</f>
        <v>0</v>
      </c>
      <c r="H18" s="427">
        <f>'5-Year Plan (2014-19)'!BX71</f>
        <v>0</v>
      </c>
      <c r="I18" s="427">
        <f>SUM('5-Year Plan (2014-19)'!$BX$183,'5-Year Plan (2014-19)'!$BX$204)</f>
        <v>0</v>
      </c>
      <c r="J18" s="427">
        <f>'5-Year Plan (2014-19)'!$BX$157</f>
        <v>0</v>
      </c>
      <c r="K18" s="427">
        <f>'5-Year Plan (2014-19)'!$BX$40</f>
        <v>0</v>
      </c>
      <c r="L18" s="427">
        <f>'5-Year Plan (2014-19)'!$BX$41</f>
        <v>0</v>
      </c>
      <c r="M18" s="427">
        <f>'5-Year Plan (2014-19)'!$BX$184</f>
        <v>0</v>
      </c>
      <c r="N18" s="427">
        <f>'5-Year Plan (2014-19)'!$BX$162</f>
        <v>0</v>
      </c>
      <c r="O18" s="427">
        <f>SUM('5-Year Plan (2014-19)'!$BX$185,'5-Year Plan (2014-19)'!$BX$205)</f>
        <v>13800</v>
      </c>
      <c r="P18" s="427">
        <f>'5-Year Plan (2014-19)'!$BX$194</f>
        <v>0</v>
      </c>
      <c r="Q18" s="427">
        <f>SUM('5-Year Plan (2014-19)'!$BX$186,'5-Year Plan (2014-19)'!$BX$206)</f>
        <v>0</v>
      </c>
      <c r="R18" s="427">
        <f>'5-Year Plan (2014-19)'!$BX$195</f>
        <v>0</v>
      </c>
      <c r="S18" s="427">
        <f>SUM('5-Year Plan (2014-19)'!$BX$187,'5-Year Plan (2014-19)'!$BX$207)</f>
        <v>0</v>
      </c>
      <c r="T18" s="427">
        <f>'5-Year Plan (2014-19)'!$BX$51</f>
        <v>205000</v>
      </c>
      <c r="U18" s="427"/>
      <c r="V18" s="427">
        <f>'5-Year Plan (2014-19)'!BX88</f>
        <v>200000</v>
      </c>
      <c r="W18" s="427">
        <f>'5-Year Plan (2014-19)'!$BX$196</f>
        <v>0</v>
      </c>
      <c r="X18" s="427">
        <f>'5-Year Plan (2014-19)'!$BX$212</f>
        <v>0</v>
      </c>
      <c r="Y18" s="427">
        <f>'5-Year Plan (2014-19)'!$BX$52</f>
        <v>0</v>
      </c>
      <c r="Z18" s="427">
        <f>'5-Year Plan (2014-19)'!$BX$213</f>
        <v>0</v>
      </c>
      <c r="AA18" s="427">
        <f>'5-Year Plan (2014-19)'!$BX$197</f>
        <v>0</v>
      </c>
      <c r="AB18" s="473">
        <f>'5-Year Plan (2014-19)'!BX102+'5-Year Plan (2014-19)'!BX143</f>
        <v>0</v>
      </c>
      <c r="AC18" s="473">
        <f>'5-Year Plan (2014-19)'!BX142</f>
        <v>0</v>
      </c>
      <c r="AD18" s="473">
        <f>'5-Year Plan (2014-19)'!BX87</f>
        <v>124500</v>
      </c>
      <c r="AE18" s="449">
        <f t="shared" si="0"/>
        <v>543300</v>
      </c>
    </row>
    <row r="19" spans="1:31" ht="15.75" thickBot="1">
      <c r="A19" s="48"/>
      <c r="B19" s="1070"/>
      <c r="C19" s="57" t="s">
        <v>49</v>
      </c>
      <c r="D19" s="430">
        <f>'5-Year Plan (2014-19)'!BZ182</f>
        <v>0</v>
      </c>
      <c r="E19" s="461">
        <f>'5-Year Plan (2014-19)'!BZ76</f>
        <v>0</v>
      </c>
      <c r="F19" s="404">
        <f>'5-Year Plan (2014-19)'!BZ39</f>
        <v>0</v>
      </c>
      <c r="G19" s="404">
        <f>'5-Year Plan (2014-19)'!$BZ$203</f>
        <v>0</v>
      </c>
      <c r="H19" s="404">
        <f>'5-Year Plan (2014-19)'!BZ71</f>
        <v>0</v>
      </c>
      <c r="I19" s="404">
        <f>SUM('5-Year Plan (2014-19)'!$BZ$183,'5-Year Plan (2014-19)'!$BZ$204)</f>
        <v>0</v>
      </c>
      <c r="J19" s="404">
        <f>'5-Year Plan (2014-19)'!$BZ$157</f>
        <v>0</v>
      </c>
      <c r="K19" s="404">
        <f>'5-Year Plan (2014-19)'!$BZ$40</f>
        <v>0</v>
      </c>
      <c r="L19" s="404">
        <f>'5-Year Plan (2014-19)'!$BZ$41</f>
        <v>25000</v>
      </c>
      <c r="M19" s="404">
        <f>'5-Year Plan (2014-19)'!$BZ$184</f>
        <v>0</v>
      </c>
      <c r="N19" s="404">
        <f>'5-Year Plan (2014-19)'!$BZ$162</f>
        <v>0</v>
      </c>
      <c r="O19" s="404">
        <f>SUM('5-Year Plan (2014-19)'!$BZ$185,'5-Year Plan (2014-19)'!$BZ$205)</f>
        <v>22246</v>
      </c>
      <c r="P19" s="404">
        <f>'5-Year Plan (2014-19)'!$BZ$194</f>
        <v>0</v>
      </c>
      <c r="Q19" s="404">
        <f>SUM('5-Year Plan (2014-19)'!$BZ$186,'5-Year Plan (2014-19)'!$BZ$206)</f>
        <v>0</v>
      </c>
      <c r="R19" s="404">
        <f>'5-Year Plan (2014-19)'!$BZ$195</f>
        <v>0</v>
      </c>
      <c r="S19" s="404">
        <f>SUM('5-Year Plan (2014-19)'!$BZ$187,'5-Year Plan (2014-19)'!$BZ$207)</f>
        <v>0</v>
      </c>
      <c r="T19" s="404">
        <f>'5-Year Plan (2014-19)'!$BZ$51</f>
        <v>116850</v>
      </c>
      <c r="U19" s="404"/>
      <c r="V19" s="404">
        <f>'5-Year Plan (2014-19)'!BZ88</f>
        <v>100000</v>
      </c>
      <c r="W19" s="404">
        <f>'5-Year Plan (2014-19)'!$BZ$196</f>
        <v>0</v>
      </c>
      <c r="X19" s="404">
        <f>'5-Year Plan (2014-19)'!$BZ$212</f>
        <v>0</v>
      </c>
      <c r="Y19" s="404">
        <f>'5-Year Plan (2014-19)'!$BZ$52</f>
        <v>0</v>
      </c>
      <c r="Z19" s="404">
        <f>'5-Year Plan (2014-19)'!$BZ$213</f>
        <v>0</v>
      </c>
      <c r="AA19" s="404">
        <f>'5-Year Plan (2014-19)'!$BZ$197</f>
        <v>0</v>
      </c>
      <c r="AB19" s="412">
        <f>'5-Year Plan (2014-19)'!BZ102+'5-Year Plan (2014-19)'!BZ143</f>
        <v>0</v>
      </c>
      <c r="AC19" s="412">
        <f>'5-Year Plan (2014-19)'!BZ142</f>
        <v>0</v>
      </c>
      <c r="AD19" s="412">
        <f>'5-Year Plan (2014-19)'!BZ87</f>
        <v>49800</v>
      </c>
      <c r="AE19" s="449">
        <f t="shared" si="0"/>
        <v>313896</v>
      </c>
    </row>
    <row r="20" spans="1:31" ht="15.75" thickBot="1">
      <c r="A20" s="48"/>
      <c r="B20" s="443" t="s">
        <v>50</v>
      </c>
      <c r="C20" s="7" t="s">
        <v>51</v>
      </c>
      <c r="D20" s="429">
        <f>'5-Year Plan (2014-19)'!CA182</f>
        <v>0</v>
      </c>
      <c r="E20" s="462">
        <f>'5-Year Plan (2014-19)'!CA76</f>
        <v>40000</v>
      </c>
      <c r="F20" s="427">
        <f>'5-Year Plan (2014-19)'!CA39</f>
        <v>0</v>
      </c>
      <c r="G20" s="427">
        <f>'5-Year Plan (2014-19)'!$CA$203</f>
        <v>0</v>
      </c>
      <c r="H20" s="427">
        <f>'5-Year Plan (2014-19)'!CA71</f>
        <v>0</v>
      </c>
      <c r="I20" s="427">
        <f>SUM('5-Year Plan (2014-19)'!$CA$183,'5-Year Plan (2014-19)'!$CA$204)</f>
        <v>0</v>
      </c>
      <c r="J20" s="427">
        <f>'5-Year Plan (2014-19)'!$CA$157</f>
        <v>0</v>
      </c>
      <c r="K20" s="427">
        <f>'5-Year Plan (2014-19)'!$CA$40</f>
        <v>0</v>
      </c>
      <c r="L20" s="427">
        <f>'5-Year Plan (2014-19)'!$CA$41</f>
        <v>140000</v>
      </c>
      <c r="M20" s="427">
        <f>'5-Year Plan (2014-19)'!$CA$184</f>
        <v>0</v>
      </c>
      <c r="N20" s="427">
        <f>'5-Year Plan (2014-19)'!$CA$162</f>
        <v>0</v>
      </c>
      <c r="O20" s="427">
        <f>SUM('5-Year Plan (2014-19)'!$CA$185,'5-Year Plan (2014-19)'!$CA$205)</f>
        <v>25000</v>
      </c>
      <c r="P20" s="427">
        <f>'5-Year Plan (2014-19)'!$CA$194</f>
        <v>0</v>
      </c>
      <c r="Q20" s="427">
        <f>SUM('5-Year Plan (2014-19)'!$CA$186,'5-Year Plan (2014-19)'!$CA$206)</f>
        <v>0</v>
      </c>
      <c r="R20" s="427">
        <f>'5-Year Plan (2014-19)'!$CA$195</f>
        <v>0</v>
      </c>
      <c r="S20" s="427">
        <f>SUM('5-Year Plan (2014-19)'!$CA$187,'5-Year Plan (2014-19)'!$CA$207)</f>
        <v>0</v>
      </c>
      <c r="T20" s="427">
        <f>'5-Year Plan (2014-19)'!$CA$51</f>
        <v>72000</v>
      </c>
      <c r="U20" s="427"/>
      <c r="V20" s="427">
        <f>'5-Year Plan (2014-19)'!CA88</f>
        <v>0</v>
      </c>
      <c r="W20" s="427">
        <f>'5-Year Plan (2014-19)'!$CA$196</f>
        <v>0</v>
      </c>
      <c r="X20" s="427">
        <f>'5-Year Plan (2014-19)'!$CA$212</f>
        <v>0</v>
      </c>
      <c r="Y20" s="427">
        <f>'5-Year Plan (2014-19)'!$CA$52</f>
        <v>7000</v>
      </c>
      <c r="Z20" s="427">
        <f>'5-Year Plan (2014-19)'!$CA$213</f>
        <v>0</v>
      </c>
      <c r="AA20" s="427">
        <f>'5-Year Plan (2014-19)'!$CA$197</f>
        <v>0</v>
      </c>
      <c r="AB20" s="473">
        <f>'5-Year Plan (2014-19)'!CA102+'5-Year Plan (2014-19)'!CA143</f>
        <v>0</v>
      </c>
      <c r="AC20" s="473">
        <f>'5-Year Plan (2014-19)'!CA142</f>
        <v>0</v>
      </c>
      <c r="AD20" s="473">
        <f>'5-Year Plan (2014-19)'!CA87</f>
        <v>0</v>
      </c>
      <c r="AE20" s="449">
        <f t="shared" si="0"/>
        <v>284000</v>
      </c>
    </row>
    <row r="21" spans="1:31" ht="15.75" thickBot="1">
      <c r="A21" s="48"/>
      <c r="B21" s="1070" t="s">
        <v>120</v>
      </c>
      <c r="C21" s="7" t="s">
        <v>121</v>
      </c>
      <c r="D21" s="429">
        <f>'5-Year Plan (2014-19)'!CB182</f>
        <v>0</v>
      </c>
      <c r="E21" s="462">
        <f>'5-Year Plan (2014-19)'!CB76</f>
        <v>0</v>
      </c>
      <c r="F21" s="427">
        <f>'5-Year Plan (2014-19)'!CB39</f>
        <v>0</v>
      </c>
      <c r="G21" s="427">
        <f>'5-Year Plan (2014-19)'!$CB$203</f>
        <v>0</v>
      </c>
      <c r="H21" s="427">
        <f>'5-Year Plan (2014-19)'!CA71</f>
        <v>0</v>
      </c>
      <c r="I21" s="427">
        <f>SUM('5-Year Plan (2014-19)'!$CB$183,'5-Year Plan (2014-19)'!$CB$204)</f>
        <v>0</v>
      </c>
      <c r="J21" s="427">
        <f>'5-Year Plan (2014-19)'!$CB$157</f>
        <v>0</v>
      </c>
      <c r="K21" s="427">
        <f>'5-Year Plan (2014-19)'!$CB$40</f>
        <v>0</v>
      </c>
      <c r="L21" s="427">
        <f>'5-Year Plan (2014-19)'!$CB$41</f>
        <v>0</v>
      </c>
      <c r="M21" s="427">
        <f>'5-Year Plan (2014-19)'!$CB$184</f>
        <v>0</v>
      </c>
      <c r="N21" s="427">
        <f>'5-Year Plan (2014-19)'!$CB$162</f>
        <v>0</v>
      </c>
      <c r="O21" s="427">
        <f>SUM('5-Year Plan (2014-19)'!$CB$185,'5-Year Plan (2014-19)'!$CB$205)</f>
        <v>0</v>
      </c>
      <c r="P21" s="427">
        <f>'5-Year Plan (2014-19)'!$CB$194</f>
        <v>0</v>
      </c>
      <c r="Q21" s="427">
        <f>SUM('5-Year Plan (2014-19)'!$CB$186,'5-Year Plan (2014-19)'!$CB$206)</f>
        <v>0</v>
      </c>
      <c r="R21" s="427">
        <f>'5-Year Plan (2014-19)'!$CB$195</f>
        <v>0</v>
      </c>
      <c r="S21" s="427">
        <f>SUM('5-Year Plan (2014-19)'!$CB$187,'5-Year Plan (2014-19)'!$CB$207)</f>
        <v>0</v>
      </c>
      <c r="T21" s="427">
        <f>'5-Year Plan (2014-19)'!$CB$51</f>
        <v>0</v>
      </c>
      <c r="U21" s="427"/>
      <c r="V21" s="427">
        <f>'5-Year Plan (2014-19)'!CB88</f>
        <v>0</v>
      </c>
      <c r="W21" s="427">
        <f>'5-Year Plan (2014-19)'!$CB$196</f>
        <v>0</v>
      </c>
      <c r="X21" s="427">
        <f>'5-Year Plan (2014-19)'!$CB$212</f>
        <v>0</v>
      </c>
      <c r="Y21" s="427">
        <f>'5-Year Plan (2014-19)'!$CB$52</f>
        <v>0</v>
      </c>
      <c r="Z21" s="427">
        <f>'5-Year Plan (2014-19)'!$CB$213</f>
        <v>0</v>
      </c>
      <c r="AA21" s="427">
        <f>'5-Year Plan (2014-19)'!$CB$197</f>
        <v>0</v>
      </c>
      <c r="AB21" s="473">
        <f>'5-Year Plan (2014-19)'!CB102+'5-Year Plan (2014-19)'!CB143</f>
        <v>0</v>
      </c>
      <c r="AC21" s="473">
        <f>'5-Year Plan (2014-19)'!CB142</f>
        <v>0</v>
      </c>
      <c r="AD21" s="473">
        <f>'5-Year Plan (2014-19)'!CB87</f>
        <v>0</v>
      </c>
      <c r="AE21" s="449">
        <f t="shared" si="0"/>
        <v>0</v>
      </c>
    </row>
    <row r="22" spans="1:31" ht="15.75" thickBot="1">
      <c r="A22" s="48"/>
      <c r="B22" s="963"/>
      <c r="C22" s="57" t="s">
        <v>49</v>
      </c>
      <c r="D22" s="432">
        <f>'5-Year Plan (2014-19)'!CD182</f>
        <v>0</v>
      </c>
      <c r="E22" s="463">
        <f>'5-Year Plan (2014-19)'!CD76</f>
        <v>0</v>
      </c>
      <c r="F22" s="433">
        <f>'5-Year Plan (2014-19)'!CD39</f>
        <v>0</v>
      </c>
      <c r="G22" s="433">
        <f>'5-Year Plan (2014-19)'!$CD$203</f>
        <v>0</v>
      </c>
      <c r="H22" s="433">
        <f>'5-Year Plan (2014-19)'!CB71</f>
        <v>0</v>
      </c>
      <c r="I22" s="404">
        <f>SUM('5-Year Plan (2014-19)'!$CD$183,'5-Year Plan (2014-19)'!$CD$204)</f>
        <v>0</v>
      </c>
      <c r="J22" s="433">
        <f>'5-Year Plan (2014-19)'!$CD$157</f>
        <v>0</v>
      </c>
      <c r="K22" s="433">
        <f>'5-Year Plan (2014-19)'!$CD$40</f>
        <v>0</v>
      </c>
      <c r="L22" s="433">
        <f>'5-Year Plan (2014-19)'!$CD$41</f>
        <v>0</v>
      </c>
      <c r="M22" s="433">
        <f>'5-Year Plan (2014-19)'!$CD$184</f>
        <v>0</v>
      </c>
      <c r="N22" s="433">
        <f>'5-Year Plan (2014-19)'!$CD$162</f>
        <v>0</v>
      </c>
      <c r="O22" s="404">
        <f>SUM('5-Year Plan (2014-19)'!$CD$185,'5-Year Plan (2014-19)'!$CD$205)</f>
        <v>0</v>
      </c>
      <c r="P22" s="433">
        <f>'5-Year Plan (2014-19)'!$CD$194</f>
        <v>0</v>
      </c>
      <c r="Q22" s="404">
        <f>SUM('5-Year Plan (2014-19)'!$CD$186,'5-Year Plan (2014-19)'!$CD$206)</f>
        <v>0</v>
      </c>
      <c r="R22" s="433">
        <f>'5-Year Plan (2014-19)'!$CD$195</f>
        <v>0</v>
      </c>
      <c r="S22" s="404">
        <f>SUM('5-Year Plan (2014-19)'!$CD$187,'5-Year Plan (2014-19)'!$CD$207)</f>
        <v>0</v>
      </c>
      <c r="T22" s="433">
        <f>'5-Year Plan (2014-19)'!$CD$51</f>
        <v>0</v>
      </c>
      <c r="U22" s="433"/>
      <c r="V22" s="433">
        <f>'5-Year Plan (2014-19)'!CD88</f>
        <v>0</v>
      </c>
      <c r="W22" s="433">
        <f>'5-Year Plan (2014-19)'!$CD$196</f>
        <v>0</v>
      </c>
      <c r="X22" s="433">
        <f>'5-Year Plan (2014-19)'!$CD$212</f>
        <v>0</v>
      </c>
      <c r="Y22" s="433">
        <f>'5-Year Plan (2014-19)'!$CD$52</f>
        <v>0</v>
      </c>
      <c r="Z22" s="433">
        <f>'5-Year Plan (2014-19)'!$CD$213</f>
        <v>0</v>
      </c>
      <c r="AA22" s="433">
        <f>'5-Year Plan (2014-19)'!$CD$197</f>
        <v>0</v>
      </c>
      <c r="AB22" s="474">
        <f>'5-Year Plan (2014-19)'!CD102+'5-Year Plan (2014-19)'!CB143</f>
        <v>0</v>
      </c>
      <c r="AC22" s="474">
        <f>'5-Year Plan (2014-19)'!CD142</f>
        <v>0</v>
      </c>
      <c r="AD22" s="474">
        <f>'5-Year Plan (2014-19)'!CD87</f>
        <v>0</v>
      </c>
      <c r="AE22" s="449">
        <f t="shared" si="0"/>
        <v>0</v>
      </c>
    </row>
    <row r="23" spans="1:31" ht="15.75" thickBot="1">
      <c r="A23" s="1082" t="s">
        <v>72</v>
      </c>
      <c r="B23" s="1083"/>
      <c r="C23" s="63" t="s">
        <v>49</v>
      </c>
      <c r="D23" s="78">
        <f>'5-Year Plan (2014-19)'!CE182</f>
        <v>0</v>
      </c>
      <c r="E23" s="464">
        <f>'5-Year Plan (2014-19)'!CE76</f>
        <v>17500</v>
      </c>
      <c r="F23" s="79">
        <f>'5-Year Plan (2014-19)'!CE39</f>
        <v>17500</v>
      </c>
      <c r="G23" s="79">
        <f>'5-Year Plan (2014-19)'!$CE$203</f>
        <v>0</v>
      </c>
      <c r="H23" s="79">
        <f>'5-Year Plan (2014-19)'!CE71</f>
        <v>90000</v>
      </c>
      <c r="I23" s="79">
        <f>SUM('5-Year Plan (2014-19)'!$CE$183,'5-Year Plan (2014-19)'!$CE$204)</f>
        <v>0</v>
      </c>
      <c r="J23" s="79">
        <f>'5-Year Plan (2014-19)'!$CE$157</f>
        <v>0</v>
      </c>
      <c r="K23" s="79">
        <f>'5-Year Plan (2014-19)'!$CE$40</f>
        <v>0</v>
      </c>
      <c r="L23" s="79">
        <f>'5-Year Plan (2014-19)'!$CE$41</f>
        <v>25000</v>
      </c>
      <c r="M23" s="79">
        <f>'5-Year Plan (2014-19)'!$CE$184</f>
        <v>0</v>
      </c>
      <c r="N23" s="79">
        <f>'5-Year Plan (2014-19)'!$CE$162</f>
        <v>0</v>
      </c>
      <c r="O23" s="79">
        <v>4550</v>
      </c>
      <c r="P23" s="79">
        <f>'5-Year Plan (2014-19)'!$CE$194</f>
        <v>0</v>
      </c>
      <c r="Q23" s="79">
        <f>SUM('5-Year Plan (2014-19)'!$CE$186,'5-Year Plan (2014-19)'!$CE$206)</f>
        <v>0</v>
      </c>
      <c r="R23" s="79">
        <f>'5-Year Plan (2014-19)'!$CE$195</f>
        <v>0</v>
      </c>
      <c r="S23" s="79">
        <f>SUM('5-Year Plan (2014-19)'!$CE$187,'5-Year Plan (2014-19)'!$CE$207)</f>
        <v>0</v>
      </c>
      <c r="T23" s="79">
        <f>'5-Year Plan (2014-19)'!$CE$51</f>
        <v>131850</v>
      </c>
      <c r="U23" s="79"/>
      <c r="V23" s="79">
        <f>'5-Year Plan (2014-19)'!CE88</f>
        <v>100000</v>
      </c>
      <c r="W23" s="79">
        <f>'5-Year Plan (2014-19)'!$CE$196</f>
        <v>0</v>
      </c>
      <c r="X23" s="79">
        <f>'5-Year Plan (2014-19)'!$CE$212</f>
        <v>0</v>
      </c>
      <c r="Y23" s="79">
        <f>'5-Year Plan (2014-19)'!$CE$52</f>
        <v>353610</v>
      </c>
      <c r="Z23" s="79">
        <f>'5-Year Plan (2014-19)'!$CE$213</f>
        <v>0</v>
      </c>
      <c r="AA23" s="79">
        <f>'5-Year Plan (2014-19)'!$CE$197</f>
        <v>0</v>
      </c>
      <c r="AB23" s="79">
        <f>'5-Year Plan (2014-19)'!CE102+'5-Year Plan (2014-19)'!CE143</f>
        <v>0</v>
      </c>
      <c r="AC23" s="475">
        <f>'5-Year Plan (2014-19)'!CE142</f>
        <v>0</v>
      </c>
      <c r="AD23" s="475">
        <f>'5-Year Plan (2014-19)'!CE87</f>
        <v>49800</v>
      </c>
      <c r="AE23" s="449">
        <f t="shared" si="0"/>
        <v>789810</v>
      </c>
    </row>
    <row r="24" spans="1:31" ht="15.75" thickBot="1">
      <c r="A24" s="50"/>
      <c r="B24" s="1070" t="s">
        <v>68</v>
      </c>
      <c r="C24" s="7" t="s">
        <v>121</v>
      </c>
      <c r="D24" s="439">
        <f>'5-Year Plan (2014-19)'!CF182</f>
        <v>1000</v>
      </c>
      <c r="E24" s="465">
        <f>'5-Year Plan (2014-19)'!CF76</f>
        <v>400</v>
      </c>
      <c r="F24" s="440">
        <f>'5-Year Plan (2014-19)'!CF39</f>
        <v>0</v>
      </c>
      <c r="G24" s="440">
        <f>'5-Year Plan (2014-19)'!$CF$203</f>
        <v>800</v>
      </c>
      <c r="H24" s="440">
        <f>'5-Year Plan (2014-19)'!CF71</f>
        <v>330</v>
      </c>
      <c r="I24" s="427">
        <f>SUM('5-Year Plan (2014-19)'!$CF$183,'5-Year Plan (2014-19)'!$CF$204)</f>
        <v>0</v>
      </c>
      <c r="J24" s="440">
        <f>'5-Year Plan (2014-19)'!$CF$157</f>
        <v>60</v>
      </c>
      <c r="K24" s="440">
        <f>'5-Year Plan (2014-19)'!$CF$40</f>
        <v>0</v>
      </c>
      <c r="L24" s="440">
        <f>'5-Year Plan (2014-19)'!$CF$41</f>
        <v>0</v>
      </c>
      <c r="M24" s="440">
        <f>'5-Year Plan (2014-19)'!$CF$184</f>
        <v>1200</v>
      </c>
      <c r="N24" s="440">
        <f>'5-Year Plan (2014-19)'!$CF$162</f>
        <v>0</v>
      </c>
      <c r="O24" s="427">
        <f>SUM('5-Year Plan (2014-19)'!$CF$185,'5-Year Plan (2014-19)'!$CF$205)</f>
        <v>2000</v>
      </c>
      <c r="P24" s="440">
        <f>'5-Year Plan (2014-19)'!$CF$194</f>
        <v>1600</v>
      </c>
      <c r="Q24" s="427">
        <f>SUM('5-Year Plan (2014-19)'!$CF$186,'5-Year Plan (2014-19)'!$CF$206)</f>
        <v>0</v>
      </c>
      <c r="R24" s="440">
        <f>'5-Year Plan (2014-19)'!$CF$195</f>
        <v>0</v>
      </c>
      <c r="S24" s="427">
        <f>SUM('5-Year Plan (2014-19)'!$CF$187,'5-Year Plan (2014-19)'!$CF$207)</f>
        <v>600</v>
      </c>
      <c r="T24" s="440">
        <f>'5-Year Plan (2014-19)'!$CF$51</f>
        <v>1000</v>
      </c>
      <c r="U24" s="440"/>
      <c r="V24" s="440">
        <f>'5-Year Plan (2014-19)'!CF88</f>
        <v>0</v>
      </c>
      <c r="W24" s="440">
        <f>'5-Year Plan (2014-19)'!$CF$196</f>
        <v>0</v>
      </c>
      <c r="X24" s="440">
        <f>'5-Year Plan (2014-19)'!$CF$212</f>
        <v>0</v>
      </c>
      <c r="Y24" s="440">
        <f>'5-Year Plan (2014-19)'!$CF$52</f>
        <v>100</v>
      </c>
      <c r="Z24" s="440">
        <f>'5-Year Plan (2014-19)'!$CF$213</f>
        <v>0</v>
      </c>
      <c r="AA24" s="440">
        <f>'5-Year Plan (2014-19)'!$CF$197</f>
        <v>0</v>
      </c>
      <c r="AB24" s="476">
        <f>'5-Year Plan (2014-19)'!CF102+'5-Year Plan (2014-19)'!CF143</f>
        <v>0</v>
      </c>
      <c r="AC24" s="476">
        <f>'5-Year Plan (2014-19)'!CF142</f>
        <v>0</v>
      </c>
      <c r="AD24" s="476">
        <f>'5-Year Plan (2014-19)'!CF87</f>
        <v>10000</v>
      </c>
      <c r="AE24" s="449">
        <f t="shared" si="0"/>
        <v>19090</v>
      </c>
    </row>
    <row r="25" spans="1:31" ht="15.75" thickBot="1">
      <c r="A25" s="51"/>
      <c r="B25" s="1070"/>
      <c r="C25" s="57" t="s">
        <v>49</v>
      </c>
      <c r="D25" s="430">
        <f>'5-Year Plan (2014-19)'!CH182</f>
        <v>20000</v>
      </c>
      <c r="E25" s="461">
        <f>'5-Year Plan (2014-19)'!CH76</f>
        <v>14000</v>
      </c>
      <c r="F25" s="404">
        <f>'5-Year Plan (2014-19)'!CH39</f>
        <v>0</v>
      </c>
      <c r="G25" s="404">
        <f>'5-Year Plan (2014-19)'!$CH$203</f>
        <v>16000</v>
      </c>
      <c r="H25" s="404">
        <f>'5-Year Plan (2014-19)'!CH71</f>
        <v>11550</v>
      </c>
      <c r="I25" s="404">
        <f>SUM('5-Year Plan (2014-19)'!$CH$183,'5-Year Plan (2014-19)'!$CH$204)</f>
        <v>0</v>
      </c>
      <c r="J25" s="404">
        <f>'5-Year Plan (2014-19)'!$CH$157</f>
        <v>1200</v>
      </c>
      <c r="K25" s="404">
        <f>'5-Year Plan (2014-19)'!$CH$40</f>
        <v>0</v>
      </c>
      <c r="L25" s="404">
        <f>'5-Year Plan (2014-19)'!$CH$41</f>
        <v>0</v>
      </c>
      <c r="M25" s="404">
        <f>'5-Year Plan (2014-19)'!$CH$184</f>
        <v>24000</v>
      </c>
      <c r="N25" s="404">
        <f>'5-Year Plan (2014-19)'!$CH$162</f>
        <v>0</v>
      </c>
      <c r="O25" s="404">
        <f>SUM('5-Year Plan (2014-19)'!$CH$185,'5-Year Plan (2014-19)'!$CH$205)</f>
        <v>56000</v>
      </c>
      <c r="P25" s="404">
        <f>'5-Year Plan (2014-19)'!$CH$194</f>
        <v>3200</v>
      </c>
      <c r="Q25" s="404">
        <f>SUM('5-Year Plan (2014-19)'!$CH$186,'5-Year Plan (2014-19)'!$CH$206)</f>
        <v>0</v>
      </c>
      <c r="R25" s="404">
        <f>'5-Year Plan (2014-19)'!$CH$195</f>
        <v>0</v>
      </c>
      <c r="S25" s="404">
        <f>SUM('5-Year Plan (2014-19)'!$CH$187,'5-Year Plan (2014-19)'!$CH$207)</f>
        <v>12000</v>
      </c>
      <c r="T25" s="404">
        <f>'5-Year Plan (2014-19)'!$CH$51</f>
        <v>40000</v>
      </c>
      <c r="U25" s="404"/>
      <c r="V25" s="404">
        <f>'5-Year Plan (2014-19)'!CH88</f>
        <v>0</v>
      </c>
      <c r="W25" s="404">
        <f>'5-Year Plan (2014-19)'!$CH$196</f>
        <v>0</v>
      </c>
      <c r="X25" s="404">
        <f>'5-Year Plan (2014-19)'!$CH$212</f>
        <v>0</v>
      </c>
      <c r="Y25" s="404">
        <f>'5-Year Plan (2014-19)'!$CH$52</f>
        <v>3900</v>
      </c>
      <c r="Z25" s="404">
        <f>'5-Year Plan (2014-19)'!$CH$213</f>
        <v>0</v>
      </c>
      <c r="AA25" s="404">
        <f>'5-Year Plan (2014-19)'!$CH$197</f>
        <v>0</v>
      </c>
      <c r="AB25" s="412">
        <f>'5-Year Plan (2014-19)'!CH102+'5-Year Plan (2014-19)'!CH143</f>
        <v>0</v>
      </c>
      <c r="AC25" s="412">
        <f>'5-Year Plan (2014-19)'!CH142</f>
        <v>0</v>
      </c>
      <c r="AD25" s="412">
        <f>'5-Year Plan (2014-19)'!CH87</f>
        <v>30000</v>
      </c>
      <c r="AE25" s="449">
        <f t="shared" si="0"/>
        <v>231850</v>
      </c>
    </row>
    <row r="26" spans="1:31" ht="15.75" thickBot="1">
      <c r="A26" s="51"/>
      <c r="B26" s="1070" t="s">
        <v>74</v>
      </c>
      <c r="C26" s="7" t="s">
        <v>121</v>
      </c>
      <c r="D26" s="429">
        <f>'5-Year Plan (2014-19)'!CI182</f>
        <v>0</v>
      </c>
      <c r="E26" s="462">
        <f>'5-Year Plan (2014-19)'!CI76</f>
        <v>0</v>
      </c>
      <c r="F26" s="427">
        <f>'5-Year Plan (2014-19)'!CI39</f>
        <v>0</v>
      </c>
      <c r="G26" s="427">
        <f>'5-Year Plan (2014-19)'!$CI$203</f>
        <v>0</v>
      </c>
      <c r="H26" s="427">
        <f>'5-Year Plan (2014-19)'!CI71</f>
        <v>0</v>
      </c>
      <c r="I26" s="427">
        <f>SUM('5-Year Plan (2014-19)'!$CI$183,'5-Year Plan (2014-19)'!$CI$204)</f>
        <v>0</v>
      </c>
      <c r="J26" s="427">
        <f>'5-Year Plan (2014-19)'!$CI$157</f>
        <v>0</v>
      </c>
      <c r="K26" s="427">
        <f>'5-Year Plan (2014-19)'!$CI$40</f>
        <v>0</v>
      </c>
      <c r="L26" s="427">
        <f>'5-Year Plan (2014-19)'!$CI$41</f>
        <v>0</v>
      </c>
      <c r="M26" s="427">
        <f>'5-Year Plan (2014-19)'!$CI$184</f>
        <v>0</v>
      </c>
      <c r="N26" s="427">
        <f>'5-Year Plan (2014-19)'!$CI$162</f>
        <v>0</v>
      </c>
      <c r="O26" s="427">
        <f>SUM('5-Year Plan (2014-19)'!$CI$185,'5-Year Plan (2014-19)'!$CI$205)</f>
        <v>0</v>
      </c>
      <c r="P26" s="427">
        <f>'5-Year Plan (2014-19)'!$CI$194</f>
        <v>0</v>
      </c>
      <c r="Q26" s="427">
        <f>SUM('5-Year Plan (2014-19)'!$CI$186,'5-Year Plan (2014-19)'!$CI$206)</f>
        <v>0</v>
      </c>
      <c r="R26" s="427">
        <f>'5-Year Plan (2014-19)'!$CI$195</f>
        <v>0</v>
      </c>
      <c r="S26" s="427">
        <f>SUM('5-Year Plan (2014-19)'!$CI$187,'5-Year Plan (2014-19)'!$CI$207)</f>
        <v>0</v>
      </c>
      <c r="T26" s="427">
        <f>'5-Year Plan (2014-19)'!$CI$51</f>
        <v>0</v>
      </c>
      <c r="U26" s="427"/>
      <c r="V26" s="427">
        <f>'5-Year Plan (2014-19)'!CI88</f>
        <v>0</v>
      </c>
      <c r="W26" s="427">
        <f>'5-Year Plan (2014-19)'!$CI$196</f>
        <v>0</v>
      </c>
      <c r="X26" s="427">
        <f>'5-Year Plan (2014-19)'!$CI$212</f>
        <v>0</v>
      </c>
      <c r="Y26" s="427">
        <f>'5-Year Plan (2014-19)'!$CI$52</f>
        <v>0</v>
      </c>
      <c r="Z26" s="427">
        <f>'5-Year Plan (2014-19)'!$CI$213</f>
        <v>0</v>
      </c>
      <c r="AA26" s="427">
        <f>'5-Year Plan (2014-19)'!$CI$197</f>
        <v>0</v>
      </c>
      <c r="AB26" s="473">
        <f>'5-Year Plan (2014-19)'!CI102+'5-Year Plan (2014-19)'!CI143</f>
        <v>0</v>
      </c>
      <c r="AC26" s="473">
        <f>'5-Year Plan (2014-19)'!CI142</f>
        <v>0</v>
      </c>
      <c r="AD26" s="473">
        <f>'5-Year Plan (2014-19)'!CI87</f>
        <v>0</v>
      </c>
      <c r="AE26" s="449">
        <f t="shared" si="0"/>
        <v>0</v>
      </c>
    </row>
    <row r="27" spans="1:31" ht="15.75" thickBot="1">
      <c r="A27" s="51"/>
      <c r="B27" s="1070"/>
      <c r="C27" s="57" t="s">
        <v>49</v>
      </c>
      <c r="D27" s="430">
        <f>'5-Year Plan (2014-19)'!CK182</f>
        <v>0</v>
      </c>
      <c r="E27" s="461">
        <f>'5-Year Plan (2014-19)'!CK76</f>
        <v>0</v>
      </c>
      <c r="F27" s="404">
        <f>'5-Year Plan (2014-19)'!CK39</f>
        <v>0</v>
      </c>
      <c r="G27" s="404">
        <f>'5-Year Plan (2014-19)'!$CK$203</f>
        <v>0</v>
      </c>
      <c r="H27" s="404">
        <f>'5-Year Plan (2014-19)'!CK71</f>
        <v>0</v>
      </c>
      <c r="I27" s="404">
        <f>SUM('5-Year Plan (2014-19)'!$CK$183,'5-Year Plan (2014-19)'!$CK$204)</f>
        <v>0</v>
      </c>
      <c r="J27" s="404">
        <f>'5-Year Plan (2014-19)'!$CK$157</f>
        <v>0</v>
      </c>
      <c r="K27" s="404">
        <f>'5-Year Plan (2014-19)'!$CK$40</f>
        <v>0</v>
      </c>
      <c r="L27" s="404">
        <f>'5-Year Plan (2014-19)'!$CK$41</f>
        <v>0</v>
      </c>
      <c r="M27" s="404">
        <f>'5-Year Plan (2014-19)'!$CK$184</f>
        <v>0</v>
      </c>
      <c r="N27" s="404">
        <f>'5-Year Plan (2014-19)'!$CK$162</f>
        <v>0</v>
      </c>
      <c r="O27" s="404">
        <f>SUM('5-Year Plan (2014-19)'!$CK$185,'5-Year Plan (2014-19)'!$CK$205)</f>
        <v>0</v>
      </c>
      <c r="P27" s="404">
        <f>'5-Year Plan (2014-19)'!$CK$194</f>
        <v>0</v>
      </c>
      <c r="Q27" s="404">
        <f>SUM('5-Year Plan (2014-19)'!$CK$186,'5-Year Plan (2014-19)'!$CK$206)</f>
        <v>0</v>
      </c>
      <c r="R27" s="404">
        <f>'5-Year Plan (2014-19)'!$CK$195</f>
        <v>0</v>
      </c>
      <c r="S27" s="404">
        <f>SUM('5-Year Plan (2014-19)'!$CK$187,'5-Year Plan (2014-19)'!$CK$207)</f>
        <v>0</v>
      </c>
      <c r="T27" s="404">
        <f>'5-Year Plan (2014-19)'!$CK$51</f>
        <v>0</v>
      </c>
      <c r="U27" s="404"/>
      <c r="V27" s="404">
        <f>'5-Year Plan (2014-19)'!CK88</f>
        <v>0</v>
      </c>
      <c r="W27" s="404">
        <f>'5-Year Plan (2014-19)'!$CK$196</f>
        <v>0</v>
      </c>
      <c r="X27" s="404">
        <f>'5-Year Plan (2014-19)'!$CK$212</f>
        <v>0</v>
      </c>
      <c r="Y27" s="404">
        <f>'5-Year Plan (2014-19)'!$CK$52</f>
        <v>0</v>
      </c>
      <c r="Z27" s="404">
        <f>'5-Year Plan (2014-19)'!$CK$213</f>
        <v>0</v>
      </c>
      <c r="AA27" s="404">
        <f>'5-Year Plan (2014-19)'!$CK$197</f>
        <v>0</v>
      </c>
      <c r="AB27" s="412">
        <f>'5-Year Plan (2014-19)'!CK102+'5-Year Plan (2014-19)'!CK143</f>
        <v>0</v>
      </c>
      <c r="AC27" s="412">
        <f>'5-Year Plan (2014-19)'!CK142</f>
        <v>0</v>
      </c>
      <c r="AD27" s="412">
        <f>'5-Year Plan (2014-19)'!CK87</f>
        <v>0</v>
      </c>
      <c r="AE27" s="449">
        <f t="shared" si="0"/>
        <v>0</v>
      </c>
    </row>
    <row r="28" spans="1:31" ht="15.75" thickBot="1">
      <c r="A28" s="51"/>
      <c r="B28" s="1070" t="s">
        <v>44</v>
      </c>
      <c r="C28" s="7" t="s">
        <v>121</v>
      </c>
      <c r="D28" s="429">
        <f>'5-Year Plan (2014-19)'!CL182</f>
        <v>0</v>
      </c>
      <c r="E28" s="462">
        <f>'5-Year Plan (2014-19)'!CL76</f>
        <v>0</v>
      </c>
      <c r="F28" s="427">
        <f>'5-Year Plan (2014-19)'!CL39</f>
        <v>0</v>
      </c>
      <c r="G28" s="427">
        <f>'5-Year Plan (2014-19)'!$CL$203</f>
        <v>0</v>
      </c>
      <c r="H28" s="427">
        <f>'5-Year Plan (2014-19)'!CL71</f>
        <v>0</v>
      </c>
      <c r="I28" s="427">
        <f>SUM('5-Year Plan (2014-19)'!$CL$183,'5-Year Plan (2014-19)'!$CL$204)</f>
        <v>0</v>
      </c>
      <c r="J28" s="427">
        <f>'5-Year Plan (2014-19)'!$CL$157</f>
        <v>0</v>
      </c>
      <c r="K28" s="427">
        <f>'5-Year Plan (2014-19)'!$CL$40</f>
        <v>0</v>
      </c>
      <c r="L28" s="427">
        <f>'5-Year Plan (2014-19)'!$CL$41</f>
        <v>0</v>
      </c>
      <c r="M28" s="427">
        <f>'5-Year Plan (2014-19)'!$CL$184</f>
        <v>0</v>
      </c>
      <c r="N28" s="427">
        <f>'5-Year Plan (2014-19)'!$CL$162</f>
        <v>0</v>
      </c>
      <c r="O28" s="427">
        <f>SUM('5-Year Plan (2014-19)'!$CL$185,'5-Year Plan (2014-19)'!$CL$205)</f>
        <v>0</v>
      </c>
      <c r="P28" s="427">
        <f>'5-Year Plan (2014-19)'!$CL$194</f>
        <v>0</v>
      </c>
      <c r="Q28" s="427">
        <f>SUM('5-Year Plan (2014-19)'!$CL$186,'5-Year Plan (2014-19)'!$CL$206)</f>
        <v>0</v>
      </c>
      <c r="R28" s="427">
        <f>'5-Year Plan (2014-19)'!$CL$195</f>
        <v>0</v>
      </c>
      <c r="S28" s="427">
        <f>SUM('5-Year Plan (2014-19)'!$CL$187,'5-Year Plan (2014-19)'!$CL$207)</f>
        <v>0</v>
      </c>
      <c r="T28" s="427">
        <f>'5-Year Plan (2014-19)'!$CL$51</f>
        <v>0</v>
      </c>
      <c r="U28" s="427"/>
      <c r="V28" s="427">
        <f>'5-Year Plan (2014-19)'!CL88</f>
        <v>0</v>
      </c>
      <c r="W28" s="427">
        <f>'5-Year Plan (2014-19)'!$CL$196</f>
        <v>0</v>
      </c>
      <c r="X28" s="427">
        <f>'5-Year Plan (2014-19)'!$CL$212</f>
        <v>0</v>
      </c>
      <c r="Y28" s="427">
        <f>'5-Year Plan (2014-19)'!$CL$52</f>
        <v>0</v>
      </c>
      <c r="Z28" s="427">
        <f>'5-Year Plan (2014-19)'!$CL$213</f>
        <v>0</v>
      </c>
      <c r="AA28" s="427">
        <f>'5-Year Plan (2014-19)'!$CL$197</f>
        <v>0</v>
      </c>
      <c r="AB28" s="473">
        <f>'5-Year Plan (2014-19)'!CL102+'5-Year Plan (2014-19)'!CL143</f>
        <v>0</v>
      </c>
      <c r="AC28" s="473">
        <f>'5-Year Plan (2014-19)'!CL142</f>
        <v>0</v>
      </c>
      <c r="AD28" s="473">
        <f>'5-Year Plan (2014-19)'!CL87</f>
        <v>0</v>
      </c>
      <c r="AE28" s="449">
        <f t="shared" si="0"/>
        <v>0</v>
      </c>
    </row>
    <row r="29" spans="1:31" ht="15.75" thickBot="1">
      <c r="A29" s="51"/>
      <c r="B29" s="1070"/>
      <c r="C29" s="57" t="s">
        <v>49</v>
      </c>
      <c r="D29" s="430">
        <f>'5-Year Plan (2014-19)'!CN182</f>
        <v>0</v>
      </c>
      <c r="E29" s="461">
        <f>'5-Year Plan (2014-19)'!CN76</f>
        <v>0</v>
      </c>
      <c r="F29" s="404">
        <f>'5-Year Plan (2014-19)'!CN39</f>
        <v>0</v>
      </c>
      <c r="G29" s="404">
        <f>'5-Year Plan (2014-19)'!$CN$203</f>
        <v>0</v>
      </c>
      <c r="H29" s="404">
        <f>'5-Year Plan (2014-19)'!CN71</f>
        <v>0</v>
      </c>
      <c r="I29" s="404">
        <f>SUM('5-Year Plan (2014-19)'!$CN$183,'5-Year Plan (2014-19)'!$CN$204)</f>
        <v>0</v>
      </c>
      <c r="J29" s="404">
        <f>'5-Year Plan (2014-19)'!$CN$157</f>
        <v>0</v>
      </c>
      <c r="K29" s="404">
        <f>'5-Year Plan (2014-19)'!$CN$40</f>
        <v>0</v>
      </c>
      <c r="L29" s="404">
        <f>'5-Year Plan (2014-19)'!$CN$41</f>
        <v>0</v>
      </c>
      <c r="M29" s="404">
        <f>'5-Year Plan (2014-19)'!$CN$184</f>
        <v>0</v>
      </c>
      <c r="N29" s="404">
        <f>'5-Year Plan (2014-19)'!$CN$162</f>
        <v>0</v>
      </c>
      <c r="O29" s="404">
        <f>SUM('5-Year Plan (2014-19)'!$CN$185,'5-Year Plan (2014-19)'!$CN$205)</f>
        <v>0</v>
      </c>
      <c r="P29" s="404">
        <f>'5-Year Plan (2014-19)'!$CN$194</f>
        <v>0</v>
      </c>
      <c r="Q29" s="404">
        <f>SUM('5-Year Plan (2014-19)'!$CN$186,'5-Year Plan (2014-19)'!$CN$206)</f>
        <v>0</v>
      </c>
      <c r="R29" s="404">
        <f>'5-Year Plan (2014-19)'!$CN$195</f>
        <v>0</v>
      </c>
      <c r="S29" s="404">
        <f>SUM('5-Year Plan (2014-19)'!$CN$187,'5-Year Plan (2014-19)'!$CN$207)</f>
        <v>0</v>
      </c>
      <c r="T29" s="404">
        <f>'5-Year Plan (2014-19)'!$CN$51</f>
        <v>0</v>
      </c>
      <c r="U29" s="404"/>
      <c r="V29" s="404">
        <f>'5-Year Plan (2014-19)'!CN88</f>
        <v>0</v>
      </c>
      <c r="W29" s="404">
        <f>'5-Year Plan (2014-19)'!$CN$196</f>
        <v>0</v>
      </c>
      <c r="X29" s="404">
        <f>'5-Year Plan (2014-19)'!$CN$212</f>
        <v>0</v>
      </c>
      <c r="Y29" s="404">
        <f>'5-Year Plan (2014-19)'!$CN$52</f>
        <v>0</v>
      </c>
      <c r="Z29" s="404">
        <f>'5-Year Plan (2014-19)'!$CN$213</f>
        <v>0</v>
      </c>
      <c r="AA29" s="404">
        <f>'5-Year Plan (2014-19)'!$CN$197</f>
        <v>0</v>
      </c>
      <c r="AB29" s="412">
        <f>'5-Year Plan (2014-19)'!CN102+'5-Year Plan (2014-19)'!CN143</f>
        <v>0</v>
      </c>
      <c r="AC29" s="412">
        <f>'5-Year Plan (2014-19)'!CN142</f>
        <v>0</v>
      </c>
      <c r="AD29" s="412">
        <f>'5-Year Plan (2014-19)'!CN87</f>
        <v>0</v>
      </c>
      <c r="AE29" s="449">
        <f t="shared" si="0"/>
        <v>0</v>
      </c>
    </row>
    <row r="30" spans="1:31" ht="15.75" thickBot="1">
      <c r="A30" s="51"/>
      <c r="B30" s="1070" t="s">
        <v>45</v>
      </c>
      <c r="C30" s="7" t="s">
        <v>121</v>
      </c>
      <c r="D30" s="429">
        <f>'5-Year Plan (2014-19)'!CO182</f>
        <v>500</v>
      </c>
      <c r="E30" s="462">
        <f>'5-Year Plan (2014-19)'!CO76</f>
        <v>0</v>
      </c>
      <c r="F30" s="427">
        <f>'5-Year Plan (2014-19)'!CO39</f>
        <v>0</v>
      </c>
      <c r="G30" s="427">
        <f>'5-Year Plan (2014-19)'!$CO$203</f>
        <v>400</v>
      </c>
      <c r="H30" s="427">
        <f>'5-Year Plan (2014-19)'!CO71</f>
        <v>0</v>
      </c>
      <c r="I30" s="427">
        <f>SUM('5-Year Plan (2014-19)'!$CO$183,'5-Year Plan (2014-19)'!$CO$204)</f>
        <v>0</v>
      </c>
      <c r="J30" s="427">
        <f>'5-Year Plan (2014-19)'!$CO$157</f>
        <v>30</v>
      </c>
      <c r="K30" s="427">
        <f>'5-Year Plan (2014-19)'!$CO$40</f>
        <v>0</v>
      </c>
      <c r="L30" s="427">
        <f>'5-Year Plan (2014-19)'!$CO$41</f>
        <v>500</v>
      </c>
      <c r="M30" s="427">
        <f>'5-Year Plan (2014-19)'!$CO$184</f>
        <v>600</v>
      </c>
      <c r="N30" s="427">
        <f>'5-Year Plan (2014-19)'!$CO$162</f>
        <v>0</v>
      </c>
      <c r="O30" s="427">
        <f>SUM('5-Year Plan (2014-19)'!$CO$185,'5-Year Plan (2014-19)'!$CO$205)</f>
        <v>1000</v>
      </c>
      <c r="P30" s="427">
        <f>'5-Year Plan (2014-19)'!$CO$194</f>
        <v>800</v>
      </c>
      <c r="Q30" s="427">
        <f>SUM('5-Year Plan (2014-19)'!$CO$186,'5-Year Plan (2014-19)'!$CO$206)</f>
        <v>0</v>
      </c>
      <c r="R30" s="427">
        <f>'5-Year Plan (2014-19)'!$CO$195</f>
        <v>0</v>
      </c>
      <c r="S30" s="427">
        <f>SUM('5-Year Plan (2014-19)'!$CO$187,'5-Year Plan (2014-19)'!$CO$207)</f>
        <v>50</v>
      </c>
      <c r="T30" s="427">
        <f>'5-Year Plan (2014-19)'!$CO$51</f>
        <v>0</v>
      </c>
      <c r="U30" s="427"/>
      <c r="V30" s="427">
        <f>'5-Year Plan (2014-19)'!CO88</f>
        <v>800</v>
      </c>
      <c r="W30" s="427">
        <f>'5-Year Plan (2014-19)'!$CO$196</f>
        <v>0</v>
      </c>
      <c r="X30" s="427">
        <f>'5-Year Plan (2014-19)'!$CO$212</f>
        <v>0</v>
      </c>
      <c r="Y30" s="427">
        <f>'5-Year Plan (2014-19)'!$CO$52</f>
        <v>300</v>
      </c>
      <c r="Z30" s="427">
        <f>'5-Year Plan (2014-19)'!$CO$213</f>
        <v>0</v>
      </c>
      <c r="AA30" s="427">
        <f>'5-Year Plan (2014-19)'!$CO$197</f>
        <v>0</v>
      </c>
      <c r="AB30" s="473">
        <f>'5-Year Plan (2014-19)'!CO102+'5-Year Plan (2014-19)'!CO143</f>
        <v>0</v>
      </c>
      <c r="AC30" s="473">
        <f>'5-Year Plan (2014-19)'!CO142</f>
        <v>0</v>
      </c>
      <c r="AD30" s="473">
        <f>'5-Year Plan (2014-19)'!CO87</f>
        <v>7500</v>
      </c>
      <c r="AE30" s="449">
        <f t="shared" si="0"/>
        <v>12480</v>
      </c>
    </row>
    <row r="31" spans="1:31" ht="15.75" thickBot="1">
      <c r="A31" s="51"/>
      <c r="B31" s="1070"/>
      <c r="C31" s="57" t="s">
        <v>49</v>
      </c>
      <c r="D31" s="430">
        <f>'5-Year Plan (2014-19)'!CQ182</f>
        <v>111000</v>
      </c>
      <c r="E31" s="461">
        <f>'5-Year Plan (2014-19)'!CQ76</f>
        <v>0</v>
      </c>
      <c r="F31" s="404">
        <f>'5-Year Plan (2014-19)'!CQ39</f>
        <v>0</v>
      </c>
      <c r="G31" s="404">
        <f>'5-Year Plan (2014-19)'!$CQ$203</f>
        <v>88800</v>
      </c>
      <c r="H31" s="404">
        <f>'5-Year Plan (2014-19)'!CQ71</f>
        <v>0</v>
      </c>
      <c r="I31" s="404">
        <f>SUM('5-Year Plan (2014-19)'!$CQ$183,'5-Year Plan (2014-19)'!$CQ$204)</f>
        <v>0</v>
      </c>
      <c r="J31" s="404">
        <f>'5-Year Plan (2014-19)'!$CQ$157</f>
        <v>6660</v>
      </c>
      <c r="K31" s="404">
        <f>'5-Year Plan (2014-19)'!$CQ$40</f>
        <v>0</v>
      </c>
      <c r="L31" s="404">
        <f>'5-Year Plan (2014-19)'!$CQ$41</f>
        <v>110000</v>
      </c>
      <c r="M31" s="404">
        <f>'5-Year Plan (2014-19)'!$CQ$184</f>
        <v>133200</v>
      </c>
      <c r="N31" s="404">
        <f>'5-Year Plan (2014-19)'!$CQ$162</f>
        <v>0</v>
      </c>
      <c r="O31" s="404">
        <f>SUM('5-Year Plan (2014-19)'!$CQ$185,'5-Year Plan (2014-19)'!$CQ$205)</f>
        <v>222000</v>
      </c>
      <c r="P31" s="404">
        <f>'5-Year Plan (2014-19)'!$CQ$194</f>
        <v>177600</v>
      </c>
      <c r="Q31" s="404">
        <f>SUM('5-Year Plan (2014-19)'!$CQ$186,'5-Year Plan (2014-19)'!$CQ$206)</f>
        <v>0</v>
      </c>
      <c r="R31" s="404">
        <f>'5-Year Plan (2014-19)'!$CQ$195</f>
        <v>0</v>
      </c>
      <c r="S31" s="404">
        <f>SUM('5-Year Plan (2014-19)'!$CQ$187,'5-Year Plan (2014-19)'!$CQ$207)</f>
        <v>11100</v>
      </c>
      <c r="T31" s="404">
        <f>'5-Year Plan (2014-19)'!$CQ$51</f>
        <v>0</v>
      </c>
      <c r="U31" s="404"/>
      <c r="V31" s="404">
        <f>'5-Year Plan (2014-19)'!CN88</f>
        <v>0</v>
      </c>
      <c r="W31" s="404">
        <f>'5-Year Plan (2014-19)'!$CQ$196</f>
        <v>0</v>
      </c>
      <c r="X31" s="404">
        <f>'5-Year Plan (2014-19)'!$CQ$212</f>
        <v>0</v>
      </c>
      <c r="Y31" s="404">
        <f>'5-Year Plan (2014-19)'!$CQ$52</f>
        <v>6000</v>
      </c>
      <c r="Z31" s="404">
        <f>'5-Year Plan (2014-19)'!$CQ$213</f>
        <v>0</v>
      </c>
      <c r="AA31" s="404">
        <f>'5-Year Plan (2014-19)'!$CQ$197</f>
        <v>0</v>
      </c>
      <c r="AB31" s="412">
        <f>'5-Year Plan (2014-19)'!CQ102+'5-Year Plan (2014-19)'!CQ143</f>
        <v>0</v>
      </c>
      <c r="AC31" s="412">
        <f>'5-Year Plan (2014-19)'!CQ142</f>
        <v>0</v>
      </c>
      <c r="AD31" s="412">
        <f>'5-Year Plan (2014-19)'!CQ87</f>
        <v>1650000</v>
      </c>
      <c r="AE31" s="449">
        <f t="shared" si="0"/>
        <v>2516360</v>
      </c>
    </row>
    <row r="32" spans="1:31" ht="15.75" thickBot="1">
      <c r="A32" s="51"/>
      <c r="B32" s="1070" t="s">
        <v>46</v>
      </c>
      <c r="C32" s="7" t="s">
        <v>121</v>
      </c>
      <c r="D32" s="429">
        <f>'5-Year Plan (2014-19)'!CR182</f>
        <v>0</v>
      </c>
      <c r="E32" s="462">
        <f>'5-Year Plan (2014-19)'!CR76</f>
        <v>0</v>
      </c>
      <c r="F32" s="427">
        <f>'5-Year Plan (2014-19)'!CR39</f>
        <v>0</v>
      </c>
      <c r="G32" s="427">
        <f>'5-Year Plan (2014-19)'!$CR$203</f>
        <v>0</v>
      </c>
      <c r="H32" s="427">
        <f>'5-Year Plan (2014-19)'!CR71</f>
        <v>0</v>
      </c>
      <c r="I32" s="427">
        <f>SUM('5-Year Plan (2014-19)'!$CR$183,'5-Year Plan (2014-19)'!$CR$204)</f>
        <v>0</v>
      </c>
      <c r="J32" s="427">
        <f>'5-Year Plan (2014-19)'!$CR$157</f>
        <v>0</v>
      </c>
      <c r="K32" s="427">
        <f>'5-Year Plan (2014-19)'!$CR$40</f>
        <v>0</v>
      </c>
      <c r="L32" s="427">
        <f>'5-Year Plan (2014-19)'!$CR$41</f>
        <v>0</v>
      </c>
      <c r="M32" s="427">
        <f>'5-Year Plan (2014-19)'!$CR$184</f>
        <v>0</v>
      </c>
      <c r="N32" s="427">
        <f>'5-Year Plan (2014-19)'!$CR$162</f>
        <v>0</v>
      </c>
      <c r="O32" s="427">
        <f>SUM('5-Year Plan (2014-19)'!$CR$185,'5-Year Plan (2014-19)'!$CR$205)</f>
        <v>0</v>
      </c>
      <c r="P32" s="427">
        <f>'5-Year Plan (2014-19)'!$CR$194</f>
        <v>0</v>
      </c>
      <c r="Q32" s="427">
        <f>SUM('5-Year Plan (2014-19)'!$CR$186,'5-Year Plan (2014-19)'!$CR$206)</f>
        <v>0</v>
      </c>
      <c r="R32" s="427">
        <f>'5-Year Plan (2014-19)'!$CR$195</f>
        <v>0</v>
      </c>
      <c r="S32" s="427">
        <f>SUM('5-Year Plan (2014-19)'!$CR$187,'5-Year Plan (2014-19)'!$CR$207)</f>
        <v>0</v>
      </c>
      <c r="T32" s="427">
        <f>'5-Year Plan (2014-19)'!$CR$51</f>
        <v>0</v>
      </c>
      <c r="U32" s="427"/>
      <c r="V32" s="427">
        <f>'5-Year Plan (2014-19)'!EP88</f>
        <v>0</v>
      </c>
      <c r="W32" s="427">
        <f>'5-Year Plan (2014-19)'!$CR$196</f>
        <v>0</v>
      </c>
      <c r="X32" s="427">
        <f>'5-Year Plan (2014-19)'!$CR$212</f>
        <v>0</v>
      </c>
      <c r="Y32" s="427">
        <f>'5-Year Plan (2014-19)'!$CR$52</f>
        <v>0</v>
      </c>
      <c r="Z32" s="427">
        <f>'5-Year Plan (2014-19)'!$CR$213</f>
        <v>0</v>
      </c>
      <c r="AA32" s="427">
        <f>'5-Year Plan (2014-19)'!$CR$197</f>
        <v>0</v>
      </c>
      <c r="AB32" s="473">
        <f>'5-Year Plan (2014-19)'!CR102+'5-Year Plan (2014-19)'!CR143</f>
        <v>0</v>
      </c>
      <c r="AC32" s="473">
        <f>'5-Year Plan (2014-19)'!CR142</f>
        <v>0</v>
      </c>
      <c r="AD32" s="473">
        <f>'5-Year Plan (2014-19)'!CR87</f>
        <v>0</v>
      </c>
      <c r="AE32" s="449">
        <f t="shared" si="0"/>
        <v>0</v>
      </c>
    </row>
    <row r="33" spans="1:31" ht="15.75" thickBot="1">
      <c r="A33" s="52"/>
      <c r="B33" s="1070"/>
      <c r="C33" s="57" t="s">
        <v>49</v>
      </c>
      <c r="D33" s="432">
        <f>'5-Year Plan (2014-19)'!CT182</f>
        <v>0</v>
      </c>
      <c r="E33" s="463">
        <f>'5-Year Plan (2014-19)'!CT76</f>
        <v>0</v>
      </c>
      <c r="F33" s="433">
        <f>'5-Year Plan (2014-19)'!CT39</f>
        <v>0</v>
      </c>
      <c r="G33" s="433">
        <f>'5-Year Plan (2014-19)'!$CT$203</f>
        <v>0</v>
      </c>
      <c r="H33" s="433">
        <f>'5-Year Plan (2014-19)'!CT71</f>
        <v>0</v>
      </c>
      <c r="I33" s="404">
        <f>SUM('5-Year Plan (2014-19)'!$CT$183,'5-Year Plan (2014-19)'!$CT$204)</f>
        <v>0</v>
      </c>
      <c r="J33" s="433">
        <f>'5-Year Plan (2014-19)'!$CT$157</f>
        <v>0</v>
      </c>
      <c r="K33" s="433">
        <f>'5-Year Plan (2014-19)'!$CT$40</f>
        <v>0</v>
      </c>
      <c r="L33" s="433">
        <f>'5-Year Plan (2014-19)'!$CT$41</f>
        <v>0</v>
      </c>
      <c r="M33" s="433">
        <f>'5-Year Plan (2014-19)'!$CT$184</f>
        <v>0</v>
      </c>
      <c r="N33" s="433">
        <f>'5-Year Plan (2014-19)'!$CT$162</f>
        <v>0</v>
      </c>
      <c r="O33" s="404">
        <f>SUM('5-Year Plan (2014-19)'!$CT$185,'5-Year Plan (2014-19)'!$CT$205)</f>
        <v>0</v>
      </c>
      <c r="P33" s="433">
        <f>'5-Year Plan (2014-19)'!$CT$194</f>
        <v>0</v>
      </c>
      <c r="Q33" s="404">
        <f>SUM('5-Year Plan (2014-19)'!$CT$186,'5-Year Plan (2014-19)'!$CT$206)</f>
        <v>0</v>
      </c>
      <c r="R33" s="433">
        <f>'5-Year Plan (2014-19)'!$CT$195</f>
        <v>0</v>
      </c>
      <c r="S33" s="404">
        <f>SUM('5-Year Plan (2014-19)'!$CT$187,'5-Year Plan (2014-19)'!$CT$207)</f>
        <v>0</v>
      </c>
      <c r="T33" s="433">
        <f>'5-Year Plan (2014-19)'!$CT$51</f>
        <v>0</v>
      </c>
      <c r="U33" s="433"/>
      <c r="V33" s="433">
        <f>'5-Year Plan (2014-19)'!ER88</f>
        <v>0</v>
      </c>
      <c r="W33" s="433">
        <f>'5-Year Plan (2014-19)'!$CT$196</f>
        <v>0</v>
      </c>
      <c r="X33" s="433">
        <f>'5-Year Plan (2014-19)'!$CT$212</f>
        <v>0</v>
      </c>
      <c r="Y33" s="433">
        <f>'5-Year Plan (2014-19)'!$CT$52</f>
        <v>0</v>
      </c>
      <c r="Z33" s="433">
        <f>'5-Year Plan (2014-19)'!$CT$213</f>
        <v>0</v>
      </c>
      <c r="AA33" s="433">
        <f>'5-Year Plan (2014-19)'!$CT$197</f>
        <v>0</v>
      </c>
      <c r="AB33" s="474">
        <f>'5-Year Plan (2014-19)'!CT102+'5-Year Plan (2014-19)'!CT143</f>
        <v>0</v>
      </c>
      <c r="AC33" s="474">
        <f>'5-Year Plan (2014-19)'!CT142</f>
        <v>0</v>
      </c>
      <c r="AD33" s="474">
        <f>'5-Year Plan (2014-19)'!CT87</f>
        <v>0</v>
      </c>
      <c r="AE33" s="449">
        <f t="shared" si="0"/>
        <v>0</v>
      </c>
    </row>
    <row r="34" spans="1:31" ht="15.75" thickBot="1">
      <c r="A34" s="1071" t="s">
        <v>73</v>
      </c>
      <c r="B34" s="1072"/>
      <c r="C34" s="64" t="s">
        <v>49</v>
      </c>
      <c r="D34" s="81">
        <f>'5-Year Plan (2014-19)'!CU182</f>
        <v>131000</v>
      </c>
      <c r="E34" s="466">
        <f>'5-Year Plan (2014-19)'!CU76</f>
        <v>14000</v>
      </c>
      <c r="F34" s="82">
        <f>'5-Year Plan (2014-19)'!CU39</f>
        <v>0</v>
      </c>
      <c r="G34" s="82">
        <f>'5-Year Plan (2014-19)'!$CU$203</f>
        <v>104800</v>
      </c>
      <c r="H34" s="82">
        <f>'5-Year Plan (2014-19)'!CU71</f>
        <v>11550</v>
      </c>
      <c r="I34" s="82">
        <f>SUM('5-Year Plan (2014-19)'!$CU$183, '5-Year Plan (2014-19)'!$CU$204)</f>
        <v>0</v>
      </c>
      <c r="J34" s="82">
        <f>'5-Year Plan (2014-19)'!$CU$157</f>
        <v>7860</v>
      </c>
      <c r="K34" s="82">
        <f>'5-Year Plan (2014-19)'!$CU$40</f>
        <v>0</v>
      </c>
      <c r="L34" s="82">
        <f>'5-Year Plan (2014-19)'!$CU$41</f>
        <v>110000</v>
      </c>
      <c r="M34" s="82">
        <f>'5-Year Plan (2014-19)'!$CU$184</f>
        <v>157200</v>
      </c>
      <c r="N34" s="82">
        <f>'5-Year Plan (2014-19)'!$CU$162</f>
        <v>0</v>
      </c>
      <c r="O34" s="82">
        <f>SUM('5-Year Plan (2014-19)'!$CU$185, '5-Year Plan (2014-19)'!$CU$205)</f>
        <v>278000</v>
      </c>
      <c r="P34" s="82">
        <f>'5-Year Plan (2014-19)'!$CU$194</f>
        <v>180800</v>
      </c>
      <c r="Q34" s="82">
        <f>SUM('5-Year Plan (2014-19)'!$CU$186, '5-Year Plan (2014-19)'!$CU$206)</f>
        <v>0</v>
      </c>
      <c r="R34" s="82">
        <f>'5-Year Plan (2014-19)'!$CU$195</f>
        <v>0</v>
      </c>
      <c r="S34" s="82">
        <f>SUM('5-Year Plan (2014-19)'!$CU$187, '5-Year Plan (2014-19)'!$CU$207)</f>
        <v>23100</v>
      </c>
      <c r="T34" s="82">
        <f>'5-Year Plan (2014-19)'!$CU$51</f>
        <v>0</v>
      </c>
      <c r="U34" s="82"/>
      <c r="V34" s="82">
        <f>'5-Year Plan (2014-19)'!CU88</f>
        <v>176000</v>
      </c>
      <c r="W34" s="82">
        <f>'5-Year Plan (2014-19)'!$CU$196</f>
        <v>0</v>
      </c>
      <c r="X34" s="82">
        <f>'5-Year Plan (2014-19)'!$CU$212</f>
        <v>0</v>
      </c>
      <c r="Y34" s="82">
        <f>'5-Year Plan (2014-19)'!$CU$52</f>
        <v>9900</v>
      </c>
      <c r="Z34" s="82">
        <f>'5-Year Plan (2014-19)'!$CU$213</f>
        <v>0</v>
      </c>
      <c r="AA34" s="82">
        <f>'5-Year Plan (2014-19)'!$CU$197</f>
        <v>0</v>
      </c>
      <c r="AB34" s="477">
        <f>'5-Year Plan (2014-19)'!CU102+'5-Year Plan (2014-19)'!CU143</f>
        <v>0</v>
      </c>
      <c r="AC34" s="477">
        <f>'5-Year Plan (2014-19)'!CU142</f>
        <v>0</v>
      </c>
      <c r="AD34" s="477">
        <f>'5-Year Plan (2014-19)'!CU87</f>
        <v>1680000</v>
      </c>
      <c r="AE34" s="449">
        <f t="shared" si="0"/>
        <v>2884210</v>
      </c>
    </row>
    <row r="35" spans="1:31" ht="16.5" thickBot="1">
      <c r="A35" s="54"/>
      <c r="B35" s="91" t="s">
        <v>86</v>
      </c>
      <c r="C35" s="57" t="s">
        <v>49</v>
      </c>
      <c r="D35" s="60">
        <f>'5-Year Plan (2014-19)'!CV182</f>
        <v>0</v>
      </c>
      <c r="E35" s="467">
        <f>'5-Year Plan (2014-19)'!CV76</f>
        <v>0</v>
      </c>
      <c r="F35" s="66">
        <f>'5-Year Plan (2014-19)'!CV39</f>
        <v>0</v>
      </c>
      <c r="G35" s="66">
        <f>'5-Year Plan (2014-19)'!$CV$203</f>
        <v>0</v>
      </c>
      <c r="H35" s="66">
        <f>'5-Year Plan (2014-19)'!CV71</f>
        <v>0</v>
      </c>
      <c r="I35" s="404">
        <f>SUM('5-Year Plan (2014-19)'!$CV$183,'5-Year Plan (2014-19)'!$CV$204)</f>
        <v>0</v>
      </c>
      <c r="J35" s="66">
        <f>'5-Year Plan (2014-19)'!$CV$157</f>
        <v>0</v>
      </c>
      <c r="K35" s="66">
        <f>'5-Year Plan (2014-19)'!$CV$40</f>
        <v>0</v>
      </c>
      <c r="L35" s="66">
        <f>'5-Year Plan (2014-19)'!$CV$41</f>
        <v>0</v>
      </c>
      <c r="M35" s="66">
        <f>'5-Year Plan (2014-19)'!$CV$184</f>
        <v>0</v>
      </c>
      <c r="N35" s="66">
        <f>'5-Year Plan (2014-19)'!$CV$162</f>
        <v>0</v>
      </c>
      <c r="O35" s="404">
        <f>SUM('5-Year Plan (2014-19)'!$CV$185,'5-Year Plan (2014-19)'!$CV$205)</f>
        <v>0</v>
      </c>
      <c r="P35" s="66">
        <f>'5-Year Plan (2014-19)'!$CV$194</f>
        <v>0</v>
      </c>
      <c r="Q35" s="404">
        <f>SUM('5-Year Plan (2014-19)'!$CV$186,'5-Year Plan (2014-19)'!$CV$206)</f>
        <v>0</v>
      </c>
      <c r="R35" s="66">
        <f>'5-Year Plan (2014-19)'!$CV$195</f>
        <v>0</v>
      </c>
      <c r="S35" s="404">
        <f>SUM('5-Year Plan (2014-19)'!$CV$187,'5-Year Plan (2014-19)'!$CV$207)</f>
        <v>0</v>
      </c>
      <c r="T35" s="66">
        <f>'5-Year Plan (2014-19)'!$CV$51</f>
        <v>0</v>
      </c>
      <c r="U35" s="66"/>
      <c r="V35" s="66">
        <f>'5-Year Plan (2014-19)'!ET88</f>
        <v>0</v>
      </c>
      <c r="W35" s="66">
        <f>'5-Year Plan (2014-19)'!$CV$196</f>
        <v>0</v>
      </c>
      <c r="X35" s="66">
        <f>'5-Year Plan (2014-19)'!$CV$212</f>
        <v>0</v>
      </c>
      <c r="Y35" s="66">
        <f>'5-Year Plan (2014-19)'!$CV$52</f>
        <v>0</v>
      </c>
      <c r="Z35" s="66">
        <f>'5-Year Plan (2014-19)'!$CV$213</f>
        <v>0</v>
      </c>
      <c r="AA35" s="66">
        <f>'5-Year Plan (2014-19)'!$CV$197</f>
        <v>0</v>
      </c>
      <c r="AB35" s="478">
        <f>'5-Year Plan (2014-19)'!CV102+'5-Year Plan (2014-19)'!CV143</f>
        <v>0</v>
      </c>
      <c r="AC35" s="478">
        <f>'5-Year Plan (2014-19)'!CV142</f>
        <v>0</v>
      </c>
      <c r="AD35" s="478">
        <f>'5-Year Plan (2014-19)'!CV87</f>
        <v>0</v>
      </c>
      <c r="AE35" s="449">
        <f t="shared" si="0"/>
        <v>0</v>
      </c>
    </row>
    <row r="36" spans="1:31" ht="16.5" thickBot="1">
      <c r="A36" s="54"/>
      <c r="B36" s="62" t="s">
        <v>69</v>
      </c>
      <c r="C36" s="57" t="s">
        <v>49</v>
      </c>
      <c r="D36" s="60">
        <f>'5-Year Plan (2014-19)'!CW182</f>
        <v>0</v>
      </c>
      <c r="E36" s="467">
        <f>'5-Year Plan (2014-19)'!CW76</f>
        <v>0</v>
      </c>
      <c r="F36" s="66">
        <f>'5-Year Plan (2014-19)'!CW39</f>
        <v>0</v>
      </c>
      <c r="G36" s="66">
        <f>'5-Year Plan (2014-19)'!$CW$203</f>
        <v>0</v>
      </c>
      <c r="H36" s="66">
        <f>'5-Year Plan (2014-19)'!CW71</f>
        <v>0</v>
      </c>
      <c r="I36" s="404">
        <f>SUM('5-Year Plan (2014-19)'!$CW$183,'5-Year Plan (2014-19)'!$CW$204)</f>
        <v>0</v>
      </c>
      <c r="J36" s="66">
        <f>'5-Year Plan (2014-19)'!$CW$157</f>
        <v>0</v>
      </c>
      <c r="K36" s="66">
        <f>'5-Year Plan (2014-19)'!$CW$40</f>
        <v>0</v>
      </c>
      <c r="L36" s="66">
        <f>'5-Year Plan (2014-19)'!$CW$41</f>
        <v>10000</v>
      </c>
      <c r="M36" s="66">
        <f>'5-Year Plan (2014-19)'!$CW$184</f>
        <v>0</v>
      </c>
      <c r="N36" s="66">
        <f>'5-Year Plan (2014-19)'!$CW$162</f>
        <v>0</v>
      </c>
      <c r="O36" s="404">
        <f>SUM('5-Year Plan (2014-19)'!$CW$185,'5-Year Plan (2014-19)'!$CW$205)</f>
        <v>0</v>
      </c>
      <c r="P36" s="66">
        <f>'5-Year Plan (2014-19)'!$CW$194</f>
        <v>0</v>
      </c>
      <c r="Q36" s="404">
        <f>SUM('5-Year Plan (2014-19)'!$CW$186,'5-Year Plan (2014-19)'!$CW$206)</f>
        <v>0</v>
      </c>
      <c r="R36" s="66">
        <f>'5-Year Plan (2014-19)'!$CW$195</f>
        <v>0</v>
      </c>
      <c r="S36" s="404">
        <f>SUM('5-Year Plan (2014-19)'!$CW$187,'5-Year Plan (2014-19)'!$CW$207)</f>
        <v>0</v>
      </c>
      <c r="T36" s="66">
        <f>'5-Year Plan (2014-19)'!$CW$51</f>
        <v>5000</v>
      </c>
      <c r="U36" s="66"/>
      <c r="V36" s="66">
        <f>'5-Year Plan (2014-19)'!EU88</f>
        <v>0</v>
      </c>
      <c r="W36" s="66">
        <f>'5-Year Plan (2014-19)'!$CW$196</f>
        <v>0</v>
      </c>
      <c r="X36" s="66">
        <f>'5-Year Plan (2014-19)'!$CW$212</f>
        <v>0</v>
      </c>
      <c r="Y36" s="66">
        <f>'5-Year Plan (2014-19)'!$CW$52</f>
        <v>0</v>
      </c>
      <c r="Z36" s="66">
        <f>'5-Year Plan (2014-19)'!$CW$213</f>
        <v>0</v>
      </c>
      <c r="AA36" s="66">
        <f>'5-Year Plan (2014-19)'!$CW$197</f>
        <v>0</v>
      </c>
      <c r="AB36" s="478">
        <f>'5-Year Plan (2014-19)'!CW102+'5-Year Plan (2014-19)'!CW143</f>
        <v>0</v>
      </c>
      <c r="AC36" s="478">
        <f>'5-Year Plan (2014-19)'!CW142</f>
        <v>0</v>
      </c>
      <c r="AD36" s="478">
        <f>'5-Year Plan (2014-19)'!CW87</f>
        <v>0</v>
      </c>
      <c r="AE36" s="449">
        <f t="shared" si="0"/>
        <v>15000</v>
      </c>
    </row>
    <row r="37" spans="1:31" ht="32.25" thickBot="1">
      <c r="A37" s="55"/>
      <c r="B37" s="62" t="s">
        <v>47</v>
      </c>
      <c r="C37" s="7" t="s">
        <v>49</v>
      </c>
      <c r="D37" s="61">
        <f>'5-Year Plan (2014-19)'!CX182</f>
        <v>13100</v>
      </c>
      <c r="E37" s="643">
        <v>1098</v>
      </c>
      <c r="F37" s="70">
        <f>'5-Year Plan (2014-19)'!CX39</f>
        <v>1750</v>
      </c>
      <c r="G37" s="70">
        <f>'5-Year Plan (2014-19)'!$CX$203</f>
        <v>10480</v>
      </c>
      <c r="H37" s="73">
        <v>10916</v>
      </c>
      <c r="I37" s="404">
        <f>SUM('5-Year Plan (2014-19)'!$CX$183,'5-Year Plan (2014-19)'!$CX$204)</f>
        <v>0</v>
      </c>
      <c r="J37" s="70">
        <f>'5-Year Plan (2014-19)'!$CX$157</f>
        <v>786</v>
      </c>
      <c r="K37" s="70">
        <f>'5-Year Plan (2014-19)'!$CX$40</f>
        <v>0</v>
      </c>
      <c r="L37" s="70">
        <v>13483</v>
      </c>
      <c r="M37" s="70">
        <f>'5-Year Plan (2014-19)'!$CX$184</f>
        <v>15720</v>
      </c>
      <c r="N37" s="70">
        <f>'5-Year Plan (2014-19)'!$CX$162</f>
        <v>0</v>
      </c>
      <c r="O37" s="404">
        <v>546</v>
      </c>
      <c r="P37" s="70">
        <f>'5-Year Plan (2014-19)'!$CX$194</f>
        <v>18080</v>
      </c>
      <c r="Q37" s="404">
        <f>SUM('5-Year Plan (2014-19)'!$CX$186,'5-Year Plan (2014-19)'!$CX$206)</f>
        <v>0</v>
      </c>
      <c r="R37" s="70">
        <f>'5-Year Plan (2014-19)'!$CX$195</f>
        <v>0</v>
      </c>
      <c r="S37" s="404">
        <f>SUM('5-Year Plan (2014-19)'!$CX$187,'5-Year Plan (2014-19)'!$CX$207)</f>
        <v>2310</v>
      </c>
      <c r="T37" s="70">
        <v>8070</v>
      </c>
      <c r="U37" s="70"/>
      <c r="V37" s="70">
        <v>19816</v>
      </c>
      <c r="W37" s="70">
        <f>'5-Year Plan (2014-19)'!$CX$196</f>
        <v>0</v>
      </c>
      <c r="X37" s="70">
        <f>'5-Year Plan (2014-19)'!$CX$212</f>
        <v>0</v>
      </c>
      <c r="Y37" s="70">
        <v>3327</v>
      </c>
      <c r="Z37" s="70">
        <f>'5-Year Plan (2014-19)'!$CX$213</f>
        <v>0</v>
      </c>
      <c r="AA37" s="70">
        <f>'5-Year Plan (2014-19)'!$CX$197</f>
        <v>0</v>
      </c>
      <c r="AB37" s="645">
        <f>'5-Year Plan (2014-19)'!CX102+'5-Year Plan (2014-19)'!CX143</f>
        <v>0</v>
      </c>
      <c r="AC37" s="645">
        <f>'5-Year Plan (2014-19)'!CX142</f>
        <v>0</v>
      </c>
      <c r="AD37" s="645">
        <f>'5-Year Plan (2014-19)'!CX87</f>
        <v>172980</v>
      </c>
      <c r="AE37" s="449">
        <f t="shared" si="0"/>
        <v>292462</v>
      </c>
    </row>
    <row r="38" spans="1:31" ht="15.75" thickBot="1">
      <c r="A38" s="953" t="s">
        <v>135</v>
      </c>
      <c r="B38" s="954"/>
      <c r="C38" s="86" t="s">
        <v>49</v>
      </c>
      <c r="D38" s="87">
        <f>SUM(D35:D37)</f>
        <v>13100</v>
      </c>
      <c r="E38" s="87">
        <f t="shared" ref="E38:H38" si="1">SUM(E35:E37)</f>
        <v>1098</v>
      </c>
      <c r="F38" s="87">
        <f t="shared" si="1"/>
        <v>1750</v>
      </c>
      <c r="G38" s="87">
        <f t="shared" si="1"/>
        <v>10480</v>
      </c>
      <c r="H38" s="87">
        <f t="shared" si="1"/>
        <v>10916</v>
      </c>
      <c r="I38" s="470">
        <f>SUM(I35:I37)</f>
        <v>0</v>
      </c>
      <c r="J38" s="87">
        <f t="shared" ref="J38:AD38" si="2">SUM(J35:J37)</f>
        <v>786</v>
      </c>
      <c r="K38" s="87">
        <f t="shared" si="2"/>
        <v>0</v>
      </c>
      <c r="L38" s="87">
        <f t="shared" si="2"/>
        <v>23483</v>
      </c>
      <c r="M38" s="87">
        <f t="shared" si="2"/>
        <v>15720</v>
      </c>
      <c r="N38" s="87">
        <f t="shared" si="2"/>
        <v>0</v>
      </c>
      <c r="O38" s="87">
        <f t="shared" si="2"/>
        <v>546</v>
      </c>
      <c r="P38" s="87">
        <f t="shared" si="2"/>
        <v>18080</v>
      </c>
      <c r="Q38" s="87">
        <f t="shared" si="2"/>
        <v>0</v>
      </c>
      <c r="R38" s="87">
        <f t="shared" si="2"/>
        <v>0</v>
      </c>
      <c r="S38" s="87">
        <f>SUM(S35:S37)</f>
        <v>2310</v>
      </c>
      <c r="T38" s="87">
        <f t="shared" si="2"/>
        <v>13070</v>
      </c>
      <c r="U38" s="87"/>
      <c r="V38" s="87">
        <f t="shared" si="2"/>
        <v>19816</v>
      </c>
      <c r="W38" s="87">
        <f t="shared" si="2"/>
        <v>0</v>
      </c>
      <c r="X38" s="87">
        <f t="shared" si="2"/>
        <v>0</v>
      </c>
      <c r="Y38" s="87">
        <f t="shared" si="2"/>
        <v>3327</v>
      </c>
      <c r="Z38" s="87">
        <f t="shared" si="2"/>
        <v>0</v>
      </c>
      <c r="AA38" s="87">
        <f t="shared" si="2"/>
        <v>0</v>
      </c>
      <c r="AB38" s="87">
        <f t="shared" si="2"/>
        <v>0</v>
      </c>
      <c r="AC38" s="87">
        <f>'5-Year Plan (2014-19)'!CY142</f>
        <v>0</v>
      </c>
      <c r="AD38" s="87">
        <f t="shared" si="2"/>
        <v>172980</v>
      </c>
      <c r="AE38" s="449">
        <f t="shared" si="0"/>
        <v>307462</v>
      </c>
    </row>
    <row r="39" spans="1:31" ht="15.75" thickBot="1">
      <c r="A39" s="1058" t="s">
        <v>136</v>
      </c>
      <c r="B39" s="1059"/>
      <c r="C39" s="88" t="s">
        <v>49</v>
      </c>
      <c r="D39" s="89">
        <f t="shared" ref="D39:I39" si="3">SUM(D38,D34,D23)</f>
        <v>144100</v>
      </c>
      <c r="E39" s="89">
        <f t="shared" si="3"/>
        <v>32598</v>
      </c>
      <c r="F39" s="89">
        <f t="shared" si="3"/>
        <v>19250</v>
      </c>
      <c r="G39" s="89">
        <f t="shared" si="3"/>
        <v>115280</v>
      </c>
      <c r="H39" s="89">
        <f t="shared" si="3"/>
        <v>112466</v>
      </c>
      <c r="I39" s="89">
        <f t="shared" si="3"/>
        <v>0</v>
      </c>
      <c r="J39" s="89">
        <f t="shared" ref="J39:Z39" si="4">SUM(J38,J34,J23)</f>
        <v>8646</v>
      </c>
      <c r="K39" s="89">
        <f t="shared" si="4"/>
        <v>0</v>
      </c>
      <c r="L39" s="89">
        <f t="shared" si="4"/>
        <v>158483</v>
      </c>
      <c r="M39" s="89">
        <f>SUM(M38,M34,M23)</f>
        <v>172920</v>
      </c>
      <c r="N39" s="89">
        <f t="shared" si="4"/>
        <v>0</v>
      </c>
      <c r="O39" s="89">
        <f t="shared" si="4"/>
        <v>283096</v>
      </c>
      <c r="P39" s="89">
        <f t="shared" si="4"/>
        <v>198880</v>
      </c>
      <c r="Q39" s="89">
        <f t="shared" si="4"/>
        <v>0</v>
      </c>
      <c r="R39" s="89">
        <f t="shared" si="4"/>
        <v>0</v>
      </c>
      <c r="S39" s="89">
        <f t="shared" si="4"/>
        <v>25410</v>
      </c>
      <c r="T39" s="89">
        <f t="shared" si="4"/>
        <v>144920</v>
      </c>
      <c r="U39" s="89"/>
      <c r="V39" s="89">
        <f t="shared" si="4"/>
        <v>295816</v>
      </c>
      <c r="W39" s="89">
        <f t="shared" si="4"/>
        <v>0</v>
      </c>
      <c r="X39" s="89">
        <f t="shared" si="4"/>
        <v>0</v>
      </c>
      <c r="Y39" s="89">
        <f t="shared" si="4"/>
        <v>366837</v>
      </c>
      <c r="Z39" s="89">
        <f t="shared" si="4"/>
        <v>0</v>
      </c>
      <c r="AA39" s="89">
        <f>SUM(AA38,AA34,AA23)</f>
        <v>0</v>
      </c>
      <c r="AB39" s="89">
        <f>SUM(AB38,AB34,AB23)</f>
        <v>0</v>
      </c>
      <c r="AC39" s="89">
        <f>SUM(AC38,AC34,AC23)</f>
        <v>0</v>
      </c>
      <c r="AD39" s="89">
        <f>SUM(AD38,AD34,AD23)</f>
        <v>1902780</v>
      </c>
      <c r="AE39" s="89">
        <f>SUM(AE38,AE34,AE23)</f>
        <v>3981482</v>
      </c>
    </row>
  </sheetData>
  <sheetProtection sheet="1" objects="1" scenarios="1"/>
  <mergeCells count="21">
    <mergeCell ref="A39:B39"/>
    <mergeCell ref="B26:B27"/>
    <mergeCell ref="B28:B29"/>
    <mergeCell ref="B30:B31"/>
    <mergeCell ref="B32:B33"/>
    <mergeCell ref="A34:B34"/>
    <mergeCell ref="A38:B38"/>
    <mergeCell ref="D1:AD1"/>
    <mergeCell ref="D2:AD2"/>
    <mergeCell ref="B24:B25"/>
    <mergeCell ref="A4:A11"/>
    <mergeCell ref="B4:B5"/>
    <mergeCell ref="B6:B7"/>
    <mergeCell ref="B8:B9"/>
    <mergeCell ref="B10:B11"/>
    <mergeCell ref="B12:B13"/>
    <mergeCell ref="B14:B15"/>
    <mergeCell ref="B18:B19"/>
    <mergeCell ref="B21:B22"/>
    <mergeCell ref="A23:B23"/>
    <mergeCell ref="B16:B1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sheetPr>
    <tabColor theme="9" tint="-0.499984740745262"/>
    <pageSetUpPr fitToPage="1"/>
  </sheetPr>
  <dimension ref="A1:K168"/>
  <sheetViews>
    <sheetView zoomScale="70" zoomScaleNormal="70" workbookViewId="0">
      <selection activeCell="K11" sqref="K11"/>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5" width="10.7109375" style="49" bestFit="1" customWidth="1"/>
    <col min="6" max="10" width="11.28515625" style="49" bestFit="1" customWidth="1"/>
    <col min="11" max="25" width="7.7109375" style="49" customWidth="1"/>
    <col min="26" max="96" width="11.85546875" style="49" customWidth="1"/>
    <col min="97" max="16384" width="8.85546875" style="49"/>
  </cols>
  <sheetData>
    <row r="1" spans="1:10" ht="21" thickBot="1">
      <c r="E1" s="1047" t="s">
        <v>124</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(2014-19)'!E32</f>
        <v>1550</v>
      </c>
      <c r="F4" s="67">
        <f>'5-Year Plan (2014-19)'!BC32</f>
        <v>0</v>
      </c>
      <c r="G4" s="67">
        <f>'5-Year Plan (2014-19)'!DA32</f>
        <v>0</v>
      </c>
      <c r="H4" s="67">
        <f>'5-Year Plan (2014-19)'!EY32</f>
        <v>0</v>
      </c>
      <c r="I4" s="68">
        <f>'5-Year Plan (2014-19)'!GW32</f>
        <v>0</v>
      </c>
      <c r="J4" s="68">
        <f>'5-Year Plan (2014-19)'!IU32</f>
        <v>0</v>
      </c>
    </row>
    <row r="5" spans="1:10" ht="15" thickBot="1">
      <c r="A5" s="1077"/>
      <c r="B5" s="1080"/>
      <c r="C5" s="1070"/>
      <c r="D5" s="57" t="s">
        <v>49</v>
      </c>
      <c r="E5" s="59">
        <f>'5-Year Plan (2014-19)'!G32</f>
        <v>39000</v>
      </c>
      <c r="F5" s="66">
        <f>'5-Year Plan (2014-19)'!BE32</f>
        <v>0</v>
      </c>
      <c r="G5" s="66">
        <f>'5-Year Plan (2014-19)'!DC32</f>
        <v>0</v>
      </c>
      <c r="H5" s="66">
        <f>'5-Year Plan (2014-19)'!FA32</f>
        <v>0</v>
      </c>
      <c r="I5" s="69">
        <f>'5-Year Plan (2014-19)'!GY32</f>
        <v>0</v>
      </c>
      <c r="J5" s="69">
        <f>'5-Year Plan (2014-19)'!IW32</f>
        <v>0</v>
      </c>
    </row>
    <row r="6" spans="1:10" ht="15" thickBot="1">
      <c r="A6" s="1077"/>
      <c r="B6" s="1080"/>
      <c r="C6" s="1070" t="s">
        <v>65</v>
      </c>
      <c r="D6" s="7" t="s">
        <v>121</v>
      </c>
      <c r="E6" s="60">
        <f>'5-Year Plan (2014-19)'!H32</f>
        <v>10200</v>
      </c>
      <c r="F6" s="66">
        <f>'5-Year Plan (2014-19)'!BF32</f>
        <v>11468</v>
      </c>
      <c r="G6" s="66">
        <f>'5-Year Plan (2014-19)'!DD32</f>
        <v>25200</v>
      </c>
      <c r="H6" s="66">
        <f>'5-Year Plan (2014-19)'!FB32</f>
        <v>13700</v>
      </c>
      <c r="I6" s="69">
        <f>'5-Year Plan (2014-19)'!GZ32</f>
        <v>12800</v>
      </c>
      <c r="J6" s="69">
        <f>'5-Year Plan (2014-19)'!IX32</f>
        <v>11800</v>
      </c>
    </row>
    <row r="7" spans="1:10" ht="15" thickBot="1">
      <c r="A7" s="1077"/>
      <c r="B7" s="1080"/>
      <c r="C7" s="1070"/>
      <c r="D7" s="57" t="s">
        <v>49</v>
      </c>
      <c r="E7" s="60">
        <f>'5-Year Plan (2014-19)'!J32</f>
        <v>234500</v>
      </c>
      <c r="F7" s="66">
        <f>'5-Year Plan (2014-19)'!BH32</f>
        <v>259310</v>
      </c>
      <c r="G7" s="66">
        <f>'5-Year Plan (2014-19)'!DF32</f>
        <v>461500</v>
      </c>
      <c r="H7" s="66">
        <f>'5-Year Plan (2014-19)'!FD32</f>
        <v>329000</v>
      </c>
      <c r="I7" s="69">
        <f>'5-Year Plan (2014-19)'!HB32</f>
        <v>287000</v>
      </c>
      <c r="J7" s="69">
        <f>'5-Year Plan (2014-19)'!IZ32</f>
        <v>285000</v>
      </c>
    </row>
    <row r="8" spans="1:10" ht="15" thickBot="1">
      <c r="A8" s="1077"/>
      <c r="B8" s="1080"/>
      <c r="C8" s="1070" t="s">
        <v>226</v>
      </c>
      <c r="D8" s="7" t="s">
        <v>121</v>
      </c>
      <c r="E8" s="60">
        <f>'5-Year Plan (2014-19)'!K32</f>
        <v>1500</v>
      </c>
      <c r="F8" s="66">
        <f>'5-Year Plan (2014-19)'!BI32</f>
        <v>20105</v>
      </c>
      <c r="G8" s="66">
        <f>'5-Year Plan (2014-19)'!DG32</f>
        <v>11700</v>
      </c>
      <c r="H8" s="66">
        <f>'5-Year Plan (2014-19)'!FE32</f>
        <v>5757</v>
      </c>
      <c r="I8" s="69">
        <f>'5-Year Plan (2014-19)'!HC32</f>
        <v>9000</v>
      </c>
      <c r="J8" s="69">
        <f>'5-Year Plan (2014-19)'!JA32</f>
        <v>9000</v>
      </c>
    </row>
    <row r="9" spans="1:10" ht="15" thickBot="1">
      <c r="A9" s="1077"/>
      <c r="B9" s="1080"/>
      <c r="C9" s="1070"/>
      <c r="D9" s="57" t="s">
        <v>49</v>
      </c>
      <c r="E9" s="60">
        <f>'5-Year Plan (2014-19)'!M32</f>
        <v>45000</v>
      </c>
      <c r="F9" s="66">
        <f>'5-Year Plan (2014-19)'!BK32</f>
        <v>523150</v>
      </c>
      <c r="G9" s="66">
        <f>'5-Year Plan (2014-19)'!DI32</f>
        <v>351000</v>
      </c>
      <c r="H9" s="66">
        <f>'5-Year Plan (2014-19)'!FG32</f>
        <v>147710</v>
      </c>
      <c r="I9" s="69">
        <f>'5-Year Plan (2014-19)'!HE32</f>
        <v>270000</v>
      </c>
      <c r="J9" s="69">
        <f>'5-Year Plan (2014-19)'!JC32</f>
        <v>270000</v>
      </c>
    </row>
    <row r="10" spans="1:10" ht="15" thickBot="1">
      <c r="A10" s="1077"/>
      <c r="B10" s="1080"/>
      <c r="C10" s="1070" t="s">
        <v>272</v>
      </c>
      <c r="D10" s="7" t="s">
        <v>121</v>
      </c>
      <c r="E10" s="60">
        <f>'5-Year Plan (2014-19)'!N32</f>
        <v>2724</v>
      </c>
      <c r="F10" s="66">
        <f>'5-Year Plan (2014-19)'!BL32</f>
        <v>9459</v>
      </c>
      <c r="G10" s="66">
        <f>'5-Year Plan (2014-19)'!DJ32</f>
        <v>6450</v>
      </c>
      <c r="H10" s="66">
        <f>'5-Year Plan (2014-19)'!FH32</f>
        <v>7902</v>
      </c>
      <c r="I10" s="69">
        <f>'5-Year Plan (2014-19)'!HF32</f>
        <v>6200</v>
      </c>
      <c r="J10" s="69">
        <f>'5-Year Plan (2014-19)'!JD32</f>
        <v>7580</v>
      </c>
    </row>
    <row r="11" spans="1:10" ht="15" thickBot="1">
      <c r="A11" s="1077"/>
      <c r="B11" s="1081"/>
      <c r="C11" s="1070"/>
      <c r="D11" s="57" t="s">
        <v>49</v>
      </c>
      <c r="E11" s="60">
        <f>'5-Year Plan (2014-19)'!P32</f>
        <v>60600</v>
      </c>
      <c r="F11" s="66">
        <f>'5-Year Plan (2014-19)'!BN32</f>
        <v>162309</v>
      </c>
      <c r="G11" s="66">
        <f>'5-Year Plan (2014-19)'!DL32</f>
        <v>109500</v>
      </c>
      <c r="H11" s="66">
        <f>'5-Year Plan (2014-19)'!FJ32</f>
        <v>157730</v>
      </c>
      <c r="I11" s="69">
        <f>'5-Year Plan (2014-19)'!HH32</f>
        <v>112000</v>
      </c>
      <c r="J11" s="69">
        <f>'5-Year Plan (2014-19)'!JF32</f>
        <v>141900</v>
      </c>
    </row>
    <row r="12" spans="1:10" ht="15.75" thickBot="1">
      <c r="A12" s="1077"/>
      <c r="B12" s="8"/>
      <c r="C12" s="1070" t="s">
        <v>43</v>
      </c>
      <c r="D12" s="7" t="s">
        <v>121</v>
      </c>
      <c r="E12" s="60">
        <f>'5-Year Plan (2014-19)'!Q32</f>
        <v>2531</v>
      </c>
      <c r="F12" s="66">
        <f>'5-Year Plan (2014-19)'!BO32</f>
        <v>4400</v>
      </c>
      <c r="G12" s="66">
        <f>'5-Year Plan (2014-19)'!DM32</f>
        <v>3200</v>
      </c>
      <c r="H12" s="66">
        <f>'5-Year Plan (2014-19)'!FK32</f>
        <v>2250</v>
      </c>
      <c r="I12" s="69">
        <f>'5-Year Plan (2014-19)'!HI32</f>
        <v>1550</v>
      </c>
      <c r="J12" s="69">
        <f>'5-Year Plan (2014-19)'!JG32</f>
        <v>1520</v>
      </c>
    </row>
    <row r="13" spans="1:10" ht="15" thickBot="1">
      <c r="A13" s="1077"/>
      <c r="B13" s="47"/>
      <c r="C13" s="1070"/>
      <c r="D13" s="57" t="s">
        <v>49</v>
      </c>
      <c r="E13" s="60">
        <f>'5-Year Plan (2014-19)'!S32</f>
        <v>425400</v>
      </c>
      <c r="F13" s="66">
        <f>'5-Year Plan (2014-19)'!BQ32</f>
        <v>998000</v>
      </c>
      <c r="G13" s="66">
        <f>'5-Year Plan (2014-19)'!DO32</f>
        <v>804420</v>
      </c>
      <c r="H13" s="66">
        <f>'5-Year Plan (2014-19)'!FM32</f>
        <v>585500</v>
      </c>
      <c r="I13" s="69">
        <f>'5-Year Plan (2014-19)'!HK32</f>
        <v>472000</v>
      </c>
      <c r="J13" s="69">
        <f>'5-Year Plan (2014-19)'!JI32</f>
        <v>462000</v>
      </c>
    </row>
    <row r="14" spans="1:10" ht="15" thickBot="1">
      <c r="A14" s="1077"/>
      <c r="B14" s="48"/>
      <c r="C14" s="1070" t="s">
        <v>41</v>
      </c>
      <c r="D14" s="7" t="s">
        <v>121</v>
      </c>
      <c r="E14" s="60">
        <f>'5-Year Plan (2014-19)'!T32</f>
        <v>0</v>
      </c>
      <c r="F14" s="66">
        <f>'5-Year Plan (2014-19)'!BR32</f>
        <v>110</v>
      </c>
      <c r="G14" s="66">
        <f>'5-Year Plan (2014-19)'!DP32</f>
        <v>100</v>
      </c>
      <c r="H14" s="66">
        <f>'5-Year Plan (2014-19)'!FN32</f>
        <v>493</v>
      </c>
      <c r="I14" s="69">
        <f>'5-Year Plan (2014-19)'!HL32</f>
        <v>350</v>
      </c>
      <c r="J14" s="69">
        <f>'5-Year Plan (2014-19)'!JJ32</f>
        <v>350</v>
      </c>
    </row>
    <row r="15" spans="1:10" ht="15" thickBot="1">
      <c r="A15" s="1077"/>
      <c r="B15" s="48"/>
      <c r="C15" s="1070"/>
      <c r="D15" s="57" t="s">
        <v>49</v>
      </c>
      <c r="E15" s="60">
        <f>'5-Year Plan (2014-19)'!V32</f>
        <v>0</v>
      </c>
      <c r="F15" s="66">
        <f>'5-Year Plan (2014-19)'!BT32</f>
        <v>81180</v>
      </c>
      <c r="G15" s="66">
        <f>'5-Year Plan (2014-19)'!DR32</f>
        <v>76200</v>
      </c>
      <c r="H15" s="66">
        <f>'5-Year Plan (2014-19)'!FP32</f>
        <v>368195</v>
      </c>
      <c r="I15" s="69">
        <f>'5-Year Plan (2014-19)'!HN32</f>
        <v>241200</v>
      </c>
      <c r="J15" s="69">
        <f>'5-Year Plan (2014-19)'!JL32</f>
        <v>241200</v>
      </c>
    </row>
    <row r="16" spans="1:10" ht="15" thickBot="1">
      <c r="A16" s="1077"/>
      <c r="B16" s="48"/>
      <c r="C16" s="963" t="s">
        <v>342</v>
      </c>
      <c r="D16" s="7" t="s">
        <v>121</v>
      </c>
      <c r="E16" s="60">
        <f>'5-Year Plan (2014-19)'!W32</f>
        <v>0</v>
      </c>
      <c r="F16" s="66">
        <f>'5-Year Plan (2014-19)'!BU32</f>
        <v>0</v>
      </c>
      <c r="G16" s="66">
        <f>'5-Year Plan (2014-19)'!DS32</f>
        <v>0</v>
      </c>
      <c r="H16" s="66">
        <f>'5-Year Plan (2014-19)'!FQ32</f>
        <v>0</v>
      </c>
      <c r="I16" s="69">
        <f>'5-Year Plan (2014-19)'!HO32</f>
        <v>0</v>
      </c>
      <c r="J16" s="69">
        <f>'5-Year Plan (2014-19)'!JM32</f>
        <v>0</v>
      </c>
    </row>
    <row r="17" spans="1:11" ht="15" customHeight="1" thickBot="1">
      <c r="A17" s="1077"/>
      <c r="B17" s="48"/>
      <c r="C17" s="964"/>
      <c r="D17" s="57" t="s">
        <v>49</v>
      </c>
      <c r="E17" s="60">
        <f>'5-Year Plan (2014-19)'!Y32</f>
        <v>0</v>
      </c>
      <c r="F17" s="66">
        <f>'5-Year Plan (2014-19)'!BW32</f>
        <v>0</v>
      </c>
      <c r="G17" s="66">
        <f>'5-Year Plan (2014-19)'!DU32</f>
        <v>0</v>
      </c>
      <c r="H17" s="66">
        <f>'5-Year Plan (2014-19)'!FS32</f>
        <v>0</v>
      </c>
      <c r="I17" s="69">
        <f>'5-Year Plan (2014-19)'!HQ32</f>
        <v>0</v>
      </c>
      <c r="J17" s="69">
        <f>'5-Year Plan (2014-19)'!JO32</f>
        <v>0</v>
      </c>
    </row>
    <row r="18" spans="1:11" ht="29.25" thickBot="1">
      <c r="A18" s="1077"/>
      <c r="B18" s="48"/>
      <c r="C18" s="1070" t="s">
        <v>52</v>
      </c>
      <c r="D18" s="7" t="s">
        <v>51</v>
      </c>
      <c r="E18" s="60">
        <f>'5-Year Plan (2014-19)'!Z32</f>
        <v>8865380</v>
      </c>
      <c r="F18" s="66">
        <f>'5-Year Plan (2014-19)'!BX32</f>
        <v>9403592</v>
      </c>
      <c r="G18" s="66">
        <f>'5-Year Plan (2014-19)'!DV32</f>
        <v>7487000</v>
      </c>
      <c r="H18" s="66">
        <f>'5-Year Plan (2014-19)'!FT32</f>
        <v>8350080</v>
      </c>
      <c r="I18" s="69">
        <f>'5-Year Plan (2014-19)'!HR32</f>
        <v>7480000</v>
      </c>
      <c r="J18" s="69">
        <f>'5-Year Plan (2014-19)'!JP32</f>
        <v>7000000</v>
      </c>
    </row>
    <row r="19" spans="1:11" ht="15" thickBot="1">
      <c r="A19" s="1077"/>
      <c r="B19" s="48"/>
      <c r="C19" s="1070"/>
      <c r="D19" s="57" t="s">
        <v>49</v>
      </c>
      <c r="E19" s="60">
        <f>'5-Year Plan (2014-19)'!AB32</f>
        <v>3535461</v>
      </c>
      <c r="F19" s="66">
        <f>'5-Year Plan (2014-19)'!BZ32</f>
        <v>4330690</v>
      </c>
      <c r="G19" s="66">
        <f>'5-Year Plan (2014-19)'!DX32</f>
        <v>3682000</v>
      </c>
      <c r="H19" s="66">
        <f>'5-Year Plan (2014-19)'!FV32</f>
        <v>4105702</v>
      </c>
      <c r="I19" s="69">
        <f>'5-Year Plan (2014-19)'!HT32</f>
        <v>3772080</v>
      </c>
      <c r="J19" s="69">
        <f>'5-Year Plan (2014-19)'!JR32</f>
        <v>3594400</v>
      </c>
    </row>
    <row r="20" spans="1:11" ht="29.25" thickBot="1">
      <c r="A20" s="1077"/>
      <c r="B20" s="48"/>
      <c r="C20" s="401" t="s">
        <v>50</v>
      </c>
      <c r="D20" s="7" t="s">
        <v>51</v>
      </c>
      <c r="E20" s="60">
        <f>'5-Year Plan (2014-19)'!AC32</f>
        <v>7900000</v>
      </c>
      <c r="F20" s="66">
        <f>'5-Year Plan (2014-19)'!CA32</f>
        <v>8350080</v>
      </c>
      <c r="G20" s="66">
        <f>'5-Year Plan (2014-19)'!DY32</f>
        <v>7480000</v>
      </c>
      <c r="H20" s="66">
        <f>'5-Year Plan (2014-19)'!FW32</f>
        <v>7000000</v>
      </c>
      <c r="I20" s="69">
        <f>'5-Year Plan (2014-19)'!HU32</f>
        <v>6660000</v>
      </c>
      <c r="J20" s="69">
        <f>'5-Year Plan (2014-19)'!JS32</f>
        <v>6500000</v>
      </c>
    </row>
    <row r="21" spans="1:11" ht="15" thickBot="1">
      <c r="A21" s="1077"/>
      <c r="B21" s="48"/>
      <c r="C21" s="1070" t="s">
        <v>120</v>
      </c>
      <c r="D21" s="7" t="s">
        <v>121</v>
      </c>
      <c r="E21" s="60">
        <f>'5-Year Plan (2014-19)'!AD32</f>
        <v>0</v>
      </c>
      <c r="F21" s="66">
        <f>'5-Year Plan (2014-19)'!CB32</f>
        <v>0</v>
      </c>
      <c r="G21" s="66">
        <f>'5-Year Plan (2014-19)'!DZ32</f>
        <v>0</v>
      </c>
      <c r="H21" s="66">
        <f>'5-Year Plan (2014-19)'!FX32</f>
        <v>0</v>
      </c>
      <c r="I21" s="69">
        <f>'5-Year Plan (2014-19)'!HV32</f>
        <v>500</v>
      </c>
      <c r="J21" s="69">
        <f>'5-Year Plan (2014-19)'!JT32</f>
        <v>300</v>
      </c>
    </row>
    <row r="22" spans="1:11" ht="15" thickBot="1">
      <c r="A22" s="1077"/>
      <c r="B22" s="48"/>
      <c r="C22" s="963"/>
      <c r="D22" s="57" t="s">
        <v>49</v>
      </c>
      <c r="E22" s="72">
        <f>'5-Year Plan (2014-19)'!AF32</f>
        <v>0</v>
      </c>
      <c r="F22" s="73">
        <f>'5-Year Plan (2014-19)'!CD32</f>
        <v>0</v>
      </c>
      <c r="G22" s="73">
        <f>'5-Year Plan (2014-19)'!EB32</f>
        <v>0</v>
      </c>
      <c r="H22" s="73">
        <f>'5-Year Plan (2014-19)'!FZ32</f>
        <v>0</v>
      </c>
      <c r="I22" s="74">
        <f>'5-Year Plan (2014-19)'!HX32</f>
        <v>125000</v>
      </c>
      <c r="J22" s="74">
        <f>'5-Year Plan (2014-19)'!JV32</f>
        <v>75000</v>
      </c>
    </row>
    <row r="23" spans="1:11" ht="15.75" thickBot="1">
      <c r="A23" s="1078"/>
      <c r="B23" s="1082" t="s">
        <v>72</v>
      </c>
      <c r="C23" s="1083"/>
      <c r="D23" s="63" t="s">
        <v>49</v>
      </c>
      <c r="E23" s="78">
        <f>'5-Year Plan (2014-19)'!AG32</f>
        <v>4339961</v>
      </c>
      <c r="F23" s="79">
        <f>'5-Year Plan (2014-19)'!CE32</f>
        <v>6354639</v>
      </c>
      <c r="G23" s="79">
        <f>'5-Year Plan (2014-19)'!EC32</f>
        <v>5484620</v>
      </c>
      <c r="H23" s="79">
        <f>'5-Year Plan (2014-19)'!GA32</f>
        <v>5693837</v>
      </c>
      <c r="I23" s="80">
        <f>'5-Year Plan (2014-19)'!HY32</f>
        <v>5279280</v>
      </c>
      <c r="J23" s="80">
        <f>'5-Year Plan (2014-19)'!JW32</f>
        <v>5069500</v>
      </c>
      <c r="K23" s="65"/>
    </row>
    <row r="24" spans="1:11" ht="15" thickBot="1">
      <c r="A24" s="1067" t="s">
        <v>78</v>
      </c>
      <c r="B24" s="50"/>
      <c r="C24" s="1070" t="s">
        <v>68</v>
      </c>
      <c r="D24" s="7" t="s">
        <v>121</v>
      </c>
      <c r="E24" s="75">
        <f>'5-Year Plan (2014-19)'!AH32</f>
        <v>0</v>
      </c>
      <c r="F24" s="76">
        <f>'5-Year Plan (2014-19)'!CF32</f>
        <v>10292</v>
      </c>
      <c r="G24" s="76">
        <f>'5-Year Plan (2014-19)'!ED32</f>
        <v>7700</v>
      </c>
      <c r="H24" s="76">
        <f>'5-Year Plan (2014-19)'!GB32</f>
        <v>8700</v>
      </c>
      <c r="I24" s="77">
        <f>'5-Year Plan (2014-19)'!HZ32</f>
        <v>8700</v>
      </c>
      <c r="J24" s="77">
        <f>'5-Year Plan (2014-19)'!JX32</f>
        <v>8700</v>
      </c>
    </row>
    <row r="25" spans="1:11" ht="15" thickBot="1">
      <c r="A25" s="1068"/>
      <c r="B25" s="51"/>
      <c r="C25" s="1070"/>
      <c r="D25" s="57" t="s">
        <v>49</v>
      </c>
      <c r="E25" s="60">
        <f>'5-Year Plan (2014-19)'!AJ32</f>
        <v>0</v>
      </c>
      <c r="F25" s="66">
        <f>'5-Year Plan (2014-19)'!CH32</f>
        <v>361121</v>
      </c>
      <c r="G25" s="66">
        <f>'5-Year Plan (2014-19)'!EF32</f>
        <v>260100</v>
      </c>
      <c r="H25" s="66">
        <f>'5-Year Plan (2014-19)'!GD32</f>
        <v>290100</v>
      </c>
      <c r="I25" s="69">
        <f>'5-Year Plan (2014-19)'!IB32</f>
        <v>290100</v>
      </c>
      <c r="J25" s="69">
        <f>'5-Year Plan (2014-19)'!JZ32</f>
        <v>290100</v>
      </c>
    </row>
    <row r="26" spans="1:11" ht="15" thickBot="1">
      <c r="A26" s="1068"/>
      <c r="B26" s="51"/>
      <c r="C26" s="1070" t="s">
        <v>74</v>
      </c>
      <c r="D26" s="7" t="s">
        <v>121</v>
      </c>
      <c r="E26" s="60">
        <f>'5-Year Plan (2014-19)'!AK32</f>
        <v>0</v>
      </c>
      <c r="F26" s="66">
        <f>'5-Year Plan (2014-19)'!CI32</f>
        <v>0</v>
      </c>
      <c r="G26" s="66">
        <f>'5-Year Plan (2014-19)'!EG32</f>
        <v>0</v>
      </c>
      <c r="H26" s="66">
        <f>'5-Year Plan (2014-19)'!GE32</f>
        <v>0</v>
      </c>
      <c r="I26" s="69">
        <f>'5-Year Plan (2014-19)'!IC32</f>
        <v>0</v>
      </c>
      <c r="J26" s="69">
        <f>'5-Year Plan (2014-19)'!KA32</f>
        <v>0</v>
      </c>
    </row>
    <row r="27" spans="1:11" ht="15" thickBot="1">
      <c r="A27" s="1068"/>
      <c r="B27" s="51"/>
      <c r="C27" s="1070"/>
      <c r="D27" s="57" t="s">
        <v>49</v>
      </c>
      <c r="E27" s="60">
        <f>'5-Year Plan (2014-19)'!AM32</f>
        <v>0</v>
      </c>
      <c r="F27" s="66">
        <f>'5-Year Plan (2014-19)'!CK32</f>
        <v>0</v>
      </c>
      <c r="G27" s="66">
        <f>'5-Year Plan (2014-19)'!EI32</f>
        <v>0</v>
      </c>
      <c r="H27" s="66">
        <f>'5-Year Plan (2014-19)'!GG32</f>
        <v>0</v>
      </c>
      <c r="I27" s="69">
        <f>'5-Year Plan (2014-19)'!IE32</f>
        <v>0</v>
      </c>
      <c r="J27" s="69">
        <f>'5-Year Plan (2014-19)'!KC32</f>
        <v>0</v>
      </c>
    </row>
    <row r="28" spans="1:11" ht="15" thickBot="1">
      <c r="A28" s="1068"/>
      <c r="B28" s="51"/>
      <c r="C28" s="1070" t="s">
        <v>44</v>
      </c>
      <c r="D28" s="7" t="s">
        <v>121</v>
      </c>
      <c r="E28" s="60">
        <f>'5-Year Plan (2014-19)'!AN32</f>
        <v>0</v>
      </c>
      <c r="F28" s="66">
        <f>'5-Year Plan (2014-19)'!CL32</f>
        <v>1370</v>
      </c>
      <c r="G28" s="66">
        <f>'5-Year Plan (2014-19)'!EJ32</f>
        <v>1220</v>
      </c>
      <c r="H28" s="66">
        <f>'5-Year Plan (2014-19)'!GH32</f>
        <v>1220</v>
      </c>
      <c r="I28" s="69">
        <f>'5-Year Plan (2014-19)'!IF32</f>
        <v>1220</v>
      </c>
      <c r="J28" s="69">
        <f>'5-Year Plan (2014-19)'!KD32</f>
        <v>1220</v>
      </c>
    </row>
    <row r="29" spans="1:11" ht="15" thickBot="1">
      <c r="A29" s="1068"/>
      <c r="B29" s="51"/>
      <c r="C29" s="1070"/>
      <c r="D29" s="57" t="s">
        <v>49</v>
      </c>
      <c r="E29" s="60">
        <f>'5-Year Plan (2014-19)'!AP32</f>
        <v>0</v>
      </c>
      <c r="F29" s="66">
        <f>'5-Year Plan (2014-19)'!CN32</f>
        <v>1666660</v>
      </c>
      <c r="G29" s="66">
        <f>'5-Year Plan (2014-19)'!EL32</f>
        <v>1494160</v>
      </c>
      <c r="H29" s="66">
        <f>'5-Year Plan (2014-19)'!GJ32</f>
        <v>1494160</v>
      </c>
      <c r="I29" s="69">
        <f>'5-Year Plan (2014-19)'!IH32</f>
        <v>1494160</v>
      </c>
      <c r="J29" s="69">
        <f>'5-Year Plan (2014-19)'!KF32</f>
        <v>1494160</v>
      </c>
    </row>
    <row r="30" spans="1:11" ht="15" thickBot="1">
      <c r="A30" s="1068"/>
      <c r="B30" s="51"/>
      <c r="C30" s="1070" t="s">
        <v>45</v>
      </c>
      <c r="D30" s="7" t="s">
        <v>121</v>
      </c>
      <c r="E30" s="60">
        <f>'5-Year Plan (2014-19)'!AQ32</f>
        <v>0</v>
      </c>
      <c r="F30" s="66">
        <f>'5-Year Plan (2014-19)'!CO32</f>
        <v>7550</v>
      </c>
      <c r="G30" s="66">
        <f>'5-Year Plan (2014-19)'!EM32</f>
        <v>7550</v>
      </c>
      <c r="H30" s="66">
        <f>'5-Year Plan (2014-19)'!GK32</f>
        <v>7550</v>
      </c>
      <c r="I30" s="69">
        <f>'5-Year Plan (2014-19)'!II32</f>
        <v>7550</v>
      </c>
      <c r="J30" s="69">
        <f>'5-Year Plan (2014-19)'!KG32</f>
        <v>7550</v>
      </c>
    </row>
    <row r="31" spans="1:11" ht="15" thickBot="1">
      <c r="A31" s="1068"/>
      <c r="B31" s="51"/>
      <c r="C31" s="1070"/>
      <c r="D31" s="57" t="s">
        <v>49</v>
      </c>
      <c r="E31" s="60">
        <f>'5-Year Plan (2014-19)'!AS32</f>
        <v>0</v>
      </c>
      <c r="F31" s="66">
        <f>'5-Year Plan (2014-19)'!CQ32</f>
        <v>1214650</v>
      </c>
      <c r="G31" s="66">
        <f>'5-Year Plan (2014-19)'!EO32</f>
        <v>1214650</v>
      </c>
      <c r="H31" s="66">
        <f>'5-Year Plan (2014-19)'!GM32</f>
        <v>1214650</v>
      </c>
      <c r="I31" s="69">
        <f>'5-Year Plan (2014-19)'!IK32</f>
        <v>1214650</v>
      </c>
      <c r="J31" s="69">
        <f>'5-Year Plan (2014-19)'!KI32</f>
        <v>1214650</v>
      </c>
    </row>
    <row r="32" spans="1:11" ht="15" thickBot="1">
      <c r="A32" s="1068"/>
      <c r="B32" s="51"/>
      <c r="C32" s="1070" t="s">
        <v>46</v>
      </c>
      <c r="D32" s="7" t="s">
        <v>121</v>
      </c>
      <c r="E32" s="60">
        <f>'5-Year Plan (2014-19)'!AT32</f>
        <v>0</v>
      </c>
      <c r="F32" s="66">
        <f>'5-Year Plan (2014-19)'!CR32</f>
        <v>0</v>
      </c>
      <c r="G32" s="66">
        <f>'5-Year Plan (2014-19)'!EP32</f>
        <v>0</v>
      </c>
      <c r="H32" s="66">
        <f>'5-Year Plan (2014-19)'!GN32</f>
        <v>0</v>
      </c>
      <c r="I32" s="69">
        <f>'5-Year Plan (2014-19)'!IL32</f>
        <v>0</v>
      </c>
      <c r="J32" s="69">
        <f>'5-Year Plan (2014-19)'!KJ32</f>
        <v>0</v>
      </c>
    </row>
    <row r="33" spans="1:11" ht="15" thickBot="1">
      <c r="A33" s="1068"/>
      <c r="B33" s="52"/>
      <c r="C33" s="1070"/>
      <c r="D33" s="57" t="s">
        <v>49</v>
      </c>
      <c r="E33" s="72">
        <f>'5-Year Plan (2014-19)'!AV32</f>
        <v>0</v>
      </c>
      <c r="F33" s="73">
        <f>'5-Year Plan (2014-19)'!CT32</f>
        <v>0</v>
      </c>
      <c r="G33" s="73">
        <f>'5-Year Plan (2014-19)'!ER32</f>
        <v>0</v>
      </c>
      <c r="H33" s="73">
        <f>'5-Year Plan (2014-19)'!GP32</f>
        <v>0</v>
      </c>
      <c r="I33" s="74">
        <f>'5-Year Plan (2014-19)'!IN32</f>
        <v>0</v>
      </c>
      <c r="J33" s="74">
        <f>'5-Year Plan (2014-19)'!KL32</f>
        <v>0</v>
      </c>
    </row>
    <row r="34" spans="1:11" ht="15.75" thickBot="1">
      <c r="A34" s="1069"/>
      <c r="B34" s="1071" t="s">
        <v>73</v>
      </c>
      <c r="C34" s="1072"/>
      <c r="D34" s="64" t="s">
        <v>49</v>
      </c>
      <c r="E34" s="81">
        <f>'5-Year Plan (2014-19)'!AW32</f>
        <v>0</v>
      </c>
      <c r="F34" s="82">
        <f>'5-Year Plan (2014-19)'!CU32</f>
        <v>3242431</v>
      </c>
      <c r="G34" s="82">
        <f>'5-Year Plan (2014-19)'!ES32</f>
        <v>2968910</v>
      </c>
      <c r="H34" s="82">
        <f>'5-Year Plan (2014-19)'!GQ32</f>
        <v>2998910</v>
      </c>
      <c r="I34" s="83">
        <f>'5-Year Plan (2014-19)'!IO32</f>
        <v>2998910</v>
      </c>
      <c r="J34" s="83">
        <f>'5-Year Plan (2014-19)'!KM32</f>
        <v>2998910</v>
      </c>
      <c r="K34" s="65"/>
    </row>
    <row r="35" spans="1:11" s="53" customFormat="1" ht="16.149999999999999" customHeight="1" thickBot="1">
      <c r="A35" s="1073" t="s">
        <v>75</v>
      </c>
      <c r="B35" s="54"/>
      <c r="C35" s="91" t="s">
        <v>86</v>
      </c>
      <c r="D35" s="57" t="s">
        <v>49</v>
      </c>
      <c r="E35" s="60">
        <f>'5-Year Plan (2014-19)'!AX32</f>
        <v>0</v>
      </c>
      <c r="F35" s="66">
        <f>'5-Year Plan (2014-19)'!CV32</f>
        <v>0</v>
      </c>
      <c r="G35" s="66">
        <f>'5-Year Plan (2014-19)'!ET32</f>
        <v>0</v>
      </c>
      <c r="H35" s="66">
        <f>'5-Year Plan (2014-19)'!GR32</f>
        <v>0</v>
      </c>
      <c r="I35" s="69">
        <f>'5-Year Plan (2014-19)'!IP32</f>
        <v>0</v>
      </c>
      <c r="J35" s="69">
        <f>'5-Year Plan (2014-19)'!KN32</f>
        <v>0</v>
      </c>
    </row>
    <row r="36" spans="1:11" s="53" customFormat="1" ht="29.45" customHeight="1" thickBot="1">
      <c r="A36" s="1074"/>
      <c r="B36" s="54"/>
      <c r="C36" s="62" t="s">
        <v>69</v>
      </c>
      <c r="D36" s="57" t="s">
        <v>49</v>
      </c>
      <c r="E36" s="60">
        <f>'5-Year Plan (2014-19)'!AY32</f>
        <v>15000</v>
      </c>
      <c r="F36" s="66">
        <f>'5-Year Plan (2014-19)'!CW32</f>
        <v>15000</v>
      </c>
      <c r="G36" s="66">
        <f>'5-Year Plan (2014-19)'!EU32</f>
        <v>15000</v>
      </c>
      <c r="H36" s="66">
        <f>'5-Year Plan (2014-19)'!GS32</f>
        <v>15000</v>
      </c>
      <c r="I36" s="69">
        <f>'5-Year Plan (2014-19)'!IQ32</f>
        <v>15000</v>
      </c>
      <c r="J36" s="69">
        <f>'5-Year Plan (2014-19)'!KO32</f>
        <v>15000</v>
      </c>
    </row>
    <row r="37" spans="1:11" s="53" customFormat="1" ht="43.9" customHeight="1" thickBot="1">
      <c r="A37" s="1074"/>
      <c r="B37" s="55"/>
      <c r="C37" s="62" t="s">
        <v>47</v>
      </c>
      <c r="D37" s="7" t="s">
        <v>49</v>
      </c>
      <c r="E37" s="61">
        <f>'5-Year Plan (2014-19)'!AZ32</f>
        <v>473996.1</v>
      </c>
      <c r="F37" s="70">
        <f>'5-Year Plan (2014-19)'!CX32</f>
        <v>979706.7</v>
      </c>
      <c r="G37" s="70">
        <f>'5-Year Plan (2014-19)'!EV32</f>
        <v>865353</v>
      </c>
      <c r="H37" s="70">
        <f>'5-Year Plan (2014-19)'!GT32</f>
        <v>889274.7</v>
      </c>
      <c r="I37" s="71">
        <f>'5-Year Plan (2014-19)'!IR32</f>
        <v>847819</v>
      </c>
      <c r="J37" s="71">
        <f>'5-Year Plan (2014-19)'!KP32</f>
        <v>826841</v>
      </c>
    </row>
    <row r="38" spans="1:11" ht="15" customHeight="1" thickBot="1">
      <c r="A38" s="1075"/>
      <c r="B38" s="953" t="s">
        <v>135</v>
      </c>
      <c r="C38" s="954"/>
      <c r="D38" s="86" t="s">
        <v>49</v>
      </c>
      <c r="E38" s="87">
        <f>SUM(E35:E37)</f>
        <v>488996.1</v>
      </c>
      <c r="F38" s="87">
        <f t="shared" ref="F38:J38" si="0">SUM(F35:F37)</f>
        <v>994706.7</v>
      </c>
      <c r="G38" s="87">
        <f t="shared" si="0"/>
        <v>880353</v>
      </c>
      <c r="H38" s="87">
        <f t="shared" si="0"/>
        <v>904274.7</v>
      </c>
      <c r="I38" s="87">
        <f t="shared" si="0"/>
        <v>862819</v>
      </c>
      <c r="J38" s="87">
        <f t="shared" si="0"/>
        <v>841841</v>
      </c>
    </row>
    <row r="39" spans="1:11" ht="15.75" thickBot="1">
      <c r="B39" s="1058" t="s">
        <v>136</v>
      </c>
      <c r="C39" s="1059"/>
      <c r="D39" s="88" t="s">
        <v>49</v>
      </c>
      <c r="E39" s="89">
        <f t="shared" ref="E39:J39" si="1">SUM(E38,E34,E23)</f>
        <v>4828957.0999999996</v>
      </c>
      <c r="F39" s="89">
        <f t="shared" si="1"/>
        <v>10591776.699999999</v>
      </c>
      <c r="G39" s="89">
        <f t="shared" si="1"/>
        <v>9333883</v>
      </c>
      <c r="H39" s="89">
        <f t="shared" si="1"/>
        <v>9597021.6999999993</v>
      </c>
      <c r="I39" s="89">
        <f t="shared" si="1"/>
        <v>9141009</v>
      </c>
      <c r="J39" s="89">
        <f t="shared" si="1"/>
        <v>8910251</v>
      </c>
    </row>
    <row r="43" spans="1:11" ht="15" thickBot="1"/>
    <row r="44" spans="1:11" ht="21" thickBot="1">
      <c r="E44" s="1090" t="s">
        <v>228</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(2014-19)'!E15</f>
        <v>1500</v>
      </c>
      <c r="F47" s="67">
        <f>'5-Year Plan (2014-19)'!BC15</f>
        <v>0</v>
      </c>
      <c r="G47" s="67">
        <f>'5-Year Plan (2014-19)'!DA15</f>
        <v>0</v>
      </c>
      <c r="H47" s="67">
        <f>'5-Year Plan (2014-19)'!EY15</f>
        <v>0</v>
      </c>
      <c r="I47" s="68">
        <f>'5-Year Plan (2014-19)'!GW15</f>
        <v>0</v>
      </c>
      <c r="J47" s="68">
        <f>'5-Year Plan (2014-19)'!IU15</f>
        <v>0</v>
      </c>
    </row>
    <row r="48" spans="1:11" ht="15" thickBot="1">
      <c r="A48" s="1077"/>
      <c r="B48" s="1080"/>
      <c r="C48" s="1070"/>
      <c r="D48" s="57" t="s">
        <v>49</v>
      </c>
      <c r="E48" s="59">
        <f>'5-Year Plan (2014-19)'!G15</f>
        <v>37500</v>
      </c>
      <c r="F48" s="66">
        <f>'5-Year Plan (2014-19)'!BE15</f>
        <v>0</v>
      </c>
      <c r="G48" s="66">
        <f>'5-Year Plan (2014-19)'!DC15</f>
        <v>0</v>
      </c>
      <c r="H48" s="66">
        <f>'5-Year Plan (2014-19)'!FA15</f>
        <v>0</v>
      </c>
      <c r="I48" s="69">
        <f>'5-Year Plan (2014-19)'!GY15</f>
        <v>0</v>
      </c>
      <c r="J48" s="69">
        <f>'5-Year Plan (2014-19)'!IW15</f>
        <v>0</v>
      </c>
    </row>
    <row r="49" spans="1:10" ht="15" thickBot="1">
      <c r="A49" s="1077"/>
      <c r="B49" s="1080"/>
      <c r="C49" s="1070" t="s">
        <v>65</v>
      </c>
      <c r="D49" s="7" t="s">
        <v>121</v>
      </c>
      <c r="E49" s="60">
        <f>'5-Year Plan (2014-19)'!H15</f>
        <v>4500</v>
      </c>
      <c r="F49" s="66">
        <f>'5-Year Plan (2014-19)'!BF15</f>
        <v>5468</v>
      </c>
      <c r="G49" s="66">
        <f>'5-Year Plan (2014-19)'!DD15</f>
        <v>8000</v>
      </c>
      <c r="H49" s="66">
        <f>'5-Year Plan (2014-19)'!FB15</f>
        <v>7000</v>
      </c>
      <c r="I49" s="69">
        <f>'5-Year Plan (2014-19)'!GZ15</f>
        <v>6500</v>
      </c>
      <c r="J49" s="69">
        <f>'5-Year Plan (2014-19)'!IX15</f>
        <v>6500</v>
      </c>
    </row>
    <row r="50" spans="1:10" ht="15" thickBot="1">
      <c r="A50" s="1077"/>
      <c r="B50" s="1080"/>
      <c r="C50" s="1070"/>
      <c r="D50" s="57" t="s">
        <v>49</v>
      </c>
      <c r="E50" s="60">
        <f>'5-Year Plan (2014-19)'!J15</f>
        <v>96500</v>
      </c>
      <c r="F50" s="66">
        <f>'5-Year Plan (2014-19)'!BH15</f>
        <v>114310</v>
      </c>
      <c r="G50" s="66">
        <f>'5-Year Plan (2014-19)'!DF15</f>
        <v>185000</v>
      </c>
      <c r="H50" s="66">
        <f>'5-Year Plan (2014-19)'!FD15</f>
        <v>165000</v>
      </c>
      <c r="I50" s="69">
        <f>'5-Year Plan (2014-19)'!HB15</f>
        <v>155000</v>
      </c>
      <c r="J50" s="69">
        <f>'5-Year Plan (2014-19)'!IZ15</f>
        <v>155000</v>
      </c>
    </row>
    <row r="51" spans="1:10" ht="15" thickBot="1">
      <c r="A51" s="1077"/>
      <c r="B51" s="1080"/>
      <c r="C51" s="1070" t="s">
        <v>226</v>
      </c>
      <c r="D51" s="7" t="s">
        <v>121</v>
      </c>
      <c r="E51" s="60">
        <f>'5-Year Plan (2014-19)'!K15</f>
        <v>1500</v>
      </c>
      <c r="F51" s="66">
        <f>'5-Year Plan (2014-19)'!BI15</f>
        <v>16000</v>
      </c>
      <c r="G51" s="66">
        <f>'5-Year Plan (2014-19)'!DG15</f>
        <v>10000</v>
      </c>
      <c r="H51" s="66">
        <f>'5-Year Plan (2014-19)'!FE15</f>
        <v>5000</v>
      </c>
      <c r="I51" s="69">
        <f>'5-Year Plan (2014-19)'!HC15</f>
        <v>9000</v>
      </c>
      <c r="J51" s="69">
        <f>'5-Year Plan (2014-19)'!JA15</f>
        <v>9000</v>
      </c>
    </row>
    <row r="52" spans="1:10" ht="15" thickBot="1">
      <c r="A52" s="1077"/>
      <c r="B52" s="1080"/>
      <c r="C52" s="1070"/>
      <c r="D52" s="57" t="s">
        <v>49</v>
      </c>
      <c r="E52" s="60">
        <f>'5-Year Plan (2014-19)'!M15</f>
        <v>45000</v>
      </c>
      <c r="F52" s="66">
        <f>'5-Year Plan (2014-19)'!BK15</f>
        <v>400000</v>
      </c>
      <c r="G52" s="66">
        <f>'5-Year Plan (2014-19)'!DI15</f>
        <v>300000</v>
      </c>
      <c r="H52" s="66">
        <f>'5-Year Plan (2014-19)'!FG15</f>
        <v>125000</v>
      </c>
      <c r="I52" s="69">
        <f>'5-Year Plan (2014-19)'!HE15</f>
        <v>270000</v>
      </c>
      <c r="J52" s="69">
        <f>'5-Year Plan (2014-19)'!JC15</f>
        <v>270000</v>
      </c>
    </row>
    <row r="53" spans="1:10" ht="15" customHeight="1" thickBot="1">
      <c r="A53" s="1077"/>
      <c r="B53" s="1080"/>
      <c r="C53" s="1070" t="s">
        <v>272</v>
      </c>
      <c r="D53" s="7" t="s">
        <v>121</v>
      </c>
      <c r="E53" s="60">
        <f>'5-Year Plan (2014-19)'!N15</f>
        <v>250</v>
      </c>
      <c r="F53" s="66">
        <f>'5-Year Plan (2014-19)'!BL15</f>
        <v>3849</v>
      </c>
      <c r="G53" s="66">
        <f>'5-Year Plan (2014-19)'!DJ15</f>
        <v>2700</v>
      </c>
      <c r="H53" s="66">
        <f>'5-Year Plan (2014-19)'!FH15</f>
        <v>2122</v>
      </c>
      <c r="I53" s="69">
        <f>'5-Year Plan (2014-19)'!HF15</f>
        <v>3000</v>
      </c>
      <c r="J53" s="69">
        <f>'5-Year Plan (2014-19)'!JD15</f>
        <v>3000</v>
      </c>
    </row>
    <row r="54" spans="1:10" ht="15" customHeight="1" thickBot="1">
      <c r="A54" s="1077"/>
      <c r="B54" s="1081"/>
      <c r="C54" s="1070"/>
      <c r="D54" s="57" t="s">
        <v>49</v>
      </c>
      <c r="E54" s="60">
        <f>'5-Year Plan (2014-19)'!P15</f>
        <v>1200</v>
      </c>
      <c r="F54" s="66">
        <f>'5-Year Plan (2014-19)'!BN15</f>
        <v>28109</v>
      </c>
      <c r="G54" s="66">
        <f>'5-Year Plan (2014-19)'!DL15</f>
        <v>22500</v>
      </c>
      <c r="H54" s="66">
        <f>'5-Year Plan (2014-19)'!FJ15</f>
        <v>24330</v>
      </c>
      <c r="I54" s="69">
        <f>'5-Year Plan (2014-19)'!HH15</f>
        <v>35000</v>
      </c>
      <c r="J54" s="69">
        <f>'5-Year Plan (2014-19)'!JF15</f>
        <v>35000</v>
      </c>
    </row>
    <row r="55" spans="1:10" ht="15.75" thickBot="1">
      <c r="A55" s="1077"/>
      <c r="B55" s="8"/>
      <c r="C55" s="1070" t="s">
        <v>43</v>
      </c>
      <c r="D55" s="7" t="s">
        <v>121</v>
      </c>
      <c r="E55" s="60">
        <f>'5-Year Plan (2014-19)'!Q15</f>
        <v>1600</v>
      </c>
      <c r="F55" s="66">
        <f>'5-Year Plan (2014-19)'!BO15</f>
        <v>3200</v>
      </c>
      <c r="G55" s="66">
        <f>'5-Year Plan (2014-19)'!DM15</f>
        <v>1550</v>
      </c>
      <c r="H55" s="66">
        <f>'5-Year Plan (2014-19)'!FK15</f>
        <v>1250</v>
      </c>
      <c r="I55" s="69">
        <f>'5-Year Plan (2014-19)'!HI15</f>
        <v>650</v>
      </c>
      <c r="J55" s="69">
        <f>'5-Year Plan (2014-19)'!JG15</f>
        <v>650</v>
      </c>
    </row>
    <row r="56" spans="1:10" ht="15" thickBot="1">
      <c r="A56" s="1077"/>
      <c r="B56" s="47"/>
      <c r="C56" s="1070"/>
      <c r="D56" s="57" t="s">
        <v>49</v>
      </c>
      <c r="E56" s="60">
        <f>'5-Year Plan (2014-19)'!S15</f>
        <v>156000</v>
      </c>
      <c r="F56" s="66">
        <f>'5-Year Plan (2014-19)'!BQ15</f>
        <v>590000</v>
      </c>
      <c r="G56" s="66">
        <f>'5-Year Plan (2014-19)'!DO15</f>
        <v>261420</v>
      </c>
      <c r="H56" s="66">
        <f>'5-Year Plan (2014-19)'!FM15</f>
        <v>237500</v>
      </c>
      <c r="I56" s="69">
        <f>'5-Year Plan (2014-19)'!HK15</f>
        <v>149000</v>
      </c>
      <c r="J56" s="69">
        <f>'5-Year Plan (2014-19)'!JI15</f>
        <v>149000</v>
      </c>
    </row>
    <row r="57" spans="1:10" ht="15" thickBot="1">
      <c r="A57" s="1077"/>
      <c r="B57" s="48"/>
      <c r="C57" s="1070" t="s">
        <v>41</v>
      </c>
      <c r="D57" s="7" t="s">
        <v>121</v>
      </c>
      <c r="E57" s="721">
        <f>'5-Year Plan (2014-19)'!T15</f>
        <v>0</v>
      </c>
      <c r="F57" s="66">
        <f>'5-Year Plan (2014-19)'!BR15</f>
        <v>110</v>
      </c>
      <c r="G57" s="66">
        <f>'5-Year Plan (2014-19)'!DP15</f>
        <v>100</v>
      </c>
      <c r="H57" s="66">
        <f>'5-Year Plan (2014-19)'!FN15</f>
        <v>243</v>
      </c>
      <c r="I57" s="722">
        <f>'5-Year Plan (2014-19)'!HL15</f>
        <v>100</v>
      </c>
      <c r="J57" s="69">
        <f>'5-Year Plan (2014-19)'!JJ15</f>
        <v>100</v>
      </c>
    </row>
    <row r="58" spans="1:10" ht="15" thickBot="1">
      <c r="A58" s="1077"/>
      <c r="B58" s="48"/>
      <c r="C58" s="1070"/>
      <c r="D58" s="57" t="s">
        <v>49</v>
      </c>
      <c r="E58" s="721">
        <f>'5-Year Plan (2014-19)'!V15</f>
        <v>0</v>
      </c>
      <c r="F58" s="66">
        <f>'5-Year Plan (2014-19)'!BT15</f>
        <v>81180</v>
      </c>
      <c r="G58" s="66">
        <f>'5-Year Plan (2014-19)'!DR15</f>
        <v>76200</v>
      </c>
      <c r="H58" s="66">
        <f>'5-Year Plan (2014-19)'!FP15</f>
        <v>203195</v>
      </c>
      <c r="I58" s="722">
        <f>'5-Year Plan (2014-19)'!HN15</f>
        <v>76200</v>
      </c>
      <c r="J58" s="69">
        <f>'5-Year Plan (2014-19)'!JL15</f>
        <v>76200</v>
      </c>
    </row>
    <row r="59" spans="1:10" ht="15" thickBot="1">
      <c r="A59" s="1077"/>
      <c r="B59" s="48"/>
      <c r="C59" s="963" t="s">
        <v>342</v>
      </c>
      <c r="D59" s="7" t="s">
        <v>121</v>
      </c>
      <c r="E59" s="721">
        <f>'5-Year Plan (2014-19)'!W15</f>
        <v>0</v>
      </c>
      <c r="F59" s="66">
        <f>'5-Year Plan (2014-19)'!BU15</f>
        <v>0</v>
      </c>
      <c r="G59" s="66">
        <f>'5-Year Plan (2014-19)'!DS15</f>
        <v>0</v>
      </c>
      <c r="H59" s="66">
        <f>'5-Year Plan (2014-19)'!FQ15</f>
        <v>0</v>
      </c>
      <c r="I59" s="467">
        <f>'5-Year Plan (2014-19)'!HO15</f>
        <v>0</v>
      </c>
      <c r="J59" s="60">
        <f>'5-Year Plan (2014-19)'!JM15</f>
        <v>0</v>
      </c>
    </row>
    <row r="60" spans="1:10" ht="15" customHeight="1" thickBot="1">
      <c r="A60" s="1077"/>
      <c r="B60" s="48"/>
      <c r="C60" s="964"/>
      <c r="D60" s="57" t="s">
        <v>49</v>
      </c>
      <c r="E60" s="721">
        <f>'5-Year Plan (2014-19)'!Y15</f>
        <v>0</v>
      </c>
      <c r="F60" s="66">
        <f>'5-Year Plan (2014-19)'!BW15</f>
        <v>0</v>
      </c>
      <c r="G60" s="66">
        <f>'5-Year Plan (2014-19)'!DU15</f>
        <v>0</v>
      </c>
      <c r="H60" s="66">
        <f>'5-Year Plan (2014-19)'!FS15</f>
        <v>0</v>
      </c>
      <c r="I60" s="467">
        <f>'5-Year Plan (2014-19)'!HQ15</f>
        <v>0</v>
      </c>
      <c r="J60" s="60">
        <f>'5-Year Plan (2014-19)'!JO15</f>
        <v>0</v>
      </c>
    </row>
    <row r="61" spans="1:10" ht="29.25" thickBot="1">
      <c r="A61" s="1077"/>
      <c r="B61" s="48"/>
      <c r="C61" s="1070" t="s">
        <v>52</v>
      </c>
      <c r="D61" s="7" t="s">
        <v>51</v>
      </c>
      <c r="E61" s="721">
        <f>'5-Year Plan (2014-19)'!Z15</f>
        <v>3668879</v>
      </c>
      <c r="F61" s="66">
        <f>'5-Year Plan (2014-19)'!BX15</f>
        <v>4754592</v>
      </c>
      <c r="G61" s="66">
        <f>'5-Year Plan (2014-19)'!DV15</f>
        <v>4600000</v>
      </c>
      <c r="H61" s="66">
        <f>'5-Year Plan (2014-19)'!FT15</f>
        <v>4672080</v>
      </c>
      <c r="I61" s="722">
        <f>'5-Year Plan (2014-19)'!HR15</f>
        <v>4500000</v>
      </c>
      <c r="J61" s="69">
        <f>'5-Year Plan (2014-19)'!JP15</f>
        <v>4500000</v>
      </c>
    </row>
    <row r="62" spans="1:10" ht="15" thickBot="1">
      <c r="A62" s="1077"/>
      <c r="B62" s="48"/>
      <c r="C62" s="1070"/>
      <c r="D62" s="57" t="s">
        <v>49</v>
      </c>
      <c r="E62" s="721">
        <f>'5-Year Plan (2014-19)'!AB15</f>
        <v>1449601</v>
      </c>
      <c r="F62" s="66">
        <f>'5-Year Plan (2014-19)'!BZ15</f>
        <v>2665090</v>
      </c>
      <c r="G62" s="66">
        <f>'5-Year Plan (2014-19)'!DX15</f>
        <v>2550000</v>
      </c>
      <c r="H62" s="66">
        <f>'5-Year Plan (2014-19)'!FV15</f>
        <v>2647702</v>
      </c>
      <c r="I62" s="722">
        <f>'5-Year Plan (2014-19)'!HT15</f>
        <v>2530000</v>
      </c>
      <c r="J62" s="69">
        <f>'5-Year Plan (2014-19)'!JR15</f>
        <v>2530000</v>
      </c>
    </row>
    <row r="63" spans="1:10" ht="29.25" thickBot="1">
      <c r="A63" s="1077"/>
      <c r="B63" s="48"/>
      <c r="C63" s="401" t="s">
        <v>50</v>
      </c>
      <c r="D63" s="7" t="s">
        <v>51</v>
      </c>
      <c r="E63" s="60">
        <f>'5-Year Plan (2014-19)'!AC15</f>
        <v>4600000</v>
      </c>
      <c r="F63" s="66">
        <f>'5-Year Plan (2014-19)'!CA15</f>
        <v>4672080</v>
      </c>
      <c r="G63" s="66">
        <f>'5-Year Plan (2014-19)'!DY15</f>
        <v>4500000</v>
      </c>
      <c r="H63" s="66">
        <f>'5-Year Plan (2014-19)'!FW15</f>
        <v>4500000</v>
      </c>
      <c r="I63" s="69">
        <f>'5-Year Plan (2014-19)'!HU15</f>
        <v>4500000</v>
      </c>
      <c r="J63" s="69">
        <f>'5-Year Plan (2014-19)'!JS15</f>
        <v>4500000</v>
      </c>
    </row>
    <row r="64" spans="1:10" ht="15" thickBot="1">
      <c r="A64" s="1077"/>
      <c r="B64" s="48"/>
      <c r="C64" s="1070" t="s">
        <v>120</v>
      </c>
      <c r="D64" s="7" t="s">
        <v>121</v>
      </c>
      <c r="E64" s="60">
        <f>'5-Year Plan (2014-19)'!AD15</f>
        <v>0</v>
      </c>
      <c r="F64" s="66">
        <f>'5-Year Plan (2014-19)'!CB15</f>
        <v>0</v>
      </c>
      <c r="G64" s="66">
        <f>'5-Year Plan (2014-19)'!DZ15</f>
        <v>0</v>
      </c>
      <c r="H64" s="66">
        <f>'5-Year Plan (2014-19)'!FX15</f>
        <v>0</v>
      </c>
      <c r="I64" s="69">
        <f>'5-Year Plan (2014-19)'!HV15</f>
        <v>0</v>
      </c>
      <c r="J64" s="69">
        <f>'5-Year Plan (2014-19)'!JT15</f>
        <v>0</v>
      </c>
    </row>
    <row r="65" spans="1:10" ht="15" thickBot="1">
      <c r="A65" s="1077"/>
      <c r="B65" s="48"/>
      <c r="C65" s="963"/>
      <c r="D65" s="57" t="s">
        <v>49</v>
      </c>
      <c r="E65" s="72">
        <f>'5-Year Plan (2014-19)'!AF15</f>
        <v>0</v>
      </c>
      <c r="F65" s="73">
        <f>'5-Year Plan (2014-19)'!CD15</f>
        <v>0</v>
      </c>
      <c r="G65" s="73">
        <f>'5-Year Plan (2014-19)'!EB15</f>
        <v>0</v>
      </c>
      <c r="H65" s="73">
        <f>'5-Year Plan (2014-19)'!FZ15</f>
        <v>0</v>
      </c>
      <c r="I65" s="74">
        <f>'5-Year Plan (2014-19)'!HX15</f>
        <v>0</v>
      </c>
      <c r="J65" s="74">
        <f>'5-Year Plan (2014-19)'!JV15</f>
        <v>0</v>
      </c>
    </row>
    <row r="66" spans="1:10" ht="15.75" thickBot="1">
      <c r="A66" s="1078"/>
      <c r="B66" s="1082" t="s">
        <v>72</v>
      </c>
      <c r="C66" s="1083"/>
      <c r="D66" s="63" t="s">
        <v>49</v>
      </c>
      <c r="E66" s="78">
        <f>'5-Year Plan (2014-19)'!AG15</f>
        <v>1785801</v>
      </c>
      <c r="F66" s="79">
        <f>'5-Year Plan (2014-19)'!CE15</f>
        <v>3878689</v>
      </c>
      <c r="G66" s="79">
        <f>'5-Year Plan (2014-19)'!EC15</f>
        <v>3395120</v>
      </c>
      <c r="H66" s="79">
        <f>'5-Year Plan (2014-19)'!GA15</f>
        <v>3402727</v>
      </c>
      <c r="I66" s="80">
        <f>'5-Year Plan (2014-19)'!HY15</f>
        <v>3215200</v>
      </c>
      <c r="J66" s="80">
        <f>'5-Year Plan (2014-19)'!JW15</f>
        <v>3215200</v>
      </c>
    </row>
    <row r="67" spans="1:10" ht="15" thickBot="1">
      <c r="A67" s="1067" t="s">
        <v>78</v>
      </c>
      <c r="B67" s="50"/>
      <c r="C67" s="1070" t="s">
        <v>68</v>
      </c>
      <c r="D67" s="7" t="s">
        <v>121</v>
      </c>
      <c r="E67" s="75">
        <f>'5-Year Plan (2014-19)'!AH15</f>
        <v>0</v>
      </c>
      <c r="F67" s="76">
        <f>'5-Year Plan (2014-19)'!CF15</f>
        <v>6392</v>
      </c>
      <c r="G67" s="76">
        <f>'5-Year Plan (2014-19)'!ED15</f>
        <v>5200</v>
      </c>
      <c r="H67" s="76">
        <f>'5-Year Plan (2014-19)'!GB15</f>
        <v>5200</v>
      </c>
      <c r="I67" s="77">
        <f>'5-Year Plan (2014-19)'!HZ15</f>
        <v>5200</v>
      </c>
      <c r="J67" s="77">
        <f>'5-Year Plan (2014-19)'!JX15</f>
        <v>5200</v>
      </c>
    </row>
    <row r="68" spans="1:10" ht="15" thickBot="1">
      <c r="A68" s="1068"/>
      <c r="B68" s="51"/>
      <c r="C68" s="1070"/>
      <c r="D68" s="57" t="s">
        <v>49</v>
      </c>
      <c r="E68" s="60">
        <f>'5-Year Plan (2014-19)'!AJ15</f>
        <v>0</v>
      </c>
      <c r="F68" s="66">
        <f>'5-Year Plan (2014-19)'!CH15</f>
        <v>235481</v>
      </c>
      <c r="G68" s="66">
        <f>'5-Year Plan (2014-19)'!EF15</f>
        <v>200100</v>
      </c>
      <c r="H68" s="66">
        <f>'5-Year Plan (2014-19)'!GD15</f>
        <v>200100</v>
      </c>
      <c r="I68" s="69">
        <f>'5-Year Plan (2014-19)'!IB15</f>
        <v>200100</v>
      </c>
      <c r="J68" s="69">
        <f>'5-Year Plan (2014-19)'!JZ15</f>
        <v>200100</v>
      </c>
    </row>
    <row r="69" spans="1:10" ht="15" thickBot="1">
      <c r="A69" s="1068"/>
      <c r="B69" s="51"/>
      <c r="C69" s="1070" t="s">
        <v>74</v>
      </c>
      <c r="D69" s="7" t="s">
        <v>121</v>
      </c>
      <c r="E69" s="60">
        <f>'5-Year Plan (2014-19)'!AK15</f>
        <v>0</v>
      </c>
      <c r="F69" s="66">
        <f>'5-Year Plan (2014-19)'!CI15</f>
        <v>0</v>
      </c>
      <c r="G69" s="66">
        <f>'5-Year Plan (2014-19)'!EG15</f>
        <v>0</v>
      </c>
      <c r="H69" s="66">
        <f>'5-Year Plan (2014-19)'!GE15</f>
        <v>0</v>
      </c>
      <c r="I69" s="69">
        <f>'5-Year Plan (2014-19)'!IC15</f>
        <v>0</v>
      </c>
      <c r="J69" s="69">
        <f>'5-Year Plan (2014-19)'!KA15</f>
        <v>0</v>
      </c>
    </row>
    <row r="70" spans="1:10" ht="15" thickBot="1">
      <c r="A70" s="1068"/>
      <c r="B70" s="51"/>
      <c r="C70" s="1070"/>
      <c r="D70" s="57" t="s">
        <v>49</v>
      </c>
      <c r="E70" s="60">
        <f>'5-Year Plan (2014-19)'!AM15</f>
        <v>0</v>
      </c>
      <c r="F70" s="66">
        <f>'5-Year Plan (2014-19)'!CK15</f>
        <v>0</v>
      </c>
      <c r="G70" s="66">
        <f>'5-Year Plan (2014-19)'!EI15</f>
        <v>0</v>
      </c>
      <c r="H70" s="66">
        <f>'5-Year Plan (2014-19)'!GG15</f>
        <v>0</v>
      </c>
      <c r="I70" s="69">
        <f>'5-Year Plan (2014-19)'!IE15</f>
        <v>0</v>
      </c>
      <c r="J70" s="69">
        <f>'5-Year Plan (2014-19)'!KC15</f>
        <v>0</v>
      </c>
    </row>
    <row r="71" spans="1:10" ht="15" thickBot="1">
      <c r="A71" s="1068"/>
      <c r="B71" s="51"/>
      <c r="C71" s="1070" t="s">
        <v>44</v>
      </c>
      <c r="D71" s="7" t="s">
        <v>121</v>
      </c>
      <c r="E71" s="60">
        <f>'5-Year Plan (2014-19)'!AN15</f>
        <v>0</v>
      </c>
      <c r="F71" s="66">
        <f>'5-Year Plan (2014-19)'!CL15</f>
        <v>1200</v>
      </c>
      <c r="G71" s="66">
        <f>'5-Year Plan (2014-19)'!EJ15</f>
        <v>1050</v>
      </c>
      <c r="H71" s="66">
        <f>'5-Year Plan (2014-19)'!GH15</f>
        <v>1050</v>
      </c>
      <c r="I71" s="69">
        <f>'5-Year Plan (2014-19)'!IF15</f>
        <v>1050</v>
      </c>
      <c r="J71" s="69">
        <f>'5-Year Plan (2014-19)'!KD15</f>
        <v>1050</v>
      </c>
    </row>
    <row r="72" spans="1:10" ht="15" thickBot="1">
      <c r="A72" s="1068"/>
      <c r="B72" s="51"/>
      <c r="C72" s="1070"/>
      <c r="D72" s="57" t="s">
        <v>49</v>
      </c>
      <c r="E72" s="60">
        <f>'5-Year Plan (2014-19)'!AP15</f>
        <v>0</v>
      </c>
      <c r="F72" s="66">
        <f>'5-Year Plan (2014-19)'!CN15</f>
        <v>1446000</v>
      </c>
      <c r="G72" s="66">
        <f>'5-Year Plan (2014-19)'!EL15</f>
        <v>1273500</v>
      </c>
      <c r="H72" s="66">
        <f>'5-Year Plan (2014-19)'!GJ15</f>
        <v>1273500</v>
      </c>
      <c r="I72" s="69">
        <f>'5-Year Plan (2014-19)'!IH15</f>
        <v>1273500</v>
      </c>
      <c r="J72" s="69">
        <f>'5-Year Plan (2014-19)'!KF15</f>
        <v>1273500</v>
      </c>
    </row>
    <row r="73" spans="1:10" ht="15" thickBot="1">
      <c r="A73" s="1068"/>
      <c r="B73" s="51"/>
      <c r="C73" s="1070" t="s">
        <v>45</v>
      </c>
      <c r="D73" s="7" t="s">
        <v>121</v>
      </c>
      <c r="E73" s="60">
        <f>'5-Year Plan (2014-19)'!AQ15</f>
        <v>0</v>
      </c>
      <c r="F73" s="66">
        <f>'5-Year Plan (2014-19)'!CO15</f>
        <v>1700</v>
      </c>
      <c r="G73" s="66">
        <f>'5-Year Plan (2014-19)'!EM15</f>
        <v>1700</v>
      </c>
      <c r="H73" s="66">
        <f>'5-Year Plan (2014-19)'!GK15</f>
        <v>1700</v>
      </c>
      <c r="I73" s="69">
        <f>'5-Year Plan (2014-19)'!II15</f>
        <v>1700</v>
      </c>
      <c r="J73" s="69">
        <f>'5-Year Plan (2014-19)'!KG15</f>
        <v>1700</v>
      </c>
    </row>
    <row r="74" spans="1:10" ht="15" thickBot="1">
      <c r="A74" s="1068"/>
      <c r="B74" s="51"/>
      <c r="C74" s="1070"/>
      <c r="D74" s="57" t="s">
        <v>49</v>
      </c>
      <c r="E74" s="60">
        <f>'5-Year Plan (2014-19)'!AS15</f>
        <v>0</v>
      </c>
      <c r="F74" s="66">
        <f>'5-Year Plan (2014-19)'!CQ15</f>
        <v>277100</v>
      </c>
      <c r="G74" s="66">
        <f>'5-Year Plan (2014-19)'!EO15</f>
        <v>277100</v>
      </c>
      <c r="H74" s="66">
        <f>'5-Year Plan (2014-19)'!GM15</f>
        <v>277100</v>
      </c>
      <c r="I74" s="69">
        <f>'5-Year Plan (2014-19)'!IK15</f>
        <v>277100</v>
      </c>
      <c r="J74" s="69">
        <f>'5-Year Plan (2014-19)'!KI15</f>
        <v>277100</v>
      </c>
    </row>
    <row r="75" spans="1:10" ht="15" thickBot="1">
      <c r="A75" s="1068"/>
      <c r="B75" s="51"/>
      <c r="C75" s="1070" t="s">
        <v>46</v>
      </c>
      <c r="D75" s="7" t="s">
        <v>121</v>
      </c>
      <c r="E75" s="60">
        <f>'5-Year Plan (2014-19)'!AT15</f>
        <v>0</v>
      </c>
      <c r="F75" s="66">
        <f>'5-Year Plan (2014-19)'!CR15</f>
        <v>0</v>
      </c>
      <c r="G75" s="66">
        <f>'5-Year Plan (2014-19)'!EP15</f>
        <v>0</v>
      </c>
      <c r="H75" s="66">
        <f>'5-Year Plan (2014-19)'!GN15</f>
        <v>0</v>
      </c>
      <c r="I75" s="69">
        <f>'5-Year Plan (2014-19)'!IL15</f>
        <v>0</v>
      </c>
      <c r="J75" s="69">
        <f>'5-Year Plan (2014-19)'!KJ15</f>
        <v>0</v>
      </c>
    </row>
    <row r="76" spans="1:10" ht="15" thickBot="1">
      <c r="A76" s="1068"/>
      <c r="B76" s="52"/>
      <c r="C76" s="1070"/>
      <c r="D76" s="57" t="s">
        <v>49</v>
      </c>
      <c r="E76" s="72">
        <f>'5-Year Plan (2014-19)'!AV15</f>
        <v>0</v>
      </c>
      <c r="F76" s="73">
        <f>'5-Year Plan (2014-19)'!CT15</f>
        <v>0</v>
      </c>
      <c r="G76" s="73">
        <f>'5-Year Plan (2014-19)'!ER15</f>
        <v>0</v>
      </c>
      <c r="H76" s="73">
        <f>'5-Year Plan (2014-19)'!GP15</f>
        <v>0</v>
      </c>
      <c r="I76" s="74">
        <f>'5-Year Plan (2014-19)'!IN15</f>
        <v>0</v>
      </c>
      <c r="J76" s="74">
        <f>'5-Year Plan (2014-19)'!KL15</f>
        <v>0</v>
      </c>
    </row>
    <row r="77" spans="1:10" ht="15.75" thickBot="1">
      <c r="A77" s="1069"/>
      <c r="B77" s="1071" t="s">
        <v>73</v>
      </c>
      <c r="C77" s="1072"/>
      <c r="D77" s="64" t="s">
        <v>49</v>
      </c>
      <c r="E77" s="81">
        <f>'5-Year Plan (2014-19)'!AW15</f>
        <v>0</v>
      </c>
      <c r="F77" s="82">
        <f>'5-Year Plan (2014-19)'!CU15</f>
        <v>1958581</v>
      </c>
      <c r="G77" s="82">
        <f>'5-Year Plan (2014-19)'!ES15</f>
        <v>1750700</v>
      </c>
      <c r="H77" s="82">
        <f>'5-Year Plan (2014-19)'!GQ15</f>
        <v>1750700</v>
      </c>
      <c r="I77" s="83">
        <f>'5-Year Plan (2014-19)'!IO15</f>
        <v>1750700</v>
      </c>
      <c r="J77" s="83">
        <f>'5-Year Plan (2014-19)'!KM15</f>
        <v>1750700</v>
      </c>
    </row>
    <row r="78" spans="1:10" ht="15.6" customHeight="1" thickBot="1">
      <c r="A78" s="1074" t="s">
        <v>75</v>
      </c>
      <c r="B78" s="54"/>
      <c r="C78" s="91" t="s">
        <v>86</v>
      </c>
      <c r="D78" s="57" t="s">
        <v>49</v>
      </c>
      <c r="E78" s="60">
        <f>'5-Year Plan (2014-19)'!AX15</f>
        <v>0</v>
      </c>
      <c r="F78" s="66">
        <f>'5-Year Plan (2014-19)'!CV15</f>
        <v>0</v>
      </c>
      <c r="G78" s="66">
        <f>'5-Year Plan (2014-19)'!ET15</f>
        <v>0</v>
      </c>
      <c r="H78" s="66">
        <f>'5-Year Plan (2014-19)'!GR15</f>
        <v>0</v>
      </c>
      <c r="I78" s="69">
        <f>'5-Year Plan (2014-19)'!IP15</f>
        <v>0</v>
      </c>
      <c r="J78" s="69">
        <f>'5-Year Plan (2014-19)'!KN15</f>
        <v>0</v>
      </c>
    </row>
    <row r="79" spans="1:10" ht="32.25" thickBot="1">
      <c r="A79" s="1074"/>
      <c r="B79" s="54"/>
      <c r="C79" s="62" t="s">
        <v>69</v>
      </c>
      <c r="D79" s="57" t="s">
        <v>49</v>
      </c>
      <c r="E79" s="60">
        <f>'5-Year Plan (2014-19)'!AY15</f>
        <v>5000</v>
      </c>
      <c r="F79" s="66">
        <f>'5-Year Plan (2014-19)'!CW15</f>
        <v>5000</v>
      </c>
      <c r="G79" s="66">
        <f>'5-Year Plan (2014-19)'!EU15</f>
        <v>5000</v>
      </c>
      <c r="H79" s="66">
        <f>'5-Year Plan (2014-19)'!GS15</f>
        <v>5000</v>
      </c>
      <c r="I79" s="69">
        <f>'5-Year Plan (2014-19)'!IQ15</f>
        <v>5000</v>
      </c>
      <c r="J79" s="69">
        <f>'5-Year Plan (2014-19)'!KO15</f>
        <v>5000</v>
      </c>
    </row>
    <row r="80" spans="1:10" ht="48" thickBot="1">
      <c r="A80" s="1074"/>
      <c r="B80" s="55"/>
      <c r="C80" s="62" t="s">
        <v>47</v>
      </c>
      <c r="D80" s="7" t="s">
        <v>49</v>
      </c>
      <c r="E80" s="61">
        <f>'5-Year Plan (2014-19)'!AZ15</f>
        <v>178580.1</v>
      </c>
      <c r="F80" s="70">
        <f>'5-Year Plan (2014-19)'!CX15</f>
        <v>583726.69999999995</v>
      </c>
      <c r="G80" s="70">
        <f>'5-Year Plan (2014-19)'!EV15</f>
        <v>514582</v>
      </c>
      <c r="H80" s="70">
        <f>'5-Year Plan (2014-19)'!GT15</f>
        <v>515342.7</v>
      </c>
      <c r="I80" s="71">
        <f>'5-Year Plan (2014-19)'!IR15</f>
        <v>496590</v>
      </c>
      <c r="J80" s="71">
        <f>'5-Year Plan (2014-19)'!KP15</f>
        <v>496590</v>
      </c>
    </row>
    <row r="81" spans="1:10" ht="15" customHeight="1" thickBot="1">
      <c r="A81" s="1075"/>
      <c r="B81" s="953" t="s">
        <v>135</v>
      </c>
      <c r="C81" s="954"/>
      <c r="D81" s="86" t="s">
        <v>49</v>
      </c>
      <c r="E81" s="87">
        <f>SUM(E78:E80)</f>
        <v>183580.1</v>
      </c>
      <c r="F81" s="87">
        <f t="shared" ref="F81:J81" si="2">SUM(F78:F80)</f>
        <v>588726.69999999995</v>
      </c>
      <c r="G81" s="87">
        <f t="shared" si="2"/>
        <v>519582</v>
      </c>
      <c r="H81" s="87">
        <f t="shared" si="2"/>
        <v>520342.7</v>
      </c>
      <c r="I81" s="87">
        <f t="shared" si="2"/>
        <v>501590</v>
      </c>
      <c r="J81" s="87">
        <f t="shared" si="2"/>
        <v>501590</v>
      </c>
    </row>
    <row r="82" spans="1:10" ht="15.75" thickBot="1">
      <c r="B82" s="1058" t="s">
        <v>136</v>
      </c>
      <c r="C82" s="1059"/>
      <c r="D82" s="88" t="s">
        <v>49</v>
      </c>
      <c r="E82" s="89">
        <f t="shared" ref="E82:J82" si="3">SUM(E81,E77,E66)</f>
        <v>1969381.1</v>
      </c>
      <c r="F82" s="89">
        <f t="shared" si="3"/>
        <v>6425996.7000000002</v>
      </c>
      <c r="G82" s="89">
        <f t="shared" si="3"/>
        <v>5665402</v>
      </c>
      <c r="H82" s="89">
        <f t="shared" si="3"/>
        <v>5673769.7000000002</v>
      </c>
      <c r="I82" s="89">
        <f t="shared" si="3"/>
        <v>5467490</v>
      </c>
      <c r="J82" s="89">
        <f t="shared" si="3"/>
        <v>5467490</v>
      </c>
    </row>
    <row r="86" spans="1:10" ht="15" thickBot="1"/>
    <row r="87" spans="1:10" ht="21" thickBot="1">
      <c r="E87" s="1090" t="s">
        <v>5</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(2014-19)'!E20</f>
        <v>0</v>
      </c>
      <c r="F90" s="67">
        <f>'5-Year Plan (2014-19)'!BC20</f>
        <v>0</v>
      </c>
      <c r="G90" s="67">
        <f>'5-Year Plan (2014-19)'!DA20</f>
        <v>0</v>
      </c>
      <c r="H90" s="67">
        <f>'5-Year Plan (2014-19)'!EY20</f>
        <v>0</v>
      </c>
      <c r="I90" s="68">
        <f>'5-Year Plan (2014-19)'!GW20</f>
        <v>0</v>
      </c>
      <c r="J90" s="68">
        <f>'5-Year Plan (2014-19)'!IU20</f>
        <v>0</v>
      </c>
    </row>
    <row r="91" spans="1:10" ht="15" thickBot="1">
      <c r="A91" s="1077"/>
      <c r="B91" s="1080"/>
      <c r="C91" s="1070"/>
      <c r="D91" s="57" t="s">
        <v>49</v>
      </c>
      <c r="E91" s="59">
        <f>'5-Year Plan (2014-19)'!G20</f>
        <v>0</v>
      </c>
      <c r="F91" s="66">
        <f>'5-Year Plan (2014-19)'!BE20</f>
        <v>0</v>
      </c>
      <c r="G91" s="66">
        <f>'5-Year Plan (2014-19)'!DC20</f>
        <v>0</v>
      </c>
      <c r="H91" s="66">
        <f>'5-Year Plan (2014-19)'!FA20</f>
        <v>0</v>
      </c>
      <c r="I91" s="69">
        <f>'5-Year Plan (2014-19)'!GY20</f>
        <v>0</v>
      </c>
      <c r="J91" s="69">
        <f>'5-Year Plan (2014-19)'!IW20</f>
        <v>0</v>
      </c>
    </row>
    <row r="92" spans="1:10" ht="15" thickBot="1">
      <c r="A92" s="1077"/>
      <c r="B92" s="1080"/>
      <c r="C92" s="1070" t="s">
        <v>65</v>
      </c>
      <c r="D92" s="7" t="s">
        <v>121</v>
      </c>
      <c r="E92" s="60">
        <f>'5-Year Plan (2014-19)'!H20</f>
        <v>3200</v>
      </c>
      <c r="F92" s="66">
        <f>'5-Year Plan (2014-19)'!BF20</f>
        <v>3500</v>
      </c>
      <c r="G92" s="66">
        <f>'5-Year Plan (2014-19)'!DD20</f>
        <v>15000</v>
      </c>
      <c r="H92" s="66">
        <f>'5-Year Plan (2014-19)'!FB20</f>
        <v>4500</v>
      </c>
      <c r="I92" s="69">
        <f>'5-Year Plan (2014-19)'!GZ20</f>
        <v>3300</v>
      </c>
      <c r="J92" s="69">
        <f>'5-Year Plan (2014-19)'!IX20</f>
        <v>3300</v>
      </c>
    </row>
    <row r="93" spans="1:10" ht="15" thickBot="1">
      <c r="A93" s="1077"/>
      <c r="B93" s="1080"/>
      <c r="C93" s="1070"/>
      <c r="D93" s="57" t="s">
        <v>49</v>
      </c>
      <c r="E93" s="60">
        <f>'5-Year Plan (2014-19)'!J20</f>
        <v>68000</v>
      </c>
      <c r="F93" s="66">
        <f>'5-Year Plan (2014-19)'!BH20</f>
        <v>75000</v>
      </c>
      <c r="G93" s="66">
        <f>'5-Year Plan (2014-19)'!DF20</f>
        <v>212500</v>
      </c>
      <c r="H93" s="66">
        <f>'5-Year Plan (2014-19)'!FD20</f>
        <v>100000</v>
      </c>
      <c r="I93" s="69">
        <f>'5-Year Plan (2014-19)'!HB20</f>
        <v>70000</v>
      </c>
      <c r="J93" s="69">
        <f>'5-Year Plan (2014-19)'!IZ20</f>
        <v>70000</v>
      </c>
    </row>
    <row r="94" spans="1:10" ht="15" thickBot="1">
      <c r="A94" s="1077"/>
      <c r="B94" s="1080"/>
      <c r="C94" s="1070" t="s">
        <v>226</v>
      </c>
      <c r="D94" s="7" t="s">
        <v>121</v>
      </c>
      <c r="E94" s="60">
        <f>'5-Year Plan (2014-19)'!K20</f>
        <v>0</v>
      </c>
      <c r="F94" s="66">
        <f>'5-Year Plan (2014-19)'!BI20</f>
        <v>0</v>
      </c>
      <c r="G94" s="66">
        <f>'5-Year Plan (2014-19)'!DG20</f>
        <v>0</v>
      </c>
      <c r="H94" s="66">
        <f>'5-Year Plan (2014-19)'!FE20</f>
        <v>0</v>
      </c>
      <c r="I94" s="69">
        <f>'5-Year Plan (2014-19)'!HC20</f>
        <v>0</v>
      </c>
      <c r="J94" s="69">
        <f>'5-Year Plan (2014-19)'!JA20</f>
        <v>0</v>
      </c>
    </row>
    <row r="95" spans="1:10" ht="15" thickBot="1">
      <c r="A95" s="1077"/>
      <c r="B95" s="1080"/>
      <c r="C95" s="1070"/>
      <c r="D95" s="57" t="s">
        <v>49</v>
      </c>
      <c r="E95" s="60">
        <f>'5-Year Plan (2014-19)'!M20</f>
        <v>0</v>
      </c>
      <c r="F95" s="66">
        <f>'5-Year Plan (2014-19)'!BK20</f>
        <v>0</v>
      </c>
      <c r="G95" s="66">
        <f>'5-Year Plan (2014-19)'!DI20</f>
        <v>0</v>
      </c>
      <c r="H95" s="66">
        <f>'5-Year Plan (2014-19)'!FG20</f>
        <v>0</v>
      </c>
      <c r="I95" s="69">
        <f>'5-Year Plan (2014-19)'!HE20</f>
        <v>0</v>
      </c>
      <c r="J95" s="69">
        <f>'5-Year Plan (2014-19)'!JC20</f>
        <v>0</v>
      </c>
    </row>
    <row r="96" spans="1:10" ht="15" customHeight="1" thickBot="1">
      <c r="A96" s="1077"/>
      <c r="B96" s="1080"/>
      <c r="C96" s="1070" t="s">
        <v>272</v>
      </c>
      <c r="D96" s="7" t="s">
        <v>121</v>
      </c>
      <c r="E96" s="60">
        <f>'5-Year Plan (2014-19)'!N20</f>
        <v>1400</v>
      </c>
      <c r="F96" s="66">
        <f>'5-Year Plan (2014-19)'!BL20</f>
        <v>4400</v>
      </c>
      <c r="G96" s="66">
        <f>'5-Year Plan (2014-19)'!DJ20</f>
        <v>2400</v>
      </c>
      <c r="H96" s="66">
        <f>'5-Year Plan (2014-19)'!FH20</f>
        <v>3560</v>
      </c>
      <c r="I96" s="69">
        <f>'5-Year Plan (2014-19)'!HF20</f>
        <v>2600</v>
      </c>
      <c r="J96" s="69">
        <f>'5-Year Plan (2014-19)'!JD20</f>
        <v>3060</v>
      </c>
    </row>
    <row r="97" spans="1:10" ht="15" customHeight="1" thickBot="1">
      <c r="A97" s="1077"/>
      <c r="B97" s="1081"/>
      <c r="C97" s="1070"/>
      <c r="D97" s="57" t="s">
        <v>49</v>
      </c>
      <c r="E97" s="60">
        <f>'5-Year Plan (2014-19)'!P20</f>
        <v>37400</v>
      </c>
      <c r="F97" s="66">
        <f>'5-Year Plan (2014-19)'!BN20</f>
        <v>110000</v>
      </c>
      <c r="G97" s="66">
        <f>'5-Year Plan (2014-19)'!DL20</f>
        <v>60000</v>
      </c>
      <c r="H97" s="66">
        <f>'5-Year Plan (2014-19)'!FJ20</f>
        <v>89000</v>
      </c>
      <c r="I97" s="69">
        <f>'5-Year Plan (2014-19)'!HH20</f>
        <v>65000</v>
      </c>
      <c r="J97" s="69">
        <f>'5-Year Plan (2014-19)'!JF20</f>
        <v>76500</v>
      </c>
    </row>
    <row r="98" spans="1:10" ht="15.75" thickBot="1">
      <c r="A98" s="1077"/>
      <c r="B98" s="8"/>
      <c r="C98" s="1070" t="s">
        <v>43</v>
      </c>
      <c r="D98" s="7" t="s">
        <v>121</v>
      </c>
      <c r="E98" s="60">
        <f>'5-Year Plan (2014-19)'!Q20</f>
        <v>400</v>
      </c>
      <c r="F98" s="66">
        <f>'5-Year Plan (2014-19)'!BO20</f>
        <v>800</v>
      </c>
      <c r="G98" s="66">
        <f>'5-Year Plan (2014-19)'!DM20</f>
        <v>800</v>
      </c>
      <c r="H98" s="66">
        <f>'5-Year Plan (2014-19)'!FK20</f>
        <v>800</v>
      </c>
      <c r="I98" s="69">
        <f>'5-Year Plan (2014-19)'!HI20</f>
        <v>800</v>
      </c>
      <c r="J98" s="69">
        <f>'5-Year Plan (2014-19)'!JG20</f>
        <v>800</v>
      </c>
    </row>
    <row r="99" spans="1:10" ht="15" thickBot="1">
      <c r="A99" s="1077"/>
      <c r="B99" s="47"/>
      <c r="C99" s="1070"/>
      <c r="D99" s="57" t="s">
        <v>49</v>
      </c>
      <c r="E99" s="60">
        <f>'5-Year Plan (2014-19)'!S20</f>
        <v>163200</v>
      </c>
      <c r="F99" s="66">
        <f>'5-Year Plan (2014-19)'!BQ20</f>
        <v>288000</v>
      </c>
      <c r="G99" s="66">
        <f>'5-Year Plan (2014-19)'!DO20</f>
        <v>288000</v>
      </c>
      <c r="H99" s="66">
        <f>'5-Year Plan (2014-19)'!FM20</f>
        <v>288000</v>
      </c>
      <c r="I99" s="69">
        <f>'5-Year Plan (2014-19)'!HK20</f>
        <v>288000</v>
      </c>
      <c r="J99" s="69">
        <f>'5-Year Plan (2014-19)'!JI20</f>
        <v>288000</v>
      </c>
    </row>
    <row r="100" spans="1:10" ht="15" thickBot="1">
      <c r="A100" s="1077"/>
      <c r="B100" s="48"/>
      <c r="C100" s="1070" t="s">
        <v>41</v>
      </c>
      <c r="D100" s="7" t="s">
        <v>121</v>
      </c>
      <c r="E100" s="60">
        <f>'5-Year Plan (2014-19)'!T20</f>
        <v>0</v>
      </c>
      <c r="F100" s="66">
        <f>'5-Year Plan (2014-19)'!BR20</f>
        <v>0</v>
      </c>
      <c r="G100" s="66">
        <f>'5-Year Plan (2014-19)'!DP20</f>
        <v>0</v>
      </c>
      <c r="H100" s="66">
        <f>'5-Year Plan (2014-19)'!FN20</f>
        <v>250</v>
      </c>
      <c r="I100" s="69">
        <f>'5-Year Plan (2014-19)'!HL20</f>
        <v>250</v>
      </c>
      <c r="J100" s="69">
        <f>'5-Year Plan (2014-19)'!JJ20</f>
        <v>250</v>
      </c>
    </row>
    <row r="101" spans="1:10" ht="15" thickBot="1">
      <c r="A101" s="1077"/>
      <c r="B101" s="48"/>
      <c r="C101" s="1070"/>
      <c r="D101" s="57" t="s">
        <v>49</v>
      </c>
      <c r="E101" s="60">
        <f>'5-Year Plan (2014-19)'!V20</f>
        <v>0</v>
      </c>
      <c r="F101" s="66">
        <f>'5-Year Plan (2014-19)'!BT20</f>
        <v>0</v>
      </c>
      <c r="G101" s="66">
        <f>'5-Year Plan (2014-19)'!DR20</f>
        <v>0</v>
      </c>
      <c r="H101" s="66">
        <f>'5-Year Plan (2014-19)'!FP20</f>
        <v>165000</v>
      </c>
      <c r="I101" s="69">
        <f>'5-Year Plan (2014-19)'!HN20</f>
        <v>165000</v>
      </c>
      <c r="J101" s="69">
        <f>'5-Year Plan (2014-19)'!JL20</f>
        <v>165000</v>
      </c>
    </row>
    <row r="102" spans="1:10" ht="15" thickBot="1">
      <c r="A102" s="1077"/>
      <c r="B102" s="48"/>
      <c r="C102" s="963" t="s">
        <v>342</v>
      </c>
      <c r="D102" s="7" t="s">
        <v>121</v>
      </c>
      <c r="E102" s="60">
        <f>'5-Year Plan (2014-19)'!W20</f>
        <v>0</v>
      </c>
      <c r="F102" s="66">
        <f>'5-Year Plan (2014-19)'!BU20</f>
        <v>0</v>
      </c>
      <c r="G102" s="66">
        <f>'5-Year Plan (2014-19)'!DS20</f>
        <v>0</v>
      </c>
      <c r="H102" s="66">
        <f>'5-Year Plan (2014-19)'!FQ20</f>
        <v>0</v>
      </c>
      <c r="I102" s="69">
        <f>'5-Year Plan (2014-19)'!HO20</f>
        <v>0</v>
      </c>
      <c r="J102" s="69">
        <f>'5-Year Plan (2014-19)'!JM20</f>
        <v>0</v>
      </c>
    </row>
    <row r="103" spans="1:10" ht="15" customHeight="1" thickBot="1">
      <c r="A103" s="1077"/>
      <c r="B103" s="48"/>
      <c r="C103" s="964"/>
      <c r="D103" s="57" t="s">
        <v>49</v>
      </c>
      <c r="E103" s="60">
        <f>'5-Year Plan (2014-19)'!Y20</f>
        <v>0</v>
      </c>
      <c r="F103" s="66">
        <f>'5-Year Plan (2014-19)'!BW20</f>
        <v>0</v>
      </c>
      <c r="G103" s="66">
        <f>'5-Year Plan (2014-19)'!DU20</f>
        <v>0</v>
      </c>
      <c r="H103" s="66">
        <f>'5-Year Plan (2014-19)'!FS20</f>
        <v>0</v>
      </c>
      <c r="I103" s="69">
        <f>'5-Year Plan (2014-19)'!HQ20</f>
        <v>0</v>
      </c>
      <c r="J103" s="69">
        <f>'5-Year Plan (2014-19)'!JO20</f>
        <v>0</v>
      </c>
    </row>
    <row r="104" spans="1:10" ht="29.25" thickBot="1">
      <c r="A104" s="1077"/>
      <c r="B104" s="48"/>
      <c r="C104" s="1070" t="s">
        <v>52</v>
      </c>
      <c r="D104" s="7" t="s">
        <v>51</v>
      </c>
      <c r="E104" s="60">
        <f>'5-Year Plan (2014-19)'!Z20</f>
        <v>3128000</v>
      </c>
      <c r="F104" s="66">
        <f>'5-Year Plan (2014-19)'!BX20</f>
        <v>3032000</v>
      </c>
      <c r="G104" s="66">
        <f>'5-Year Plan (2014-19)'!DV20</f>
        <v>2000000</v>
      </c>
      <c r="H104" s="66">
        <f>'5-Year Plan (2014-19)'!FT20</f>
        <v>1500000</v>
      </c>
      <c r="I104" s="69">
        <f>'5-Year Plan (2014-19)'!HR20</f>
        <v>2500000</v>
      </c>
      <c r="J104" s="69">
        <f>'5-Year Plan (2014-19)'!JP20</f>
        <v>2300000</v>
      </c>
    </row>
    <row r="105" spans="1:10" ht="15" thickBot="1">
      <c r="A105" s="1077"/>
      <c r="B105" s="48"/>
      <c r="C105" s="1070"/>
      <c r="D105" s="57" t="s">
        <v>49</v>
      </c>
      <c r="E105" s="60">
        <f>'5-Year Plan (2014-19)'!AB20</f>
        <v>1181200</v>
      </c>
      <c r="F105" s="66">
        <f>'5-Year Plan (2014-19)'!BZ20</f>
        <v>1050000</v>
      </c>
      <c r="G105" s="66">
        <f>'5-Year Plan (2014-19)'!DX20</f>
        <v>795000</v>
      </c>
      <c r="H105" s="66">
        <f>'5-Year Plan (2014-19)'!FV20</f>
        <v>630000</v>
      </c>
      <c r="I105" s="69">
        <f>'5-Year Plan (2014-19)'!HT20</f>
        <v>1060080</v>
      </c>
      <c r="J105" s="69">
        <f>'5-Year Plan (2014-19)'!JR20</f>
        <v>988400</v>
      </c>
    </row>
    <row r="106" spans="1:10" ht="29.25" thickBot="1">
      <c r="A106" s="1077"/>
      <c r="B106" s="48"/>
      <c r="C106" s="401" t="s">
        <v>50</v>
      </c>
      <c r="D106" s="7" t="s">
        <v>51</v>
      </c>
      <c r="E106" s="60">
        <f>'5-Year Plan (2014-19)'!AC20</f>
        <v>2500000</v>
      </c>
      <c r="F106" s="66">
        <f>'5-Year Plan (2014-19)'!CA20</f>
        <v>1500000</v>
      </c>
      <c r="G106" s="66">
        <f>'5-Year Plan (2014-19)'!DY20</f>
        <v>2500000</v>
      </c>
      <c r="H106" s="66">
        <f>'5-Year Plan (2014-19)'!FW20</f>
        <v>2300000</v>
      </c>
      <c r="I106" s="69">
        <f>'5-Year Plan (2014-19)'!HU20</f>
        <v>2000000</v>
      </c>
      <c r="J106" s="69">
        <f>'5-Year Plan (2014-19)'!JS20</f>
        <v>2000000</v>
      </c>
    </row>
    <row r="107" spans="1:10" ht="15" thickBot="1">
      <c r="A107" s="1077"/>
      <c r="B107" s="48"/>
      <c r="C107" s="1070" t="s">
        <v>120</v>
      </c>
      <c r="D107" s="7" t="s">
        <v>121</v>
      </c>
      <c r="E107" s="60">
        <f>'5-Year Plan (2014-19)'!AD20</f>
        <v>0</v>
      </c>
      <c r="F107" s="66">
        <f>'5-Year Plan (2014-19)'!CB20</f>
        <v>0</v>
      </c>
      <c r="G107" s="66">
        <f>'5-Year Plan (2014-19)'!DZ20</f>
        <v>0</v>
      </c>
      <c r="H107" s="66">
        <f>'5-Year Plan (2014-19)'!FX20</f>
        <v>0</v>
      </c>
      <c r="I107" s="69">
        <f>'5-Year Plan (2014-19)'!HV20</f>
        <v>500</v>
      </c>
      <c r="J107" s="69">
        <f>'5-Year Plan (2014-19)'!JT20</f>
        <v>300</v>
      </c>
    </row>
    <row r="108" spans="1:10" ht="15" thickBot="1">
      <c r="A108" s="1077"/>
      <c r="B108" s="48"/>
      <c r="C108" s="963"/>
      <c r="D108" s="57" t="s">
        <v>49</v>
      </c>
      <c r="E108" s="72">
        <f>'5-Year Plan (2014-19)'!AF20</f>
        <v>0</v>
      </c>
      <c r="F108" s="73">
        <f>'5-Year Plan (2014-19)'!CD20</f>
        <v>0</v>
      </c>
      <c r="G108" s="73">
        <f>'5-Year Plan (2014-19)'!EB20</f>
        <v>0</v>
      </c>
      <c r="H108" s="73">
        <f>'5-Year Plan (2014-19)'!FZ20</f>
        <v>0</v>
      </c>
      <c r="I108" s="74">
        <f>'5-Year Plan (2014-19)'!HX20</f>
        <v>125000</v>
      </c>
      <c r="J108" s="74">
        <f>'5-Year Plan (2014-19)'!JV20</f>
        <v>75000</v>
      </c>
    </row>
    <row r="109" spans="1:10" ht="15.75" thickBot="1">
      <c r="A109" s="1078"/>
      <c r="B109" s="1082" t="s">
        <v>72</v>
      </c>
      <c r="C109" s="1083"/>
      <c r="D109" s="63" t="s">
        <v>49</v>
      </c>
      <c r="E109" s="78">
        <f>'5-Year Plan (2014-19)'!AG20</f>
        <v>1449800</v>
      </c>
      <c r="F109" s="79">
        <f>'5-Year Plan (2014-19)'!CE20</f>
        <v>1523000</v>
      </c>
      <c r="G109" s="79">
        <f>'5-Year Plan (2014-19)'!EC20</f>
        <v>1355500</v>
      </c>
      <c r="H109" s="79">
        <f>'5-Year Plan (2014-19)'!GA20</f>
        <v>1272000</v>
      </c>
      <c r="I109" s="80">
        <f>'5-Year Plan (2014-19)'!HY20</f>
        <v>1773080</v>
      </c>
      <c r="J109" s="80">
        <f>'5-Year Plan (2014-19)'!JW20</f>
        <v>1662900</v>
      </c>
    </row>
    <row r="110" spans="1:10" ht="15" thickBot="1">
      <c r="A110" s="1067" t="s">
        <v>78</v>
      </c>
      <c r="B110" s="50"/>
      <c r="C110" s="1070" t="s">
        <v>68</v>
      </c>
      <c r="D110" s="7" t="s">
        <v>121</v>
      </c>
      <c r="E110" s="75">
        <f>'5-Year Plan (2014-19)'!AH20</f>
        <v>0</v>
      </c>
      <c r="F110" s="76">
        <f>'5-Year Plan (2014-19)'!CF20</f>
        <v>500</v>
      </c>
      <c r="G110" s="76">
        <f>'5-Year Plan (2014-19)'!ED20</f>
        <v>500</v>
      </c>
      <c r="H110" s="76">
        <f>'5-Year Plan (2014-19)'!GB20</f>
        <v>500</v>
      </c>
      <c r="I110" s="77">
        <f>'5-Year Plan (2014-19)'!HZ20</f>
        <v>500</v>
      </c>
      <c r="J110" s="77">
        <f>'5-Year Plan (2014-19)'!JX20</f>
        <v>500</v>
      </c>
    </row>
    <row r="111" spans="1:10" ht="15" thickBot="1">
      <c r="A111" s="1068"/>
      <c r="B111" s="51"/>
      <c r="C111" s="1070"/>
      <c r="D111" s="57" t="s">
        <v>49</v>
      </c>
      <c r="E111" s="60">
        <f>'5-Year Plan (2014-19)'!AJ20</f>
        <v>0</v>
      </c>
      <c r="F111" s="66">
        <f>'5-Year Plan (2014-19)'!CH20</f>
        <v>12000</v>
      </c>
      <c r="G111" s="66">
        <f>'5-Year Plan (2014-19)'!EF20</f>
        <v>12000</v>
      </c>
      <c r="H111" s="66">
        <f>'5-Year Plan (2014-19)'!GD20</f>
        <v>12000</v>
      </c>
      <c r="I111" s="69">
        <f>'5-Year Plan (2014-19)'!IB20</f>
        <v>12000</v>
      </c>
      <c r="J111" s="69">
        <f>'5-Year Plan (2014-19)'!JZ20</f>
        <v>12000</v>
      </c>
    </row>
    <row r="112" spans="1:10" ht="15" thickBot="1">
      <c r="A112" s="1068"/>
      <c r="B112" s="51"/>
      <c r="C112" s="1070" t="s">
        <v>74</v>
      </c>
      <c r="D112" s="7" t="s">
        <v>121</v>
      </c>
      <c r="E112" s="60">
        <f>'5-Year Plan (2014-19)'!AK20</f>
        <v>0</v>
      </c>
      <c r="F112" s="66">
        <f>'5-Year Plan (2014-19)'!CI20</f>
        <v>0</v>
      </c>
      <c r="G112" s="66">
        <f>'5-Year Plan (2014-19)'!EG20</f>
        <v>0</v>
      </c>
      <c r="H112" s="66">
        <f>'5-Year Plan (2014-19)'!GE20</f>
        <v>0</v>
      </c>
      <c r="I112" s="69">
        <f>'5-Year Plan (2014-19)'!IC20</f>
        <v>0</v>
      </c>
      <c r="J112" s="69">
        <f>'5-Year Plan (2014-19)'!KA20</f>
        <v>0</v>
      </c>
    </row>
    <row r="113" spans="1:10" ht="15" thickBot="1">
      <c r="A113" s="1068"/>
      <c r="B113" s="51"/>
      <c r="C113" s="1070"/>
      <c r="D113" s="57" t="s">
        <v>49</v>
      </c>
      <c r="E113" s="60">
        <f>'5-Year Plan (2014-19)'!AM20</f>
        <v>0</v>
      </c>
      <c r="F113" s="66">
        <f>'5-Year Plan (2014-19)'!CK20</f>
        <v>0</v>
      </c>
      <c r="G113" s="66">
        <f>'5-Year Plan (2014-19)'!EI20</f>
        <v>0</v>
      </c>
      <c r="H113" s="66">
        <f>'5-Year Plan (2014-19)'!GG20</f>
        <v>0</v>
      </c>
      <c r="I113" s="69">
        <f>'5-Year Plan (2014-19)'!IE20</f>
        <v>0</v>
      </c>
      <c r="J113" s="69">
        <f>'5-Year Plan (2014-19)'!KC20</f>
        <v>0</v>
      </c>
    </row>
    <row r="114" spans="1:10" ht="15" thickBot="1">
      <c r="A114" s="1068"/>
      <c r="B114" s="51"/>
      <c r="C114" s="1070" t="s">
        <v>44</v>
      </c>
      <c r="D114" s="7" t="s">
        <v>121</v>
      </c>
      <c r="E114" s="60">
        <f>'5-Year Plan (2014-19)'!AN20</f>
        <v>0</v>
      </c>
      <c r="F114" s="66">
        <f>'5-Year Plan (2014-19)'!CL20</f>
        <v>170</v>
      </c>
      <c r="G114" s="66">
        <f>'5-Year Plan (2014-19)'!EJ20</f>
        <v>170</v>
      </c>
      <c r="H114" s="66">
        <f>'5-Year Plan (2014-19)'!GH20</f>
        <v>170</v>
      </c>
      <c r="I114" s="69">
        <f>'5-Year Plan (2014-19)'!IF20</f>
        <v>170</v>
      </c>
      <c r="J114" s="69">
        <f>'5-Year Plan (2014-19)'!KD20</f>
        <v>170</v>
      </c>
    </row>
    <row r="115" spans="1:10" ht="15" thickBot="1">
      <c r="A115" s="1068"/>
      <c r="B115" s="51"/>
      <c r="C115" s="1070"/>
      <c r="D115" s="57" t="s">
        <v>49</v>
      </c>
      <c r="E115" s="60">
        <f>'5-Year Plan (2014-19)'!AP20</f>
        <v>0</v>
      </c>
      <c r="F115" s="66">
        <f>'5-Year Plan (2014-19)'!CN20</f>
        <v>220660</v>
      </c>
      <c r="G115" s="66">
        <f>'5-Year Plan (2014-19)'!EL20</f>
        <v>220660</v>
      </c>
      <c r="H115" s="66">
        <f>'5-Year Plan (2014-19)'!GJ20</f>
        <v>220660</v>
      </c>
      <c r="I115" s="69">
        <f>'5-Year Plan (2014-19)'!IH20</f>
        <v>220660</v>
      </c>
      <c r="J115" s="69">
        <f>'5-Year Plan (2014-19)'!KF20</f>
        <v>220660</v>
      </c>
    </row>
    <row r="116" spans="1:10" ht="15" thickBot="1">
      <c r="A116" s="1068"/>
      <c r="B116" s="51"/>
      <c r="C116" s="1070" t="s">
        <v>45</v>
      </c>
      <c r="D116" s="7" t="s">
        <v>121</v>
      </c>
      <c r="E116" s="60">
        <f>'5-Year Plan (2014-19)'!AQ20</f>
        <v>0</v>
      </c>
      <c r="F116" s="66">
        <f>'5-Year Plan (2014-19)'!CO20</f>
        <v>4850</v>
      </c>
      <c r="G116" s="66">
        <f>'5-Year Plan (2014-19)'!EM20</f>
        <v>4850</v>
      </c>
      <c r="H116" s="66">
        <f>'5-Year Plan (2014-19)'!GK20</f>
        <v>4850</v>
      </c>
      <c r="I116" s="69">
        <f>'5-Year Plan (2014-19)'!II20</f>
        <v>4850</v>
      </c>
      <c r="J116" s="69">
        <f>'5-Year Plan (2014-19)'!KG20</f>
        <v>4850</v>
      </c>
    </row>
    <row r="117" spans="1:10" ht="15" thickBot="1">
      <c r="A117" s="1068"/>
      <c r="B117" s="51"/>
      <c r="C117" s="1070"/>
      <c r="D117" s="57" t="s">
        <v>49</v>
      </c>
      <c r="E117" s="60">
        <f>'5-Year Plan (2014-19)'!AS20</f>
        <v>0</v>
      </c>
      <c r="F117" s="66">
        <f>'5-Year Plan (2014-19)'!CQ20</f>
        <v>778550</v>
      </c>
      <c r="G117" s="66">
        <f>'5-Year Plan (2014-19)'!EO20</f>
        <v>778550</v>
      </c>
      <c r="H117" s="66">
        <f>'5-Year Plan (2014-19)'!GM20</f>
        <v>778550</v>
      </c>
      <c r="I117" s="69">
        <f>'5-Year Plan (2014-19)'!IK20</f>
        <v>778550</v>
      </c>
      <c r="J117" s="69">
        <f>'5-Year Plan (2014-19)'!KI20</f>
        <v>778550</v>
      </c>
    </row>
    <row r="118" spans="1:10" ht="15" thickBot="1">
      <c r="A118" s="1068"/>
      <c r="B118" s="51"/>
      <c r="C118" s="1070" t="s">
        <v>46</v>
      </c>
      <c r="D118" s="7" t="s">
        <v>121</v>
      </c>
      <c r="E118" s="60">
        <f>'5-Year Plan (2014-19)'!AT20</f>
        <v>0</v>
      </c>
      <c r="F118" s="66">
        <f>'5-Year Plan (2014-19)'!CR20</f>
        <v>0</v>
      </c>
      <c r="G118" s="66">
        <f>'5-Year Plan (2014-19)'!EP20</f>
        <v>0</v>
      </c>
      <c r="H118" s="66">
        <f>'5-Year Plan (2014-19)'!GN20</f>
        <v>0</v>
      </c>
      <c r="I118" s="69">
        <f>'5-Year Plan (2014-19)'!IL20</f>
        <v>0</v>
      </c>
      <c r="J118" s="69">
        <f>'5-Year Plan (2014-19)'!KJ20</f>
        <v>0</v>
      </c>
    </row>
    <row r="119" spans="1:10" ht="15" thickBot="1">
      <c r="A119" s="1068"/>
      <c r="B119" s="52"/>
      <c r="C119" s="1070"/>
      <c r="D119" s="57" t="s">
        <v>49</v>
      </c>
      <c r="E119" s="72">
        <f>'5-Year Plan (2014-19)'!AV20</f>
        <v>0</v>
      </c>
      <c r="F119" s="73">
        <f>'5-Year Plan (2014-19)'!CT20</f>
        <v>0</v>
      </c>
      <c r="G119" s="73">
        <f>'5-Year Plan (2014-19)'!ER20</f>
        <v>0</v>
      </c>
      <c r="H119" s="73">
        <f>'5-Year Plan (2014-19)'!GP20</f>
        <v>0</v>
      </c>
      <c r="I119" s="74">
        <f>'5-Year Plan (2014-19)'!IN20</f>
        <v>0</v>
      </c>
      <c r="J119" s="74">
        <f>'5-Year Plan (2014-19)'!KL20</f>
        <v>0</v>
      </c>
    </row>
    <row r="120" spans="1:10" ht="15.75" thickBot="1">
      <c r="A120" s="1069"/>
      <c r="B120" s="1071" t="s">
        <v>73</v>
      </c>
      <c r="C120" s="1072"/>
      <c r="D120" s="64" t="s">
        <v>49</v>
      </c>
      <c r="E120" s="81">
        <f>'5-Year Plan (2014-19)'!AW20</f>
        <v>0</v>
      </c>
      <c r="F120" s="82">
        <f>'5-Year Plan (2014-19)'!CU20</f>
        <v>1011210</v>
      </c>
      <c r="G120" s="82">
        <f>'5-Year Plan (2014-19)'!ES20</f>
        <v>1011210</v>
      </c>
      <c r="H120" s="82">
        <f>'5-Year Plan (2014-19)'!GQ20</f>
        <v>1011210</v>
      </c>
      <c r="I120" s="83">
        <f>'5-Year Plan (2014-19)'!IO20</f>
        <v>1011210</v>
      </c>
      <c r="J120" s="83">
        <f>'5-Year Plan (2014-19)'!KM20</f>
        <v>1011210</v>
      </c>
    </row>
    <row r="121" spans="1:10" ht="15.6" customHeight="1" thickBot="1">
      <c r="A121" s="1073" t="s">
        <v>75</v>
      </c>
      <c r="B121" s="54"/>
      <c r="C121" s="91" t="s">
        <v>86</v>
      </c>
      <c r="D121" s="57" t="s">
        <v>49</v>
      </c>
      <c r="E121" s="60">
        <f>'5-Year Plan (2014-19)'!AX20</f>
        <v>0</v>
      </c>
      <c r="F121" s="66">
        <f>'5-Year Plan (2014-19)'!CV20</f>
        <v>0</v>
      </c>
      <c r="G121" s="66">
        <f>'5-Year Plan (2014-19)'!ET20</f>
        <v>0</v>
      </c>
      <c r="H121" s="66">
        <f>'5-Year Plan (2014-19)'!GR20</f>
        <v>0</v>
      </c>
      <c r="I121" s="69">
        <f>'5-Year Plan (2014-19)'!IP20</f>
        <v>0</v>
      </c>
      <c r="J121" s="69">
        <f>'5-Year Plan (2014-19)'!KN20</f>
        <v>0</v>
      </c>
    </row>
    <row r="122" spans="1:10" ht="32.25" thickBot="1">
      <c r="A122" s="1074"/>
      <c r="B122" s="54"/>
      <c r="C122" s="62" t="s">
        <v>69</v>
      </c>
      <c r="D122" s="57" t="s">
        <v>49</v>
      </c>
      <c r="E122" s="60">
        <f>'5-Year Plan (2014-19)'!AY20</f>
        <v>5000</v>
      </c>
      <c r="F122" s="66">
        <f>'5-Year Plan (2014-19)'!CW20</f>
        <v>5000</v>
      </c>
      <c r="G122" s="66">
        <f>'5-Year Plan (2014-19)'!EU20</f>
        <v>5000</v>
      </c>
      <c r="H122" s="66">
        <f>'5-Year Plan (2014-19)'!GS20</f>
        <v>5000</v>
      </c>
      <c r="I122" s="69">
        <f>'5-Year Plan (2014-19)'!IQ20</f>
        <v>5000</v>
      </c>
      <c r="J122" s="69">
        <f>'5-Year Plan (2014-19)'!KO20</f>
        <v>5000</v>
      </c>
    </row>
    <row r="123" spans="1:10" ht="48" thickBot="1">
      <c r="A123" s="1074"/>
      <c r="B123" s="55"/>
      <c r="C123" s="62" t="s">
        <v>47</v>
      </c>
      <c r="D123" s="7" t="s">
        <v>49</v>
      </c>
      <c r="E123" s="61">
        <f>'5-Year Plan (2014-19)'!AZ20</f>
        <v>144980</v>
      </c>
      <c r="F123" s="70">
        <f>'5-Year Plan (2014-19)'!CX20</f>
        <v>253421</v>
      </c>
      <c r="G123" s="70">
        <f>'5-Year Plan (2014-19)'!EV20</f>
        <v>236671</v>
      </c>
      <c r="H123" s="70">
        <f>'5-Year Plan (2014-19)'!GT20</f>
        <v>228321</v>
      </c>
      <c r="I123" s="71">
        <f>'5-Year Plan (2014-19)'!IR20</f>
        <v>278429</v>
      </c>
      <c r="J123" s="71">
        <f>'5-Year Plan (2014-19)'!KP20</f>
        <v>267411</v>
      </c>
    </row>
    <row r="124" spans="1:10" ht="15" customHeight="1" thickBot="1">
      <c r="A124" s="1075"/>
      <c r="B124" s="953" t="s">
        <v>135</v>
      </c>
      <c r="C124" s="954"/>
      <c r="D124" s="86" t="s">
        <v>49</v>
      </c>
      <c r="E124" s="87">
        <f>SUM(E121:E123)</f>
        <v>149980</v>
      </c>
      <c r="F124" s="87">
        <f t="shared" ref="F124:J124" si="4">SUM(F121:F123)</f>
        <v>258421</v>
      </c>
      <c r="G124" s="87">
        <f t="shared" si="4"/>
        <v>241671</v>
      </c>
      <c r="H124" s="87">
        <f t="shared" si="4"/>
        <v>233321</v>
      </c>
      <c r="I124" s="87">
        <f t="shared" si="4"/>
        <v>283429</v>
      </c>
      <c r="J124" s="87">
        <f t="shared" si="4"/>
        <v>272411</v>
      </c>
    </row>
    <row r="125" spans="1:10" ht="15.75" thickBot="1">
      <c r="B125" s="1058" t="s">
        <v>136</v>
      </c>
      <c r="C125" s="1059"/>
      <c r="D125" s="88" t="s">
        <v>49</v>
      </c>
      <c r="E125" s="89">
        <f t="shared" ref="E125:J125" si="5">SUM(E124,E120,E109)</f>
        <v>1599780</v>
      </c>
      <c r="F125" s="89">
        <f t="shared" si="5"/>
        <v>2792631</v>
      </c>
      <c r="G125" s="89">
        <f t="shared" si="5"/>
        <v>2608381</v>
      </c>
      <c r="H125" s="89">
        <f t="shared" si="5"/>
        <v>2516531</v>
      </c>
      <c r="I125" s="89">
        <f t="shared" si="5"/>
        <v>3067719</v>
      </c>
      <c r="J125" s="89">
        <f t="shared" si="5"/>
        <v>2946521</v>
      </c>
    </row>
    <row r="129" spans="1:10" ht="15" thickBot="1"/>
    <row r="130" spans="1:10" ht="21" thickBot="1">
      <c r="E130" s="1090" t="s">
        <v>6</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(2014-19)'!E26</f>
        <v>50</v>
      </c>
      <c r="F133" s="58">
        <f>'5-Year Plan (2014-19)'!BC26</f>
        <v>0</v>
      </c>
      <c r="G133" s="67">
        <f>'5-Year Plan (2014-19)'!DA26</f>
        <v>0</v>
      </c>
      <c r="H133" s="67">
        <f>'5-Year Plan (2014-19)'!EY26</f>
        <v>0</v>
      </c>
      <c r="I133" s="68">
        <f>'5-Year Plan (2014-19)'!GW26</f>
        <v>0</v>
      </c>
      <c r="J133" s="68">
        <f>'5-Year Plan (2014-19)'!IU26</f>
        <v>0</v>
      </c>
    </row>
    <row r="134" spans="1:10" ht="15" thickBot="1">
      <c r="A134" s="1077"/>
      <c r="B134" s="1080"/>
      <c r="C134" s="1070"/>
      <c r="D134" s="57" t="s">
        <v>49</v>
      </c>
      <c r="E134" s="59">
        <f>'5-Year Plan (2014-19)'!G26</f>
        <v>1500</v>
      </c>
      <c r="F134" s="59">
        <f>'5-Year Plan (2014-19)'!BE26</f>
        <v>0</v>
      </c>
      <c r="G134" s="66">
        <f>'5-Year Plan (2014-19)'!DC26</f>
        <v>0</v>
      </c>
      <c r="H134" s="66">
        <f>'5-Year Plan (2014-19)'!FA26</f>
        <v>0</v>
      </c>
      <c r="I134" s="69">
        <f>'5-Year Plan (2014-19)'!GY26</f>
        <v>0</v>
      </c>
      <c r="J134" s="69">
        <f>'5-Year Plan (2014-19)'!IW26</f>
        <v>0</v>
      </c>
    </row>
    <row r="135" spans="1:10" ht="15" thickBot="1">
      <c r="A135" s="1077"/>
      <c r="B135" s="1080"/>
      <c r="C135" s="1070" t="s">
        <v>65</v>
      </c>
      <c r="D135" s="7" t="s">
        <v>121</v>
      </c>
      <c r="E135" s="60">
        <f>'5-Year Plan (2014-19)'!H26</f>
        <v>2500</v>
      </c>
      <c r="F135" s="60">
        <f>'5-Year Plan (2014-19)'!BF26</f>
        <v>2500</v>
      </c>
      <c r="G135" s="66">
        <f>'5-Year Plan (2014-19)'!DD26</f>
        <v>2200</v>
      </c>
      <c r="H135" s="66">
        <f>'5-Year Plan (2014-19)'!FB26</f>
        <v>2200</v>
      </c>
      <c r="I135" s="69">
        <f>'5-Year Plan (2014-19)'!GZ26</f>
        <v>3000</v>
      </c>
      <c r="J135" s="69">
        <f>'5-Year Plan (2014-19)'!IX26</f>
        <v>2000</v>
      </c>
    </row>
    <row r="136" spans="1:10" ht="15" thickBot="1">
      <c r="A136" s="1077"/>
      <c r="B136" s="1080"/>
      <c r="C136" s="1070"/>
      <c r="D136" s="57" t="s">
        <v>49</v>
      </c>
      <c r="E136" s="60">
        <f>'5-Year Plan (2014-19)'!J26</f>
        <v>70000</v>
      </c>
      <c r="F136" s="60">
        <f>'5-Year Plan (2014-19)'!BH26</f>
        <v>70000</v>
      </c>
      <c r="G136" s="66">
        <f>'5-Year Plan (2014-19)'!DF26</f>
        <v>64000</v>
      </c>
      <c r="H136" s="66">
        <f>'5-Year Plan (2014-19)'!FD26</f>
        <v>64000</v>
      </c>
      <c r="I136" s="69">
        <f>'5-Year Plan (2014-19)'!HB26</f>
        <v>62000</v>
      </c>
      <c r="J136" s="69">
        <f>'5-Year Plan (2014-19)'!IZ26</f>
        <v>60000</v>
      </c>
    </row>
    <row r="137" spans="1:10" ht="15" thickBot="1">
      <c r="A137" s="1077"/>
      <c r="B137" s="1080"/>
      <c r="C137" s="1070" t="s">
        <v>225</v>
      </c>
      <c r="D137" s="7" t="s">
        <v>121</v>
      </c>
      <c r="E137" s="60">
        <f>'5-Year Plan (2014-19)'!K26</f>
        <v>0</v>
      </c>
      <c r="F137" s="60">
        <f>'5-Year Plan (2014-19)'!BI26</f>
        <v>4105</v>
      </c>
      <c r="G137" s="66">
        <f>'5-Year Plan (2014-19)'!DG26</f>
        <v>1700</v>
      </c>
      <c r="H137" s="66">
        <f>'5-Year Plan (2014-19)'!FE26</f>
        <v>757</v>
      </c>
      <c r="I137" s="69">
        <f>'5-Year Plan (2014-19)'!HC26</f>
        <v>0</v>
      </c>
      <c r="J137" s="69">
        <f>'5-Year Plan (2014-19)'!JA26</f>
        <v>0</v>
      </c>
    </row>
    <row r="138" spans="1:10" ht="15" thickBot="1">
      <c r="A138" s="1077"/>
      <c r="B138" s="1080"/>
      <c r="C138" s="1070"/>
      <c r="D138" s="57" t="s">
        <v>49</v>
      </c>
      <c r="E138" s="60">
        <f>'5-Year Plan (2014-19)'!M26</f>
        <v>0</v>
      </c>
      <c r="F138" s="60">
        <f>'5-Year Plan (2014-19)'!BK26</f>
        <v>123150</v>
      </c>
      <c r="G138" s="66">
        <f>'5-Year Plan (2014-19)'!DI26</f>
        <v>51000</v>
      </c>
      <c r="H138" s="66">
        <f>'5-Year Plan (2014-19)'!FG26</f>
        <v>22710</v>
      </c>
      <c r="I138" s="69">
        <f>'5-Year Plan (2014-19)'!HE26</f>
        <v>0</v>
      </c>
      <c r="J138" s="69">
        <f>'5-Year Plan (2014-19)'!JC26</f>
        <v>0</v>
      </c>
    </row>
    <row r="139" spans="1:10" ht="15" customHeight="1" thickBot="1">
      <c r="A139" s="1077"/>
      <c r="B139" s="1080"/>
      <c r="C139" s="1070" t="s">
        <v>272</v>
      </c>
      <c r="D139" s="7" t="s">
        <v>121</v>
      </c>
      <c r="E139" s="60">
        <f>'5-Year Plan (2014-19)'!N26</f>
        <v>1074</v>
      </c>
      <c r="F139" s="60">
        <f>'5-Year Plan (2014-19)'!BL26</f>
        <v>1210</v>
      </c>
      <c r="G139" s="66">
        <f>'5-Year Plan (2014-19)'!DJ26</f>
        <v>1350</v>
      </c>
      <c r="H139" s="66">
        <f>'5-Year Plan (2014-19)'!FH26</f>
        <v>2220</v>
      </c>
      <c r="I139" s="69">
        <f>'5-Year Plan (2014-19)'!HF26</f>
        <v>600</v>
      </c>
      <c r="J139" s="69">
        <f>'5-Year Plan (2014-19)'!JD26</f>
        <v>1520</v>
      </c>
    </row>
    <row r="140" spans="1:10" ht="15" customHeight="1" thickBot="1">
      <c r="A140" s="1077"/>
      <c r="B140" s="1081"/>
      <c r="C140" s="1070"/>
      <c r="D140" s="57" t="s">
        <v>49</v>
      </c>
      <c r="E140" s="60">
        <f>'5-Year Plan (2014-19)'!P26</f>
        <v>22000</v>
      </c>
      <c r="F140" s="60">
        <f>'5-Year Plan (2014-19)'!BN26</f>
        <v>24200</v>
      </c>
      <c r="G140" s="66">
        <f>'5-Year Plan (2014-19)'!DL26</f>
        <v>27000</v>
      </c>
      <c r="H140" s="66">
        <f>'5-Year Plan (2014-19)'!FJ26</f>
        <v>44400</v>
      </c>
      <c r="I140" s="69">
        <f>'5-Year Plan (2014-19)'!HH26</f>
        <v>12000</v>
      </c>
      <c r="J140" s="69">
        <f>'5-Year Plan (2014-19)'!JF26</f>
        <v>30400</v>
      </c>
    </row>
    <row r="141" spans="1:10" ht="15.75" thickBot="1">
      <c r="A141" s="1077"/>
      <c r="B141" s="8"/>
      <c r="C141" s="1070" t="s">
        <v>43</v>
      </c>
      <c r="D141" s="7" t="s">
        <v>121</v>
      </c>
      <c r="E141" s="60">
        <f>'5-Year Plan (2014-19)'!Q26</f>
        <v>531</v>
      </c>
      <c r="F141" s="60">
        <f>'5-Year Plan (2014-19)'!BO26</f>
        <v>400</v>
      </c>
      <c r="G141" s="66">
        <f>'5-Year Plan (2014-19)'!DM26</f>
        <v>850</v>
      </c>
      <c r="H141" s="66">
        <f>'5-Year Plan (2014-19)'!FK26</f>
        <v>200</v>
      </c>
      <c r="I141" s="69">
        <f>'5-Year Plan (2014-19)'!HI26</f>
        <v>100</v>
      </c>
      <c r="J141" s="69">
        <f>'5-Year Plan (2014-19)'!JG26</f>
        <v>70</v>
      </c>
    </row>
    <row r="142" spans="1:10" ht="15" thickBot="1">
      <c r="A142" s="1077"/>
      <c r="B142" s="47"/>
      <c r="C142" s="1070"/>
      <c r="D142" s="57" t="s">
        <v>49</v>
      </c>
      <c r="E142" s="60">
        <f>'5-Year Plan (2014-19)'!S26</f>
        <v>106200</v>
      </c>
      <c r="F142" s="60">
        <f>'5-Year Plan (2014-19)'!BQ26</f>
        <v>120000</v>
      </c>
      <c r="G142" s="66">
        <f>'5-Year Plan (2014-19)'!DO26</f>
        <v>255000</v>
      </c>
      <c r="H142" s="66">
        <f>'5-Year Plan (2014-19)'!FM26</f>
        <v>60000</v>
      </c>
      <c r="I142" s="69">
        <f>'5-Year Plan (2014-19)'!HK26</f>
        <v>35000</v>
      </c>
      <c r="J142" s="69">
        <f>'5-Year Plan (2014-19)'!JI26</f>
        <v>25000</v>
      </c>
    </row>
    <row r="143" spans="1:10" ht="15" thickBot="1">
      <c r="A143" s="1077"/>
      <c r="B143" s="48"/>
      <c r="C143" s="1070" t="s">
        <v>41</v>
      </c>
      <c r="D143" s="7" t="s">
        <v>121</v>
      </c>
      <c r="E143" s="60">
        <f>'5-Year Plan (2014-19)'!T26</f>
        <v>0</v>
      </c>
      <c r="F143" s="60">
        <f>'5-Year Plan (2014-19)'!BR26</f>
        <v>0</v>
      </c>
      <c r="G143" s="66">
        <f>'5-Year Plan (2014-19)'!DP26</f>
        <v>0</v>
      </c>
      <c r="H143" s="66">
        <f>'5-Year Plan (2014-19)'!FN26</f>
        <v>0</v>
      </c>
      <c r="I143" s="69">
        <f>'5-Year Plan (2014-19)'!HL26</f>
        <v>0</v>
      </c>
      <c r="J143" s="69">
        <f>'5-Year Plan (2014-19)'!JJ26</f>
        <v>0</v>
      </c>
    </row>
    <row r="144" spans="1:10" ht="15" thickBot="1">
      <c r="A144" s="1077"/>
      <c r="B144" s="48"/>
      <c r="C144" s="1070"/>
      <c r="D144" s="57" t="s">
        <v>49</v>
      </c>
      <c r="E144" s="60">
        <f>'5-Year Plan (2014-19)'!V26</f>
        <v>0</v>
      </c>
      <c r="F144" s="60">
        <f>'5-Year Plan (2014-19)'!BT26</f>
        <v>0</v>
      </c>
      <c r="G144" s="66">
        <f>'5-Year Plan (2014-19)'!DR26</f>
        <v>0</v>
      </c>
      <c r="H144" s="66">
        <f>'5-Year Plan (2014-19)'!FP26</f>
        <v>0</v>
      </c>
      <c r="I144" s="69">
        <f>'5-Year Plan (2014-19)'!HN26</f>
        <v>0</v>
      </c>
      <c r="J144" s="69">
        <f>'5-Year Plan (2014-19)'!JL26</f>
        <v>0</v>
      </c>
    </row>
    <row r="145" spans="1:10" ht="15" thickBot="1">
      <c r="A145" s="1077"/>
      <c r="B145" s="48"/>
      <c r="C145" s="963" t="s">
        <v>342</v>
      </c>
      <c r="D145" s="7" t="s">
        <v>121</v>
      </c>
      <c r="E145" s="60">
        <f>'5-Year Plan (2014-19)'!W26</f>
        <v>0</v>
      </c>
      <c r="F145" s="60">
        <f>'5-Year Plan (2014-19)'!BU26</f>
        <v>0</v>
      </c>
      <c r="G145" s="66">
        <f>'5-Year Plan (2014-19)'!DS26</f>
        <v>0</v>
      </c>
      <c r="H145" s="66">
        <f>'5-Year Plan (2014-19)'!FQ26</f>
        <v>0</v>
      </c>
      <c r="I145" s="69">
        <f>'5-Year Plan (2014-19)'!HO26</f>
        <v>0</v>
      </c>
      <c r="J145" s="69">
        <f>'5-Year Plan (2014-19)'!JM26</f>
        <v>0</v>
      </c>
    </row>
    <row r="146" spans="1:10" ht="15" customHeight="1" thickBot="1">
      <c r="A146" s="1077"/>
      <c r="B146" s="48"/>
      <c r="C146" s="964"/>
      <c r="D146" s="57" t="s">
        <v>49</v>
      </c>
      <c r="E146" s="60">
        <f>'5-Year Plan (2014-19)'!Y26</f>
        <v>0</v>
      </c>
      <c r="F146" s="60">
        <f>'5-Year Plan (2014-19)'!BW26</f>
        <v>0</v>
      </c>
      <c r="G146" s="66">
        <f>'5-Year Plan (2014-19)'!DU26</f>
        <v>0</v>
      </c>
      <c r="H146" s="66">
        <f>'5-Year Plan (2014-19)'!FS26</f>
        <v>0</v>
      </c>
      <c r="I146" s="69">
        <f>'5-Year Plan (2014-19)'!HQ26</f>
        <v>0</v>
      </c>
      <c r="J146" s="69">
        <f>'5-Year Plan (2014-19)'!JO26</f>
        <v>0</v>
      </c>
    </row>
    <row r="147" spans="1:10" ht="29.25" thickBot="1">
      <c r="A147" s="1077"/>
      <c r="B147" s="48"/>
      <c r="C147" s="1070" t="s">
        <v>52</v>
      </c>
      <c r="D147" s="7" t="s">
        <v>51</v>
      </c>
      <c r="E147" s="60">
        <f>'5-Year Plan (2014-19)'!Z26</f>
        <v>2068501</v>
      </c>
      <c r="F147" s="60">
        <f>'5-Year Plan (2014-19)'!BX26</f>
        <v>1617000</v>
      </c>
      <c r="G147" s="66">
        <f>'5-Year Plan (2014-19)'!DV26</f>
        <v>887000</v>
      </c>
      <c r="H147" s="66">
        <f>'5-Year Plan (2014-19)'!FT26</f>
        <v>2178000</v>
      </c>
      <c r="I147" s="69">
        <f>'5-Year Plan (2014-19)'!HR26</f>
        <v>480000</v>
      </c>
      <c r="J147" s="69">
        <f>'5-Year Plan (2014-19)'!JP26</f>
        <v>200000</v>
      </c>
    </row>
    <row r="148" spans="1:10" ht="15" thickBot="1">
      <c r="A148" s="1077"/>
      <c r="B148" s="48"/>
      <c r="C148" s="1070"/>
      <c r="D148" s="57" t="s">
        <v>49</v>
      </c>
      <c r="E148" s="60">
        <f>'5-Year Plan (2014-19)'!AB26</f>
        <v>904660</v>
      </c>
      <c r="F148" s="60">
        <f>'5-Year Plan (2014-19)'!BZ26</f>
        <v>615600</v>
      </c>
      <c r="G148" s="66">
        <f>'5-Year Plan (2014-19)'!DX26</f>
        <v>337000</v>
      </c>
      <c r="H148" s="66">
        <f>'5-Year Plan (2014-19)'!FV26</f>
        <v>828000</v>
      </c>
      <c r="I148" s="69">
        <f>'5-Year Plan (2014-19)'!HT26</f>
        <v>182000</v>
      </c>
      <c r="J148" s="69">
        <f>'5-Year Plan (2014-19)'!JR26</f>
        <v>76000</v>
      </c>
    </row>
    <row r="149" spans="1:10" ht="29.25" thickBot="1">
      <c r="A149" s="1077"/>
      <c r="B149" s="48"/>
      <c r="C149" s="401" t="s">
        <v>50</v>
      </c>
      <c r="D149" s="7" t="s">
        <v>51</v>
      </c>
      <c r="E149" s="60">
        <f>'5-Year Plan (2014-19)'!AC26</f>
        <v>800000</v>
      </c>
      <c r="F149" s="60">
        <f>'5-Year Plan (2014-19)'!CA26</f>
        <v>2178000</v>
      </c>
      <c r="G149" s="66">
        <f>'5-Year Plan (2014-19)'!DY26</f>
        <v>480000</v>
      </c>
      <c r="H149" s="66">
        <f>'5-Year Plan (2014-19)'!FW26</f>
        <v>200000</v>
      </c>
      <c r="I149" s="69">
        <f>'5-Year Plan (2014-19)'!HU26</f>
        <v>160000</v>
      </c>
      <c r="J149" s="69">
        <f>'5-Year Plan (2014-19)'!JS26</f>
        <v>0</v>
      </c>
    </row>
    <row r="150" spans="1:10" ht="15" thickBot="1">
      <c r="A150" s="1077"/>
      <c r="B150" s="48"/>
      <c r="C150" s="1070" t="s">
        <v>120</v>
      </c>
      <c r="D150" s="7" t="s">
        <v>121</v>
      </c>
      <c r="E150" s="60">
        <f>'5-Year Plan (2014-19)'!AD26</f>
        <v>0</v>
      </c>
      <c r="F150" s="60">
        <f>'5-Year Plan (2014-19)'!CB26</f>
        <v>0</v>
      </c>
      <c r="G150" s="66">
        <f>'5-Year Plan (2014-19)'!DZ26</f>
        <v>0</v>
      </c>
      <c r="H150" s="66">
        <f>'5-Year Plan (2014-19)'!FX26</f>
        <v>0</v>
      </c>
      <c r="I150" s="69">
        <f>'5-Year Plan (2014-19)'!HV26</f>
        <v>0</v>
      </c>
      <c r="J150" s="69">
        <f>'5-Year Plan (2014-19)'!JT26</f>
        <v>0</v>
      </c>
    </row>
    <row r="151" spans="1:10" ht="15" thickBot="1">
      <c r="A151" s="1077"/>
      <c r="B151" s="48"/>
      <c r="C151" s="963"/>
      <c r="D151" s="57" t="s">
        <v>49</v>
      </c>
      <c r="E151" s="72">
        <f>'5-Year Plan (2014-19)'!AF26</f>
        <v>0</v>
      </c>
      <c r="F151" s="72">
        <f>'5-Year Plan (2014-19)'!CD26</f>
        <v>0</v>
      </c>
      <c r="G151" s="73">
        <f>'5-Year Plan (2014-19)'!EB26</f>
        <v>0</v>
      </c>
      <c r="H151" s="73">
        <f>'5-Year Plan (2014-19)'!FZ26</f>
        <v>0</v>
      </c>
      <c r="I151" s="74">
        <f>'5-Year Plan (2014-19)'!HX26</f>
        <v>0</v>
      </c>
      <c r="J151" s="74">
        <f>'5-Year Plan (2014-19)'!JV26</f>
        <v>0</v>
      </c>
    </row>
    <row r="152" spans="1:10" ht="15.75" thickBot="1">
      <c r="A152" s="1078"/>
      <c r="B152" s="1082" t="s">
        <v>72</v>
      </c>
      <c r="C152" s="1083"/>
      <c r="D152" s="63" t="s">
        <v>49</v>
      </c>
      <c r="E152" s="78">
        <f>'5-Year Plan (2014-19)'!AG26</f>
        <v>1104360</v>
      </c>
      <c r="F152" s="79">
        <f>'5-Year Plan (2014-19)'!CE26</f>
        <v>952950</v>
      </c>
      <c r="G152" s="79">
        <f>'5-Year Plan (2014-19)'!EC26</f>
        <v>734000</v>
      </c>
      <c r="H152" s="79">
        <f>'5-Year Plan (2014-19)'!GA26</f>
        <v>1019110</v>
      </c>
      <c r="I152" s="80">
        <f>'5-Year Plan (2014-19)'!HY26</f>
        <v>291000</v>
      </c>
      <c r="J152" s="80">
        <f>'5-Year Plan (2014-19)'!JW26</f>
        <v>191400</v>
      </c>
    </row>
    <row r="153" spans="1:10" ht="15" thickBot="1">
      <c r="A153" s="1067" t="s">
        <v>78</v>
      </c>
      <c r="B153" s="50"/>
      <c r="C153" s="1070" t="s">
        <v>68</v>
      </c>
      <c r="D153" s="7" t="s">
        <v>121</v>
      </c>
      <c r="E153" s="75">
        <f>'5-Year Plan (2014-19)'!AH26</f>
        <v>0</v>
      </c>
      <c r="F153" s="76">
        <f>'5-Year Plan (2014-19)'!CF26</f>
        <v>3400</v>
      </c>
      <c r="G153" s="76">
        <f>'5-Year Plan (2014-19)'!ED26</f>
        <v>2000</v>
      </c>
      <c r="H153" s="76">
        <f>'5-Year Plan (2014-19)'!GB26</f>
        <v>3000</v>
      </c>
      <c r="I153" s="77">
        <f>'5-Year Plan (2014-19)'!HZ26</f>
        <v>3000</v>
      </c>
      <c r="J153" s="77">
        <f>'5-Year Plan (2014-19)'!JX26</f>
        <v>3000</v>
      </c>
    </row>
    <row r="154" spans="1:10" ht="15" thickBot="1">
      <c r="A154" s="1068"/>
      <c r="B154" s="51"/>
      <c r="C154" s="1070"/>
      <c r="D154" s="57" t="s">
        <v>49</v>
      </c>
      <c r="E154" s="60">
        <f>'5-Year Plan (2014-19)'!AJ26</f>
        <v>0</v>
      </c>
      <c r="F154" s="66">
        <f>'5-Year Plan (2014-19)'!CH26</f>
        <v>113640</v>
      </c>
      <c r="G154" s="66">
        <f>'5-Year Plan (2014-19)'!EF26</f>
        <v>48000</v>
      </c>
      <c r="H154" s="66">
        <f>'5-Year Plan (2014-19)'!GD26</f>
        <v>78000</v>
      </c>
      <c r="I154" s="69">
        <f>'5-Year Plan (2014-19)'!IB26</f>
        <v>78000</v>
      </c>
      <c r="J154" s="69">
        <f>'5-Year Plan (2014-19)'!JZ26</f>
        <v>78000</v>
      </c>
    </row>
    <row r="155" spans="1:10" ht="15" thickBot="1">
      <c r="A155" s="1068"/>
      <c r="B155" s="51"/>
      <c r="C155" s="1070" t="s">
        <v>74</v>
      </c>
      <c r="D155" s="7" t="s">
        <v>121</v>
      </c>
      <c r="E155" s="60">
        <f>'5-Year Plan (2014-19)'!AK26</f>
        <v>0</v>
      </c>
      <c r="F155" s="66">
        <f>'5-Year Plan (2014-19)'!CI26</f>
        <v>0</v>
      </c>
      <c r="G155" s="66">
        <f>'5-Year Plan (2014-19)'!EG26</f>
        <v>0</v>
      </c>
      <c r="H155" s="66">
        <f>'5-Year Plan (2014-19)'!GE26</f>
        <v>0</v>
      </c>
      <c r="I155" s="69">
        <f>'5-Year Plan (2014-19)'!IC26</f>
        <v>0</v>
      </c>
      <c r="J155" s="69">
        <f>'5-Year Plan (2014-19)'!KA26</f>
        <v>0</v>
      </c>
    </row>
    <row r="156" spans="1:10" ht="15" thickBot="1">
      <c r="A156" s="1068"/>
      <c r="B156" s="51"/>
      <c r="C156" s="1070"/>
      <c r="D156" s="57" t="s">
        <v>49</v>
      </c>
      <c r="E156" s="60">
        <f>'5-Year Plan (2014-19)'!AM26</f>
        <v>0</v>
      </c>
      <c r="F156" s="66">
        <f>'5-Year Plan (2014-19)'!CK26</f>
        <v>0</v>
      </c>
      <c r="G156" s="66">
        <f>'5-Year Plan (2014-19)'!EI26</f>
        <v>0</v>
      </c>
      <c r="H156" s="66">
        <f>'5-Year Plan (2014-19)'!GG26</f>
        <v>0</v>
      </c>
      <c r="I156" s="69">
        <f>'5-Year Plan (2014-19)'!IE26</f>
        <v>0</v>
      </c>
      <c r="J156" s="69">
        <f>'5-Year Plan (2014-19)'!KC26</f>
        <v>0</v>
      </c>
    </row>
    <row r="157" spans="1:10" ht="15" thickBot="1">
      <c r="A157" s="1068"/>
      <c r="B157" s="51"/>
      <c r="C157" s="1070" t="s">
        <v>44</v>
      </c>
      <c r="D157" s="7" t="s">
        <v>121</v>
      </c>
      <c r="E157" s="60">
        <f>'5-Year Plan (2014-19)'!AN26</f>
        <v>0</v>
      </c>
      <c r="F157" s="66">
        <f>'5-Year Plan (2014-19)'!CL26</f>
        <v>0</v>
      </c>
      <c r="G157" s="66">
        <f>'5-Year Plan (2014-19)'!EJ26</f>
        <v>0</v>
      </c>
      <c r="H157" s="66">
        <f>'5-Year Plan (2014-19)'!GH26</f>
        <v>0</v>
      </c>
      <c r="I157" s="69">
        <f>'5-Year Plan (2014-19)'!IF26</f>
        <v>0</v>
      </c>
      <c r="J157" s="69">
        <f>'5-Year Plan (2014-19)'!KD26</f>
        <v>0</v>
      </c>
    </row>
    <row r="158" spans="1:10" ht="15" thickBot="1">
      <c r="A158" s="1068"/>
      <c r="B158" s="51"/>
      <c r="C158" s="1070"/>
      <c r="D158" s="57" t="s">
        <v>49</v>
      </c>
      <c r="E158" s="60">
        <f>'5-Year Plan (2014-19)'!AP26</f>
        <v>0</v>
      </c>
      <c r="F158" s="66">
        <f>'5-Year Plan (2014-19)'!CN26</f>
        <v>0</v>
      </c>
      <c r="G158" s="66">
        <f>'5-Year Plan (2014-19)'!EL26</f>
        <v>0</v>
      </c>
      <c r="H158" s="66">
        <f>'5-Year Plan (2014-19)'!GJ26</f>
        <v>0</v>
      </c>
      <c r="I158" s="69">
        <f>'5-Year Plan (2014-19)'!IH26</f>
        <v>0</v>
      </c>
      <c r="J158" s="69">
        <f>'5-Year Plan (2014-19)'!KF26</f>
        <v>0</v>
      </c>
    </row>
    <row r="159" spans="1:10" ht="15" thickBot="1">
      <c r="A159" s="1068"/>
      <c r="B159" s="51"/>
      <c r="C159" s="1070" t="s">
        <v>45</v>
      </c>
      <c r="D159" s="7" t="s">
        <v>121</v>
      </c>
      <c r="E159" s="60">
        <f>'5-Year Plan (2014-19)'!AQ26</f>
        <v>0</v>
      </c>
      <c r="F159" s="66">
        <f>'5-Year Plan (2014-19)'!CO26</f>
        <v>1000</v>
      </c>
      <c r="G159" s="66">
        <f>'5-Year Plan (2014-19)'!EM26</f>
        <v>1000</v>
      </c>
      <c r="H159" s="66">
        <f>'5-Year Plan (2014-19)'!GK26</f>
        <v>1000</v>
      </c>
      <c r="I159" s="69">
        <f>'5-Year Plan (2014-19)'!II26</f>
        <v>1000</v>
      </c>
      <c r="J159" s="69">
        <f>'5-Year Plan (2014-19)'!KG26</f>
        <v>1000</v>
      </c>
    </row>
    <row r="160" spans="1:10" ht="15" thickBot="1">
      <c r="A160" s="1068"/>
      <c r="B160" s="51"/>
      <c r="C160" s="1070"/>
      <c r="D160" s="57" t="s">
        <v>49</v>
      </c>
      <c r="E160" s="60">
        <f>'5-Year Plan (2014-19)'!AS26</f>
        <v>0</v>
      </c>
      <c r="F160" s="66">
        <f>'5-Year Plan (2014-19)'!CQ26</f>
        <v>159000</v>
      </c>
      <c r="G160" s="66">
        <f>'5-Year Plan (2014-19)'!EO26</f>
        <v>159000</v>
      </c>
      <c r="H160" s="66">
        <f>'5-Year Plan (2014-19)'!GM26</f>
        <v>159000</v>
      </c>
      <c r="I160" s="69">
        <f>'5-Year Plan (2014-19)'!IK26</f>
        <v>159000</v>
      </c>
      <c r="J160" s="69">
        <f>'5-Year Plan (2014-19)'!KI26</f>
        <v>159000</v>
      </c>
    </row>
    <row r="161" spans="1:10" ht="15" thickBot="1">
      <c r="A161" s="1068"/>
      <c r="B161" s="51"/>
      <c r="C161" s="1070" t="s">
        <v>46</v>
      </c>
      <c r="D161" s="7" t="s">
        <v>121</v>
      </c>
      <c r="E161" s="60">
        <f>'5-Year Plan (2014-19)'!AT26</f>
        <v>0</v>
      </c>
      <c r="F161" s="66">
        <f>'5-Year Plan (2014-19)'!CR26</f>
        <v>0</v>
      </c>
      <c r="G161" s="66">
        <f>'5-Year Plan (2014-19)'!EP26</f>
        <v>0</v>
      </c>
      <c r="H161" s="66">
        <f>'5-Year Plan (2014-19)'!GN26</f>
        <v>0</v>
      </c>
      <c r="I161" s="69">
        <f>'5-Year Plan (2014-19)'!IL26</f>
        <v>0</v>
      </c>
      <c r="J161" s="69">
        <f>'5-Year Plan (2014-19)'!KJ26</f>
        <v>0</v>
      </c>
    </row>
    <row r="162" spans="1:10" ht="15" thickBot="1">
      <c r="A162" s="1068"/>
      <c r="B162" s="52"/>
      <c r="C162" s="1070"/>
      <c r="D162" s="57" t="s">
        <v>49</v>
      </c>
      <c r="E162" s="72">
        <f>'5-Year Plan (2014-19)'!AV26</f>
        <v>0</v>
      </c>
      <c r="F162" s="73">
        <f>'5-Year Plan (2014-19)'!CT26</f>
        <v>0</v>
      </c>
      <c r="G162" s="73">
        <f>'5-Year Plan (2014-19)'!ER26</f>
        <v>0</v>
      </c>
      <c r="H162" s="73">
        <f>'5-Year Plan (2014-19)'!GP26</f>
        <v>0</v>
      </c>
      <c r="I162" s="74">
        <f>'5-Year Plan (2014-19)'!IN26</f>
        <v>0</v>
      </c>
      <c r="J162" s="74">
        <f>'5-Year Plan (2014-19)'!KL26</f>
        <v>0</v>
      </c>
    </row>
    <row r="163" spans="1:10" ht="15.75" thickBot="1">
      <c r="A163" s="1069"/>
      <c r="B163" s="1071" t="s">
        <v>73</v>
      </c>
      <c r="C163" s="1072"/>
      <c r="D163" s="64" t="s">
        <v>49</v>
      </c>
      <c r="E163" s="81">
        <f>'5-Year Plan (2014-19)'!AW26</f>
        <v>0</v>
      </c>
      <c r="F163" s="82">
        <f>'5-Year Plan (2014-19)'!CU26</f>
        <v>272640</v>
      </c>
      <c r="G163" s="82">
        <f>'5-Year Plan (2014-19)'!ES26</f>
        <v>207000</v>
      </c>
      <c r="H163" s="82">
        <f>'5-Year Plan (2014-19)'!GQ26</f>
        <v>237000</v>
      </c>
      <c r="I163" s="83">
        <f>'5-Year Plan (2014-19)'!IO26</f>
        <v>237000</v>
      </c>
      <c r="J163" s="83">
        <f>'5-Year Plan (2014-19)'!KM26</f>
        <v>237000</v>
      </c>
    </row>
    <row r="164" spans="1:10" ht="15.6" customHeight="1" thickBot="1">
      <c r="A164" s="1073" t="s">
        <v>75</v>
      </c>
      <c r="B164" s="54"/>
      <c r="C164" s="91" t="s">
        <v>86</v>
      </c>
      <c r="D164" s="57" t="s">
        <v>49</v>
      </c>
      <c r="E164" s="60">
        <f>'5-Year Plan (2014-19)'!AX26</f>
        <v>0</v>
      </c>
      <c r="F164" s="66">
        <f>'5-Year Plan (2014-19)'!CV26</f>
        <v>0</v>
      </c>
      <c r="G164" s="66">
        <f>'5-Year Plan (2014-19)'!ET26</f>
        <v>0</v>
      </c>
      <c r="H164" s="66">
        <f>'5-Year Plan (2014-19)'!GR26</f>
        <v>0</v>
      </c>
      <c r="I164" s="69">
        <f>'5-Year Plan (2014-19)'!IP26</f>
        <v>0</v>
      </c>
      <c r="J164" s="69">
        <f>'5-Year Plan (2014-19)'!KN26</f>
        <v>0</v>
      </c>
    </row>
    <row r="165" spans="1:10" ht="32.25" thickBot="1">
      <c r="A165" s="1074"/>
      <c r="B165" s="54"/>
      <c r="C165" s="62" t="s">
        <v>69</v>
      </c>
      <c r="D165" s="57" t="s">
        <v>49</v>
      </c>
      <c r="E165" s="60">
        <f>'5-Year Plan (2014-19)'!AY26</f>
        <v>5000</v>
      </c>
      <c r="F165" s="66">
        <f>'5-Year Plan (2014-19)'!CW26</f>
        <v>5000</v>
      </c>
      <c r="G165" s="66">
        <f>'5-Year Plan (2014-19)'!EU26</f>
        <v>5000</v>
      </c>
      <c r="H165" s="66">
        <f>'5-Year Plan (2014-19)'!GS26</f>
        <v>5000</v>
      </c>
      <c r="I165" s="69">
        <f>'5-Year Plan (2014-19)'!IQ26</f>
        <v>5000</v>
      </c>
      <c r="J165" s="69">
        <f>'5-Year Plan (2014-19)'!KO26</f>
        <v>5000</v>
      </c>
    </row>
    <row r="166" spans="1:10" ht="48" thickBot="1">
      <c r="A166" s="1074"/>
      <c r="B166" s="55"/>
      <c r="C166" s="62" t="s">
        <v>47</v>
      </c>
      <c r="D166" s="7" t="s">
        <v>49</v>
      </c>
      <c r="E166" s="61">
        <f>'5-Year Plan (2014-19)'!AZ26</f>
        <v>110436</v>
      </c>
      <c r="F166" s="70">
        <f>'5-Year Plan (2014-19)'!CX26</f>
        <v>122559</v>
      </c>
      <c r="G166" s="70">
        <f>'5-Year Plan (2014-19)'!EV26</f>
        <v>94100</v>
      </c>
      <c r="H166" s="70">
        <f>'5-Year Plan (2014-19)'!GT26</f>
        <v>125611</v>
      </c>
      <c r="I166" s="71">
        <f>'5-Year Plan (2014-19)'!IR26</f>
        <v>52800</v>
      </c>
      <c r="J166" s="71">
        <f>'5-Year Plan (2014-19)'!KP26</f>
        <v>42840</v>
      </c>
    </row>
    <row r="167" spans="1:10" ht="15" customHeight="1" thickBot="1">
      <c r="A167" s="1075"/>
      <c r="B167" s="953" t="s">
        <v>135</v>
      </c>
      <c r="C167" s="954"/>
      <c r="D167" s="86" t="s">
        <v>49</v>
      </c>
      <c r="E167" s="87">
        <f>SUM(E164:E166)</f>
        <v>115436</v>
      </c>
      <c r="F167" s="87">
        <f t="shared" ref="F167:J167" si="6">SUM(F164:F166)</f>
        <v>127559</v>
      </c>
      <c r="G167" s="87">
        <f t="shared" si="6"/>
        <v>99100</v>
      </c>
      <c r="H167" s="87">
        <f t="shared" si="6"/>
        <v>130611</v>
      </c>
      <c r="I167" s="87">
        <f t="shared" si="6"/>
        <v>57800</v>
      </c>
      <c r="J167" s="87">
        <f t="shared" si="6"/>
        <v>47840</v>
      </c>
    </row>
    <row r="168" spans="1:10" ht="15.75" thickBot="1">
      <c r="B168" s="1058" t="s">
        <v>136</v>
      </c>
      <c r="C168" s="1059"/>
      <c r="D168" s="88" t="s">
        <v>49</v>
      </c>
      <c r="E168" s="89">
        <f t="shared" ref="E168:J168" si="7">SUM(E167,E163,E152)</f>
        <v>1219796</v>
      </c>
      <c r="F168" s="89">
        <f t="shared" si="7"/>
        <v>1353149</v>
      </c>
      <c r="G168" s="89">
        <f t="shared" si="7"/>
        <v>1040100</v>
      </c>
      <c r="H168" s="89">
        <f t="shared" si="7"/>
        <v>1386721</v>
      </c>
      <c r="I168" s="89">
        <f t="shared" si="7"/>
        <v>585800</v>
      </c>
      <c r="J168" s="89">
        <f t="shared" si="7"/>
        <v>476240</v>
      </c>
    </row>
  </sheetData>
  <sheetProtection sheet="1" objects="1" scenarios="1"/>
  <mergeCells count="96">
    <mergeCell ref="C59:C60"/>
    <mergeCell ref="C102:C103"/>
    <mergeCell ref="C145:C146"/>
    <mergeCell ref="A164:A167"/>
    <mergeCell ref="B167:C167"/>
    <mergeCell ref="B152:C152"/>
    <mergeCell ref="A121:A124"/>
    <mergeCell ref="B124:C124"/>
    <mergeCell ref="B125:C125"/>
    <mergeCell ref="A110:A120"/>
    <mergeCell ref="C110:C111"/>
    <mergeCell ref="C112:C113"/>
    <mergeCell ref="C114:C115"/>
    <mergeCell ref="C116:C117"/>
    <mergeCell ref="C118:C119"/>
    <mergeCell ref="B120:C120"/>
    <mergeCell ref="B168:C168"/>
    <mergeCell ref="A153:A163"/>
    <mergeCell ref="C153:C154"/>
    <mergeCell ref="C155:C156"/>
    <mergeCell ref="C157:C158"/>
    <mergeCell ref="C159:C160"/>
    <mergeCell ref="C161:C162"/>
    <mergeCell ref="B163:C163"/>
    <mergeCell ref="E130:J130"/>
    <mergeCell ref="E131:J131"/>
    <mergeCell ref="A133:A152"/>
    <mergeCell ref="B133:B140"/>
    <mergeCell ref="C133:C134"/>
    <mergeCell ref="C135:C136"/>
    <mergeCell ref="C137:C138"/>
    <mergeCell ref="C139:C140"/>
    <mergeCell ref="C141:C142"/>
    <mergeCell ref="C143:C144"/>
    <mergeCell ref="C147:C148"/>
    <mergeCell ref="C150:C151"/>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0866141732283472" right="0.70866141732283472" top="0.74803149606299213" bottom="0.74803149606299213" header="0.31496062992125984" footer="0.31496062992125984"/>
  <pageSetup scale="25" orientation="portrait" r:id="rId1"/>
  <drawing r:id="rId2"/>
</worksheet>
</file>

<file path=xl/worksheets/sheet8.xml><?xml version="1.0" encoding="utf-8"?>
<worksheet xmlns="http://schemas.openxmlformats.org/spreadsheetml/2006/main" xmlns:r="http://schemas.openxmlformats.org/officeDocument/2006/relationships">
  <sheetPr>
    <tabColor theme="9" tint="-0.499984740745262"/>
    <pageSetUpPr fitToPage="1"/>
  </sheetPr>
  <dimension ref="A1:BA26"/>
  <sheetViews>
    <sheetView topLeftCell="J1" zoomScale="80" zoomScaleNormal="80" workbookViewId="0">
      <selection activeCell="X37" sqref="X37"/>
    </sheetView>
  </sheetViews>
  <sheetFormatPr defaultRowHeight="15"/>
  <cols>
    <col min="3" max="3" width="14.140625" customWidth="1"/>
    <col min="25" max="25" width="10.85546875" customWidth="1"/>
    <col min="27" max="27" width="10.85546875" customWidth="1"/>
    <col min="28" max="28" width="12" customWidth="1"/>
    <col min="32" max="32" width="11.140625" customWidth="1"/>
    <col min="41" max="41" width="11.42578125" customWidth="1"/>
    <col min="48" max="48" width="12.5703125" customWidth="1"/>
    <col min="51" max="51" width="11.42578125" customWidth="1"/>
    <col min="52" max="52" width="11.710937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59"/>
      <c r="AG2" s="896" t="s">
        <v>39</v>
      </c>
      <c r="AH2" s="897"/>
      <c r="AI2" s="897"/>
      <c r="AJ2" s="897"/>
      <c r="AK2" s="897"/>
      <c r="AL2" s="897"/>
      <c r="AM2" s="897"/>
      <c r="AN2" s="897"/>
      <c r="AO2" s="897"/>
      <c r="AP2" s="897"/>
      <c r="AQ2" s="897"/>
      <c r="AR2" s="897"/>
      <c r="AS2" s="897"/>
      <c r="AT2" s="897"/>
      <c r="AU2" s="898"/>
      <c r="AV2" s="560"/>
      <c r="AW2" s="952" t="s">
        <v>75</v>
      </c>
      <c r="AX2" s="953"/>
      <c r="AY2" s="953"/>
      <c r="AZ2" s="420"/>
      <c r="BA2" s="973"/>
    </row>
    <row r="3" spans="1:53" ht="15.75" thickBot="1">
      <c r="D3" s="899" t="s">
        <v>68</v>
      </c>
      <c r="E3" s="901"/>
      <c r="F3" s="901"/>
      <c r="G3" s="901"/>
      <c r="H3" s="901"/>
      <c r="I3" s="901"/>
      <c r="J3" s="901"/>
      <c r="K3" s="901"/>
      <c r="L3" s="901"/>
      <c r="M3" s="901"/>
      <c r="N3" s="901"/>
      <c r="O3" s="961"/>
      <c r="P3" s="561"/>
      <c r="Q3" s="562"/>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3"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3" t="s">
        <v>86</v>
      </c>
      <c r="AX4" s="563" t="s">
        <v>71</v>
      </c>
      <c r="AY4" s="30" t="s">
        <v>47</v>
      </c>
      <c r="AZ4" s="964"/>
      <c r="BA4" s="974"/>
    </row>
    <row r="5" spans="1:53" ht="15.75" thickBot="1">
      <c r="A5" s="10" t="s">
        <v>0</v>
      </c>
      <c r="B5" s="10" t="s">
        <v>1</v>
      </c>
      <c r="C5" s="11" t="s">
        <v>54</v>
      </c>
      <c r="D5" s="12" t="s">
        <v>48</v>
      </c>
      <c r="E5" s="227" t="s">
        <v>160</v>
      </c>
      <c r="F5" s="13" t="s">
        <v>49</v>
      </c>
      <c r="G5" s="13" t="s">
        <v>48</v>
      </c>
      <c r="H5" s="13" t="s">
        <v>160</v>
      </c>
      <c r="I5" s="13" t="s">
        <v>49</v>
      </c>
      <c r="J5" s="13" t="s">
        <v>48</v>
      </c>
      <c r="K5" s="13" t="s">
        <v>160</v>
      </c>
      <c r="L5" s="13" t="s">
        <v>49</v>
      </c>
      <c r="M5" s="13" t="s">
        <v>48</v>
      </c>
      <c r="N5" s="13" t="s">
        <v>160</v>
      </c>
      <c r="O5" s="13" t="s">
        <v>49</v>
      </c>
      <c r="P5" s="13" t="s">
        <v>48</v>
      </c>
      <c r="Q5" s="13" t="s">
        <v>160</v>
      </c>
      <c r="R5" s="13" t="s">
        <v>49</v>
      </c>
      <c r="S5" s="13" t="s">
        <v>48</v>
      </c>
      <c r="T5" s="13" t="s">
        <v>160</v>
      </c>
      <c r="U5" s="13" t="s">
        <v>49</v>
      </c>
      <c r="V5" s="13" t="s">
        <v>48</v>
      </c>
      <c r="W5" s="13" t="s">
        <v>160</v>
      </c>
      <c r="X5" s="13" t="s">
        <v>49</v>
      </c>
      <c r="Y5" s="13" t="s">
        <v>51</v>
      </c>
      <c r="Z5" s="254" t="s">
        <v>160</v>
      </c>
      <c r="AA5" s="13" t="s">
        <v>49</v>
      </c>
      <c r="AB5" s="13" t="s">
        <v>51</v>
      </c>
      <c r="AC5" s="13" t="s">
        <v>48</v>
      </c>
      <c r="AD5" s="13" t="s">
        <v>160</v>
      </c>
      <c r="AE5" s="13" t="s">
        <v>49</v>
      </c>
      <c r="AF5" s="13" t="s">
        <v>49</v>
      </c>
      <c r="AG5" s="13" t="s">
        <v>48</v>
      </c>
      <c r="AH5" s="13" t="s">
        <v>160</v>
      </c>
      <c r="AI5" s="13" t="s">
        <v>49</v>
      </c>
      <c r="AJ5" s="13" t="s">
        <v>48</v>
      </c>
      <c r="AK5" s="13" t="s">
        <v>160</v>
      </c>
      <c r="AL5" s="13" t="s">
        <v>49</v>
      </c>
      <c r="AM5" s="13" t="s">
        <v>48</v>
      </c>
      <c r="AN5" s="13" t="s">
        <v>160</v>
      </c>
      <c r="AO5" s="13" t="s">
        <v>49</v>
      </c>
      <c r="AP5" s="13" t="s">
        <v>48</v>
      </c>
      <c r="AQ5" s="13" t="s">
        <v>161</v>
      </c>
      <c r="AR5" s="13" t="s">
        <v>49</v>
      </c>
      <c r="AS5" s="13" t="s">
        <v>48</v>
      </c>
      <c r="AT5" s="13" t="s">
        <v>160</v>
      </c>
      <c r="AU5" s="13" t="s">
        <v>49</v>
      </c>
      <c r="AV5" s="13" t="s">
        <v>49</v>
      </c>
      <c r="AW5" s="13" t="s">
        <v>49</v>
      </c>
      <c r="AX5" s="13" t="s">
        <v>49</v>
      </c>
      <c r="AY5" s="14" t="s">
        <v>49</v>
      </c>
      <c r="AZ5" s="44" t="s">
        <v>49</v>
      </c>
      <c r="BA5" s="44"/>
    </row>
    <row r="6" spans="1:53">
      <c r="A6" s="255" t="s">
        <v>3</v>
      </c>
      <c r="B6" s="256"/>
      <c r="C6" s="257"/>
      <c r="D6" s="258">
        <f>'5-Year Plan (2014-19)'!BC6</f>
        <v>0</v>
      </c>
      <c r="E6" s="260">
        <f>'5-Year Plan (2014-19)'!BD6</f>
        <v>0</v>
      </c>
      <c r="F6" s="259">
        <f>'5-Year Plan (2014-19)'!BE6</f>
        <v>0</v>
      </c>
      <c r="G6" s="258">
        <f>'5-Year Plan (2014-19)'!BF6</f>
        <v>0</v>
      </c>
      <c r="H6" s="260">
        <f>'5-Year Plan (2014-19)'!BG6</f>
        <v>0</v>
      </c>
      <c r="I6" s="259">
        <f>'5-Year Plan (2014-19)'!BH6</f>
        <v>0</v>
      </c>
      <c r="J6" s="258">
        <f>'5-Year Plan (2014-19)'!BI6</f>
        <v>0</v>
      </c>
      <c r="K6" s="260">
        <f>'5-Year Plan (2014-19)'!BJ6</f>
        <v>0</v>
      </c>
      <c r="L6" s="259">
        <f>'5-Year Plan (2014-19)'!BK6</f>
        <v>0</v>
      </c>
      <c r="M6" s="258">
        <f>'5-Year Plan (2014-19)'!BL6</f>
        <v>0</v>
      </c>
      <c r="N6" s="260">
        <f>'5-Year Plan (2014-19)'!BM6</f>
        <v>0</v>
      </c>
      <c r="O6" s="259">
        <f>'5-Year Plan (2014-19)'!BN6</f>
        <v>0</v>
      </c>
      <c r="P6" s="258">
        <f>'5-Year Plan (2014-19)'!BO6</f>
        <v>0</v>
      </c>
      <c r="Q6" s="260">
        <f>'5-Year Plan (2014-19)'!BP6</f>
        <v>0</v>
      </c>
      <c r="R6" s="259">
        <f>'5-Year Plan (2014-19)'!BQ6</f>
        <v>0</v>
      </c>
      <c r="S6" s="258">
        <f>'5-Year Plan (2014-19)'!BR6</f>
        <v>0</v>
      </c>
      <c r="T6" s="260">
        <f>'5-Year Plan (2014-19)'!BS6</f>
        <v>0</v>
      </c>
      <c r="U6" s="259">
        <f>'5-Year Plan (2014-19)'!BT6</f>
        <v>0</v>
      </c>
      <c r="V6" s="667"/>
      <c r="W6" s="259"/>
      <c r="X6" s="259"/>
      <c r="Y6" s="258">
        <f>'5-Year Plan (2014-19)'!BX6</f>
        <v>0</v>
      </c>
      <c r="Z6" s="261">
        <f>'5-Year Plan (2014-19)'!BY6</f>
        <v>0</v>
      </c>
      <c r="AA6" s="259">
        <f>'5-Year Plan (2014-19)'!BZ6</f>
        <v>0</v>
      </c>
      <c r="AB6" s="258">
        <f>'5-Year Plan (2014-19)'!CA6</f>
        <v>0</v>
      </c>
      <c r="AC6" s="258">
        <f>'5-Year Plan (2014-19)'!CB6</f>
        <v>0</v>
      </c>
      <c r="AD6" s="260">
        <f>'5-Year Plan (2014-19)'!CC6</f>
        <v>0</v>
      </c>
      <c r="AE6" s="259">
        <f>'5-Year Plan (2014-19)'!CD6</f>
        <v>0</v>
      </c>
      <c r="AF6" s="259">
        <f>'5-Year Plan (2014-19)'!CE6</f>
        <v>0</v>
      </c>
      <c r="AG6" s="258">
        <f>'5-Year Plan (2014-19)'!CF6</f>
        <v>0</v>
      </c>
      <c r="AH6" s="260">
        <f>'5-Year Plan (2014-19)'!CG6</f>
        <v>0</v>
      </c>
      <c r="AI6" s="259">
        <f>'5-Year Plan (2014-19)'!CH6</f>
        <v>0</v>
      </c>
      <c r="AJ6" s="258">
        <f>'5-Year Plan (2014-19)'!CI6</f>
        <v>0</v>
      </c>
      <c r="AK6" s="260">
        <f>'5-Year Plan (2014-19)'!CJ6</f>
        <v>0</v>
      </c>
      <c r="AL6" s="259">
        <f>'5-Year Plan (2014-19)'!CK6</f>
        <v>0</v>
      </c>
      <c r="AM6" s="258">
        <f>'5-Year Plan (2014-19)'!CL6</f>
        <v>0</v>
      </c>
      <c r="AN6" s="260">
        <f>'5-Year Plan (2014-19)'!CM6</f>
        <v>0</v>
      </c>
      <c r="AO6" s="259">
        <f>'5-Year Plan (2014-19)'!CN6</f>
        <v>0</v>
      </c>
      <c r="AP6" s="258">
        <f>'5-Year Plan (2014-19)'!CO6</f>
        <v>0</v>
      </c>
      <c r="AQ6" s="260">
        <f>'5-Year Plan (2014-19)'!CP6</f>
        <v>0</v>
      </c>
      <c r="AR6" s="259">
        <f>'5-Year Plan (2014-19)'!CQ6</f>
        <v>0</v>
      </c>
      <c r="AS6" s="258">
        <f>'5-Year Plan (2014-19)'!CR6</f>
        <v>0</v>
      </c>
      <c r="AT6" s="260">
        <f>'5-Year Plan (2014-19)'!CS6</f>
        <v>0</v>
      </c>
      <c r="AU6" s="259">
        <f>'5-Year Plan (2014-19)'!CT6</f>
        <v>0</v>
      </c>
      <c r="AV6" s="259">
        <f>'5-Year Plan (2014-19)'!CU6</f>
        <v>0</v>
      </c>
      <c r="AW6" s="259">
        <f>'5-Year Plan (2014-19)'!CV6</f>
        <v>0</v>
      </c>
      <c r="AX6" s="259">
        <f>'5-Year Plan (2014-19)'!CW6</f>
        <v>0</v>
      </c>
      <c r="AY6" s="259">
        <f>'5-Year Plan (2014-19)'!CX6</f>
        <v>20000</v>
      </c>
      <c r="AZ6" s="262">
        <f>'5-Year Plan (2014-19)'!CY6</f>
        <v>20000</v>
      </c>
      <c r="BA6" s="571">
        <f>'5-Year Plan (2014-19)'!CZ6</f>
        <v>0</v>
      </c>
    </row>
    <row r="7" spans="1:53" ht="42.75">
      <c r="A7" s="16"/>
      <c r="B7" s="16" t="s">
        <v>4</v>
      </c>
      <c r="C7" s="17" t="s">
        <v>1</v>
      </c>
      <c r="D7" s="398">
        <f>'5-Year Plan (2014-19)'!BC7</f>
        <v>0</v>
      </c>
      <c r="E7" s="398" t="str">
        <f>'5-Year Plan (2014-19)'!BD7</f>
        <v/>
      </c>
      <c r="F7" s="399">
        <f>'5-Year Plan (2014-19)'!BE7</f>
        <v>0</v>
      </c>
      <c r="G7" s="398">
        <f>'5-Year Plan (2014-19)'!BF7</f>
        <v>200</v>
      </c>
      <c r="H7" s="398">
        <f>'5-Year Plan (2014-19)'!BG7</f>
        <v>50</v>
      </c>
      <c r="I7" s="399">
        <f>'5-Year Plan (2014-19)'!BH7</f>
        <v>10000</v>
      </c>
      <c r="J7" s="398">
        <f>'5-Year Plan (2014-19)'!BI7</f>
        <v>16000</v>
      </c>
      <c r="K7" s="398">
        <f>'5-Year Plan (2014-19)'!BJ7</f>
        <v>25</v>
      </c>
      <c r="L7" s="399">
        <f>'5-Year Plan (2014-19)'!BK7</f>
        <v>400000</v>
      </c>
      <c r="M7" s="398">
        <f>'5-Year Plan (2014-19)'!BL7</f>
        <v>2000</v>
      </c>
      <c r="N7" s="398">
        <f>'5-Year Plan (2014-19)'!BM7</f>
        <v>10</v>
      </c>
      <c r="O7" s="399">
        <f>'5-Year Plan (2014-19)'!BN7</f>
        <v>20000</v>
      </c>
      <c r="P7" s="398">
        <f>'5-Year Plan (2014-19)'!BO7</f>
        <v>2200</v>
      </c>
      <c r="Q7" s="398">
        <f>'5-Year Plan (2014-19)'!BP7</f>
        <v>200</v>
      </c>
      <c r="R7" s="399">
        <f>'5-Year Plan (2014-19)'!BQ7</f>
        <v>440000</v>
      </c>
      <c r="S7" s="398">
        <f>'5-Year Plan (2014-19)'!BR7</f>
        <v>110</v>
      </c>
      <c r="T7" s="398">
        <f>'5-Year Plan (2014-19)'!BS7</f>
        <v>738</v>
      </c>
      <c r="U7" s="399">
        <f>'5-Year Plan (2014-19)'!BT7</f>
        <v>81180</v>
      </c>
      <c r="V7" s="668"/>
      <c r="W7" s="399"/>
      <c r="X7" s="399"/>
      <c r="Y7" s="398">
        <f>'5-Year Plan (2014-19)'!BX7</f>
        <v>4000000</v>
      </c>
      <c r="Z7" s="419">
        <f>'5-Year Plan (2014-19)'!BY7</f>
        <v>0.56999999999999995</v>
      </c>
      <c r="AA7" s="399">
        <f>'5-Year Plan (2014-19)'!BZ7</f>
        <v>2280000</v>
      </c>
      <c r="AB7" s="398">
        <f>'5-Year Plan (2014-19)'!CA7</f>
        <v>4000000</v>
      </c>
      <c r="AC7" s="398">
        <f>'5-Year Plan (2014-19)'!CB7</f>
        <v>0</v>
      </c>
      <c r="AD7" s="486" t="str">
        <f>'5-Year Plan (2014-19)'!CC7</f>
        <v/>
      </c>
      <c r="AE7" s="399">
        <f>'5-Year Plan (2014-19)'!CD7</f>
        <v>0</v>
      </c>
      <c r="AF7" s="399">
        <f>'5-Year Plan (2014-19)'!CE7</f>
        <v>3231180</v>
      </c>
      <c r="AG7" s="398">
        <f>'5-Year Plan (2014-19)'!CF7</f>
        <v>0</v>
      </c>
      <c r="AH7" s="398" t="str">
        <f>'5-Year Plan (2014-19)'!CG7</f>
        <v/>
      </c>
      <c r="AI7" s="399">
        <f>'5-Year Plan (2014-19)'!CH7</f>
        <v>0</v>
      </c>
      <c r="AJ7" s="398">
        <f>'5-Year Plan (2014-19)'!CI7</f>
        <v>0</v>
      </c>
      <c r="AK7" s="398" t="str">
        <f>'5-Year Plan (2014-19)'!CJ7</f>
        <v/>
      </c>
      <c r="AL7" s="399">
        <f>'5-Year Plan (2014-19)'!CK7</f>
        <v>0</v>
      </c>
      <c r="AM7" s="398">
        <f>'5-Year Plan (2014-19)'!CL7</f>
        <v>0</v>
      </c>
      <c r="AN7" s="398" t="str">
        <f>'5-Year Plan (2014-19)'!CM7</f>
        <v/>
      </c>
      <c r="AO7" s="399">
        <f>'5-Year Plan (2014-19)'!CN7</f>
        <v>0</v>
      </c>
      <c r="AP7" s="398">
        <f>'5-Year Plan (2014-19)'!CO7</f>
        <v>0</v>
      </c>
      <c r="AQ7" s="398" t="str">
        <f>'5-Year Plan (2014-19)'!CP7</f>
        <v/>
      </c>
      <c r="AR7" s="399">
        <f>'5-Year Plan (2014-19)'!CQ7</f>
        <v>0</v>
      </c>
      <c r="AS7" s="398">
        <f>'5-Year Plan (2014-19)'!CR7</f>
        <v>0</v>
      </c>
      <c r="AT7" s="398" t="str">
        <f>'5-Year Plan (2014-19)'!CS7</f>
        <v/>
      </c>
      <c r="AU7" s="399">
        <f>'5-Year Plan (2014-19)'!CT7</f>
        <v>0</v>
      </c>
      <c r="AV7" s="399">
        <f>'5-Year Plan (2014-19)'!CU7</f>
        <v>0</v>
      </c>
      <c r="AW7" s="399">
        <f>'5-Year Plan (2014-19)'!CV7</f>
        <v>0</v>
      </c>
      <c r="AX7" s="399">
        <f>'5-Year Plan (2014-19)'!CW7</f>
        <v>5000</v>
      </c>
      <c r="AY7" s="399">
        <f>'5-Year Plan (2014-19)'!CX7</f>
        <v>323118</v>
      </c>
      <c r="AZ7" s="206">
        <f>'5-Year Plan (2014-19)'!CY7</f>
        <v>3559298</v>
      </c>
      <c r="BA7" s="572">
        <f>'5-Year Plan (2014-19)'!CZ7</f>
        <v>0</v>
      </c>
    </row>
    <row r="8" spans="1:53">
      <c r="A8" s="16"/>
      <c r="B8" s="16"/>
      <c r="C8" s="17" t="s">
        <v>55</v>
      </c>
      <c r="D8" s="398">
        <f>'5-Year Plan (2014-19)'!BC8</f>
        <v>0</v>
      </c>
      <c r="E8" s="398" t="str">
        <f>'5-Year Plan (2014-19)'!BD8</f>
        <v/>
      </c>
      <c r="F8" s="399">
        <f>'5-Year Plan (2014-19)'!BE8</f>
        <v>0</v>
      </c>
      <c r="G8" s="398">
        <f>'5-Year Plan (2014-19)'!BF8</f>
        <v>5000</v>
      </c>
      <c r="H8" s="398">
        <f>'5-Year Plan (2014-19)'!BG8</f>
        <v>17</v>
      </c>
      <c r="I8" s="399">
        <f>'5-Year Plan (2014-19)'!BH8</f>
        <v>85000</v>
      </c>
      <c r="J8" s="398">
        <f>'5-Year Plan (2014-19)'!BI8</f>
        <v>0</v>
      </c>
      <c r="K8" s="398" t="str">
        <f>'5-Year Plan (2014-19)'!BJ8</f>
        <v/>
      </c>
      <c r="L8" s="399">
        <f>'5-Year Plan (2014-19)'!BK8</f>
        <v>0</v>
      </c>
      <c r="M8" s="398">
        <f>'5-Year Plan (2014-19)'!BL8</f>
        <v>1849</v>
      </c>
      <c r="N8" s="398">
        <f>'5-Year Plan (2014-19)'!BM8</f>
        <v>4.38</v>
      </c>
      <c r="O8" s="399">
        <f>'5-Year Plan (2014-19)'!BN8</f>
        <v>8109</v>
      </c>
      <c r="P8" s="398">
        <f>'5-Year Plan (2014-19)'!BO8</f>
        <v>1000</v>
      </c>
      <c r="Q8" s="398">
        <f>'5-Year Plan (2014-19)'!BP8</f>
        <v>150</v>
      </c>
      <c r="R8" s="399">
        <f>'5-Year Plan (2014-19)'!BQ8</f>
        <v>150000</v>
      </c>
      <c r="S8" s="398">
        <f>'5-Year Plan (2014-19)'!BR8</f>
        <v>0</v>
      </c>
      <c r="T8" s="398" t="str">
        <f>'5-Year Plan (2014-19)'!BS8</f>
        <v/>
      </c>
      <c r="U8" s="399">
        <f>'5-Year Plan (2014-19)'!BT8</f>
        <v>0</v>
      </c>
      <c r="V8" s="668"/>
      <c r="W8" s="399"/>
      <c r="X8" s="399"/>
      <c r="Y8" s="398">
        <f>'5-Year Plan (2014-19)'!BX8</f>
        <v>740992</v>
      </c>
      <c r="Z8" s="419">
        <f>'5-Year Plan (2014-19)'!BY8</f>
        <v>0.50144401019174301</v>
      </c>
      <c r="AA8" s="399">
        <f>'5-Year Plan (2014-19)'!BZ8</f>
        <v>371566</v>
      </c>
      <c r="AB8" s="398">
        <f>'5-Year Plan (2014-19)'!CA8</f>
        <v>500000</v>
      </c>
      <c r="AC8" s="398">
        <f>'5-Year Plan (2014-19)'!CB8</f>
        <v>0</v>
      </c>
      <c r="AD8" s="398" t="str">
        <f>'5-Year Plan (2014-19)'!CC8</f>
        <v/>
      </c>
      <c r="AE8" s="399">
        <f>'5-Year Plan (2014-19)'!CD8</f>
        <v>0</v>
      </c>
      <c r="AF8" s="399">
        <f>'5-Year Plan (2014-19)'!CE8</f>
        <v>614675</v>
      </c>
      <c r="AG8" s="398">
        <f>'5-Year Plan (2014-19)'!CF8</f>
        <v>0</v>
      </c>
      <c r="AH8" s="398" t="str">
        <f>'5-Year Plan (2014-19)'!CG8</f>
        <v/>
      </c>
      <c r="AI8" s="399">
        <f>'5-Year Plan (2014-19)'!CH8</f>
        <v>0</v>
      </c>
      <c r="AJ8" s="398">
        <f>'5-Year Plan (2014-19)'!CI8</f>
        <v>0</v>
      </c>
      <c r="AK8" s="398" t="str">
        <f>'5-Year Plan (2014-19)'!CJ8</f>
        <v/>
      </c>
      <c r="AL8" s="399">
        <f>'5-Year Plan (2014-19)'!CK8</f>
        <v>0</v>
      </c>
      <c r="AM8" s="398">
        <f>'5-Year Plan (2014-19)'!CL8</f>
        <v>375</v>
      </c>
      <c r="AN8" s="398">
        <f>'5-Year Plan (2014-19)'!CM8</f>
        <v>1298</v>
      </c>
      <c r="AO8" s="399">
        <f>'5-Year Plan (2014-19)'!CN8</f>
        <v>486750</v>
      </c>
      <c r="AP8" s="398">
        <f>'5-Year Plan (2014-19)'!CO8</f>
        <v>0</v>
      </c>
      <c r="AQ8" s="398" t="str">
        <f>'5-Year Plan (2014-19)'!CP8</f>
        <v/>
      </c>
      <c r="AR8" s="399">
        <f>'5-Year Plan (2014-19)'!CQ8</f>
        <v>0</v>
      </c>
      <c r="AS8" s="398">
        <f>'5-Year Plan (2014-19)'!CR8</f>
        <v>0</v>
      </c>
      <c r="AT8" s="398" t="str">
        <f>'5-Year Plan (2014-19)'!CS8</f>
        <v/>
      </c>
      <c r="AU8" s="399">
        <f>'5-Year Plan (2014-19)'!CT8</f>
        <v>0</v>
      </c>
      <c r="AV8" s="399">
        <f>'5-Year Plan (2014-19)'!CU8</f>
        <v>486750</v>
      </c>
      <c r="AW8" s="399">
        <f>'5-Year Plan (2014-19)'!CV8</f>
        <v>0</v>
      </c>
      <c r="AX8" s="399">
        <f>'5-Year Plan (2014-19)'!CW8</f>
        <v>0</v>
      </c>
      <c r="AY8" s="399">
        <f>'5-Year Plan (2014-19)'!CX8</f>
        <v>110142.5</v>
      </c>
      <c r="AZ8" s="206">
        <f>'5-Year Plan (2014-19)'!CY8</f>
        <v>1211567.5</v>
      </c>
      <c r="BA8" s="572">
        <f>'5-Year Plan (2014-19)'!CZ8</f>
        <v>0</v>
      </c>
    </row>
    <row r="9" spans="1:53">
      <c r="A9" s="16"/>
      <c r="B9" s="16"/>
      <c r="C9" s="17" t="s">
        <v>56</v>
      </c>
      <c r="D9" s="398">
        <f>'5-Year Plan (2014-19)'!BC9</f>
        <v>0</v>
      </c>
      <c r="E9" s="398" t="str">
        <f>'5-Year Plan (2014-19)'!BD9</f>
        <v/>
      </c>
      <c r="F9" s="399">
        <f>'5-Year Plan (2014-19)'!BE9</f>
        <v>0</v>
      </c>
      <c r="G9" s="398">
        <f>'5-Year Plan (2014-19)'!BF9</f>
        <v>0</v>
      </c>
      <c r="H9" s="398" t="str">
        <f>'5-Year Plan (2014-19)'!BG9</f>
        <v/>
      </c>
      <c r="I9" s="399">
        <f>'5-Year Plan (2014-19)'!BH9</f>
        <v>0</v>
      </c>
      <c r="J9" s="398">
        <f>'5-Year Plan (2014-19)'!BI9</f>
        <v>0</v>
      </c>
      <c r="K9" s="398" t="str">
        <f>'5-Year Plan (2014-19)'!BJ9</f>
        <v/>
      </c>
      <c r="L9" s="399">
        <f>'5-Year Plan (2014-19)'!BK9</f>
        <v>0</v>
      </c>
      <c r="M9" s="398">
        <f>'5-Year Plan (2014-19)'!BL9</f>
        <v>0</v>
      </c>
      <c r="N9" s="398" t="str">
        <f>'5-Year Plan (2014-19)'!BM9</f>
        <v/>
      </c>
      <c r="O9" s="399">
        <f>'5-Year Plan (2014-19)'!BN9</f>
        <v>0</v>
      </c>
      <c r="P9" s="398">
        <f>'5-Year Plan (2014-19)'!BO9</f>
        <v>0</v>
      </c>
      <c r="Q9" s="398" t="str">
        <f>'5-Year Plan (2014-19)'!BP9</f>
        <v/>
      </c>
      <c r="R9" s="399">
        <f>'5-Year Plan (2014-19)'!BQ9</f>
        <v>0</v>
      </c>
      <c r="S9" s="398">
        <f>'5-Year Plan (2014-19)'!BR9</f>
        <v>0</v>
      </c>
      <c r="T9" s="398" t="str">
        <f>'5-Year Plan (2014-19)'!BS9</f>
        <v/>
      </c>
      <c r="U9" s="399">
        <f>'5-Year Plan (2014-19)'!BT9</f>
        <v>0</v>
      </c>
      <c r="V9" s="668"/>
      <c r="W9" s="399"/>
      <c r="X9" s="399"/>
      <c r="Y9" s="398">
        <f>'5-Year Plan (2014-19)'!BX9</f>
        <v>0</v>
      </c>
      <c r="Z9" s="419" t="str">
        <f>'5-Year Plan (2014-19)'!BY9</f>
        <v/>
      </c>
      <c r="AA9" s="399">
        <f>'5-Year Plan (2014-19)'!BZ9</f>
        <v>0</v>
      </c>
      <c r="AB9" s="398">
        <f>'5-Year Plan (2014-19)'!CA9</f>
        <v>0</v>
      </c>
      <c r="AC9" s="398">
        <f>'5-Year Plan (2014-19)'!CB9</f>
        <v>0</v>
      </c>
      <c r="AD9" s="398" t="str">
        <f>'5-Year Plan (2014-19)'!CC9</f>
        <v/>
      </c>
      <c r="AE9" s="399">
        <f>'5-Year Plan (2014-19)'!CD9</f>
        <v>0</v>
      </c>
      <c r="AF9" s="399">
        <f>'5-Year Plan (2014-19)'!CE9</f>
        <v>0</v>
      </c>
      <c r="AG9" s="398">
        <f>'5-Year Plan (2014-19)'!CF9</f>
        <v>3000</v>
      </c>
      <c r="AH9" s="398">
        <f>'5-Year Plan (2014-19)'!CG9</f>
        <v>50</v>
      </c>
      <c r="AI9" s="399">
        <f>'5-Year Plan (2014-19)'!CH9</f>
        <v>150000</v>
      </c>
      <c r="AJ9" s="398">
        <f>'5-Year Plan (2014-19)'!CI9</f>
        <v>0</v>
      </c>
      <c r="AK9" s="398" t="str">
        <f>'5-Year Plan (2014-19)'!CJ9</f>
        <v/>
      </c>
      <c r="AL9" s="399">
        <f>'5-Year Plan (2014-19)'!CK9</f>
        <v>0</v>
      </c>
      <c r="AM9" s="398">
        <f>'5-Year Plan (2014-19)'!CL9</f>
        <v>375</v>
      </c>
      <c r="AN9" s="398">
        <f>'5-Year Plan (2014-19)'!CM9</f>
        <v>1298</v>
      </c>
      <c r="AO9" s="399">
        <f>'5-Year Plan (2014-19)'!CN9</f>
        <v>486750</v>
      </c>
      <c r="AP9" s="398">
        <f>'5-Year Plan (2014-19)'!CO9</f>
        <v>0</v>
      </c>
      <c r="AQ9" s="398" t="str">
        <f>'5-Year Plan (2014-19)'!CP9</f>
        <v/>
      </c>
      <c r="AR9" s="399">
        <f>'5-Year Plan (2014-19)'!CQ9</f>
        <v>0</v>
      </c>
      <c r="AS9" s="398">
        <f>'5-Year Plan (2014-19)'!CR9</f>
        <v>0</v>
      </c>
      <c r="AT9" s="398" t="str">
        <f>'5-Year Plan (2014-19)'!CS9</f>
        <v/>
      </c>
      <c r="AU9" s="399">
        <f>'5-Year Plan (2014-19)'!CT9</f>
        <v>0</v>
      </c>
      <c r="AV9" s="399">
        <f>'5-Year Plan (2014-19)'!CU9</f>
        <v>636750</v>
      </c>
      <c r="AW9" s="399">
        <f>'5-Year Plan (2014-19)'!CV9</f>
        <v>0</v>
      </c>
      <c r="AX9" s="399">
        <f>'5-Year Plan (2014-19)'!CW9</f>
        <v>0</v>
      </c>
      <c r="AY9" s="399">
        <f>'5-Year Plan (2014-19)'!CX9</f>
        <v>63675</v>
      </c>
      <c r="AZ9" s="206">
        <f>'5-Year Plan (2014-19)'!CY9</f>
        <v>700425</v>
      </c>
      <c r="BA9" s="572">
        <f>'5-Year Plan (2014-19)'!CZ9</f>
        <v>0</v>
      </c>
    </row>
    <row r="10" spans="1:53">
      <c r="A10" s="16"/>
      <c r="B10" s="18"/>
      <c r="C10" s="19" t="s">
        <v>57</v>
      </c>
      <c r="D10" s="32">
        <f>'5-Year Plan (2014-19)'!BC14</f>
        <v>0</v>
      </c>
      <c r="E10" s="398" t="str">
        <f>'5-Year Plan (2014-19)'!BD14</f>
        <v/>
      </c>
      <c r="F10" s="35">
        <f>'5-Year Plan (2014-19)'!BE14</f>
        <v>0</v>
      </c>
      <c r="G10" s="32">
        <f>'5-Year Plan (2014-19)'!BF14</f>
        <v>0</v>
      </c>
      <c r="H10" s="32" t="str">
        <f>'5-Year Plan (2014-19)'!BG14</f>
        <v/>
      </c>
      <c r="I10" s="35">
        <f>'5-Year Plan (2014-19)'!BH14</f>
        <v>0</v>
      </c>
      <c r="J10" s="32">
        <f>'5-Year Plan (2014-19)'!BI14</f>
        <v>0</v>
      </c>
      <c r="K10" s="32" t="str">
        <f>'5-Year Plan (2014-19)'!BJ14</f>
        <v/>
      </c>
      <c r="L10" s="35">
        <f>'5-Year Plan (2014-19)'!BK14</f>
        <v>0</v>
      </c>
      <c r="M10" s="32">
        <f>'5-Year Plan (2014-19)'!BL14</f>
        <v>0</v>
      </c>
      <c r="N10" s="32" t="str">
        <f>'5-Year Plan (2014-19)'!BM14</f>
        <v/>
      </c>
      <c r="O10" s="35">
        <f>'5-Year Plan (2014-19)'!BN14</f>
        <v>0</v>
      </c>
      <c r="P10" s="32">
        <f>'5-Year Plan (2014-19)'!BO14</f>
        <v>0</v>
      </c>
      <c r="Q10" s="32" t="str">
        <f>'5-Year Plan (2014-19)'!BP14</f>
        <v/>
      </c>
      <c r="R10" s="35">
        <f>'5-Year Plan (2014-19)'!BQ14</f>
        <v>0</v>
      </c>
      <c r="S10" s="32">
        <f>'5-Year Plan (2014-19)'!BR14</f>
        <v>0</v>
      </c>
      <c r="T10" s="32" t="str">
        <f>'5-Year Plan (2014-19)'!BS14</f>
        <v/>
      </c>
      <c r="U10" s="35">
        <f>'5-Year Plan (2014-19)'!BT14</f>
        <v>0</v>
      </c>
      <c r="V10" s="669"/>
      <c r="W10" s="35"/>
      <c r="X10" s="35"/>
      <c r="Y10" s="32">
        <f>'5-Year Plan (2014-19)'!BX14</f>
        <v>0</v>
      </c>
      <c r="Z10" s="229" t="str">
        <f>'5-Year Plan (2014-19)'!BY14</f>
        <v/>
      </c>
      <c r="AA10" s="35">
        <f>'5-Year Plan (2014-19)'!BZ14</f>
        <v>0</v>
      </c>
      <c r="AB10" s="32">
        <f>'5-Year Plan (2014-19)'!CA14</f>
        <v>0</v>
      </c>
      <c r="AC10" s="32">
        <f>'5-Year Plan (2014-19)'!CB14</f>
        <v>0</v>
      </c>
      <c r="AD10" s="32" t="str">
        <f>'5-Year Plan (2014-19)'!CC14</f>
        <v/>
      </c>
      <c r="AE10" s="35">
        <f>'5-Year Plan (2014-19)'!CD14</f>
        <v>0</v>
      </c>
      <c r="AF10" s="41">
        <f>'5-Year Plan (2014-19)'!CE14</f>
        <v>0</v>
      </c>
      <c r="AG10" s="32">
        <f>'5-Year Plan (2014-19)'!CF14</f>
        <v>0</v>
      </c>
      <c r="AH10" s="32" t="str">
        <f>'5-Year Plan (2014-19)'!CG14</f>
        <v/>
      </c>
      <c r="AI10" s="35">
        <f>'5-Year Plan (2014-19)'!CH14</f>
        <v>0</v>
      </c>
      <c r="AJ10" s="32">
        <f>'5-Year Plan (2014-19)'!CI14</f>
        <v>0</v>
      </c>
      <c r="AK10" s="32" t="str">
        <f>'5-Year Plan (2014-19)'!CJ14</f>
        <v/>
      </c>
      <c r="AL10" s="35">
        <f>'5-Year Plan (2014-19)'!CK14</f>
        <v>0</v>
      </c>
      <c r="AM10" s="32">
        <f>'5-Year Plan (2014-19)'!CL14</f>
        <v>0</v>
      </c>
      <c r="AN10" s="32" t="str">
        <f>'5-Year Plan (2014-19)'!CM14</f>
        <v/>
      </c>
      <c r="AO10" s="35">
        <f>'5-Year Plan (2014-19)'!CN14</f>
        <v>0</v>
      </c>
      <c r="AP10" s="32">
        <f>'5-Year Plan (2014-19)'!CO14</f>
        <v>0</v>
      </c>
      <c r="AQ10" s="32" t="str">
        <f>'5-Year Plan (2014-19)'!CP14</f>
        <v/>
      </c>
      <c r="AR10" s="35">
        <f>'5-Year Plan (2014-19)'!CQ14</f>
        <v>0</v>
      </c>
      <c r="AS10" s="32">
        <f>'5-Year Plan (2014-19)'!CR14</f>
        <v>0</v>
      </c>
      <c r="AT10" s="32" t="str">
        <f>'5-Year Plan (2014-19)'!CS14</f>
        <v/>
      </c>
      <c r="AU10" s="35">
        <f>'5-Year Plan (2014-19)'!CT14</f>
        <v>0</v>
      </c>
      <c r="AV10" s="35">
        <f>'5-Year Plan (2014-19)'!CU14</f>
        <v>0</v>
      </c>
      <c r="AW10" s="35">
        <f>'5-Year Plan (2014-19)'!CV14</f>
        <v>0</v>
      </c>
      <c r="AX10" s="35">
        <f>'5-Year Plan (2014-19)'!CW14</f>
        <v>0</v>
      </c>
      <c r="AY10" s="399">
        <f>'5-Year Plan (2014-19)'!CX14</f>
        <v>0</v>
      </c>
      <c r="AZ10" s="206">
        <f>'5-Year Plan (2014-19)'!CY14</f>
        <v>0</v>
      </c>
      <c r="BA10" s="572">
        <f>'5-Year Plan (2014-19)'!CZ14</f>
        <v>0</v>
      </c>
    </row>
    <row r="11" spans="1:53" ht="30">
      <c r="A11" s="1"/>
      <c r="B11" s="20" t="s">
        <v>140</v>
      </c>
      <c r="C11" s="19"/>
      <c r="D11" s="33">
        <f>'5-Year Plan (2014-19)'!BC15</f>
        <v>0</v>
      </c>
      <c r="E11" s="33" t="str">
        <f>'5-Year Plan (2014-19)'!BD15</f>
        <v/>
      </c>
      <c r="F11" s="33">
        <f>'5-Year Plan (2014-19)'!BE15</f>
        <v>0</v>
      </c>
      <c r="G11" s="33">
        <f>'5-Year Plan (2014-19)'!BF15</f>
        <v>5468</v>
      </c>
      <c r="H11" s="33">
        <f>'5-Year Plan (2014-19)'!BG15</f>
        <v>20.905267008046817</v>
      </c>
      <c r="I11" s="33">
        <f>'5-Year Plan (2014-19)'!BH15</f>
        <v>114310</v>
      </c>
      <c r="J11" s="33">
        <f>'5-Year Plan (2014-19)'!BI15</f>
        <v>16000</v>
      </c>
      <c r="K11" s="33">
        <f>'5-Year Plan (2014-19)'!BJ15</f>
        <v>25</v>
      </c>
      <c r="L11" s="33">
        <f>'5-Year Plan (2014-19)'!BK15</f>
        <v>400000</v>
      </c>
      <c r="M11" s="33">
        <f>'5-Year Plan (2014-19)'!BL15</f>
        <v>3849</v>
      </c>
      <c r="N11" s="33">
        <f>'5-Year Plan (2014-19)'!BM15</f>
        <v>7.3029358274876595</v>
      </c>
      <c r="O11" s="33">
        <f>'5-Year Plan (2014-19)'!BN15</f>
        <v>28109</v>
      </c>
      <c r="P11" s="33">
        <f>'5-Year Plan (2014-19)'!BO15</f>
        <v>3200</v>
      </c>
      <c r="Q11" s="33">
        <f>'5-Year Plan (2014-19)'!BP15</f>
        <v>184.375</v>
      </c>
      <c r="R11" s="33">
        <f>'5-Year Plan (2014-19)'!BQ15</f>
        <v>590000</v>
      </c>
      <c r="S11" s="33">
        <f>'5-Year Plan (2014-19)'!BR15</f>
        <v>110</v>
      </c>
      <c r="T11" s="33">
        <f>'5-Year Plan (2014-19)'!BS15</f>
        <v>738</v>
      </c>
      <c r="U11" s="33">
        <f>'5-Year Plan (2014-19)'!BT15</f>
        <v>81180</v>
      </c>
      <c r="V11" s="670">
        <f>'5-Year Plan (2014-19)'!BU15</f>
        <v>0</v>
      </c>
      <c r="W11" s="33">
        <f>'5-Year Plan (2014-19)'!BV15</f>
        <v>0</v>
      </c>
      <c r="X11" s="33">
        <f>'5-Year Plan (2014-19)'!BW15</f>
        <v>0</v>
      </c>
      <c r="Y11" s="33">
        <f>'5-Year Plan (2014-19)'!BX15</f>
        <v>4754592</v>
      </c>
      <c r="Z11" s="487">
        <f>'5-Year Plan (2014-19)'!BY15</f>
        <v>0.56052969424085175</v>
      </c>
      <c r="AA11" s="33">
        <f>'5-Year Plan (2014-19)'!BZ15</f>
        <v>2665090</v>
      </c>
      <c r="AB11" s="33">
        <f>'5-Year Plan (2014-19)'!CA15</f>
        <v>4672080</v>
      </c>
      <c r="AC11" s="33">
        <f>'5-Year Plan (2014-19)'!CB15</f>
        <v>0</v>
      </c>
      <c r="AD11" s="33" t="str">
        <f>'5-Year Plan (2014-19)'!CC15</f>
        <v/>
      </c>
      <c r="AE11" s="33">
        <f>'5-Year Plan (2014-19)'!CD15</f>
        <v>0</v>
      </c>
      <c r="AF11" s="33">
        <f>'5-Year Plan (2014-19)'!CE15</f>
        <v>3878689</v>
      </c>
      <c r="AG11" s="33">
        <f>'5-Year Plan (2014-19)'!CF15</f>
        <v>6392</v>
      </c>
      <c r="AH11" s="33">
        <f>'5-Year Plan (2014-19)'!CG15</f>
        <v>36.839956195244056</v>
      </c>
      <c r="AI11" s="33">
        <f>'5-Year Plan (2014-19)'!CH15</f>
        <v>235481</v>
      </c>
      <c r="AJ11" s="33">
        <f>'5-Year Plan (2014-19)'!CI15</f>
        <v>0</v>
      </c>
      <c r="AK11" s="33" t="str">
        <f>'5-Year Plan (2014-19)'!CJ15</f>
        <v/>
      </c>
      <c r="AL11" s="33">
        <f>'5-Year Plan (2014-19)'!CK15</f>
        <v>0</v>
      </c>
      <c r="AM11" s="33">
        <f>'5-Year Plan (2014-19)'!CL15</f>
        <v>1200</v>
      </c>
      <c r="AN11" s="33">
        <f>'5-Year Plan (2014-19)'!CM15</f>
        <v>1205</v>
      </c>
      <c r="AO11" s="33">
        <f>'5-Year Plan (2014-19)'!CN15</f>
        <v>1446000</v>
      </c>
      <c r="AP11" s="33">
        <f>'5-Year Plan (2014-19)'!CO15</f>
        <v>1700</v>
      </c>
      <c r="AQ11" s="33">
        <f>'5-Year Plan (2014-19)'!CP15</f>
        <v>163</v>
      </c>
      <c r="AR11" s="33">
        <f>'5-Year Plan (2014-19)'!CQ15</f>
        <v>277100</v>
      </c>
      <c r="AS11" s="33">
        <f>'5-Year Plan (2014-19)'!CR15</f>
        <v>0</v>
      </c>
      <c r="AT11" s="33" t="str">
        <f>'5-Year Plan (2014-19)'!CS15</f>
        <v/>
      </c>
      <c r="AU11" s="33">
        <f>'5-Year Plan (2014-19)'!CT15</f>
        <v>0</v>
      </c>
      <c r="AV11" s="33">
        <f>'5-Year Plan (2014-19)'!CU15</f>
        <v>1958581</v>
      </c>
      <c r="AW11" s="33">
        <f>'5-Year Plan (2014-19)'!CV15</f>
        <v>0</v>
      </c>
      <c r="AX11" s="33">
        <f>'5-Year Plan (2014-19)'!CW15</f>
        <v>5000</v>
      </c>
      <c r="AY11" s="33">
        <f>'5-Year Plan (2014-19)'!CX15</f>
        <v>583726.69999999995</v>
      </c>
      <c r="AZ11" s="33">
        <f>'5-Year Plan (2014-19)'!CY15</f>
        <v>6425996.7000000002</v>
      </c>
      <c r="BA11" s="572">
        <f>'5-Year Plan (2014-19)'!CZ15</f>
        <v>0</v>
      </c>
    </row>
    <row r="12" spans="1:53" ht="28.5">
      <c r="A12" s="16"/>
      <c r="B12" s="16" t="s">
        <v>5</v>
      </c>
      <c r="C12" s="17" t="s">
        <v>1</v>
      </c>
      <c r="D12" s="398">
        <f>'5-Year Plan (2014-19)'!BC16</f>
        <v>0</v>
      </c>
      <c r="E12" s="398" t="str">
        <f>'5-Year Plan (2014-19)'!BD16</f>
        <v/>
      </c>
      <c r="F12" s="399">
        <f>'5-Year Plan (2014-19)'!BE16</f>
        <v>0</v>
      </c>
      <c r="G12" s="398">
        <f>'5-Year Plan (2014-19)'!BF16</f>
        <v>1000</v>
      </c>
      <c r="H12" s="398">
        <f>'5-Year Plan (2014-19)'!BG16</f>
        <v>25</v>
      </c>
      <c r="I12" s="399">
        <f>'5-Year Plan (2014-19)'!BH16</f>
        <v>25000</v>
      </c>
      <c r="J12" s="398">
        <f>'5-Year Plan (2014-19)'!BI16</f>
        <v>0</v>
      </c>
      <c r="K12" s="398" t="str">
        <f>'5-Year Plan (2014-19)'!BJ16</f>
        <v/>
      </c>
      <c r="L12" s="399">
        <f>'5-Year Plan (2014-19)'!BK16</f>
        <v>0</v>
      </c>
      <c r="M12" s="398">
        <f>'5-Year Plan (2014-19)'!BL16</f>
        <v>2800</v>
      </c>
      <c r="N12" s="398">
        <f>'5-Year Plan (2014-19)'!BM16</f>
        <v>25</v>
      </c>
      <c r="O12" s="399">
        <f>'5-Year Plan (2014-19)'!BN16</f>
        <v>70000</v>
      </c>
      <c r="P12" s="398">
        <f>'5-Year Plan (2014-19)'!BO16</f>
        <v>0</v>
      </c>
      <c r="Q12" s="398" t="str">
        <f>'5-Year Plan (2014-19)'!BP16</f>
        <v/>
      </c>
      <c r="R12" s="399">
        <f>'5-Year Plan (2014-19)'!BQ16</f>
        <v>0</v>
      </c>
      <c r="S12" s="398">
        <f>'5-Year Plan (2014-19)'!BR16</f>
        <v>0</v>
      </c>
      <c r="T12" s="398" t="str">
        <f>'5-Year Plan (2014-19)'!BS16</f>
        <v/>
      </c>
      <c r="U12" s="399">
        <f>'5-Year Plan (2014-19)'!BT16</f>
        <v>0</v>
      </c>
      <c r="V12" s="668"/>
      <c r="W12" s="399"/>
      <c r="X12" s="399"/>
      <c r="Y12" s="398">
        <f>'5-Year Plan (2014-19)'!BX16</f>
        <v>1532000</v>
      </c>
      <c r="Z12" s="419">
        <f>'5-Year Plan (2014-19)'!BY16</f>
        <v>0.27415143603133157</v>
      </c>
      <c r="AA12" s="399">
        <f>'5-Year Plan (2014-19)'!BZ16</f>
        <v>420000</v>
      </c>
      <c r="AB12" s="398">
        <f>'5-Year Plan (2014-19)'!CA16</f>
        <v>0</v>
      </c>
      <c r="AC12" s="398">
        <f>'5-Year Plan (2014-19)'!CB16</f>
        <v>0</v>
      </c>
      <c r="AD12" s="398" t="str">
        <f>'5-Year Plan (2014-19)'!CC16</f>
        <v/>
      </c>
      <c r="AE12" s="399">
        <f>'5-Year Plan (2014-19)'!CD16</f>
        <v>0</v>
      </c>
      <c r="AF12" s="399">
        <f>'5-Year Plan (2014-19)'!CE16</f>
        <v>515000</v>
      </c>
      <c r="AG12" s="398">
        <f>'5-Year Plan (2014-19)'!CF16</f>
        <v>0</v>
      </c>
      <c r="AH12" s="398" t="str">
        <f>'5-Year Plan (2014-19)'!CG16</f>
        <v/>
      </c>
      <c r="AI12" s="399">
        <f>'5-Year Plan (2014-19)'!CH16</f>
        <v>0</v>
      </c>
      <c r="AJ12" s="398">
        <f>'5-Year Plan (2014-19)'!CI16</f>
        <v>0</v>
      </c>
      <c r="AK12" s="398" t="str">
        <f>'5-Year Plan (2014-19)'!CJ16</f>
        <v/>
      </c>
      <c r="AL12" s="399">
        <f>'5-Year Plan (2014-19)'!CK16</f>
        <v>0</v>
      </c>
      <c r="AM12" s="398">
        <f>'5-Year Plan (2014-19)'!CL16</f>
        <v>170</v>
      </c>
      <c r="AN12" s="398">
        <f>'5-Year Plan (2014-19)'!CM16</f>
        <v>1298</v>
      </c>
      <c r="AO12" s="399">
        <f>'5-Year Plan (2014-19)'!CN16</f>
        <v>220660</v>
      </c>
      <c r="AP12" s="398">
        <f>'5-Year Plan (2014-19)'!CO16</f>
        <v>1850</v>
      </c>
      <c r="AQ12" s="398">
        <f>'5-Year Plan (2014-19)'!CP16</f>
        <v>163</v>
      </c>
      <c r="AR12" s="399">
        <f>'5-Year Plan (2014-19)'!CQ16</f>
        <v>301550</v>
      </c>
      <c r="AS12" s="398">
        <f>'5-Year Plan (2014-19)'!CR16</f>
        <v>0</v>
      </c>
      <c r="AT12" s="398" t="str">
        <f>'5-Year Plan (2014-19)'!CS16</f>
        <v/>
      </c>
      <c r="AU12" s="399">
        <f>'5-Year Plan (2014-19)'!CT16</f>
        <v>0</v>
      </c>
      <c r="AV12" s="422">
        <f>'5-Year Plan (2014-19)'!CU16</f>
        <v>522210</v>
      </c>
      <c r="AW12" s="399">
        <f>'5-Year Plan (2014-19)'!CV16</f>
        <v>0</v>
      </c>
      <c r="AX12" s="399">
        <f>'5-Year Plan (2014-19)'!CW16</f>
        <v>5000</v>
      </c>
      <c r="AY12" s="399">
        <f>'5-Year Plan (2014-19)'!CX16</f>
        <v>103721</v>
      </c>
      <c r="AZ12" s="206">
        <f>'5-Year Plan (2014-19)'!CY16</f>
        <v>1145931</v>
      </c>
      <c r="BA12" s="572">
        <f>'5-Year Plan (2014-19)'!CZ16</f>
        <v>0</v>
      </c>
    </row>
    <row r="13" spans="1:53">
      <c r="A13" s="16"/>
      <c r="B13" s="16"/>
      <c r="C13" s="17" t="s">
        <v>55</v>
      </c>
      <c r="D13" s="398">
        <f>'5-Year Plan (2014-19)'!BC17</f>
        <v>0</v>
      </c>
      <c r="E13" s="398" t="str">
        <f>'5-Year Plan (2014-19)'!BD17</f>
        <v/>
      </c>
      <c r="F13" s="399">
        <f>'5-Year Plan (2014-19)'!BE17</f>
        <v>0</v>
      </c>
      <c r="G13" s="398">
        <f>'5-Year Plan (2014-19)'!BF17</f>
        <v>2500</v>
      </c>
      <c r="H13" s="398">
        <f>'5-Year Plan (2014-19)'!BG17</f>
        <v>20</v>
      </c>
      <c r="I13" s="399">
        <f>'5-Year Plan (2014-19)'!BH17</f>
        <v>50000</v>
      </c>
      <c r="J13" s="398">
        <f>'5-Year Plan (2014-19)'!BI17</f>
        <v>0</v>
      </c>
      <c r="K13" s="398" t="str">
        <f>'5-Year Plan (2014-19)'!BJ17</f>
        <v/>
      </c>
      <c r="L13" s="399">
        <f>'5-Year Plan (2014-19)'!BK17</f>
        <v>0</v>
      </c>
      <c r="M13" s="398">
        <f>'5-Year Plan (2014-19)'!BL17</f>
        <v>1600</v>
      </c>
      <c r="N13" s="398">
        <f>'5-Year Plan (2014-19)'!BM17</f>
        <v>25</v>
      </c>
      <c r="O13" s="399">
        <f>'5-Year Plan (2014-19)'!BN17</f>
        <v>40000</v>
      </c>
      <c r="P13" s="398">
        <f>'5-Year Plan (2014-19)'!BO17</f>
        <v>800</v>
      </c>
      <c r="Q13" s="398">
        <f>'5-Year Plan (2014-19)'!BP17</f>
        <v>360</v>
      </c>
      <c r="R13" s="399">
        <f>'5-Year Plan (2014-19)'!BQ17</f>
        <v>288000</v>
      </c>
      <c r="S13" s="398">
        <f>'5-Year Plan (2014-19)'!BR17</f>
        <v>0</v>
      </c>
      <c r="T13" s="398" t="str">
        <f>'5-Year Plan (2014-19)'!BS17</f>
        <v/>
      </c>
      <c r="U13" s="399">
        <f>'5-Year Plan (2014-19)'!BT17</f>
        <v>0</v>
      </c>
      <c r="V13" s="668"/>
      <c r="W13" s="399"/>
      <c r="X13" s="399"/>
      <c r="Y13" s="398">
        <f>'5-Year Plan (2014-19)'!BX17</f>
        <v>1500000</v>
      </c>
      <c r="Z13" s="419">
        <f>'5-Year Plan (2014-19)'!BY17</f>
        <v>0.42</v>
      </c>
      <c r="AA13" s="399">
        <f>'5-Year Plan (2014-19)'!BZ17</f>
        <v>630000</v>
      </c>
      <c r="AB13" s="398">
        <f>'5-Year Plan (2014-19)'!CA17</f>
        <v>1500000</v>
      </c>
      <c r="AC13" s="398">
        <f>'5-Year Plan (2014-19)'!CB17</f>
        <v>0</v>
      </c>
      <c r="AD13" s="398" t="str">
        <f>'5-Year Plan (2014-19)'!CC17</f>
        <v/>
      </c>
      <c r="AE13" s="399">
        <f>'5-Year Plan (2014-19)'!CD17</f>
        <v>0</v>
      </c>
      <c r="AF13" s="399">
        <f>'5-Year Plan (2014-19)'!CE17</f>
        <v>1008000</v>
      </c>
      <c r="AG13" s="398">
        <f>'5-Year Plan (2014-19)'!CF17</f>
        <v>0</v>
      </c>
      <c r="AH13" s="398" t="str">
        <f>'5-Year Plan (2014-19)'!CG17</f>
        <v/>
      </c>
      <c r="AI13" s="399">
        <f>'5-Year Plan (2014-19)'!CH17</f>
        <v>0</v>
      </c>
      <c r="AJ13" s="398">
        <f>'5-Year Plan (2014-19)'!CI17</f>
        <v>0</v>
      </c>
      <c r="AK13" s="398" t="str">
        <f>'5-Year Plan (2014-19)'!CJ17</f>
        <v/>
      </c>
      <c r="AL13" s="399">
        <f>'5-Year Plan (2014-19)'!CK17</f>
        <v>0</v>
      </c>
      <c r="AM13" s="398">
        <f>'5-Year Plan (2014-19)'!CL17</f>
        <v>0</v>
      </c>
      <c r="AN13" s="398" t="str">
        <f>'5-Year Plan (2014-19)'!CM17</f>
        <v/>
      </c>
      <c r="AO13" s="399">
        <f>'5-Year Plan (2014-19)'!CN17</f>
        <v>0</v>
      </c>
      <c r="AP13" s="398">
        <f>'5-Year Plan (2014-19)'!CO17</f>
        <v>0</v>
      </c>
      <c r="AQ13" s="398" t="str">
        <f>'5-Year Plan (2014-19)'!CP17</f>
        <v/>
      </c>
      <c r="AR13" s="399">
        <f>'5-Year Plan (2014-19)'!CQ17</f>
        <v>0</v>
      </c>
      <c r="AS13" s="398">
        <f>'5-Year Plan (2014-19)'!CR17</f>
        <v>0</v>
      </c>
      <c r="AT13" s="398" t="str">
        <f>'5-Year Plan (2014-19)'!CS17</f>
        <v/>
      </c>
      <c r="AU13" s="399">
        <f>'5-Year Plan (2014-19)'!CT17</f>
        <v>0</v>
      </c>
      <c r="AV13" s="399">
        <f>'5-Year Plan (2014-19)'!CU17</f>
        <v>0</v>
      </c>
      <c r="AW13" s="399">
        <f>'5-Year Plan (2014-19)'!CV17</f>
        <v>0</v>
      </c>
      <c r="AX13" s="399">
        <f>'5-Year Plan (2014-19)'!CW17</f>
        <v>0</v>
      </c>
      <c r="AY13" s="399">
        <f>'5-Year Plan (2014-19)'!CX17</f>
        <v>100800</v>
      </c>
      <c r="AZ13" s="206">
        <f>'5-Year Plan (2014-19)'!CY17</f>
        <v>1108800</v>
      </c>
      <c r="BA13" s="572">
        <f>'5-Year Plan (2014-19)'!CZ17</f>
        <v>0</v>
      </c>
    </row>
    <row r="14" spans="1:53">
      <c r="A14" s="16"/>
      <c r="B14" s="16"/>
      <c r="C14" s="17" t="s">
        <v>56</v>
      </c>
      <c r="D14" s="398">
        <f>'5-Year Plan (2014-19)'!BC18</f>
        <v>0</v>
      </c>
      <c r="E14" s="398" t="str">
        <f>'5-Year Plan (2014-19)'!BD18</f>
        <v/>
      </c>
      <c r="F14" s="399">
        <f>'5-Year Plan (2014-19)'!BE18</f>
        <v>0</v>
      </c>
      <c r="G14" s="398">
        <f>'5-Year Plan (2014-19)'!BF18</f>
        <v>0</v>
      </c>
      <c r="H14" s="398" t="str">
        <f>'5-Year Plan (2014-19)'!BG18</f>
        <v/>
      </c>
      <c r="I14" s="399">
        <f>'5-Year Plan (2014-19)'!BH18</f>
        <v>0</v>
      </c>
      <c r="J14" s="398">
        <f>'5-Year Plan (2014-19)'!BI18</f>
        <v>0</v>
      </c>
      <c r="K14" s="398" t="str">
        <f>'5-Year Plan (2014-19)'!BJ18</f>
        <v/>
      </c>
      <c r="L14" s="399">
        <f>'5-Year Plan (2014-19)'!BK18</f>
        <v>0</v>
      </c>
      <c r="M14" s="398">
        <f>'5-Year Plan (2014-19)'!BL18</f>
        <v>0</v>
      </c>
      <c r="N14" s="398" t="str">
        <f>'5-Year Plan (2014-19)'!BM18</f>
        <v/>
      </c>
      <c r="O14" s="399">
        <f>'5-Year Plan (2014-19)'!BN18</f>
        <v>0</v>
      </c>
      <c r="P14" s="398">
        <f>'5-Year Plan (2014-19)'!BO18</f>
        <v>0</v>
      </c>
      <c r="Q14" s="398" t="str">
        <f>'5-Year Plan (2014-19)'!BP18</f>
        <v/>
      </c>
      <c r="R14" s="399">
        <f>'5-Year Plan (2014-19)'!BQ18</f>
        <v>0</v>
      </c>
      <c r="S14" s="398">
        <f>'5-Year Plan (2014-19)'!BR18</f>
        <v>0</v>
      </c>
      <c r="T14" s="398" t="str">
        <f>'5-Year Plan (2014-19)'!BS18</f>
        <v/>
      </c>
      <c r="U14" s="399">
        <f>'5-Year Plan (2014-19)'!BT18</f>
        <v>0</v>
      </c>
      <c r="V14" s="668"/>
      <c r="W14" s="399"/>
      <c r="X14" s="399"/>
      <c r="Y14" s="398">
        <f>'5-Year Plan (2014-19)'!BX18</f>
        <v>0</v>
      </c>
      <c r="Z14" s="419" t="str">
        <f>'5-Year Plan (2014-19)'!BY18</f>
        <v/>
      </c>
      <c r="AA14" s="399">
        <f>'5-Year Plan (2014-19)'!BZ18</f>
        <v>0</v>
      </c>
      <c r="AB14" s="398">
        <f>'5-Year Plan (2014-19)'!CA18</f>
        <v>0</v>
      </c>
      <c r="AC14" s="398">
        <f>'5-Year Plan (2014-19)'!CB18</f>
        <v>0</v>
      </c>
      <c r="AD14" s="398" t="str">
        <f>'5-Year Plan (2014-19)'!CC18</f>
        <v/>
      </c>
      <c r="AE14" s="399">
        <f>'5-Year Plan (2014-19)'!CD18</f>
        <v>0</v>
      </c>
      <c r="AF14" s="399">
        <f>'5-Year Plan (2014-19)'!CE18</f>
        <v>0</v>
      </c>
      <c r="AG14" s="398">
        <f>'5-Year Plan (2014-19)'!CF18</f>
        <v>0</v>
      </c>
      <c r="AH14" s="398" t="str">
        <f>'5-Year Plan (2014-19)'!CG18</f>
        <v/>
      </c>
      <c r="AI14" s="399">
        <f>'5-Year Plan (2014-19)'!CH18</f>
        <v>0</v>
      </c>
      <c r="AJ14" s="398">
        <f>'5-Year Plan (2014-19)'!CI18</f>
        <v>0</v>
      </c>
      <c r="AK14" s="398" t="str">
        <f>'5-Year Plan (2014-19)'!CJ18</f>
        <v/>
      </c>
      <c r="AL14" s="399">
        <f>'5-Year Plan (2014-19)'!CK18</f>
        <v>0</v>
      </c>
      <c r="AM14" s="398">
        <f>'5-Year Plan (2014-19)'!CL18</f>
        <v>0</v>
      </c>
      <c r="AN14" s="398" t="str">
        <f>'5-Year Plan (2014-19)'!CM18</f>
        <v/>
      </c>
      <c r="AO14" s="399">
        <f>'5-Year Plan (2014-19)'!CN18</f>
        <v>0</v>
      </c>
      <c r="AP14" s="398">
        <f>'5-Year Plan (2014-19)'!CO18</f>
        <v>0</v>
      </c>
      <c r="AQ14" s="398" t="str">
        <f>'5-Year Plan (2014-19)'!CP18</f>
        <v/>
      </c>
      <c r="AR14" s="399">
        <f>'5-Year Plan (2014-19)'!CQ18</f>
        <v>0</v>
      </c>
      <c r="AS14" s="398">
        <f>'5-Year Plan (2014-19)'!CR18</f>
        <v>0</v>
      </c>
      <c r="AT14" s="398" t="str">
        <f>'5-Year Plan (2014-19)'!CS18</f>
        <v/>
      </c>
      <c r="AU14" s="399">
        <f>'5-Year Plan (2014-19)'!CT18</f>
        <v>0</v>
      </c>
      <c r="AV14" s="399">
        <f>'5-Year Plan (2014-19)'!CU18</f>
        <v>0</v>
      </c>
      <c r="AW14" s="399">
        <f>'5-Year Plan (2014-19)'!CV18</f>
        <v>0</v>
      </c>
      <c r="AX14" s="399">
        <f>'5-Year Plan (2014-19)'!CW18</f>
        <v>0</v>
      </c>
      <c r="AY14" s="399">
        <f>'5-Year Plan (2014-19)'!CX18</f>
        <v>0</v>
      </c>
      <c r="AZ14" s="206">
        <f>'5-Year Plan (2014-19)'!CY18</f>
        <v>0</v>
      </c>
      <c r="BA14" s="572">
        <f>'5-Year Plan (2014-19)'!CZ18</f>
        <v>0</v>
      </c>
    </row>
    <row r="15" spans="1:53">
      <c r="A15" s="16"/>
      <c r="B15" s="18"/>
      <c r="C15" s="19" t="s">
        <v>57</v>
      </c>
      <c r="D15" s="398">
        <f>'5-Year Plan (2014-19)'!BC19</f>
        <v>0</v>
      </c>
      <c r="E15" s="398" t="str">
        <f>'5-Year Plan (2014-19)'!BD19</f>
        <v/>
      </c>
      <c r="F15" s="399">
        <f>'5-Year Plan (2014-19)'!BE19</f>
        <v>0</v>
      </c>
      <c r="G15" s="398">
        <f>'5-Year Plan (2014-19)'!BF19</f>
        <v>0</v>
      </c>
      <c r="H15" s="398" t="str">
        <f>'5-Year Plan (2014-19)'!BG19</f>
        <v/>
      </c>
      <c r="I15" s="399">
        <f>'5-Year Plan (2014-19)'!BH19</f>
        <v>0</v>
      </c>
      <c r="J15" s="398">
        <f>'5-Year Plan (2014-19)'!BI19</f>
        <v>0</v>
      </c>
      <c r="K15" s="398" t="str">
        <f>'5-Year Plan (2014-19)'!BJ19</f>
        <v/>
      </c>
      <c r="L15" s="399">
        <f>'5-Year Plan (2014-19)'!BK19</f>
        <v>0</v>
      </c>
      <c r="M15" s="398">
        <f>'5-Year Plan (2014-19)'!BL19</f>
        <v>0</v>
      </c>
      <c r="N15" s="398" t="str">
        <f>'5-Year Plan (2014-19)'!BM19</f>
        <v/>
      </c>
      <c r="O15" s="399">
        <f>'5-Year Plan (2014-19)'!BN19</f>
        <v>0</v>
      </c>
      <c r="P15" s="398">
        <f>'5-Year Plan (2014-19)'!BO19</f>
        <v>0</v>
      </c>
      <c r="Q15" s="398" t="str">
        <f>'5-Year Plan (2014-19)'!BP19</f>
        <v/>
      </c>
      <c r="R15" s="399">
        <f>'5-Year Plan (2014-19)'!BQ19</f>
        <v>0</v>
      </c>
      <c r="S15" s="398">
        <f>'5-Year Plan (2014-19)'!BR19</f>
        <v>0</v>
      </c>
      <c r="T15" s="398" t="str">
        <f>'5-Year Plan (2014-19)'!BS19</f>
        <v/>
      </c>
      <c r="U15" s="399">
        <f>'5-Year Plan (2014-19)'!BT19</f>
        <v>0</v>
      </c>
      <c r="V15" s="668"/>
      <c r="W15" s="399"/>
      <c r="X15" s="399"/>
      <c r="Y15" s="398">
        <f>'5-Year Plan (2014-19)'!BX19</f>
        <v>0</v>
      </c>
      <c r="Z15" s="419" t="str">
        <f>'5-Year Plan (2014-19)'!BY19</f>
        <v/>
      </c>
      <c r="AA15" s="399">
        <f>'5-Year Plan (2014-19)'!BZ19</f>
        <v>0</v>
      </c>
      <c r="AB15" s="398">
        <f>'5-Year Plan (2014-19)'!CA19</f>
        <v>0</v>
      </c>
      <c r="AC15" s="398">
        <f>'5-Year Plan (2014-19)'!CB19</f>
        <v>0</v>
      </c>
      <c r="AD15" s="398" t="str">
        <f>'5-Year Plan (2014-19)'!CC19</f>
        <v/>
      </c>
      <c r="AE15" s="399">
        <f>'5-Year Plan (2014-19)'!CD19</f>
        <v>0</v>
      </c>
      <c r="AF15" s="421">
        <f>'5-Year Plan (2014-19)'!CE19</f>
        <v>0</v>
      </c>
      <c r="AG15" s="398">
        <f>'5-Year Plan (2014-19)'!CF19</f>
        <v>500</v>
      </c>
      <c r="AH15" s="398">
        <f>'5-Year Plan (2014-19)'!CG19</f>
        <v>24</v>
      </c>
      <c r="AI15" s="399">
        <f>'5-Year Plan (2014-19)'!CH19</f>
        <v>12000</v>
      </c>
      <c r="AJ15" s="398">
        <f>'5-Year Plan (2014-19)'!CI19</f>
        <v>0</v>
      </c>
      <c r="AK15" s="398" t="str">
        <f>'5-Year Plan (2014-19)'!CJ19</f>
        <v/>
      </c>
      <c r="AL15" s="399">
        <f>'5-Year Plan (2014-19)'!CK19</f>
        <v>0</v>
      </c>
      <c r="AM15" s="398">
        <f>'5-Year Plan (2014-19)'!CL19</f>
        <v>0</v>
      </c>
      <c r="AN15" s="398" t="str">
        <f>'5-Year Plan (2014-19)'!CM19</f>
        <v/>
      </c>
      <c r="AO15" s="399">
        <f>'5-Year Plan (2014-19)'!CN19</f>
        <v>0</v>
      </c>
      <c r="AP15" s="398">
        <f>'5-Year Plan (2014-19)'!CO19</f>
        <v>3000</v>
      </c>
      <c r="AQ15" s="398">
        <f>'5-Year Plan (2014-19)'!CP19</f>
        <v>159</v>
      </c>
      <c r="AR15" s="399">
        <f>'5-Year Plan (2014-19)'!CQ19</f>
        <v>477000</v>
      </c>
      <c r="AS15" s="398">
        <f>'5-Year Plan (2014-19)'!CR19</f>
        <v>0</v>
      </c>
      <c r="AT15" s="398" t="str">
        <f>'5-Year Plan (2014-19)'!CS19</f>
        <v/>
      </c>
      <c r="AU15" s="399">
        <f>'5-Year Plan (2014-19)'!CT19</f>
        <v>0</v>
      </c>
      <c r="AV15" s="399">
        <f>'5-Year Plan (2014-19)'!CU19</f>
        <v>489000</v>
      </c>
      <c r="AW15" s="399">
        <f>'5-Year Plan (2014-19)'!CV19</f>
        <v>0</v>
      </c>
      <c r="AX15" s="399">
        <f>'5-Year Plan (2014-19)'!CW19</f>
        <v>0</v>
      </c>
      <c r="AY15" s="399">
        <f>'5-Year Plan (2014-19)'!CX19</f>
        <v>48900</v>
      </c>
      <c r="AZ15" s="206">
        <f>'5-Year Plan (2014-19)'!CY19</f>
        <v>537900</v>
      </c>
      <c r="BA15" s="572">
        <f>'5-Year Plan (2014-19)'!CZ19</f>
        <v>0</v>
      </c>
    </row>
    <row r="16" spans="1:53" ht="30">
      <c r="A16" s="1"/>
      <c r="B16" s="20" t="s">
        <v>140</v>
      </c>
      <c r="C16" s="19"/>
      <c r="D16" s="33">
        <f>'5-Year Plan (2014-19)'!BC20</f>
        <v>0</v>
      </c>
      <c r="E16" s="33" t="str">
        <f>'5-Year Plan (2014-19)'!BD20</f>
        <v/>
      </c>
      <c r="F16" s="33">
        <f>'5-Year Plan (2014-19)'!BE20</f>
        <v>0</v>
      </c>
      <c r="G16" s="33">
        <f>'5-Year Plan (2014-19)'!BF20</f>
        <v>3500</v>
      </c>
      <c r="H16" s="33">
        <f>'5-Year Plan (2014-19)'!BG20</f>
        <v>21.428571428571427</v>
      </c>
      <c r="I16" s="33">
        <f>'5-Year Plan (2014-19)'!BH20</f>
        <v>75000</v>
      </c>
      <c r="J16" s="33">
        <f>'5-Year Plan (2014-19)'!BI20</f>
        <v>0</v>
      </c>
      <c r="K16" s="33" t="str">
        <f>'5-Year Plan (2014-19)'!BJ20</f>
        <v/>
      </c>
      <c r="L16" s="33">
        <f>'5-Year Plan (2014-19)'!BK20</f>
        <v>0</v>
      </c>
      <c r="M16" s="33">
        <f>'5-Year Plan (2014-19)'!BL20</f>
        <v>4400</v>
      </c>
      <c r="N16" s="33">
        <f>'5-Year Plan (2014-19)'!BM20</f>
        <v>25</v>
      </c>
      <c r="O16" s="33">
        <f>'5-Year Plan (2014-19)'!BN20</f>
        <v>110000</v>
      </c>
      <c r="P16" s="33">
        <f>'5-Year Plan (2014-19)'!BO20</f>
        <v>800</v>
      </c>
      <c r="Q16" s="33">
        <f>'5-Year Plan (2014-19)'!BP20</f>
        <v>360</v>
      </c>
      <c r="R16" s="33">
        <f>'5-Year Plan (2014-19)'!BQ20</f>
        <v>288000</v>
      </c>
      <c r="S16" s="33">
        <f>'5-Year Plan (2014-19)'!BR20</f>
        <v>0</v>
      </c>
      <c r="T16" s="33" t="str">
        <f>'5-Year Plan (2014-19)'!BS20</f>
        <v/>
      </c>
      <c r="U16" s="33">
        <f>'5-Year Plan (2014-19)'!BT20</f>
        <v>0</v>
      </c>
      <c r="V16" s="670">
        <f>'5-Year Plan (2014-19)'!BU20</f>
        <v>0</v>
      </c>
      <c r="W16" s="33">
        <f>'5-Year Plan (2014-19)'!BV20</f>
        <v>0</v>
      </c>
      <c r="X16" s="33">
        <f>'5-Year Plan (2014-19)'!BW20</f>
        <v>0</v>
      </c>
      <c r="Y16" s="33">
        <f>'5-Year Plan (2014-19)'!BX20</f>
        <v>3032000</v>
      </c>
      <c r="Z16" s="33">
        <f>'5-Year Plan (2014-19)'!BY20</f>
        <v>0.34630606860158314</v>
      </c>
      <c r="AA16" s="33">
        <f>'5-Year Plan (2014-19)'!BZ20</f>
        <v>1050000</v>
      </c>
      <c r="AB16" s="33">
        <f>'5-Year Plan (2014-19)'!CA20</f>
        <v>1500000</v>
      </c>
      <c r="AC16" s="33">
        <f>'5-Year Plan (2014-19)'!CB20</f>
        <v>0</v>
      </c>
      <c r="AD16" s="33" t="str">
        <f>'5-Year Plan (2014-19)'!CC20</f>
        <v/>
      </c>
      <c r="AE16" s="33">
        <f>'5-Year Plan (2014-19)'!CD20</f>
        <v>0</v>
      </c>
      <c r="AF16" s="33">
        <f>'5-Year Plan (2014-19)'!CE20</f>
        <v>1523000</v>
      </c>
      <c r="AG16" s="33">
        <f>'5-Year Plan (2014-19)'!CF20</f>
        <v>500</v>
      </c>
      <c r="AH16" s="33">
        <f>'5-Year Plan (2014-19)'!CG20</f>
        <v>24</v>
      </c>
      <c r="AI16" s="33">
        <f>'5-Year Plan (2014-19)'!CH20</f>
        <v>12000</v>
      </c>
      <c r="AJ16" s="33">
        <f>'5-Year Plan (2014-19)'!CI20</f>
        <v>0</v>
      </c>
      <c r="AK16" s="33" t="str">
        <f>'5-Year Plan (2014-19)'!CJ20</f>
        <v/>
      </c>
      <c r="AL16" s="33">
        <f>'5-Year Plan (2014-19)'!CK20</f>
        <v>0</v>
      </c>
      <c r="AM16" s="33">
        <f>'5-Year Plan (2014-19)'!CL20</f>
        <v>170</v>
      </c>
      <c r="AN16" s="33">
        <f>'5-Year Plan (2014-19)'!CM20</f>
        <v>1298</v>
      </c>
      <c r="AO16" s="33">
        <f>'5-Year Plan (2014-19)'!CN20</f>
        <v>220660</v>
      </c>
      <c r="AP16" s="33">
        <f>'5-Year Plan (2014-19)'!CO20</f>
        <v>4850</v>
      </c>
      <c r="AQ16" s="33">
        <f>'5-Year Plan (2014-19)'!CP20</f>
        <v>160.5257731958763</v>
      </c>
      <c r="AR16" s="33">
        <f>'5-Year Plan (2014-19)'!CQ20</f>
        <v>778550</v>
      </c>
      <c r="AS16" s="33">
        <f>'5-Year Plan (2014-19)'!CR20</f>
        <v>0</v>
      </c>
      <c r="AT16" s="33" t="str">
        <f>'5-Year Plan (2014-19)'!CS20</f>
        <v/>
      </c>
      <c r="AU16" s="33">
        <f>'5-Year Plan (2014-19)'!CT20</f>
        <v>0</v>
      </c>
      <c r="AV16" s="33">
        <f>'5-Year Plan (2014-19)'!CU20</f>
        <v>1011210</v>
      </c>
      <c r="AW16" s="33">
        <f>'5-Year Plan (2014-19)'!CV20</f>
        <v>0</v>
      </c>
      <c r="AX16" s="33">
        <f>'5-Year Plan (2014-19)'!CW20</f>
        <v>5000</v>
      </c>
      <c r="AY16" s="33">
        <f>'5-Year Plan (2014-19)'!CX20</f>
        <v>253421</v>
      </c>
      <c r="AZ16" s="33">
        <f>'5-Year Plan (2014-19)'!CY20</f>
        <v>2792631</v>
      </c>
      <c r="BA16" s="572">
        <f>'5-Year Plan (2014-19)'!CZ20</f>
        <v>0</v>
      </c>
    </row>
    <row r="17" spans="1:53">
      <c r="A17" s="16"/>
      <c r="B17" s="16" t="s">
        <v>6</v>
      </c>
      <c r="C17" s="17" t="s">
        <v>1</v>
      </c>
      <c r="D17" s="398">
        <f>'5-Year Plan (2014-19)'!BC21</f>
        <v>0</v>
      </c>
      <c r="E17" s="398" t="str">
        <f>'5-Year Plan (2014-19)'!BD21</f>
        <v/>
      </c>
      <c r="F17" s="399">
        <f>'5-Year Plan (2014-19)'!BE21</f>
        <v>0</v>
      </c>
      <c r="G17" s="398">
        <f>'5-Year Plan (2014-19)'!BF21</f>
        <v>2000</v>
      </c>
      <c r="H17" s="398">
        <f>'5-Year Plan (2014-19)'!BG21</f>
        <v>30</v>
      </c>
      <c r="I17" s="399">
        <f>'5-Year Plan (2014-19)'!BH21</f>
        <v>60000</v>
      </c>
      <c r="J17" s="398">
        <f>'5-Year Plan (2014-19)'!BI21</f>
        <v>4105</v>
      </c>
      <c r="K17" s="398">
        <f>'5-Year Plan (2014-19)'!BJ21</f>
        <v>30</v>
      </c>
      <c r="L17" s="399">
        <f>'5-Year Plan (2014-19)'!BK21</f>
        <v>123150</v>
      </c>
      <c r="M17" s="398">
        <f>'5-Year Plan (2014-19)'!BL21</f>
        <v>0</v>
      </c>
      <c r="N17" s="398" t="str">
        <f>'5-Year Plan (2014-19)'!BM21</f>
        <v/>
      </c>
      <c r="O17" s="399">
        <f>'5-Year Plan (2014-19)'!BN21</f>
        <v>0</v>
      </c>
      <c r="P17" s="398">
        <f>'5-Year Plan (2014-19)'!BO21</f>
        <v>0</v>
      </c>
      <c r="Q17" s="398" t="str">
        <f>'5-Year Plan (2014-19)'!BP21</f>
        <v/>
      </c>
      <c r="R17" s="399">
        <f>'5-Year Plan (2014-19)'!BQ21</f>
        <v>0</v>
      </c>
      <c r="S17" s="398">
        <f>'5-Year Plan (2014-19)'!BR21</f>
        <v>0</v>
      </c>
      <c r="T17" s="398" t="str">
        <f>'5-Year Plan (2014-19)'!BS21</f>
        <v/>
      </c>
      <c r="U17" s="399">
        <f>'5-Year Plan (2014-19)'!BT21</f>
        <v>0</v>
      </c>
      <c r="V17" s="668"/>
      <c r="W17" s="399"/>
      <c r="X17" s="399"/>
      <c r="Y17" s="398">
        <f>'5-Year Plan (2014-19)'!BX21</f>
        <v>0</v>
      </c>
      <c r="Z17" s="419" t="str">
        <f>'5-Year Plan (2014-19)'!BY21</f>
        <v/>
      </c>
      <c r="AA17" s="399">
        <f>'5-Year Plan (2014-19)'!BZ21</f>
        <v>0</v>
      </c>
      <c r="AB17" s="398">
        <f>'5-Year Plan (2014-19)'!CA21</f>
        <v>0</v>
      </c>
      <c r="AC17" s="398">
        <f>'5-Year Plan (2014-19)'!CB21</f>
        <v>0</v>
      </c>
      <c r="AD17" s="398" t="str">
        <f>'5-Year Plan (2014-19)'!CC21</f>
        <v/>
      </c>
      <c r="AE17" s="399">
        <f>'5-Year Plan (2014-19)'!CD21</f>
        <v>0</v>
      </c>
      <c r="AF17" s="399">
        <f>'5-Year Plan (2014-19)'!CE21</f>
        <v>183150</v>
      </c>
      <c r="AG17" s="398">
        <f>'5-Year Plan (2014-19)'!CF21</f>
        <v>0</v>
      </c>
      <c r="AH17" s="398" t="str">
        <f>'5-Year Plan (2014-19)'!CG21</f>
        <v/>
      </c>
      <c r="AI17" s="399">
        <f>'5-Year Plan (2014-19)'!CH21</f>
        <v>0</v>
      </c>
      <c r="AJ17" s="398">
        <f>'5-Year Plan (2014-19)'!CI21</f>
        <v>0</v>
      </c>
      <c r="AK17" s="398" t="str">
        <f>'5-Year Plan (2014-19)'!CJ21</f>
        <v/>
      </c>
      <c r="AL17" s="399">
        <f>'5-Year Plan (2014-19)'!CK21</f>
        <v>0</v>
      </c>
      <c r="AM17" s="398">
        <f>'5-Year Plan (2014-19)'!CL21</f>
        <v>0</v>
      </c>
      <c r="AN17" s="398" t="str">
        <f>'5-Year Plan (2014-19)'!CM21</f>
        <v/>
      </c>
      <c r="AO17" s="399">
        <f>'5-Year Plan (2014-19)'!CN21</f>
        <v>0</v>
      </c>
      <c r="AP17" s="398">
        <f>'5-Year Plan (2014-19)'!CO21</f>
        <v>0</v>
      </c>
      <c r="AQ17" s="398" t="str">
        <f>'5-Year Plan (2014-19)'!CP21</f>
        <v/>
      </c>
      <c r="AR17" s="399">
        <f>'5-Year Plan (2014-19)'!CQ21</f>
        <v>0</v>
      </c>
      <c r="AS17" s="398">
        <f>'5-Year Plan (2014-19)'!CR21</f>
        <v>0</v>
      </c>
      <c r="AT17" s="398" t="str">
        <f>'5-Year Plan (2014-19)'!CS21</f>
        <v/>
      </c>
      <c r="AU17" s="399">
        <f>'5-Year Plan (2014-19)'!CT21</f>
        <v>0</v>
      </c>
      <c r="AV17" s="422">
        <f>'5-Year Plan (2014-19)'!CU21</f>
        <v>0</v>
      </c>
      <c r="AW17" s="399">
        <f>'5-Year Plan (2014-19)'!CV21</f>
        <v>0</v>
      </c>
      <c r="AX17" s="399">
        <f>'5-Year Plan (2014-19)'!CW21</f>
        <v>5000</v>
      </c>
      <c r="AY17" s="399">
        <f>'5-Year Plan (2014-19)'!CX21</f>
        <v>18315</v>
      </c>
      <c r="AZ17" s="206">
        <f>'5-Year Plan (2014-19)'!CY21</f>
        <v>206465</v>
      </c>
      <c r="BA17" s="572">
        <f>'5-Year Plan (2014-19)'!CZ21</f>
        <v>0</v>
      </c>
    </row>
    <row r="18" spans="1:53">
      <c r="A18" s="16"/>
      <c r="B18" s="16"/>
      <c r="C18" s="17" t="s">
        <v>55</v>
      </c>
      <c r="D18" s="398">
        <f>'5-Year Plan (2014-19)'!BC22</f>
        <v>0</v>
      </c>
      <c r="E18" s="398" t="str">
        <f>'5-Year Plan (2014-19)'!BD22</f>
        <v/>
      </c>
      <c r="F18" s="399">
        <f>'5-Year Plan (2014-19)'!BE22</f>
        <v>0</v>
      </c>
      <c r="G18" s="398">
        <f>'5-Year Plan (2014-19)'!BF22</f>
        <v>500</v>
      </c>
      <c r="H18" s="398">
        <f>'5-Year Plan (2014-19)'!BG22</f>
        <v>20</v>
      </c>
      <c r="I18" s="399">
        <f>'5-Year Plan (2014-19)'!BH22</f>
        <v>10000</v>
      </c>
      <c r="J18" s="398">
        <f>'5-Year Plan (2014-19)'!BI22</f>
        <v>0</v>
      </c>
      <c r="K18" s="398">
        <f>'5-Year Plan (2014-19)'!BJ22</f>
        <v>0</v>
      </c>
      <c r="L18" s="399">
        <f>'5-Year Plan (2014-19)'!BK22</f>
        <v>0</v>
      </c>
      <c r="M18" s="398">
        <f>'5-Year Plan (2014-19)'!BL22</f>
        <v>1210</v>
      </c>
      <c r="N18" s="398">
        <f>'5-Year Plan (2014-19)'!BM22</f>
        <v>20</v>
      </c>
      <c r="O18" s="399">
        <f>'5-Year Plan (2014-19)'!BN22</f>
        <v>24200</v>
      </c>
      <c r="P18" s="398">
        <f>'5-Year Plan (2014-19)'!BO22</f>
        <v>400</v>
      </c>
      <c r="Q18" s="398">
        <f>'5-Year Plan (2014-19)'!BP22</f>
        <v>300</v>
      </c>
      <c r="R18" s="399">
        <f>'5-Year Plan (2014-19)'!BQ22</f>
        <v>120000</v>
      </c>
      <c r="S18" s="398">
        <f>'5-Year Plan (2014-19)'!BR22</f>
        <v>0</v>
      </c>
      <c r="T18" s="398" t="str">
        <f>'5-Year Plan (2014-19)'!BS22</f>
        <v/>
      </c>
      <c r="U18" s="399">
        <f>'5-Year Plan (2014-19)'!BT22</f>
        <v>0</v>
      </c>
      <c r="V18" s="668"/>
      <c r="W18" s="399"/>
      <c r="X18" s="399"/>
      <c r="Y18" s="398">
        <f>'5-Year Plan (2014-19)'!BX22</f>
        <v>1617000</v>
      </c>
      <c r="Z18" s="419">
        <f>'5-Year Plan (2014-19)'!BY22</f>
        <v>0.38070500927643786</v>
      </c>
      <c r="AA18" s="399">
        <f>'5-Year Plan (2014-19)'!BZ22</f>
        <v>615600</v>
      </c>
      <c r="AB18" s="398">
        <f>'5-Year Plan (2014-19)'!CA22</f>
        <v>2178000</v>
      </c>
      <c r="AC18" s="398">
        <f>'5-Year Plan (2014-19)'!CB22</f>
        <v>0</v>
      </c>
      <c r="AD18" s="398" t="str">
        <f>'5-Year Plan (2014-19)'!CC22</f>
        <v/>
      </c>
      <c r="AE18" s="399">
        <f>'5-Year Plan (2014-19)'!CD22</f>
        <v>0</v>
      </c>
      <c r="AF18" s="399">
        <f>'5-Year Plan (2014-19)'!CE22</f>
        <v>769800</v>
      </c>
      <c r="AG18" s="398">
        <f>'5-Year Plan (2014-19)'!CF22</f>
        <v>0</v>
      </c>
      <c r="AH18" s="398" t="str">
        <f>'5-Year Plan (2014-19)'!CG22</f>
        <v/>
      </c>
      <c r="AI18" s="399">
        <f>'5-Year Plan (2014-19)'!CH22</f>
        <v>0</v>
      </c>
      <c r="AJ18" s="398">
        <f>'5-Year Plan (2014-19)'!CI22</f>
        <v>0</v>
      </c>
      <c r="AK18" s="398" t="str">
        <f>'5-Year Plan (2014-19)'!CJ22</f>
        <v/>
      </c>
      <c r="AL18" s="399">
        <f>'5-Year Plan (2014-19)'!CK22</f>
        <v>0</v>
      </c>
      <c r="AM18" s="398">
        <f>'5-Year Plan (2014-19)'!CL22</f>
        <v>0</v>
      </c>
      <c r="AN18" s="398" t="str">
        <f>'5-Year Plan (2014-19)'!CM22</f>
        <v/>
      </c>
      <c r="AO18" s="399">
        <f>'5-Year Plan (2014-19)'!CN22</f>
        <v>0</v>
      </c>
      <c r="AP18" s="398">
        <f>'5-Year Plan (2014-19)'!CO22</f>
        <v>0</v>
      </c>
      <c r="AQ18" s="398" t="str">
        <f>'5-Year Plan (2014-19)'!CP22</f>
        <v/>
      </c>
      <c r="AR18" s="399">
        <f>'5-Year Plan (2014-19)'!CQ22</f>
        <v>0</v>
      </c>
      <c r="AS18" s="398">
        <f>'5-Year Plan (2014-19)'!CR22</f>
        <v>0</v>
      </c>
      <c r="AT18" s="398" t="str">
        <f>'5-Year Plan (2014-19)'!CS22</f>
        <v/>
      </c>
      <c r="AU18" s="399">
        <f>'5-Year Plan (2014-19)'!CT22</f>
        <v>0</v>
      </c>
      <c r="AV18" s="399">
        <f>'5-Year Plan (2014-19)'!CU22</f>
        <v>0</v>
      </c>
      <c r="AW18" s="399">
        <f>'5-Year Plan (2014-19)'!CV22</f>
        <v>0</v>
      </c>
      <c r="AX18" s="399">
        <f>'5-Year Plan (2014-19)'!CW22</f>
        <v>0</v>
      </c>
      <c r="AY18" s="399">
        <f>'5-Year Plan (2014-19)'!CX22</f>
        <v>76980</v>
      </c>
      <c r="AZ18" s="206">
        <f>'5-Year Plan (2014-19)'!CY22</f>
        <v>846780</v>
      </c>
      <c r="BA18" s="572">
        <f>'5-Year Plan (2014-19)'!CZ22</f>
        <v>0</v>
      </c>
    </row>
    <row r="19" spans="1:53" ht="199.5">
      <c r="A19" s="16"/>
      <c r="B19" s="16"/>
      <c r="C19" s="17" t="s">
        <v>56</v>
      </c>
      <c r="D19" s="398">
        <f>'5-Year Plan (2014-19)'!BC24</f>
        <v>0</v>
      </c>
      <c r="E19" s="398">
        <f>'5-Year Plan (2014-19)'!BD24</f>
        <v>0</v>
      </c>
      <c r="F19" s="399">
        <f>'5-Year Plan (2014-19)'!BE24</f>
        <v>0</v>
      </c>
      <c r="G19" s="398">
        <f>'5-Year Plan (2014-19)'!BF24</f>
        <v>0</v>
      </c>
      <c r="H19" s="398">
        <f>'5-Year Plan (2014-19)'!BG24</f>
        <v>0</v>
      </c>
      <c r="I19" s="399">
        <f>'5-Year Plan (2014-19)'!BH24</f>
        <v>0</v>
      </c>
      <c r="J19" s="398">
        <f>'5-Year Plan (2014-19)'!BI24</f>
        <v>0</v>
      </c>
      <c r="K19" s="398">
        <f>'5-Year Plan (2014-19)'!BJ24</f>
        <v>0</v>
      </c>
      <c r="L19" s="399">
        <f>'5-Year Plan (2014-19)'!BK24</f>
        <v>0</v>
      </c>
      <c r="M19" s="398">
        <f>'5-Year Plan (2014-19)'!BL24</f>
        <v>0</v>
      </c>
      <c r="N19" s="398">
        <f>'5-Year Plan (2014-19)'!BM24</f>
        <v>0</v>
      </c>
      <c r="O19" s="399">
        <f>'5-Year Plan (2014-19)'!BN24</f>
        <v>0</v>
      </c>
      <c r="P19" s="398">
        <f>'5-Year Plan (2014-19)'!BO24</f>
        <v>0</v>
      </c>
      <c r="Q19" s="398">
        <f>'5-Year Plan (2014-19)'!BP24</f>
        <v>0</v>
      </c>
      <c r="R19" s="399">
        <f>'5-Year Plan (2014-19)'!BQ24</f>
        <v>0</v>
      </c>
      <c r="S19" s="398">
        <f>'5-Year Plan (2014-19)'!BR24</f>
        <v>0</v>
      </c>
      <c r="T19" s="398">
        <f>'5-Year Plan (2014-19)'!BS24</f>
        <v>0</v>
      </c>
      <c r="U19" s="399">
        <f>'5-Year Plan (2014-19)'!BT24</f>
        <v>0</v>
      </c>
      <c r="V19" s="668"/>
      <c r="W19" s="399"/>
      <c r="X19" s="399"/>
      <c r="Y19" s="398">
        <f>'5-Year Plan (2014-19)'!BX24</f>
        <v>0</v>
      </c>
      <c r="Z19" s="419">
        <f>'5-Year Plan (2014-19)'!BY24</f>
        <v>0</v>
      </c>
      <c r="AA19" s="399">
        <f>'5-Year Plan (2014-19)'!BZ24</f>
        <v>0</v>
      </c>
      <c r="AB19" s="398">
        <f>'5-Year Plan (2014-19)'!CA24</f>
        <v>0</v>
      </c>
      <c r="AC19" s="398">
        <f>'5-Year Plan (2014-19)'!CB24</f>
        <v>0</v>
      </c>
      <c r="AD19" s="398">
        <f>'5-Year Plan (2014-19)'!CC24</f>
        <v>0</v>
      </c>
      <c r="AE19" s="399">
        <f>'5-Year Plan (2014-19)'!CD24</f>
        <v>0</v>
      </c>
      <c r="AF19" s="399">
        <f>'5-Year Plan (2014-19)'!CE24</f>
        <v>0</v>
      </c>
      <c r="AG19" s="398">
        <f>'5-Year Plan (2014-19)'!CF24</f>
        <v>1400</v>
      </c>
      <c r="AH19" s="398">
        <f>'5-Year Plan (2014-19)'!CG24</f>
        <v>0</v>
      </c>
      <c r="AI19" s="399">
        <f>'5-Year Plan (2014-19)'!CH24</f>
        <v>65640</v>
      </c>
      <c r="AJ19" s="398">
        <f>'5-Year Plan (2014-19)'!CI24</f>
        <v>0</v>
      </c>
      <c r="AK19" s="398">
        <f>'5-Year Plan (2014-19)'!CJ24</f>
        <v>0</v>
      </c>
      <c r="AL19" s="399">
        <f>'5-Year Plan (2014-19)'!CK24</f>
        <v>0</v>
      </c>
      <c r="AM19" s="398">
        <f>'5-Year Plan (2014-19)'!CL24</f>
        <v>0</v>
      </c>
      <c r="AN19" s="398">
        <f>'5-Year Plan (2014-19)'!CM24</f>
        <v>0</v>
      </c>
      <c r="AO19" s="399">
        <f>'5-Year Plan (2014-19)'!CN24</f>
        <v>0</v>
      </c>
      <c r="AP19" s="398">
        <f>'5-Year Plan (2014-19)'!CO24</f>
        <v>0</v>
      </c>
      <c r="AQ19" s="398">
        <f>'5-Year Plan (2014-19)'!CP24</f>
        <v>0</v>
      </c>
      <c r="AR19" s="399">
        <f>'5-Year Plan (2014-19)'!CQ24</f>
        <v>0</v>
      </c>
      <c r="AS19" s="398">
        <f>'5-Year Plan (2014-19)'!CR24</f>
        <v>0</v>
      </c>
      <c r="AT19" s="398">
        <f>'5-Year Plan (2014-19)'!CS24</f>
        <v>0</v>
      </c>
      <c r="AU19" s="399">
        <f>'5-Year Plan (2014-19)'!CT24</f>
        <v>0</v>
      </c>
      <c r="AV19" s="399">
        <f>'5-Year Plan (2014-19)'!CU24</f>
        <v>65640</v>
      </c>
      <c r="AW19" s="399">
        <f>'5-Year Plan (2014-19)'!CV24</f>
        <v>0</v>
      </c>
      <c r="AX19" s="399">
        <f>'5-Year Plan (2014-19)'!CW24</f>
        <v>0</v>
      </c>
      <c r="AY19" s="399">
        <f>'5-Year Plan (2014-19)'!CX24</f>
        <v>6564</v>
      </c>
      <c r="AZ19" s="206">
        <f>'5-Year Plan (2014-19)'!CY24</f>
        <v>72204</v>
      </c>
      <c r="BA19" s="572" t="str">
        <f>'5-Year Plan (2014-19)'!CZ24</f>
        <v>1000 ha of fertilization &amp; 400ha of spacing surveys/prescriptions. Delivery in following years TBD</v>
      </c>
    </row>
    <row r="20" spans="1:53">
      <c r="A20" s="16"/>
      <c r="B20" s="18"/>
      <c r="C20" s="19" t="s">
        <v>57</v>
      </c>
      <c r="D20" s="398">
        <f>'5-Year Plan (2014-19)'!BC25</f>
        <v>0</v>
      </c>
      <c r="E20" s="398" t="str">
        <f>'5-Year Plan (2014-19)'!BD25</f>
        <v/>
      </c>
      <c r="F20" s="399">
        <f>'5-Year Plan (2014-19)'!BE25</f>
        <v>0</v>
      </c>
      <c r="G20" s="398">
        <f>'5-Year Plan (2014-19)'!BF25</f>
        <v>0</v>
      </c>
      <c r="H20" s="398" t="str">
        <f>'5-Year Plan (2014-19)'!BG25</f>
        <v/>
      </c>
      <c r="I20" s="399">
        <f>'5-Year Plan (2014-19)'!BH25</f>
        <v>0</v>
      </c>
      <c r="J20" s="398">
        <f>'5-Year Plan (2014-19)'!BI25</f>
        <v>0</v>
      </c>
      <c r="K20" s="398" t="str">
        <f>'5-Year Plan (2014-19)'!BJ25</f>
        <v/>
      </c>
      <c r="L20" s="399">
        <f>'5-Year Plan (2014-19)'!BK25</f>
        <v>0</v>
      </c>
      <c r="M20" s="398">
        <f>'5-Year Plan (2014-19)'!BL25</f>
        <v>0</v>
      </c>
      <c r="N20" s="398" t="str">
        <f>'5-Year Plan (2014-19)'!BM25</f>
        <v/>
      </c>
      <c r="O20" s="399">
        <f>'5-Year Plan (2014-19)'!BN25</f>
        <v>0</v>
      </c>
      <c r="P20" s="398">
        <f>'5-Year Plan (2014-19)'!BO25</f>
        <v>0</v>
      </c>
      <c r="Q20" s="398" t="str">
        <f>'5-Year Plan (2014-19)'!BP25</f>
        <v/>
      </c>
      <c r="R20" s="399">
        <f>'5-Year Plan (2014-19)'!BQ25</f>
        <v>0</v>
      </c>
      <c r="S20" s="398">
        <f>'5-Year Plan (2014-19)'!BR25</f>
        <v>0</v>
      </c>
      <c r="T20" s="398" t="str">
        <f>'5-Year Plan (2014-19)'!BS25</f>
        <v/>
      </c>
      <c r="U20" s="399">
        <f>'5-Year Plan (2014-19)'!BT25</f>
        <v>0</v>
      </c>
      <c r="V20" s="668"/>
      <c r="W20" s="399"/>
      <c r="X20" s="399"/>
      <c r="Y20" s="398">
        <f>'5-Year Plan (2014-19)'!BX25</f>
        <v>0</v>
      </c>
      <c r="Z20" s="419" t="str">
        <f>'5-Year Plan (2014-19)'!BY25</f>
        <v/>
      </c>
      <c r="AA20" s="399">
        <f>'5-Year Plan (2014-19)'!BZ25</f>
        <v>0</v>
      </c>
      <c r="AB20" s="398">
        <f>'5-Year Plan (2014-19)'!CA25</f>
        <v>0</v>
      </c>
      <c r="AC20" s="398">
        <f>'5-Year Plan (2014-19)'!CB25</f>
        <v>0</v>
      </c>
      <c r="AD20" s="398" t="str">
        <f>'5-Year Plan (2014-19)'!CC25</f>
        <v/>
      </c>
      <c r="AE20" s="399">
        <f>'5-Year Plan (2014-19)'!CD25</f>
        <v>0</v>
      </c>
      <c r="AF20" s="421">
        <f>'5-Year Plan (2014-19)'!CE25</f>
        <v>0</v>
      </c>
      <c r="AG20" s="398">
        <f>'5-Year Plan (2014-19)'!CF25</f>
        <v>0</v>
      </c>
      <c r="AH20" s="398" t="str">
        <f>'5-Year Plan (2014-19)'!CG25</f>
        <v/>
      </c>
      <c r="AI20" s="399">
        <f>'5-Year Plan (2014-19)'!CH25</f>
        <v>0</v>
      </c>
      <c r="AJ20" s="398">
        <f>'5-Year Plan (2014-19)'!CI25</f>
        <v>0</v>
      </c>
      <c r="AK20" s="398" t="str">
        <f>'5-Year Plan (2014-19)'!CJ25</f>
        <v/>
      </c>
      <c r="AL20" s="399">
        <f>'5-Year Plan (2014-19)'!CK25</f>
        <v>0</v>
      </c>
      <c r="AM20" s="398">
        <f>'5-Year Plan (2014-19)'!CL25</f>
        <v>0</v>
      </c>
      <c r="AN20" s="398" t="str">
        <f>'5-Year Plan (2014-19)'!CM25</f>
        <v/>
      </c>
      <c r="AO20" s="399">
        <f>'5-Year Plan (2014-19)'!CN25</f>
        <v>0</v>
      </c>
      <c r="AP20" s="398">
        <f>'5-Year Plan (2014-19)'!CO25</f>
        <v>0</v>
      </c>
      <c r="AQ20" s="398" t="str">
        <f>'5-Year Plan (2014-19)'!CP25</f>
        <v/>
      </c>
      <c r="AR20" s="399">
        <f>'5-Year Plan (2014-19)'!CQ25</f>
        <v>0</v>
      </c>
      <c r="AS20" s="398">
        <f>'5-Year Plan (2014-19)'!CR25</f>
        <v>0</v>
      </c>
      <c r="AT20" s="398" t="str">
        <f>'5-Year Plan (2014-19)'!CS25</f>
        <v/>
      </c>
      <c r="AU20" s="399">
        <f>'5-Year Plan (2014-19)'!CT25</f>
        <v>0</v>
      </c>
      <c r="AV20" s="399">
        <f>'5-Year Plan (2014-19)'!CU25</f>
        <v>0</v>
      </c>
      <c r="AW20" s="399">
        <f>'5-Year Plan (2014-19)'!CV25</f>
        <v>0</v>
      </c>
      <c r="AX20" s="399">
        <f>'5-Year Plan (2014-19)'!CW25</f>
        <v>0</v>
      </c>
      <c r="AY20" s="399">
        <f>'5-Year Plan (2014-19)'!CX25</f>
        <v>0</v>
      </c>
      <c r="AZ20" s="206">
        <f>'5-Year Plan (2014-19)'!CY25</f>
        <v>0</v>
      </c>
      <c r="BA20" s="572">
        <f>'5-Year Plan (2014-19)'!CZ25</f>
        <v>0</v>
      </c>
    </row>
    <row r="21" spans="1:53" ht="30">
      <c r="A21" s="1"/>
      <c r="B21" s="20" t="s">
        <v>140</v>
      </c>
      <c r="C21" s="19"/>
      <c r="D21" s="33">
        <f>'5-Year Plan (2014-19)'!BC26</f>
        <v>0</v>
      </c>
      <c r="E21" s="33" t="str">
        <f>'5-Year Plan (2014-19)'!BD26</f>
        <v/>
      </c>
      <c r="F21" s="36">
        <f>'5-Year Plan (2014-19)'!BE26</f>
        <v>0</v>
      </c>
      <c r="G21" s="33">
        <f>'5-Year Plan (2014-19)'!BF26</f>
        <v>2500</v>
      </c>
      <c r="H21" s="33">
        <f>'5-Year Plan (2014-19)'!BG26</f>
        <v>28</v>
      </c>
      <c r="I21" s="36">
        <f>'5-Year Plan (2014-19)'!BH26</f>
        <v>70000</v>
      </c>
      <c r="J21" s="33">
        <f>'5-Year Plan (2014-19)'!BI26</f>
        <v>4105</v>
      </c>
      <c r="K21" s="33">
        <f>'5-Year Plan (2014-19)'!BJ26</f>
        <v>30</v>
      </c>
      <c r="L21" s="36">
        <f>'5-Year Plan (2014-19)'!BK26</f>
        <v>123150</v>
      </c>
      <c r="M21" s="33">
        <f>'5-Year Plan (2014-19)'!BL26</f>
        <v>1210</v>
      </c>
      <c r="N21" s="33">
        <f>'5-Year Plan (2014-19)'!BM26</f>
        <v>20</v>
      </c>
      <c r="O21" s="36">
        <f>'5-Year Plan (2014-19)'!BN26</f>
        <v>24200</v>
      </c>
      <c r="P21" s="33">
        <f>'5-Year Plan (2014-19)'!BO26</f>
        <v>400</v>
      </c>
      <c r="Q21" s="33">
        <f>'5-Year Plan (2014-19)'!BP26</f>
        <v>300</v>
      </c>
      <c r="R21" s="36">
        <f>'5-Year Plan (2014-19)'!BQ26</f>
        <v>120000</v>
      </c>
      <c r="S21" s="33">
        <f>'5-Year Plan (2014-19)'!BR26</f>
        <v>0</v>
      </c>
      <c r="T21" s="33" t="str">
        <f>'5-Year Plan (2014-19)'!BS26</f>
        <v/>
      </c>
      <c r="U21" s="36">
        <f>'5-Year Plan (2014-19)'!BT26</f>
        <v>0</v>
      </c>
      <c r="V21" s="670">
        <f>'5-Year Plan (2014-19)'!BU26</f>
        <v>0</v>
      </c>
      <c r="W21" s="36">
        <f>'5-Year Plan (2014-19)'!BV26</f>
        <v>0</v>
      </c>
      <c r="X21" s="36">
        <f>'5-Year Plan (2014-19)'!BW26</f>
        <v>0</v>
      </c>
      <c r="Y21" s="33">
        <f>'5-Year Plan (2014-19)'!BX26</f>
        <v>1617000</v>
      </c>
      <c r="Z21" s="230">
        <f>'5-Year Plan (2014-19)'!BY26</f>
        <v>0.38070500927643786</v>
      </c>
      <c r="AA21" s="36">
        <f>'5-Year Plan (2014-19)'!BZ26</f>
        <v>615600</v>
      </c>
      <c r="AB21" s="33">
        <f>'5-Year Plan (2014-19)'!CA26</f>
        <v>2178000</v>
      </c>
      <c r="AC21" s="33">
        <f>'5-Year Plan (2014-19)'!CB26</f>
        <v>0</v>
      </c>
      <c r="AD21" s="33" t="str">
        <f>'5-Year Plan (2014-19)'!CC26</f>
        <v/>
      </c>
      <c r="AE21" s="36">
        <f>'5-Year Plan (2014-19)'!CD26</f>
        <v>0</v>
      </c>
      <c r="AF21" s="41">
        <f>'5-Year Plan (2014-19)'!CE26</f>
        <v>952950</v>
      </c>
      <c r="AG21" s="33">
        <f>'5-Year Plan (2014-19)'!CF26</f>
        <v>3400</v>
      </c>
      <c r="AH21" s="33">
        <f>'5-Year Plan (2014-19)'!CG26</f>
        <v>33.423529411764704</v>
      </c>
      <c r="AI21" s="36">
        <f>'5-Year Plan (2014-19)'!CH26</f>
        <v>113640</v>
      </c>
      <c r="AJ21" s="33">
        <f>'5-Year Plan (2014-19)'!CI26</f>
        <v>0</v>
      </c>
      <c r="AK21" s="33" t="str">
        <f>'5-Year Plan (2014-19)'!CJ26</f>
        <v/>
      </c>
      <c r="AL21" s="36">
        <f>'5-Year Plan (2014-19)'!CK26</f>
        <v>0</v>
      </c>
      <c r="AM21" s="33">
        <f>'5-Year Plan (2014-19)'!CL26</f>
        <v>0</v>
      </c>
      <c r="AN21" s="33" t="str">
        <f>'5-Year Plan (2014-19)'!CM26</f>
        <v/>
      </c>
      <c r="AO21" s="36">
        <f>'5-Year Plan (2014-19)'!CN26</f>
        <v>0</v>
      </c>
      <c r="AP21" s="33">
        <f>'5-Year Plan (2014-19)'!CO26</f>
        <v>1000</v>
      </c>
      <c r="AQ21" s="33">
        <f>'5-Year Plan (2014-19)'!CP26</f>
        <v>159</v>
      </c>
      <c r="AR21" s="36">
        <f>'5-Year Plan (2014-19)'!CQ26</f>
        <v>159000</v>
      </c>
      <c r="AS21" s="33">
        <f>'5-Year Plan (2014-19)'!CR26</f>
        <v>0</v>
      </c>
      <c r="AT21" s="33" t="str">
        <f>'5-Year Plan (2014-19)'!CS26</f>
        <v/>
      </c>
      <c r="AU21" s="36">
        <f>'5-Year Plan (2014-19)'!CT26</f>
        <v>0</v>
      </c>
      <c r="AV21" s="36">
        <f>'5-Year Plan (2014-19)'!CU26</f>
        <v>272640</v>
      </c>
      <c r="AW21" s="36">
        <f>'5-Year Plan (2014-19)'!CV26</f>
        <v>0</v>
      </c>
      <c r="AX21" s="36">
        <f>'5-Year Plan (2014-19)'!CW26</f>
        <v>5000</v>
      </c>
      <c r="AY21" s="36">
        <f>'5-Year Plan (2014-19)'!CX26</f>
        <v>122559</v>
      </c>
      <c r="AZ21" s="214">
        <f>'5-Year Plan (2014-19)'!CY26</f>
        <v>1353149</v>
      </c>
      <c r="BA21" s="572">
        <f>'5-Year Plan (2014-19)'!CZ26</f>
        <v>0</v>
      </c>
    </row>
    <row r="22" spans="1:53" ht="15" customHeight="1">
      <c r="A22" s="988" t="s">
        <v>139</v>
      </c>
      <c r="B22" s="989"/>
      <c r="C22" s="265" t="s">
        <v>1</v>
      </c>
      <c r="D22" s="266">
        <f>'5-Year Plan (2014-19)'!BC27</f>
        <v>0</v>
      </c>
      <c r="E22" s="267" t="str">
        <f>'5-Year Plan (2014-19)'!BD27</f>
        <v/>
      </c>
      <c r="F22" s="267">
        <f>'5-Year Plan (2014-19)'!BE27</f>
        <v>0</v>
      </c>
      <c r="G22" s="267">
        <f>'5-Year Plan (2014-19)'!BF27</f>
        <v>3200</v>
      </c>
      <c r="H22" s="267">
        <f>'5-Year Plan (2014-19)'!BG27</f>
        <v>29.6875</v>
      </c>
      <c r="I22" s="267">
        <f>'5-Year Plan (2014-19)'!BH27</f>
        <v>95000</v>
      </c>
      <c r="J22" s="267">
        <f>'5-Year Plan (2014-19)'!BI27</f>
        <v>20105</v>
      </c>
      <c r="K22" s="267">
        <f>'5-Year Plan (2014-19)'!BJ27</f>
        <v>26.020890325789605</v>
      </c>
      <c r="L22" s="267">
        <f>'5-Year Plan (2014-19)'!BK27</f>
        <v>523150</v>
      </c>
      <c r="M22" s="267">
        <f>'5-Year Plan (2014-19)'!BL27</f>
        <v>4800</v>
      </c>
      <c r="N22" s="267">
        <f>'5-Year Plan (2014-19)'!BM27</f>
        <v>18.75</v>
      </c>
      <c r="O22" s="267">
        <f>'5-Year Plan (2014-19)'!BN27</f>
        <v>90000</v>
      </c>
      <c r="P22" s="267">
        <f>'5-Year Plan (2014-19)'!BO27</f>
        <v>2200</v>
      </c>
      <c r="Q22" s="267">
        <f>'5-Year Plan (2014-19)'!BP27</f>
        <v>200</v>
      </c>
      <c r="R22" s="267">
        <f>'5-Year Plan (2014-19)'!BQ27</f>
        <v>440000</v>
      </c>
      <c r="S22" s="267">
        <f>'5-Year Plan (2014-19)'!BR27</f>
        <v>110</v>
      </c>
      <c r="T22" s="267">
        <f>'5-Year Plan (2014-19)'!BS27</f>
        <v>738</v>
      </c>
      <c r="U22" s="267">
        <f>'5-Year Plan (2014-19)'!BT27</f>
        <v>81180</v>
      </c>
      <c r="V22" s="671">
        <f>'5-Year Plan (2014-19)'!BU27</f>
        <v>0</v>
      </c>
      <c r="W22" s="267">
        <f>'5-Year Plan (2014-19)'!BV27</f>
        <v>0</v>
      </c>
      <c r="X22" s="267">
        <f>'5-Year Plan (2014-19)'!BW27</f>
        <v>0</v>
      </c>
      <c r="Y22" s="267">
        <f>'5-Year Plan (2014-19)'!BX27</f>
        <v>5532000</v>
      </c>
      <c r="Z22" s="268">
        <f>'5-Year Plan (2014-19)'!BY27</f>
        <v>0.48806941431670281</v>
      </c>
      <c r="AA22" s="267">
        <f>'5-Year Plan (2014-19)'!BZ27</f>
        <v>2700000</v>
      </c>
      <c r="AB22" s="267">
        <f>'5-Year Plan (2014-19)'!CA27</f>
        <v>4000000</v>
      </c>
      <c r="AC22" s="267">
        <f>'5-Year Plan (2014-19)'!CB27</f>
        <v>0</v>
      </c>
      <c r="AD22" s="267" t="str">
        <f>'5-Year Plan (2014-19)'!CC27</f>
        <v/>
      </c>
      <c r="AE22" s="267">
        <f>'5-Year Plan (2014-19)'!CD27</f>
        <v>0</v>
      </c>
      <c r="AF22" s="267">
        <f>'5-Year Plan (2014-19)'!CE27</f>
        <v>3929330</v>
      </c>
      <c r="AG22" s="267">
        <f>'5-Year Plan (2014-19)'!CF27</f>
        <v>0</v>
      </c>
      <c r="AH22" s="267" t="str">
        <f>'5-Year Plan (2014-19)'!CG27</f>
        <v/>
      </c>
      <c r="AI22" s="267">
        <f>'5-Year Plan (2014-19)'!CH27</f>
        <v>0</v>
      </c>
      <c r="AJ22" s="267">
        <f>'5-Year Plan (2014-19)'!CI27</f>
        <v>0</v>
      </c>
      <c r="AK22" s="267" t="str">
        <f>'5-Year Plan (2014-19)'!CJ27</f>
        <v/>
      </c>
      <c r="AL22" s="267">
        <f>'5-Year Plan (2014-19)'!CK27</f>
        <v>0</v>
      </c>
      <c r="AM22" s="267">
        <f>'5-Year Plan (2014-19)'!CL27</f>
        <v>170</v>
      </c>
      <c r="AN22" s="267">
        <f>'5-Year Plan (2014-19)'!CM27</f>
        <v>1298</v>
      </c>
      <c r="AO22" s="267">
        <f>'5-Year Plan (2014-19)'!CN27</f>
        <v>220660</v>
      </c>
      <c r="AP22" s="267">
        <f>'5-Year Plan (2014-19)'!CO27</f>
        <v>1850</v>
      </c>
      <c r="AQ22" s="267">
        <f>'5-Year Plan (2014-19)'!CP27</f>
        <v>163</v>
      </c>
      <c r="AR22" s="267">
        <f>'5-Year Plan (2014-19)'!CQ27</f>
        <v>301550</v>
      </c>
      <c r="AS22" s="267">
        <f>'5-Year Plan (2014-19)'!CR27</f>
        <v>0</v>
      </c>
      <c r="AT22" s="267" t="str">
        <f>'5-Year Plan (2014-19)'!CS27</f>
        <v/>
      </c>
      <c r="AU22" s="267">
        <f>'5-Year Plan (2014-19)'!CT27</f>
        <v>0</v>
      </c>
      <c r="AV22" s="267">
        <f>'5-Year Plan (2014-19)'!CU27</f>
        <v>522210</v>
      </c>
      <c r="AW22" s="267">
        <f>'5-Year Plan (2014-19)'!CV27</f>
        <v>0</v>
      </c>
      <c r="AX22" s="267">
        <f>'5-Year Plan (2014-19)'!CW27</f>
        <v>15000</v>
      </c>
      <c r="AY22" s="271">
        <f>'5-Year Plan (2014-19)'!CX27</f>
        <v>445154</v>
      </c>
      <c r="AZ22" s="269">
        <f>'5-Year Plan (2014-19)'!CY27</f>
        <v>4911694</v>
      </c>
      <c r="BA22" s="573">
        <f>'5-Year Plan (2014-19)'!CZ27</f>
        <v>0</v>
      </c>
    </row>
    <row r="23" spans="1:53" ht="15" customHeight="1">
      <c r="A23" s="988" t="s">
        <v>139</v>
      </c>
      <c r="B23" s="989"/>
      <c r="C23" s="265" t="s">
        <v>55</v>
      </c>
      <c r="D23" s="272">
        <f>'5-Year Plan (2014-19)'!BC28</f>
        <v>0</v>
      </c>
      <c r="E23" s="273" t="str">
        <f>'5-Year Plan (2014-19)'!BD28</f>
        <v/>
      </c>
      <c r="F23" s="273">
        <f>'5-Year Plan (2014-19)'!BE28</f>
        <v>0</v>
      </c>
      <c r="G23" s="273">
        <f>'5-Year Plan (2014-19)'!BF28</f>
        <v>8000</v>
      </c>
      <c r="H23" s="273">
        <f>'5-Year Plan (2014-19)'!BG28</f>
        <v>18.125</v>
      </c>
      <c r="I23" s="273">
        <f>'5-Year Plan (2014-19)'!BH28</f>
        <v>145000</v>
      </c>
      <c r="J23" s="273">
        <f>'5-Year Plan (2014-19)'!BI28</f>
        <v>0</v>
      </c>
      <c r="K23" s="273" t="str">
        <f>'5-Year Plan (2014-19)'!BJ28</f>
        <v/>
      </c>
      <c r="L23" s="273">
        <f>'5-Year Plan (2014-19)'!BK28</f>
        <v>0</v>
      </c>
      <c r="M23" s="273">
        <f>'5-Year Plan (2014-19)'!BL28</f>
        <v>4659</v>
      </c>
      <c r="N23" s="273">
        <f>'5-Year Plan (2014-19)'!BM28</f>
        <v>15.520283322601417</v>
      </c>
      <c r="O23" s="273">
        <f>'5-Year Plan (2014-19)'!BN28</f>
        <v>72309</v>
      </c>
      <c r="P23" s="273">
        <f>'5-Year Plan (2014-19)'!BO28</f>
        <v>2200</v>
      </c>
      <c r="Q23" s="273">
        <f>'5-Year Plan (2014-19)'!BP28</f>
        <v>253.63636363636363</v>
      </c>
      <c r="R23" s="273">
        <f>'5-Year Plan (2014-19)'!BQ28</f>
        <v>558000</v>
      </c>
      <c r="S23" s="273">
        <f>'5-Year Plan (2014-19)'!BR28</f>
        <v>0</v>
      </c>
      <c r="T23" s="273" t="str">
        <f>'5-Year Plan (2014-19)'!BS28</f>
        <v/>
      </c>
      <c r="U23" s="273">
        <f>'5-Year Plan (2014-19)'!BT28</f>
        <v>0</v>
      </c>
      <c r="V23" s="672">
        <f>'5-Year Plan (2014-19)'!BU28</f>
        <v>0</v>
      </c>
      <c r="W23" s="273">
        <f>'5-Year Plan (2014-19)'!BV28</f>
        <v>0</v>
      </c>
      <c r="X23" s="273">
        <f>'5-Year Plan (2014-19)'!BW28</f>
        <v>0</v>
      </c>
      <c r="Y23" s="273">
        <f>'5-Year Plan (2014-19)'!BX28</f>
        <v>3857992</v>
      </c>
      <c r="Z23" s="274">
        <f>'5-Year Plan (2014-19)'!BY28</f>
        <v>0.41917297910415574</v>
      </c>
      <c r="AA23" s="273">
        <f>'5-Year Plan (2014-19)'!BZ28</f>
        <v>1617166</v>
      </c>
      <c r="AB23" s="273">
        <f>'5-Year Plan (2014-19)'!CA28</f>
        <v>4178000</v>
      </c>
      <c r="AC23" s="273">
        <f>'5-Year Plan (2014-19)'!CB28</f>
        <v>0</v>
      </c>
      <c r="AD23" s="273" t="str">
        <f>'5-Year Plan (2014-19)'!CC28</f>
        <v/>
      </c>
      <c r="AE23" s="273">
        <f>'5-Year Plan (2014-19)'!CD28</f>
        <v>0</v>
      </c>
      <c r="AF23" s="273">
        <f>'5-Year Plan (2014-19)'!CE28</f>
        <v>2392475</v>
      </c>
      <c r="AG23" s="273">
        <f>'5-Year Plan (2014-19)'!CF28</f>
        <v>0</v>
      </c>
      <c r="AH23" s="273" t="str">
        <f>'5-Year Plan (2014-19)'!CG28</f>
        <v/>
      </c>
      <c r="AI23" s="273">
        <f>'5-Year Plan (2014-19)'!CH28</f>
        <v>0</v>
      </c>
      <c r="AJ23" s="273">
        <f>'5-Year Plan (2014-19)'!CI28</f>
        <v>0</v>
      </c>
      <c r="AK23" s="273" t="str">
        <f>'5-Year Plan (2014-19)'!CJ28</f>
        <v/>
      </c>
      <c r="AL23" s="273">
        <f>'5-Year Plan (2014-19)'!CK28</f>
        <v>0</v>
      </c>
      <c r="AM23" s="273">
        <f>'5-Year Plan (2014-19)'!CL28</f>
        <v>375</v>
      </c>
      <c r="AN23" s="273">
        <f>'5-Year Plan (2014-19)'!CM28</f>
        <v>1298</v>
      </c>
      <c r="AO23" s="273">
        <f>'5-Year Plan (2014-19)'!CN28</f>
        <v>486750</v>
      </c>
      <c r="AP23" s="273">
        <f>'5-Year Plan (2014-19)'!CO28</f>
        <v>0</v>
      </c>
      <c r="AQ23" s="273" t="str">
        <f>'5-Year Plan (2014-19)'!CP28</f>
        <v/>
      </c>
      <c r="AR23" s="273">
        <f>'5-Year Plan (2014-19)'!CQ28</f>
        <v>0</v>
      </c>
      <c r="AS23" s="273">
        <f>'5-Year Plan (2014-19)'!CR28</f>
        <v>0</v>
      </c>
      <c r="AT23" s="273" t="str">
        <f>'5-Year Plan (2014-19)'!CS28</f>
        <v/>
      </c>
      <c r="AU23" s="273">
        <f>'5-Year Plan (2014-19)'!CT28</f>
        <v>0</v>
      </c>
      <c r="AV23" s="273">
        <f>'5-Year Plan (2014-19)'!CU28</f>
        <v>486750</v>
      </c>
      <c r="AW23" s="273">
        <f>'5-Year Plan (2014-19)'!CV28</f>
        <v>0</v>
      </c>
      <c r="AX23" s="273">
        <f>'5-Year Plan (2014-19)'!CW28</f>
        <v>0</v>
      </c>
      <c r="AY23" s="275">
        <f>'5-Year Plan (2014-19)'!CX28</f>
        <v>287922.5</v>
      </c>
      <c r="AZ23" s="269">
        <f>'5-Year Plan (2014-19)'!CY28</f>
        <v>3167147.5</v>
      </c>
      <c r="BA23" s="573">
        <f>'5-Year Plan (2014-19)'!CZ28</f>
        <v>0</v>
      </c>
    </row>
    <row r="24" spans="1:53" ht="42.75" customHeight="1">
      <c r="A24" s="988" t="s">
        <v>139</v>
      </c>
      <c r="B24" s="989"/>
      <c r="C24" s="265" t="s">
        <v>56</v>
      </c>
      <c r="D24" s="272">
        <f>'5-Year Plan (2014-19)'!BC29</f>
        <v>0</v>
      </c>
      <c r="E24" s="273" t="str">
        <f>'5-Year Plan (2014-19)'!BD29</f>
        <v/>
      </c>
      <c r="F24" s="273">
        <f>'5-Year Plan (2014-19)'!BE29</f>
        <v>0</v>
      </c>
      <c r="G24" s="273">
        <f>'5-Year Plan (2014-19)'!BF29</f>
        <v>0</v>
      </c>
      <c r="H24" s="273" t="str">
        <f>'5-Year Plan (2014-19)'!BG29</f>
        <v/>
      </c>
      <c r="I24" s="273">
        <f>'5-Year Plan (2014-19)'!BH29</f>
        <v>0</v>
      </c>
      <c r="J24" s="273">
        <f>'5-Year Plan (2014-19)'!BI29</f>
        <v>0</v>
      </c>
      <c r="K24" s="273" t="str">
        <f>'5-Year Plan (2014-19)'!BJ29</f>
        <v/>
      </c>
      <c r="L24" s="273">
        <f>'5-Year Plan (2014-19)'!BK29</f>
        <v>0</v>
      </c>
      <c r="M24" s="273">
        <f>'5-Year Plan (2014-19)'!BL29</f>
        <v>0</v>
      </c>
      <c r="N24" s="273" t="str">
        <f>'5-Year Plan (2014-19)'!BM29</f>
        <v/>
      </c>
      <c r="O24" s="273">
        <f>'5-Year Plan (2014-19)'!BN29</f>
        <v>0</v>
      </c>
      <c r="P24" s="273">
        <f>'5-Year Plan (2014-19)'!BO29</f>
        <v>0</v>
      </c>
      <c r="Q24" s="273" t="str">
        <f>'5-Year Plan (2014-19)'!BP29</f>
        <v/>
      </c>
      <c r="R24" s="273">
        <f>'5-Year Plan (2014-19)'!BQ29</f>
        <v>0</v>
      </c>
      <c r="S24" s="273">
        <f>'5-Year Plan (2014-19)'!BR29</f>
        <v>0</v>
      </c>
      <c r="T24" s="273" t="str">
        <f>'5-Year Plan (2014-19)'!BS29</f>
        <v/>
      </c>
      <c r="U24" s="273">
        <f>'5-Year Plan (2014-19)'!BT29</f>
        <v>0</v>
      </c>
      <c r="V24" s="672">
        <f>'5-Year Plan (2014-19)'!BU29</f>
        <v>0</v>
      </c>
      <c r="W24" s="273">
        <f>'5-Year Plan (2014-19)'!BV29</f>
        <v>0</v>
      </c>
      <c r="X24" s="273">
        <f>'5-Year Plan (2014-19)'!BW29</f>
        <v>0</v>
      </c>
      <c r="Y24" s="273">
        <f>'5-Year Plan (2014-19)'!BX29</f>
        <v>0</v>
      </c>
      <c r="Z24" s="274" t="str">
        <f>'5-Year Plan (2014-19)'!BY29</f>
        <v/>
      </c>
      <c r="AA24" s="273">
        <f>'5-Year Plan (2014-19)'!BZ29</f>
        <v>0</v>
      </c>
      <c r="AB24" s="273">
        <f>'5-Year Plan (2014-19)'!CA29</f>
        <v>0</v>
      </c>
      <c r="AC24" s="273">
        <f>'5-Year Plan (2014-19)'!CB29</f>
        <v>0</v>
      </c>
      <c r="AD24" s="273" t="str">
        <f>'5-Year Plan (2014-19)'!CC29</f>
        <v/>
      </c>
      <c r="AE24" s="273">
        <f>'5-Year Plan (2014-19)'!CD29</f>
        <v>0</v>
      </c>
      <c r="AF24" s="273">
        <f>'5-Year Plan (2014-19)'!CE29</f>
        <v>0</v>
      </c>
      <c r="AG24" s="273">
        <f>'5-Year Plan (2014-19)'!CF29</f>
        <v>6900</v>
      </c>
      <c r="AH24" s="273">
        <f>'5-Year Plan (2014-19)'!CG29</f>
        <v>35.304347826086953</v>
      </c>
      <c r="AI24" s="273">
        <f>'5-Year Plan (2014-19)'!CH29</f>
        <v>243600</v>
      </c>
      <c r="AJ24" s="273">
        <f>'5-Year Plan (2014-19)'!CI29</f>
        <v>0</v>
      </c>
      <c r="AK24" s="273" t="str">
        <f>'5-Year Plan (2014-19)'!CJ29</f>
        <v/>
      </c>
      <c r="AL24" s="273">
        <f>'5-Year Plan (2014-19)'!CK29</f>
        <v>0</v>
      </c>
      <c r="AM24" s="273">
        <f>'5-Year Plan (2014-19)'!CL29</f>
        <v>375</v>
      </c>
      <c r="AN24" s="273">
        <f>'5-Year Plan (2014-19)'!CM29</f>
        <v>1298</v>
      </c>
      <c r="AO24" s="273">
        <f>'5-Year Plan (2014-19)'!CN29</f>
        <v>486750</v>
      </c>
      <c r="AP24" s="273">
        <f>'5-Year Plan (2014-19)'!CO29</f>
        <v>2700</v>
      </c>
      <c r="AQ24" s="273">
        <f>'5-Year Plan (2014-19)'!CP29</f>
        <v>161.5185185185185</v>
      </c>
      <c r="AR24" s="273">
        <f>'5-Year Plan (2014-19)'!CQ29</f>
        <v>436100</v>
      </c>
      <c r="AS24" s="273">
        <f>'5-Year Plan (2014-19)'!CR29</f>
        <v>0</v>
      </c>
      <c r="AT24" s="273" t="str">
        <f>'5-Year Plan (2014-19)'!CS29</f>
        <v/>
      </c>
      <c r="AU24" s="273">
        <f>'5-Year Plan (2014-19)'!CT29</f>
        <v>0</v>
      </c>
      <c r="AV24" s="273">
        <f>'5-Year Plan (2014-19)'!CU29</f>
        <v>1166450</v>
      </c>
      <c r="AW24" s="273">
        <f>'5-Year Plan (2014-19)'!CV29</f>
        <v>0</v>
      </c>
      <c r="AX24" s="273">
        <f>'5-Year Plan (2014-19)'!CW29</f>
        <v>0</v>
      </c>
      <c r="AY24" s="275">
        <f>'5-Year Plan (2014-19)'!CX29</f>
        <v>116645</v>
      </c>
      <c r="AZ24" s="269">
        <f>'5-Year Plan (2014-19)'!CY29</f>
        <v>1283095</v>
      </c>
      <c r="BA24" s="573">
        <f>'5-Year Plan (2014-19)'!CZ29</f>
        <v>0</v>
      </c>
    </row>
    <row r="25" spans="1:53" ht="15" customHeight="1">
      <c r="A25" s="988" t="s">
        <v>139</v>
      </c>
      <c r="B25" s="989"/>
      <c r="C25" s="276" t="s">
        <v>57</v>
      </c>
      <c r="D25" s="272">
        <f>'5-Year Plan (2014-19)'!BC31</f>
        <v>0</v>
      </c>
      <c r="E25" s="273" t="str">
        <f>'5-Year Plan (2014-19)'!BD31</f>
        <v/>
      </c>
      <c r="F25" s="273">
        <f>'5-Year Plan (2014-19)'!BE31</f>
        <v>0</v>
      </c>
      <c r="G25" s="273">
        <f>'5-Year Plan (2014-19)'!BF31</f>
        <v>0</v>
      </c>
      <c r="H25" s="273" t="str">
        <f>'5-Year Plan (2014-19)'!BG31</f>
        <v/>
      </c>
      <c r="I25" s="273">
        <f>'5-Year Plan (2014-19)'!BH31</f>
        <v>0</v>
      </c>
      <c r="J25" s="273">
        <f>'5-Year Plan (2014-19)'!BI31</f>
        <v>0</v>
      </c>
      <c r="K25" s="273" t="str">
        <f>'5-Year Plan (2014-19)'!BJ31</f>
        <v/>
      </c>
      <c r="L25" s="273">
        <f>'5-Year Plan (2014-19)'!BK31</f>
        <v>0</v>
      </c>
      <c r="M25" s="273">
        <f>'5-Year Plan (2014-19)'!BL31</f>
        <v>0</v>
      </c>
      <c r="N25" s="273" t="str">
        <f>'5-Year Plan (2014-19)'!BM31</f>
        <v/>
      </c>
      <c r="O25" s="273">
        <f>'5-Year Plan (2014-19)'!BN31</f>
        <v>0</v>
      </c>
      <c r="P25" s="273">
        <f>'5-Year Plan (2014-19)'!BO31</f>
        <v>0</v>
      </c>
      <c r="Q25" s="273" t="str">
        <f>'5-Year Plan (2014-19)'!BP31</f>
        <v/>
      </c>
      <c r="R25" s="273">
        <f>'5-Year Plan (2014-19)'!BQ31</f>
        <v>0</v>
      </c>
      <c r="S25" s="273">
        <f>'5-Year Plan (2014-19)'!BR31</f>
        <v>0</v>
      </c>
      <c r="T25" s="273" t="str">
        <f>'5-Year Plan (2014-19)'!BS31</f>
        <v/>
      </c>
      <c r="U25" s="273">
        <f>'5-Year Plan (2014-19)'!BT31</f>
        <v>0</v>
      </c>
      <c r="V25" s="672">
        <f>'5-Year Plan (2014-19)'!BU31</f>
        <v>0</v>
      </c>
      <c r="W25" s="273">
        <f>'5-Year Plan (2014-19)'!BV31</f>
        <v>0</v>
      </c>
      <c r="X25" s="273">
        <f>'5-Year Plan (2014-19)'!BW31</f>
        <v>0</v>
      </c>
      <c r="Y25" s="273">
        <f>'5-Year Plan (2014-19)'!BX31</f>
        <v>0</v>
      </c>
      <c r="Z25" s="274" t="str">
        <f>'5-Year Plan (2014-19)'!BY31</f>
        <v/>
      </c>
      <c r="AA25" s="273">
        <f>'5-Year Plan (2014-19)'!BZ31</f>
        <v>0</v>
      </c>
      <c r="AB25" s="273">
        <f>'5-Year Plan (2014-19)'!CA31</f>
        <v>0</v>
      </c>
      <c r="AC25" s="273">
        <f>'5-Year Plan (2014-19)'!CB31</f>
        <v>0</v>
      </c>
      <c r="AD25" s="273" t="str">
        <f>'5-Year Plan (2014-19)'!CC31</f>
        <v/>
      </c>
      <c r="AE25" s="273">
        <f>'5-Year Plan (2014-19)'!CD31</f>
        <v>0</v>
      </c>
      <c r="AF25" s="273">
        <f>'5-Year Plan (2014-19)'!CE31</f>
        <v>0</v>
      </c>
      <c r="AG25" s="273">
        <f>'5-Year Plan (2014-19)'!CF31</f>
        <v>500</v>
      </c>
      <c r="AH25" s="273">
        <f>'5-Year Plan (2014-19)'!CG31</f>
        <v>24</v>
      </c>
      <c r="AI25" s="273">
        <f>'5-Year Plan (2014-19)'!CH31</f>
        <v>12000</v>
      </c>
      <c r="AJ25" s="273">
        <f>'5-Year Plan (2014-19)'!CI31</f>
        <v>0</v>
      </c>
      <c r="AK25" s="273" t="str">
        <f>'5-Year Plan (2014-19)'!CJ31</f>
        <v/>
      </c>
      <c r="AL25" s="273">
        <f>'5-Year Plan (2014-19)'!CK31</f>
        <v>0</v>
      </c>
      <c r="AM25" s="273">
        <f>'5-Year Plan (2014-19)'!CL31</f>
        <v>0</v>
      </c>
      <c r="AN25" s="273" t="str">
        <f>'5-Year Plan (2014-19)'!CM31</f>
        <v/>
      </c>
      <c r="AO25" s="273">
        <f>'5-Year Plan (2014-19)'!CN31</f>
        <v>0</v>
      </c>
      <c r="AP25" s="273">
        <f>'5-Year Plan (2014-19)'!CO31</f>
        <v>3000</v>
      </c>
      <c r="AQ25" s="273">
        <f>'5-Year Plan (2014-19)'!CP31</f>
        <v>159</v>
      </c>
      <c r="AR25" s="273">
        <f>'5-Year Plan (2014-19)'!CQ31</f>
        <v>477000</v>
      </c>
      <c r="AS25" s="273">
        <f>'5-Year Plan (2014-19)'!CR31</f>
        <v>0</v>
      </c>
      <c r="AT25" s="273" t="str">
        <f>'5-Year Plan (2014-19)'!CS31</f>
        <v/>
      </c>
      <c r="AU25" s="273">
        <f>'5-Year Plan (2014-19)'!CT31</f>
        <v>0</v>
      </c>
      <c r="AV25" s="273">
        <f>'5-Year Plan (2014-19)'!CU31</f>
        <v>489000</v>
      </c>
      <c r="AW25" s="273">
        <f>'5-Year Plan (2014-19)'!CV31</f>
        <v>0</v>
      </c>
      <c r="AX25" s="273">
        <f>'5-Year Plan (2014-19)'!CW31</f>
        <v>0</v>
      </c>
      <c r="AY25" s="275">
        <f>'5-Year Plan (2014-19)'!CX31</f>
        <v>48900</v>
      </c>
      <c r="AZ25" s="269">
        <f>'5-Year Plan (2014-19)'!CY31</f>
        <v>537900</v>
      </c>
      <c r="BA25" s="573">
        <f>'5-Year Plan (2014-19)'!CZ31</f>
        <v>0</v>
      </c>
    </row>
    <row r="26" spans="1:53" ht="15" customHeight="1">
      <c r="A26" s="924" t="s">
        <v>62</v>
      </c>
      <c r="B26" s="925"/>
      <c r="C26" s="926"/>
      <c r="D26" s="277">
        <f>'5-Year Plan (2014-19)'!BC32</f>
        <v>0</v>
      </c>
      <c r="E26" s="278" t="str">
        <f>'5-Year Plan (2014-19)'!BD32</f>
        <v/>
      </c>
      <c r="F26" s="279">
        <f>'5-Year Plan (2014-19)'!BE32</f>
        <v>0</v>
      </c>
      <c r="G26" s="278">
        <f>'5-Year Plan (2014-19)'!BF32</f>
        <v>11468</v>
      </c>
      <c r="H26" s="278">
        <f>'5-Year Plan (2014-19)'!BG32</f>
        <v>22.611614928496685</v>
      </c>
      <c r="I26" s="279">
        <f>'5-Year Plan (2014-19)'!BH32</f>
        <v>259310</v>
      </c>
      <c r="J26" s="278">
        <f>'5-Year Plan (2014-19)'!BI32</f>
        <v>20105</v>
      </c>
      <c r="K26" s="278">
        <f>'5-Year Plan (2014-19)'!BJ32</f>
        <v>26.020890325789605</v>
      </c>
      <c r="L26" s="279">
        <f>'5-Year Plan (2014-19)'!BK32</f>
        <v>523150</v>
      </c>
      <c r="M26" s="278">
        <f>'5-Year Plan (2014-19)'!BL32</f>
        <v>9459</v>
      </c>
      <c r="N26" s="278">
        <f>'5-Year Plan (2014-19)'!BM32</f>
        <v>17.159213447510307</v>
      </c>
      <c r="O26" s="279">
        <f>'5-Year Plan (2014-19)'!BN32</f>
        <v>162309</v>
      </c>
      <c r="P26" s="278">
        <f>'5-Year Plan (2014-19)'!BO32</f>
        <v>4400</v>
      </c>
      <c r="Q26" s="278">
        <f>'5-Year Plan (2014-19)'!BP32</f>
        <v>226.81818181818181</v>
      </c>
      <c r="R26" s="279">
        <f>'5-Year Plan (2014-19)'!BQ32</f>
        <v>998000</v>
      </c>
      <c r="S26" s="278">
        <f>'5-Year Plan (2014-19)'!BR32</f>
        <v>110</v>
      </c>
      <c r="T26" s="278">
        <f>'5-Year Plan (2014-19)'!BS32</f>
        <v>738</v>
      </c>
      <c r="U26" s="279">
        <f>'5-Year Plan (2014-19)'!BT32</f>
        <v>81180</v>
      </c>
      <c r="V26" s="673">
        <f>'5-Year Plan (2014-19)'!BU32</f>
        <v>0</v>
      </c>
      <c r="W26" s="279">
        <f>'5-Year Plan (2014-19)'!BV32</f>
        <v>0</v>
      </c>
      <c r="X26" s="279">
        <f>'5-Year Plan (2014-19)'!BW32</f>
        <v>0</v>
      </c>
      <c r="Y26" s="278">
        <f>'5-Year Plan (2014-19)'!BX32</f>
        <v>9403592</v>
      </c>
      <c r="Z26" s="280">
        <f>'5-Year Plan (2014-19)'!BY32</f>
        <v>0.46053571869132559</v>
      </c>
      <c r="AA26" s="279">
        <f>'5-Year Plan (2014-19)'!BZ32</f>
        <v>4330690</v>
      </c>
      <c r="AB26" s="278">
        <f>'5-Year Plan (2014-19)'!CA32</f>
        <v>8350080</v>
      </c>
      <c r="AC26" s="278">
        <f>'5-Year Plan (2014-19)'!CB32</f>
        <v>0</v>
      </c>
      <c r="AD26" s="278" t="str">
        <f>'5-Year Plan (2014-19)'!CC32</f>
        <v/>
      </c>
      <c r="AE26" s="279">
        <f>'5-Year Plan (2014-19)'!CD32</f>
        <v>0</v>
      </c>
      <c r="AF26" s="281">
        <f>'5-Year Plan (2014-19)'!CE32</f>
        <v>6354639</v>
      </c>
      <c r="AG26" s="278">
        <f>'5-Year Plan (2014-19)'!CF32</f>
        <v>10292</v>
      </c>
      <c r="AH26" s="278">
        <f>'5-Year Plan (2014-19)'!CG32</f>
        <v>35.08754372328022</v>
      </c>
      <c r="AI26" s="279">
        <f>'5-Year Plan (2014-19)'!CH32</f>
        <v>361121</v>
      </c>
      <c r="AJ26" s="278">
        <f>'5-Year Plan (2014-19)'!CI32</f>
        <v>0</v>
      </c>
      <c r="AK26" s="278" t="str">
        <f>'5-Year Plan (2014-19)'!CJ32</f>
        <v/>
      </c>
      <c r="AL26" s="279">
        <f>'5-Year Plan (2014-19)'!CK32</f>
        <v>0</v>
      </c>
      <c r="AM26" s="278">
        <f>'5-Year Plan (2014-19)'!CL32</f>
        <v>1370</v>
      </c>
      <c r="AN26" s="278">
        <f>'5-Year Plan (2014-19)'!CM32</f>
        <v>1216.5401459854015</v>
      </c>
      <c r="AO26" s="279">
        <f>'5-Year Plan (2014-19)'!CN32</f>
        <v>1666660</v>
      </c>
      <c r="AP26" s="278">
        <f>'5-Year Plan (2014-19)'!CO32</f>
        <v>7550</v>
      </c>
      <c r="AQ26" s="278">
        <f>'5-Year Plan (2014-19)'!CP32</f>
        <v>160.88079470198676</v>
      </c>
      <c r="AR26" s="279">
        <f>'5-Year Plan (2014-19)'!CQ32</f>
        <v>1214650</v>
      </c>
      <c r="AS26" s="278">
        <f>'5-Year Plan (2014-19)'!CR32</f>
        <v>0</v>
      </c>
      <c r="AT26" s="278" t="str">
        <f>'5-Year Plan (2014-19)'!CS32</f>
        <v/>
      </c>
      <c r="AU26" s="279">
        <f>'5-Year Plan (2014-19)'!CT32</f>
        <v>0</v>
      </c>
      <c r="AV26" s="279">
        <f>'5-Year Plan (2014-19)'!CU32</f>
        <v>3242431</v>
      </c>
      <c r="AW26" s="279">
        <f>'5-Year Plan (2014-19)'!CV32</f>
        <v>0</v>
      </c>
      <c r="AX26" s="279">
        <f>'5-Year Plan (2014-19)'!CW32</f>
        <v>15000</v>
      </c>
      <c r="AY26" s="279">
        <f>'5-Year Plan (2014-19)'!CX32</f>
        <v>979706.7</v>
      </c>
      <c r="AZ26" s="282">
        <f>'5-Year Plan (2014-19)'!CY32</f>
        <v>10591776.699999999</v>
      </c>
      <c r="BA26" s="573">
        <f>'5-Year Plan (2014-19)'!CZ32</f>
        <v>0</v>
      </c>
    </row>
  </sheetData>
  <mergeCells count="28">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 ref="A26:C26"/>
    <mergeCell ref="AP4:AR4"/>
    <mergeCell ref="A22:B22"/>
    <mergeCell ref="A23:B23"/>
    <mergeCell ref="A24:B24"/>
    <mergeCell ref="A25:B25"/>
    <mergeCell ref="Y4:AA4"/>
    <mergeCell ref="AC4:AE4"/>
    <mergeCell ref="AG4:AI4"/>
    <mergeCell ref="AJ4:AL4"/>
    <mergeCell ref="AM4:AO4"/>
    <mergeCell ref="V4:X4"/>
  </mergeCells>
  <pageMargins left="0.70866141732283472" right="0.70866141732283472" top="0.74803149606299213" bottom="0.74803149606299213" header="0.31496062992125984" footer="0.31496062992125984"/>
  <pageSetup paperSize="5" scale="33" orientation="landscape" r:id="rId1"/>
</worksheet>
</file>

<file path=xl/worksheets/sheet9.xml><?xml version="1.0" encoding="utf-8"?>
<worksheet xmlns="http://schemas.openxmlformats.org/spreadsheetml/2006/main" xmlns:r="http://schemas.openxmlformats.org/officeDocument/2006/relationships">
  <sheetPr>
    <tabColor theme="9" tint="-0.249977111117893"/>
  </sheetPr>
  <dimension ref="A1:K168"/>
  <sheetViews>
    <sheetView zoomScale="70" zoomScaleNormal="70" workbookViewId="0">
      <selection activeCell="F15" sqref="F15"/>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125</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(2014-19)'!E59</f>
        <v>521</v>
      </c>
      <c r="F4" s="67">
        <f>'5-Year Plan (2014-19)'!BC59</f>
        <v>389</v>
      </c>
      <c r="G4" s="67">
        <f>'5-Year Plan (2014-19)'!DA59</f>
        <v>250</v>
      </c>
      <c r="H4" s="67">
        <f>'5-Year Plan (2014-19)'!EY59</f>
        <v>100</v>
      </c>
      <c r="I4" s="68">
        <f>'5-Year Plan (2014-19)'!GW59</f>
        <v>100</v>
      </c>
      <c r="J4" s="68">
        <f>'5-Year Plan (2014-19)'!IU59</f>
        <v>10</v>
      </c>
    </row>
    <row r="5" spans="1:10" ht="15" thickBot="1">
      <c r="A5" s="1077"/>
      <c r="B5" s="1080"/>
      <c r="C5" s="1070"/>
      <c r="D5" s="57" t="s">
        <v>49</v>
      </c>
      <c r="E5" s="59">
        <f>'5-Year Plan (2014-19)'!G59</f>
        <v>11130</v>
      </c>
      <c r="F5" s="66">
        <f>'5-Year Plan (2014-19)'!BE59</f>
        <v>24800</v>
      </c>
      <c r="G5" s="66">
        <f>'5-Year Plan (2014-19)'!DC59</f>
        <v>12500</v>
      </c>
      <c r="H5" s="66">
        <f>'5-Year Plan (2014-19)'!FA59</f>
        <v>5000</v>
      </c>
      <c r="I5" s="69">
        <f>'5-Year Plan (2014-19)'!GY59</f>
        <v>5000</v>
      </c>
      <c r="J5" s="69">
        <f>'5-Year Plan (2014-19)'!IW59</f>
        <v>5000</v>
      </c>
    </row>
    <row r="6" spans="1:10" ht="15" thickBot="1">
      <c r="A6" s="1077"/>
      <c r="B6" s="1080"/>
      <c r="C6" s="1070" t="s">
        <v>65</v>
      </c>
      <c r="D6" s="7" t="s">
        <v>121</v>
      </c>
      <c r="E6" s="60">
        <f>'5-Year Plan (2014-19)'!H59</f>
        <v>5250</v>
      </c>
      <c r="F6" s="66">
        <f>'5-Year Plan (2014-19)'!BF59</f>
        <v>2200</v>
      </c>
      <c r="G6" s="66">
        <f>'5-Year Plan (2014-19)'!DD59</f>
        <v>1400</v>
      </c>
      <c r="H6" s="66">
        <f>'5-Year Plan (2014-19)'!FB59</f>
        <v>1331</v>
      </c>
      <c r="I6" s="69">
        <f>'5-Year Plan (2014-19)'!GZ59</f>
        <v>1100</v>
      </c>
      <c r="J6" s="69">
        <f>'5-Year Plan (2014-19)'!IX59</f>
        <v>1100</v>
      </c>
    </row>
    <row r="7" spans="1:10" ht="15" thickBot="1">
      <c r="A7" s="1077"/>
      <c r="B7" s="1080"/>
      <c r="C7" s="1070"/>
      <c r="D7" s="57" t="s">
        <v>49</v>
      </c>
      <c r="E7" s="60">
        <f>'5-Year Plan (2014-19)'!J59</f>
        <v>229500</v>
      </c>
      <c r="F7" s="66">
        <f>'5-Year Plan (2014-19)'!BH59</f>
        <v>91000</v>
      </c>
      <c r="G7" s="66">
        <f>'5-Year Plan (2014-19)'!DF59</f>
        <v>62250</v>
      </c>
      <c r="H7" s="66">
        <f>'5-Year Plan (2014-19)'!FD59</f>
        <v>56800</v>
      </c>
      <c r="I7" s="69">
        <f>'5-Year Plan (2014-19)'!HB59</f>
        <v>51800</v>
      </c>
      <c r="J7" s="69">
        <f>'5-Year Plan (2014-19)'!IZ59</f>
        <v>51800</v>
      </c>
    </row>
    <row r="8" spans="1:10" ht="15" thickBot="1">
      <c r="A8" s="1077"/>
      <c r="B8" s="1080"/>
      <c r="C8" s="1070" t="s">
        <v>226</v>
      </c>
      <c r="D8" s="7" t="s">
        <v>121</v>
      </c>
      <c r="E8" s="60">
        <f>'5-Year Plan (2014-19)'!K59</f>
        <v>30</v>
      </c>
      <c r="F8" s="66">
        <f>'5-Year Plan (2014-19)'!BI59</f>
        <v>127.2</v>
      </c>
      <c r="G8" s="66">
        <f>'5-Year Plan (2014-19)'!DG59</f>
        <v>333</v>
      </c>
      <c r="H8" s="66">
        <f>'5-Year Plan (2014-19)'!FE59</f>
        <v>30</v>
      </c>
      <c r="I8" s="69">
        <f>'5-Year Plan (2014-19)'!HC59</f>
        <v>40</v>
      </c>
      <c r="J8" s="69">
        <f>'5-Year Plan (2014-19)'!JA59</f>
        <v>30</v>
      </c>
    </row>
    <row r="9" spans="1:10" ht="15" thickBot="1">
      <c r="A9" s="1077"/>
      <c r="B9" s="1080"/>
      <c r="C9" s="1070"/>
      <c r="D9" s="57" t="s">
        <v>49</v>
      </c>
      <c r="E9" s="60">
        <f>'5-Year Plan (2014-19)'!M59</f>
        <v>1200</v>
      </c>
      <c r="F9" s="66">
        <f>'5-Year Plan (2014-19)'!BK59</f>
        <v>3810</v>
      </c>
      <c r="G9" s="66">
        <f>'5-Year Plan (2014-19)'!DI59</f>
        <v>9990</v>
      </c>
      <c r="H9" s="66">
        <f>'5-Year Plan (2014-19)'!FG59</f>
        <v>780</v>
      </c>
      <c r="I9" s="69">
        <f>'5-Year Plan (2014-19)'!HE59</f>
        <v>1200</v>
      </c>
      <c r="J9" s="69">
        <f>'5-Year Plan (2014-19)'!JC59</f>
        <v>780</v>
      </c>
    </row>
    <row r="10" spans="1:10" ht="15" thickBot="1">
      <c r="A10" s="1077"/>
      <c r="B10" s="1080"/>
      <c r="C10" s="1070" t="s">
        <v>272</v>
      </c>
      <c r="D10" s="7" t="s">
        <v>121</v>
      </c>
      <c r="E10" s="60">
        <f>'5-Year Plan (2014-19)'!N59</f>
        <v>4949</v>
      </c>
      <c r="F10" s="66">
        <f>'5-Year Plan (2014-19)'!BL59</f>
        <v>10033.1</v>
      </c>
      <c r="G10" s="66">
        <f>'5-Year Plan (2014-19)'!DJ59</f>
        <v>9261.6</v>
      </c>
      <c r="H10" s="66">
        <f>'5-Year Plan (2014-19)'!FH59</f>
        <v>7377.2</v>
      </c>
      <c r="I10" s="69">
        <f>'5-Year Plan (2014-19)'!HF59</f>
        <v>4752</v>
      </c>
      <c r="J10" s="69">
        <f>'5-Year Plan (2014-19)'!JD59</f>
        <v>9475.2000000000007</v>
      </c>
    </row>
    <row r="11" spans="1:10" ht="15" thickBot="1">
      <c r="A11" s="1077"/>
      <c r="B11" s="1081"/>
      <c r="C11" s="1070"/>
      <c r="D11" s="57" t="s">
        <v>49</v>
      </c>
      <c r="E11" s="60">
        <f>'5-Year Plan (2014-19)'!P59</f>
        <v>130627</v>
      </c>
      <c r="F11" s="66">
        <f>'5-Year Plan (2014-19)'!BN59</f>
        <v>306622</v>
      </c>
      <c r="G11" s="66">
        <f>'5-Year Plan (2014-19)'!DL59</f>
        <v>263719</v>
      </c>
      <c r="H11" s="66">
        <f>'5-Year Plan (2014-19)'!FJ59</f>
        <v>201708</v>
      </c>
      <c r="I11" s="69">
        <f>'5-Year Plan (2014-19)'!HH59</f>
        <v>132480</v>
      </c>
      <c r="J11" s="69">
        <f>'5-Year Plan (2014-19)'!JF59</f>
        <v>287472</v>
      </c>
    </row>
    <row r="12" spans="1:10" ht="15.75" thickBot="1">
      <c r="A12" s="1077"/>
      <c r="B12" s="8"/>
      <c r="C12" s="1070" t="s">
        <v>43</v>
      </c>
      <c r="D12" s="7" t="s">
        <v>121</v>
      </c>
      <c r="E12" s="60">
        <f>'5-Year Plan (2014-19)'!Q59</f>
        <v>996</v>
      </c>
      <c r="F12" s="66">
        <f>'5-Year Plan (2014-19)'!BO59</f>
        <v>975</v>
      </c>
      <c r="G12" s="66">
        <f>'5-Year Plan (2014-19)'!DM59</f>
        <v>610</v>
      </c>
      <c r="H12" s="66">
        <f>'5-Year Plan (2014-19)'!FK59</f>
        <v>340</v>
      </c>
      <c r="I12" s="69">
        <f>'5-Year Plan (2014-19)'!HI59</f>
        <v>200</v>
      </c>
      <c r="J12" s="69">
        <f>'5-Year Plan (2014-19)'!JG59</f>
        <v>160</v>
      </c>
    </row>
    <row r="13" spans="1:10" ht="15" thickBot="1">
      <c r="A13" s="1077"/>
      <c r="B13" s="47"/>
      <c r="C13" s="1070"/>
      <c r="D13" s="57" t="s">
        <v>49</v>
      </c>
      <c r="E13" s="60">
        <f>'5-Year Plan (2014-19)'!S59</f>
        <v>352125</v>
      </c>
      <c r="F13" s="66">
        <f>'5-Year Plan (2014-19)'!BQ59</f>
        <v>403500</v>
      </c>
      <c r="G13" s="66">
        <f>'5-Year Plan (2014-19)'!DO59</f>
        <v>242500</v>
      </c>
      <c r="H13" s="66">
        <f>'5-Year Plan (2014-19)'!FM59</f>
        <v>155500</v>
      </c>
      <c r="I13" s="69">
        <f>'5-Year Plan (2014-19)'!HK59</f>
        <v>113000</v>
      </c>
      <c r="J13" s="69">
        <f>'5-Year Plan (2014-19)'!JI59</f>
        <v>99000</v>
      </c>
    </row>
    <row r="14" spans="1:10" ht="15" thickBot="1">
      <c r="A14" s="1077"/>
      <c r="B14" s="48"/>
      <c r="C14" s="1070" t="s">
        <v>41</v>
      </c>
      <c r="D14" s="7" t="s">
        <v>121</v>
      </c>
      <c r="E14" s="60">
        <f>'5-Year Plan (2014-19)'!T59</f>
        <v>140</v>
      </c>
      <c r="F14" s="66">
        <f>'5-Year Plan (2014-19)'!BR59</f>
        <v>237</v>
      </c>
      <c r="G14" s="66">
        <f>'5-Year Plan (2014-19)'!DP59</f>
        <v>277.60000000000002</v>
      </c>
      <c r="H14" s="66">
        <f>'5-Year Plan (2014-19)'!FN59</f>
        <v>335</v>
      </c>
      <c r="I14" s="69">
        <f>'5-Year Plan (2014-19)'!HL59</f>
        <v>235</v>
      </c>
      <c r="J14" s="69">
        <f>'5-Year Plan (2014-19)'!JJ59</f>
        <v>235</v>
      </c>
    </row>
    <row r="15" spans="1:10" ht="15" thickBot="1">
      <c r="A15" s="1077"/>
      <c r="B15" s="48"/>
      <c r="C15" s="1070"/>
      <c r="D15" s="57" t="s">
        <v>49</v>
      </c>
      <c r="E15" s="60">
        <f>'5-Year Plan (2014-19)'!V59</f>
        <v>110480</v>
      </c>
      <c r="F15" s="66">
        <f>'5-Year Plan (2014-19)'!BT59</f>
        <v>167510</v>
      </c>
      <c r="G15" s="66">
        <f>'5-Year Plan (2014-19)'!DR59</f>
        <v>154810</v>
      </c>
      <c r="H15" s="66">
        <f>'5-Year Plan (2014-19)'!FP59</f>
        <v>183250</v>
      </c>
      <c r="I15" s="69">
        <f>'5-Year Plan (2014-19)'!HN59</f>
        <v>143250</v>
      </c>
      <c r="J15" s="69">
        <f>'5-Year Plan (2014-19)'!JL59</f>
        <v>143250</v>
      </c>
    </row>
    <row r="16" spans="1:10" ht="14.45" customHeight="1" thickBot="1">
      <c r="A16" s="1077"/>
      <c r="B16" s="48"/>
      <c r="C16" s="963" t="s">
        <v>342</v>
      </c>
      <c r="D16" s="7" t="s">
        <v>121</v>
      </c>
      <c r="E16" s="60">
        <f>'5-Year Plan (2014-19)'!W59</f>
        <v>0</v>
      </c>
      <c r="F16" s="66">
        <f>'5-Year Plan (2014-19)'!BU59</f>
        <v>339.5</v>
      </c>
      <c r="G16" s="66">
        <f>'5-Year Plan (2014-19)'!DS59</f>
        <v>20</v>
      </c>
      <c r="H16" s="66">
        <f>'5-Year Plan (2014-19)'!FQ59</f>
        <v>35</v>
      </c>
      <c r="I16" s="69">
        <f>'5-Year Plan (2014-19)'!HO59</f>
        <v>10</v>
      </c>
      <c r="J16" s="69">
        <f>'5-Year Plan (2014-19)'!JM59</f>
        <v>10</v>
      </c>
    </row>
    <row r="17" spans="1:11" ht="15" customHeight="1" thickBot="1">
      <c r="A17" s="1077"/>
      <c r="B17" s="48"/>
      <c r="C17" s="964"/>
      <c r="D17" s="57" t="s">
        <v>49</v>
      </c>
      <c r="E17" s="60">
        <f>'5-Year Plan (2014-19)'!Y59</f>
        <v>0</v>
      </c>
      <c r="F17" s="66">
        <f>'5-Year Plan (2014-19)'!BW59</f>
        <v>496740</v>
      </c>
      <c r="G17" s="66">
        <f>'5-Year Plan (2014-19)'!DU59</f>
        <v>30000</v>
      </c>
      <c r="H17" s="66">
        <f>'5-Year Plan (2014-19)'!FS59</f>
        <v>42050</v>
      </c>
      <c r="I17" s="69">
        <f>'5-Year Plan (2014-19)'!HQ59</f>
        <v>15000</v>
      </c>
      <c r="J17" s="69">
        <f>'5-Year Plan (2014-19)'!JO59</f>
        <v>15000</v>
      </c>
    </row>
    <row r="18" spans="1:11" ht="29.25" thickBot="1">
      <c r="A18" s="1077"/>
      <c r="B18" s="48"/>
      <c r="C18" s="1070" t="s">
        <v>52</v>
      </c>
      <c r="D18" s="7" t="s">
        <v>51</v>
      </c>
      <c r="E18" s="60">
        <f>'5-Year Plan (2014-19)'!Z59</f>
        <v>5097467</v>
      </c>
      <c r="F18" s="66">
        <f>'5-Year Plan (2014-19)'!BX59</f>
        <v>3108380</v>
      </c>
      <c r="G18" s="66">
        <f>'5-Year Plan (2014-19)'!DV59</f>
        <v>3509755</v>
      </c>
      <c r="H18" s="66">
        <f>'5-Year Plan (2014-19)'!FT59</f>
        <v>1456200</v>
      </c>
      <c r="I18" s="69">
        <f>'5-Year Plan (2014-19)'!HR59</f>
        <v>968200</v>
      </c>
      <c r="J18" s="69">
        <f>'5-Year Plan (2014-19)'!JP59</f>
        <v>696200</v>
      </c>
    </row>
    <row r="19" spans="1:11" ht="15" thickBot="1">
      <c r="A19" s="1077"/>
      <c r="B19" s="48"/>
      <c r="C19" s="1070"/>
      <c r="D19" s="57" t="s">
        <v>49</v>
      </c>
      <c r="E19" s="60">
        <f>'5-Year Plan (2014-19)'!AB59</f>
        <v>1775006</v>
      </c>
      <c r="F19" s="66">
        <f>'5-Year Plan (2014-19)'!BZ59</f>
        <v>1350340</v>
      </c>
      <c r="G19" s="66">
        <f>'5-Year Plan (2014-19)'!DX59</f>
        <v>1464640</v>
      </c>
      <c r="H19" s="66">
        <f>'5-Year Plan (2014-19)'!FV59</f>
        <v>558100</v>
      </c>
      <c r="I19" s="69">
        <f>'5-Year Plan (2014-19)'!HT59</f>
        <v>433200</v>
      </c>
      <c r="J19" s="69">
        <f>'5-Year Plan (2014-19)'!JR59</f>
        <v>331800</v>
      </c>
    </row>
    <row r="20" spans="1:11" ht="29.25" thickBot="1">
      <c r="A20" s="1077"/>
      <c r="B20" s="48"/>
      <c r="C20" s="401" t="s">
        <v>50</v>
      </c>
      <c r="D20" s="7" t="s">
        <v>51</v>
      </c>
      <c r="E20" s="60">
        <f>'5-Year Plan (2014-19)'!AC59</f>
        <v>3571070</v>
      </c>
      <c r="F20" s="66">
        <f>'5-Year Plan (2014-19)'!CA59</f>
        <v>1629000</v>
      </c>
      <c r="G20" s="66">
        <f>'5-Year Plan (2014-19)'!DY59</f>
        <v>922000</v>
      </c>
      <c r="H20" s="66">
        <f>'5-Year Plan (2014-19)'!FW59</f>
        <v>650000</v>
      </c>
      <c r="I20" s="69">
        <f>'5-Year Plan (2014-19)'!HU59</f>
        <v>380000</v>
      </c>
      <c r="J20" s="69">
        <f>'5-Year Plan (2014-19)'!JS59</f>
        <v>360000</v>
      </c>
    </row>
    <row r="21" spans="1:11" ht="15" thickBot="1">
      <c r="A21" s="1077"/>
      <c r="B21" s="48"/>
      <c r="C21" s="1070" t="s">
        <v>120</v>
      </c>
      <c r="D21" s="7" t="s">
        <v>121</v>
      </c>
      <c r="E21" s="60">
        <f>'5-Year Plan (2014-19)'!AD59</f>
        <v>166</v>
      </c>
      <c r="F21" s="66">
        <f>'5-Year Plan (2014-19)'!CB59</f>
        <v>50</v>
      </c>
      <c r="G21" s="66">
        <f>'5-Year Plan (2014-19)'!DZ59</f>
        <v>0</v>
      </c>
      <c r="H21" s="66">
        <f>'5-Year Plan (2014-19)'!FX59</f>
        <v>0</v>
      </c>
      <c r="I21" s="69">
        <f>'5-Year Plan (2014-19)'!HV59</f>
        <v>0</v>
      </c>
      <c r="J21" s="69">
        <f>'5-Year Plan (2014-19)'!JT59</f>
        <v>0</v>
      </c>
    </row>
    <row r="22" spans="1:11" ht="15" thickBot="1">
      <c r="A22" s="1077"/>
      <c r="B22" s="48"/>
      <c r="C22" s="963"/>
      <c r="D22" s="57" t="s">
        <v>49</v>
      </c>
      <c r="E22" s="72">
        <f>'5-Year Plan (2014-19)'!AF59</f>
        <v>179725</v>
      </c>
      <c r="F22" s="73">
        <f>'5-Year Plan (2014-19)'!CD59</f>
        <v>45000</v>
      </c>
      <c r="G22" s="73">
        <f>'5-Year Plan (2014-19)'!EB59</f>
        <v>0</v>
      </c>
      <c r="H22" s="73">
        <f>'5-Year Plan (2014-19)'!FZ59</f>
        <v>0</v>
      </c>
      <c r="I22" s="74">
        <f>'5-Year Plan (2014-19)'!HX59</f>
        <v>0</v>
      </c>
      <c r="J22" s="74">
        <f>'5-Year Plan (2014-19)'!JV59</f>
        <v>0</v>
      </c>
    </row>
    <row r="23" spans="1:11" ht="15.75" thickBot="1">
      <c r="A23" s="1078"/>
      <c r="B23" s="1082" t="s">
        <v>72</v>
      </c>
      <c r="C23" s="1083"/>
      <c r="D23" s="63" t="s">
        <v>49</v>
      </c>
      <c r="E23" s="78">
        <f>'5-Year Plan (2014-19)'!AG59</f>
        <v>2789793</v>
      </c>
      <c r="F23" s="79">
        <f>'5-Year Plan (2014-19)'!CE59</f>
        <v>2889322</v>
      </c>
      <c r="G23" s="79">
        <f>'5-Year Plan (2014-19)'!EC59</f>
        <v>2240409</v>
      </c>
      <c r="H23" s="79">
        <f>'5-Year Plan (2014-19)'!GA59</f>
        <v>1203188</v>
      </c>
      <c r="I23" s="80">
        <f>'5-Year Plan (2014-19)'!HY59</f>
        <v>894930</v>
      </c>
      <c r="J23" s="80">
        <f>'5-Year Plan (2014-19)'!JW59</f>
        <v>934102</v>
      </c>
      <c r="K23" s="65"/>
    </row>
    <row r="24" spans="1:11" ht="15" thickBot="1">
      <c r="A24" s="1067" t="s">
        <v>78</v>
      </c>
      <c r="B24" s="50"/>
      <c r="C24" s="1070" t="s">
        <v>68</v>
      </c>
      <c r="D24" s="7" t="s">
        <v>121</v>
      </c>
      <c r="E24" s="75">
        <f>'5-Year Plan (2014-19)'!AH59</f>
        <v>0</v>
      </c>
      <c r="F24" s="76">
        <f>'5-Year Plan (2014-19)'!CF59</f>
        <v>12540.3</v>
      </c>
      <c r="G24" s="76">
        <f>'5-Year Plan (2014-19)'!ED59</f>
        <v>3315</v>
      </c>
      <c r="H24" s="76">
        <f>'5-Year Plan (2014-19)'!GB59</f>
        <v>3000</v>
      </c>
      <c r="I24" s="77">
        <f>'5-Year Plan (2014-19)'!HZ59</f>
        <v>3000</v>
      </c>
      <c r="J24" s="77">
        <f>'5-Year Plan (2014-19)'!JX59</f>
        <v>3000</v>
      </c>
    </row>
    <row r="25" spans="1:11" ht="15" thickBot="1">
      <c r="A25" s="1068"/>
      <c r="B25" s="51"/>
      <c r="C25" s="1070"/>
      <c r="D25" s="57" t="s">
        <v>49</v>
      </c>
      <c r="E25" s="60">
        <f>'5-Year Plan (2014-19)'!AJ59</f>
        <v>0</v>
      </c>
      <c r="F25" s="66">
        <f>'5-Year Plan (2014-19)'!CH59</f>
        <v>149960</v>
      </c>
      <c r="G25" s="66">
        <f>'5-Year Plan (2014-19)'!EF59</f>
        <v>63080</v>
      </c>
      <c r="H25" s="66">
        <f>'5-Year Plan (2014-19)'!GD59</f>
        <v>53000</v>
      </c>
      <c r="I25" s="69">
        <f>'5-Year Plan (2014-19)'!IB59</f>
        <v>53000</v>
      </c>
      <c r="J25" s="69">
        <f>'5-Year Plan (2014-19)'!JZ59</f>
        <v>53000</v>
      </c>
    </row>
    <row r="26" spans="1:11" ht="15" thickBot="1">
      <c r="A26" s="1068"/>
      <c r="B26" s="51"/>
      <c r="C26" s="1070" t="s">
        <v>74</v>
      </c>
      <c r="D26" s="7" t="s">
        <v>121</v>
      </c>
      <c r="E26" s="60">
        <f>'5-Year Plan (2014-19)'!AK59</f>
        <v>0</v>
      </c>
      <c r="F26" s="66">
        <f>'5-Year Plan (2014-19)'!CI59</f>
        <v>21.3</v>
      </c>
      <c r="G26" s="66">
        <f>'5-Year Plan (2014-19)'!EG59</f>
        <v>50</v>
      </c>
      <c r="H26" s="66">
        <f>'5-Year Plan (2014-19)'!GE59</f>
        <v>10</v>
      </c>
      <c r="I26" s="69">
        <f>'5-Year Plan (2014-19)'!IC59</f>
        <v>10</v>
      </c>
      <c r="J26" s="69">
        <f>'5-Year Plan (2014-19)'!KA59</f>
        <v>10</v>
      </c>
    </row>
    <row r="27" spans="1:11" ht="15" thickBot="1">
      <c r="A27" s="1068"/>
      <c r="B27" s="51"/>
      <c r="C27" s="1070"/>
      <c r="D27" s="57" t="s">
        <v>49</v>
      </c>
      <c r="E27" s="60">
        <f>'5-Year Plan (2014-19)'!AM59</f>
        <v>0</v>
      </c>
      <c r="F27" s="66">
        <f>'5-Year Plan (2014-19)'!CK59</f>
        <v>21300</v>
      </c>
      <c r="G27" s="66">
        <f>'5-Year Plan (2014-19)'!EI59</f>
        <v>44000</v>
      </c>
      <c r="H27" s="66">
        <f>'5-Year Plan (2014-19)'!GG59</f>
        <v>8000</v>
      </c>
      <c r="I27" s="69">
        <f>'5-Year Plan (2014-19)'!IE59</f>
        <v>8000</v>
      </c>
      <c r="J27" s="69">
        <f>'5-Year Plan (2014-19)'!KC59</f>
        <v>8000</v>
      </c>
    </row>
    <row r="28" spans="1:11" ht="15" thickBot="1">
      <c r="A28" s="1068"/>
      <c r="B28" s="51"/>
      <c r="C28" s="1070" t="s">
        <v>44</v>
      </c>
      <c r="D28" s="7" t="s">
        <v>121</v>
      </c>
      <c r="E28" s="60">
        <f>'5-Year Plan (2014-19)'!AN59</f>
        <v>0</v>
      </c>
      <c r="F28" s="66">
        <f>'5-Year Plan (2014-19)'!CL59</f>
        <v>440.3</v>
      </c>
      <c r="G28" s="66">
        <f>'5-Year Plan (2014-19)'!EJ59</f>
        <v>700</v>
      </c>
      <c r="H28" s="66">
        <f>'5-Year Plan (2014-19)'!GH59</f>
        <v>600</v>
      </c>
      <c r="I28" s="69">
        <f>'5-Year Plan (2014-19)'!IF59</f>
        <v>600</v>
      </c>
      <c r="J28" s="69">
        <f>'5-Year Plan (2014-19)'!KD59</f>
        <v>600</v>
      </c>
    </row>
    <row r="29" spans="1:11" ht="15" thickBot="1">
      <c r="A29" s="1068"/>
      <c r="B29" s="51"/>
      <c r="C29" s="1070"/>
      <c r="D29" s="57" t="s">
        <v>49</v>
      </c>
      <c r="E29" s="60">
        <f>'5-Year Plan (2014-19)'!AP59</f>
        <v>0</v>
      </c>
      <c r="F29" s="66">
        <f>'5-Year Plan (2014-19)'!CN59</f>
        <v>616420</v>
      </c>
      <c r="G29" s="66">
        <f>'5-Year Plan (2014-19)'!EL59</f>
        <v>1010000</v>
      </c>
      <c r="H29" s="66">
        <f>'5-Year Plan (2014-19)'!GJ59</f>
        <v>900000</v>
      </c>
      <c r="I29" s="69">
        <f>'5-Year Plan (2014-19)'!IH59</f>
        <v>900000</v>
      </c>
      <c r="J29" s="69">
        <f>'5-Year Plan (2014-19)'!KF59</f>
        <v>900000</v>
      </c>
    </row>
    <row r="30" spans="1:11" ht="15" thickBot="1">
      <c r="A30" s="1068"/>
      <c r="B30" s="51"/>
      <c r="C30" s="1070" t="s">
        <v>45</v>
      </c>
      <c r="D30" s="7" t="s">
        <v>121</v>
      </c>
      <c r="E30" s="60">
        <f>'5-Year Plan (2014-19)'!AQ59</f>
        <v>0</v>
      </c>
      <c r="F30" s="66">
        <f>'5-Year Plan (2014-19)'!CO59</f>
        <v>3089</v>
      </c>
      <c r="G30" s="66">
        <f>'5-Year Plan (2014-19)'!EM59</f>
        <v>3250</v>
      </c>
      <c r="H30" s="66">
        <f>'5-Year Plan (2014-19)'!GK59</f>
        <v>2500</v>
      </c>
      <c r="I30" s="69">
        <f>'5-Year Plan (2014-19)'!II59</f>
        <v>2300</v>
      </c>
      <c r="J30" s="69">
        <f>'5-Year Plan (2014-19)'!KG59</f>
        <v>2100</v>
      </c>
    </row>
    <row r="31" spans="1:11" ht="15" thickBot="1">
      <c r="A31" s="1068"/>
      <c r="B31" s="51"/>
      <c r="C31" s="1070"/>
      <c r="D31" s="57" t="s">
        <v>49</v>
      </c>
      <c r="E31" s="60">
        <f>'5-Year Plan (2014-19)'!AS59</f>
        <v>0</v>
      </c>
      <c r="F31" s="66">
        <f>'5-Year Plan (2014-19)'!CQ59</f>
        <v>562800</v>
      </c>
      <c r="G31" s="66">
        <f>'5-Year Plan (2014-19)'!EO59</f>
        <v>675000</v>
      </c>
      <c r="H31" s="66">
        <f>'5-Year Plan (2014-19)'!GM59</f>
        <v>509000</v>
      </c>
      <c r="I31" s="69">
        <f>'5-Year Plan (2014-19)'!IK59</f>
        <v>469000</v>
      </c>
      <c r="J31" s="69">
        <f>'5-Year Plan (2014-19)'!KI59</f>
        <v>429000</v>
      </c>
    </row>
    <row r="32" spans="1:11" ht="15" thickBot="1">
      <c r="A32" s="1068"/>
      <c r="B32" s="51"/>
      <c r="C32" s="1070" t="s">
        <v>46</v>
      </c>
      <c r="D32" s="7" t="s">
        <v>121</v>
      </c>
      <c r="E32" s="60">
        <f>'5-Year Plan (2014-19)'!AT59</f>
        <v>0</v>
      </c>
      <c r="F32" s="66">
        <f>'5-Year Plan (2014-19)'!CR59</f>
        <v>0</v>
      </c>
      <c r="G32" s="66">
        <f>'5-Year Plan (2014-19)'!EP59</f>
        <v>50</v>
      </c>
      <c r="H32" s="66">
        <f>'5-Year Plan (2014-19)'!GN59</f>
        <v>50</v>
      </c>
      <c r="I32" s="69">
        <f>'5-Year Plan (2014-19)'!IL59</f>
        <v>50</v>
      </c>
      <c r="J32" s="69">
        <f>'5-Year Plan (2014-19)'!KJ59</f>
        <v>50</v>
      </c>
    </row>
    <row r="33" spans="1:11" ht="15" thickBot="1">
      <c r="A33" s="1068"/>
      <c r="B33" s="52"/>
      <c r="C33" s="1070"/>
      <c r="D33" s="57" t="s">
        <v>49</v>
      </c>
      <c r="E33" s="72">
        <f>'5-Year Plan (2014-19)'!AV59</f>
        <v>0</v>
      </c>
      <c r="F33" s="73">
        <f>'5-Year Plan (2014-19)'!CT59</f>
        <v>0</v>
      </c>
      <c r="G33" s="73">
        <f>'5-Year Plan (2014-19)'!ER59</f>
        <v>50000</v>
      </c>
      <c r="H33" s="73">
        <f>'5-Year Plan (2014-19)'!GP59</f>
        <v>50000</v>
      </c>
      <c r="I33" s="74">
        <f>'5-Year Plan (2014-19)'!IN59</f>
        <v>50000</v>
      </c>
      <c r="J33" s="74">
        <f>'5-Year Plan (2014-19)'!KL59</f>
        <v>50000</v>
      </c>
    </row>
    <row r="34" spans="1:11" ht="15.75" thickBot="1">
      <c r="A34" s="1069"/>
      <c r="B34" s="1071" t="s">
        <v>73</v>
      </c>
      <c r="C34" s="1072"/>
      <c r="D34" s="64" t="s">
        <v>49</v>
      </c>
      <c r="E34" s="81">
        <f>'5-Year Plan (2014-19)'!AW59</f>
        <v>0</v>
      </c>
      <c r="F34" s="82">
        <f>'5-Year Plan (2014-19)'!CU59</f>
        <v>1350480</v>
      </c>
      <c r="G34" s="82">
        <f>'5-Year Plan (2014-19)'!ES59</f>
        <v>1842080</v>
      </c>
      <c r="H34" s="82">
        <f>'5-Year Plan (2014-19)'!GQ59</f>
        <v>1520000</v>
      </c>
      <c r="I34" s="83">
        <f>'5-Year Plan (2014-19)'!IO59</f>
        <v>1480000</v>
      </c>
      <c r="J34" s="83">
        <f>'5-Year Plan (2014-19)'!KM59</f>
        <v>1440000</v>
      </c>
      <c r="K34" s="65"/>
    </row>
    <row r="35" spans="1:11" s="53" customFormat="1" ht="16.149999999999999" customHeight="1" thickBot="1">
      <c r="A35" s="1073" t="s">
        <v>75</v>
      </c>
      <c r="B35" s="54"/>
      <c r="C35" s="91" t="s">
        <v>86</v>
      </c>
      <c r="D35" s="57" t="s">
        <v>49</v>
      </c>
      <c r="E35" s="60">
        <f>'5-Year Plan (2014-19)'!AX59</f>
        <v>40000</v>
      </c>
      <c r="F35" s="66">
        <f>'5-Year Plan (2014-19)'!CV59</f>
        <v>60000</v>
      </c>
      <c r="G35" s="66">
        <f>'5-Year Plan (2014-19)'!ET59</f>
        <v>50000</v>
      </c>
      <c r="H35" s="66">
        <f>'5-Year Plan (2014-19)'!GR59</f>
        <v>50000</v>
      </c>
      <c r="I35" s="69">
        <f>'5-Year Plan (2014-19)'!IP59</f>
        <v>50000</v>
      </c>
      <c r="J35" s="69">
        <f>'5-Year Plan (2014-19)'!KN59</f>
        <v>50000</v>
      </c>
    </row>
    <row r="36" spans="1:11" s="53" customFormat="1" ht="29.45" customHeight="1" thickBot="1">
      <c r="A36" s="1074"/>
      <c r="B36" s="54"/>
      <c r="C36" s="62" t="s">
        <v>69</v>
      </c>
      <c r="D36" s="57" t="s">
        <v>49</v>
      </c>
      <c r="E36" s="60">
        <f>'5-Year Plan (2014-19)'!AY59</f>
        <v>33000</v>
      </c>
      <c r="F36" s="66">
        <f>'5-Year Plan (2014-19)'!CW59</f>
        <v>37000</v>
      </c>
      <c r="G36" s="66">
        <f>'5-Year Plan (2014-19)'!EU59</f>
        <v>24000</v>
      </c>
      <c r="H36" s="66">
        <f>'5-Year Plan (2014-19)'!GS59</f>
        <v>24000</v>
      </c>
      <c r="I36" s="69">
        <f>'5-Year Plan (2014-19)'!IQ59</f>
        <v>24000</v>
      </c>
      <c r="J36" s="69">
        <f>'5-Year Plan (2014-19)'!KO59</f>
        <v>24000</v>
      </c>
    </row>
    <row r="37" spans="1:11" s="53" customFormat="1" ht="43.9" customHeight="1" thickBot="1">
      <c r="A37" s="1074"/>
      <c r="B37" s="55"/>
      <c r="C37" s="62" t="s">
        <v>47</v>
      </c>
      <c r="D37" s="7" t="s">
        <v>49</v>
      </c>
      <c r="E37" s="61">
        <f>'5-Year Plan (2014-19)'!AZ59</f>
        <v>386979.30000000005</v>
      </c>
      <c r="F37" s="70">
        <f>'5-Year Plan (2014-19)'!CX59</f>
        <v>520306.2</v>
      </c>
      <c r="G37" s="70">
        <f>'5-Year Plan (2014-19)'!EV59</f>
        <v>405248.9</v>
      </c>
      <c r="H37" s="70">
        <f>'5-Year Plan (2014-19)'!GT59</f>
        <v>268113.8</v>
      </c>
      <c r="I37" s="71">
        <f>'5-Year Plan (2014-19)'!IR59</f>
        <v>235993</v>
      </c>
      <c r="J37" s="71">
        <f>'5-Year Plan (2014-19)'!KP59</f>
        <v>235910.2</v>
      </c>
    </row>
    <row r="38" spans="1:11" ht="15" customHeight="1" thickBot="1">
      <c r="A38" s="1075"/>
      <c r="B38" s="953" t="s">
        <v>135</v>
      </c>
      <c r="C38" s="954"/>
      <c r="D38" s="86" t="s">
        <v>49</v>
      </c>
      <c r="E38" s="87">
        <f>SUM(E35:E37)</f>
        <v>459979.30000000005</v>
      </c>
      <c r="F38" s="87">
        <f t="shared" ref="F38:J38" si="0">SUM(F35:F37)</f>
        <v>617306.19999999995</v>
      </c>
      <c r="G38" s="87">
        <f t="shared" si="0"/>
        <v>479248.9</v>
      </c>
      <c r="H38" s="87">
        <f t="shared" si="0"/>
        <v>342113.8</v>
      </c>
      <c r="I38" s="87">
        <f t="shared" si="0"/>
        <v>309993</v>
      </c>
      <c r="J38" s="87">
        <f t="shared" si="0"/>
        <v>309910.2</v>
      </c>
    </row>
    <row r="39" spans="1:11" ht="15.75" thickBot="1">
      <c r="B39" s="1058" t="s">
        <v>136</v>
      </c>
      <c r="C39" s="1059"/>
      <c r="D39" s="88" t="s">
        <v>49</v>
      </c>
      <c r="E39" s="89">
        <f>SUM(E38,E34,E23)</f>
        <v>3249772.3</v>
      </c>
      <c r="F39" s="89">
        <f>SUM(F38,F34,F23)</f>
        <v>4857108.2</v>
      </c>
      <c r="G39" s="89">
        <f>SUM(G38,G34,G23)</f>
        <v>4561737.9000000004</v>
      </c>
      <c r="H39" s="89">
        <f>SUM(H38,H34,H23)</f>
        <v>3065301.8</v>
      </c>
      <c r="I39" s="89">
        <f>SUM(I38,I34,I23)</f>
        <v>2684923</v>
      </c>
      <c r="J39" s="89">
        <f t="shared" ref="J39" si="1">SUM(J38,J34,J23)</f>
        <v>2684012.2000000002</v>
      </c>
    </row>
    <row r="43" spans="1:11" ht="15" thickBot="1"/>
    <row r="44" spans="1:11" ht="21" thickBot="1">
      <c r="E44" s="1090" t="s">
        <v>138</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(2014-19)'!E42</f>
        <v>400</v>
      </c>
      <c r="F47" s="67">
        <f>'5-Year Plan (2014-19)'!BC42</f>
        <v>0</v>
      </c>
      <c r="G47" s="67">
        <f>'5-Year Plan (2014-19)'!DA42</f>
        <v>0</v>
      </c>
      <c r="H47" s="67">
        <f>'5-Year Plan (2014-19)'!EY42</f>
        <v>0</v>
      </c>
      <c r="I47" s="68">
        <f>'5-Year Plan (2014-19)'!GW42</f>
        <v>0</v>
      </c>
      <c r="J47" s="68">
        <f>'5-Year Plan (2014-19)'!IU42</f>
        <v>0</v>
      </c>
    </row>
    <row r="48" spans="1:11" ht="15" thickBot="1">
      <c r="A48" s="1077"/>
      <c r="B48" s="1080"/>
      <c r="C48" s="1070"/>
      <c r="D48" s="57" t="s">
        <v>49</v>
      </c>
      <c r="E48" s="59">
        <f>'5-Year Plan (2014-19)'!G42</f>
        <v>7500</v>
      </c>
      <c r="F48" s="66">
        <f>'5-Year Plan (2014-19)'!BE42</f>
        <v>0</v>
      </c>
      <c r="G48" s="66">
        <f>'5-Year Plan (2014-19)'!DC42</f>
        <v>0</v>
      </c>
      <c r="H48" s="66">
        <f>'5-Year Plan (2014-19)'!FA42</f>
        <v>0</v>
      </c>
      <c r="I48" s="69">
        <f>'5-Year Plan (2014-19)'!GY42</f>
        <v>0</v>
      </c>
      <c r="J48" s="69">
        <f>'5-Year Plan (2014-19)'!IW42</f>
        <v>0</v>
      </c>
    </row>
    <row r="49" spans="1:10" ht="15" thickBot="1">
      <c r="A49" s="1077"/>
      <c r="B49" s="1080"/>
      <c r="C49" s="1070" t="s">
        <v>65</v>
      </c>
      <c r="D49" s="7" t="s">
        <v>121</v>
      </c>
      <c r="E49" s="60">
        <f>'5-Year Plan (2014-19)'!H42</f>
        <v>2200</v>
      </c>
      <c r="F49" s="66">
        <f>'5-Year Plan (2014-19)'!BF42</f>
        <v>600</v>
      </c>
      <c r="G49" s="66">
        <f>'5-Year Plan (2014-19)'!DD42</f>
        <v>400</v>
      </c>
      <c r="H49" s="66">
        <f>'5-Year Plan (2014-19)'!FB42</f>
        <v>381</v>
      </c>
      <c r="I49" s="69">
        <f>'5-Year Plan (2014-19)'!GZ42</f>
        <v>200</v>
      </c>
      <c r="J49" s="69">
        <f>'5-Year Plan (2014-19)'!IX42</f>
        <v>200</v>
      </c>
    </row>
    <row r="50" spans="1:10" ht="15" thickBot="1">
      <c r="A50" s="1077"/>
      <c r="B50" s="1080"/>
      <c r="C50" s="1070"/>
      <c r="D50" s="57" t="s">
        <v>49</v>
      </c>
      <c r="E50" s="60">
        <f>'5-Year Plan (2014-19)'!J42</f>
        <v>69500</v>
      </c>
      <c r="F50" s="66">
        <f>'5-Year Plan (2014-19)'!BH42</f>
        <v>18000</v>
      </c>
      <c r="G50" s="66">
        <f>'5-Year Plan (2014-19)'!DF42</f>
        <v>14500</v>
      </c>
      <c r="H50" s="66">
        <f>'5-Year Plan (2014-19)'!FD42</f>
        <v>15000</v>
      </c>
      <c r="I50" s="69">
        <f>'5-Year Plan (2014-19)'!HB42</f>
        <v>11000</v>
      </c>
      <c r="J50" s="69">
        <f>'5-Year Plan (2014-19)'!IZ42</f>
        <v>11000</v>
      </c>
    </row>
    <row r="51" spans="1:10" ht="15" thickBot="1">
      <c r="A51" s="1077"/>
      <c r="B51" s="1080"/>
      <c r="C51" s="1070" t="s">
        <v>226</v>
      </c>
      <c r="D51" s="7" t="s">
        <v>121</v>
      </c>
      <c r="E51" s="60">
        <f>'5-Year Plan (2014-19)'!K42</f>
        <v>30</v>
      </c>
      <c r="F51" s="66">
        <f>'5-Year Plan (2014-19)'!BI42</f>
        <v>127.2</v>
      </c>
      <c r="G51" s="66">
        <f>'5-Year Plan (2014-19)'!DG42</f>
        <v>333</v>
      </c>
      <c r="H51" s="66">
        <f>'5-Year Plan (2014-19)'!FE42</f>
        <v>30</v>
      </c>
      <c r="I51" s="69">
        <f>'5-Year Plan (2014-19)'!HC42</f>
        <v>40</v>
      </c>
      <c r="J51" s="69">
        <f>'5-Year Plan (2014-19)'!JA42</f>
        <v>30</v>
      </c>
    </row>
    <row r="52" spans="1:10" ht="15" thickBot="1">
      <c r="A52" s="1077"/>
      <c r="B52" s="1080"/>
      <c r="C52" s="1070"/>
      <c r="D52" s="57" t="s">
        <v>49</v>
      </c>
      <c r="E52" s="60">
        <f>'5-Year Plan (2014-19)'!M42</f>
        <v>1200</v>
      </c>
      <c r="F52" s="66">
        <f>'5-Year Plan (2014-19)'!BK42</f>
        <v>3810</v>
      </c>
      <c r="G52" s="66">
        <f>'5-Year Plan (2014-19)'!DI42</f>
        <v>9990</v>
      </c>
      <c r="H52" s="66">
        <f>'5-Year Plan (2014-19)'!FG42</f>
        <v>780</v>
      </c>
      <c r="I52" s="69">
        <f>'5-Year Plan (2014-19)'!HE42</f>
        <v>1200</v>
      </c>
      <c r="J52" s="69">
        <f>'5-Year Plan (2014-19)'!JC42</f>
        <v>780</v>
      </c>
    </row>
    <row r="53" spans="1:10" ht="15" customHeight="1" thickBot="1">
      <c r="A53" s="1077"/>
      <c r="B53" s="1080"/>
      <c r="C53" s="1070" t="s">
        <v>272</v>
      </c>
      <c r="D53" s="7" t="s">
        <v>121</v>
      </c>
      <c r="E53" s="60">
        <f>'5-Year Plan (2014-19)'!N42</f>
        <v>926</v>
      </c>
      <c r="F53" s="66">
        <f>'5-Year Plan (2014-19)'!BL42</f>
        <v>2785.1</v>
      </c>
      <c r="G53" s="66">
        <f>'5-Year Plan (2014-19)'!DJ42</f>
        <v>3323.1</v>
      </c>
      <c r="H53" s="66">
        <f>'5-Year Plan (2014-19)'!FH42</f>
        <v>3010</v>
      </c>
      <c r="I53" s="69">
        <f>'5-Year Plan (2014-19)'!HF42</f>
        <v>2322</v>
      </c>
      <c r="J53" s="69">
        <f>'5-Year Plan (2014-19)'!JD42</f>
        <v>2029.2</v>
      </c>
    </row>
    <row r="54" spans="1:10" ht="15" customHeight="1" thickBot="1">
      <c r="A54" s="1077"/>
      <c r="B54" s="1081"/>
      <c r="C54" s="1070"/>
      <c r="D54" s="57" t="s">
        <v>49</v>
      </c>
      <c r="E54" s="60">
        <f>'5-Year Plan (2014-19)'!P42</f>
        <v>19175</v>
      </c>
      <c r="F54" s="66">
        <f>'5-Year Plan (2014-19)'!BN42</f>
        <v>75722</v>
      </c>
      <c r="G54" s="66">
        <f>'5-Year Plan (2014-19)'!DL42</f>
        <v>82733</v>
      </c>
      <c r="H54" s="66">
        <f>'5-Year Plan (2014-19)'!FJ42</f>
        <v>80120</v>
      </c>
      <c r="I54" s="69">
        <f>'5-Year Plan (2014-19)'!HH42</f>
        <v>61620</v>
      </c>
      <c r="J54" s="69">
        <f>'5-Year Plan (2014-19)'!JF42</f>
        <v>56722</v>
      </c>
    </row>
    <row r="55" spans="1:10" ht="15.75" thickBot="1">
      <c r="A55" s="1077"/>
      <c r="B55" s="8"/>
      <c r="C55" s="1070" t="s">
        <v>43</v>
      </c>
      <c r="D55" s="7" t="s">
        <v>121</v>
      </c>
      <c r="E55" s="60">
        <f>'5-Year Plan (2014-19)'!Q42</f>
        <v>895</v>
      </c>
      <c r="F55" s="66">
        <f>'5-Year Plan (2014-19)'!BO42</f>
        <v>910</v>
      </c>
      <c r="G55" s="66">
        <f>'5-Year Plan (2014-19)'!DM42</f>
        <v>530</v>
      </c>
      <c r="H55" s="66">
        <f>'5-Year Plan (2014-19)'!FK42</f>
        <v>210</v>
      </c>
      <c r="I55" s="69">
        <f>'5-Year Plan (2014-19)'!HI42</f>
        <v>140</v>
      </c>
      <c r="J55" s="69">
        <f>'5-Year Plan (2014-19)'!JG42</f>
        <v>100</v>
      </c>
    </row>
    <row r="56" spans="1:10" ht="15" thickBot="1">
      <c r="A56" s="1077"/>
      <c r="B56" s="47"/>
      <c r="C56" s="1070"/>
      <c r="D56" s="57" t="s">
        <v>49</v>
      </c>
      <c r="E56" s="60">
        <f>'5-Year Plan (2014-19)'!S42</f>
        <v>331925</v>
      </c>
      <c r="F56" s="66">
        <f>'5-Year Plan (2014-19)'!BQ42</f>
        <v>384000</v>
      </c>
      <c r="G56" s="66">
        <f>'5-Year Plan (2014-19)'!DO42</f>
        <v>218000</v>
      </c>
      <c r="H56" s="66">
        <f>'5-Year Plan (2014-19)'!FM42</f>
        <v>110000</v>
      </c>
      <c r="I56" s="69">
        <f>'5-Year Plan (2014-19)'!HK42</f>
        <v>82000</v>
      </c>
      <c r="J56" s="69">
        <f>'5-Year Plan (2014-19)'!JI42</f>
        <v>68000</v>
      </c>
    </row>
    <row r="57" spans="1:10" ht="15" thickBot="1">
      <c r="A57" s="1077"/>
      <c r="B57" s="48"/>
      <c r="C57" s="1070" t="s">
        <v>41</v>
      </c>
      <c r="D57" s="7" t="s">
        <v>121</v>
      </c>
      <c r="E57" s="60">
        <f>'5-Year Plan (2014-19)'!T42</f>
        <v>0</v>
      </c>
      <c r="F57" s="66">
        <f>'5-Year Plan (2014-19)'!BR42</f>
        <v>100</v>
      </c>
      <c r="G57" s="66">
        <f>'5-Year Plan (2014-19)'!DP42</f>
        <v>202.6</v>
      </c>
      <c r="H57" s="66">
        <f>'5-Year Plan (2014-19)'!FN42</f>
        <v>250</v>
      </c>
      <c r="I57" s="69">
        <f>'5-Year Plan (2014-19)'!HL42</f>
        <v>150</v>
      </c>
      <c r="J57" s="69">
        <f>'5-Year Plan (2014-19)'!JJ42</f>
        <v>150</v>
      </c>
    </row>
    <row r="58" spans="1:10" ht="15" thickBot="1">
      <c r="A58" s="1077"/>
      <c r="B58" s="48"/>
      <c r="C58" s="1070"/>
      <c r="D58" s="57" t="s">
        <v>49</v>
      </c>
      <c r="E58" s="60">
        <f>'5-Year Plan (2014-19)'!V42</f>
        <v>0</v>
      </c>
      <c r="F58" s="66">
        <f>'5-Year Plan (2014-19)'!BT42</f>
        <v>40000</v>
      </c>
      <c r="G58" s="66">
        <f>'5-Year Plan (2014-19)'!DR42</f>
        <v>97280</v>
      </c>
      <c r="H58" s="66">
        <f>'5-Year Plan (2014-19)'!FP42</f>
        <v>118100</v>
      </c>
      <c r="I58" s="69">
        <f>'5-Year Plan (2014-19)'!HN42</f>
        <v>78100</v>
      </c>
      <c r="J58" s="69">
        <f>'5-Year Plan (2014-19)'!JL42</f>
        <v>78100</v>
      </c>
    </row>
    <row r="59" spans="1:10" ht="15" thickBot="1">
      <c r="A59" s="1077"/>
      <c r="B59" s="48"/>
      <c r="C59" s="963" t="s">
        <v>342</v>
      </c>
      <c r="D59" s="7" t="s">
        <v>121</v>
      </c>
      <c r="E59" s="60">
        <f>'5-Year Plan (2014-19)'!W42</f>
        <v>0</v>
      </c>
      <c r="F59" s="66">
        <f>'5-Year Plan (2014-19)'!BU42</f>
        <v>25.1</v>
      </c>
      <c r="G59" s="66">
        <f>'5-Year Plan (2014-19)'!DS42</f>
        <v>0</v>
      </c>
      <c r="H59" s="66">
        <f>'5-Year Plan (2014-19)'!FQ42</f>
        <v>25</v>
      </c>
      <c r="I59" s="69">
        <f>'5-Year Plan (2014-19)'!HO42</f>
        <v>0</v>
      </c>
      <c r="J59" s="69">
        <f>'5-Year Plan (2014-19)'!JM42</f>
        <v>0</v>
      </c>
    </row>
    <row r="60" spans="1:10" ht="15" customHeight="1" thickBot="1">
      <c r="A60" s="1077"/>
      <c r="B60" s="48"/>
      <c r="C60" s="964"/>
      <c r="D60" s="57" t="s">
        <v>49</v>
      </c>
      <c r="E60" s="60">
        <f>'5-Year Plan (2014-19)'!Y42</f>
        <v>0</v>
      </c>
      <c r="F60" s="66">
        <f>'5-Year Plan (2014-19)'!BW42</f>
        <v>35140</v>
      </c>
      <c r="G60" s="66">
        <f>'5-Year Plan (2014-19)'!DU42</f>
        <v>0</v>
      </c>
      <c r="H60" s="66">
        <f>'5-Year Plan (2014-19)'!FS42</f>
        <v>27050</v>
      </c>
      <c r="I60" s="69">
        <f>'5-Year Plan (2014-19)'!HQ42</f>
        <v>0</v>
      </c>
      <c r="J60" s="69">
        <f>'5-Year Plan (2014-19)'!JO42</f>
        <v>0</v>
      </c>
    </row>
    <row r="61" spans="1:10" ht="29.25" thickBot="1">
      <c r="A61" s="1077"/>
      <c r="B61" s="48"/>
      <c r="C61" s="1070" t="s">
        <v>52</v>
      </c>
      <c r="D61" s="7" t="s">
        <v>51</v>
      </c>
      <c r="E61" s="60">
        <f>'5-Year Plan (2014-19)'!Z42</f>
        <v>3020538</v>
      </c>
      <c r="F61" s="66">
        <f>'5-Year Plan (2014-19)'!BX42</f>
        <v>1596200</v>
      </c>
      <c r="G61" s="66">
        <f>'5-Year Plan (2014-19)'!DV42</f>
        <v>1866560</v>
      </c>
      <c r="H61" s="66">
        <f>'5-Year Plan (2014-19)'!FT42</f>
        <v>1000000</v>
      </c>
      <c r="I61" s="69">
        <f>'5-Year Plan (2014-19)'!HR42</f>
        <v>450000</v>
      </c>
      <c r="J61" s="69">
        <f>'5-Year Plan (2014-19)'!JP42</f>
        <v>310000</v>
      </c>
    </row>
    <row r="62" spans="1:10" ht="15" thickBot="1">
      <c r="A62" s="1077"/>
      <c r="B62" s="48"/>
      <c r="C62" s="1070"/>
      <c r="D62" s="57" t="s">
        <v>49</v>
      </c>
      <c r="E62" s="60">
        <f>'5-Year Plan (2014-19)'!AB42</f>
        <v>863912</v>
      </c>
      <c r="F62" s="66">
        <f>'5-Year Plan (2014-19)'!BZ42</f>
        <v>525600</v>
      </c>
      <c r="G62" s="66">
        <f>'5-Year Plan (2014-19)'!DX42</f>
        <v>649900</v>
      </c>
      <c r="H62" s="66">
        <f>'5-Year Plan (2014-19)'!FV42</f>
        <v>357000</v>
      </c>
      <c r="I62" s="69">
        <f>'5-Year Plan (2014-19)'!HT42</f>
        <v>192000</v>
      </c>
      <c r="J62" s="69">
        <f>'5-Year Plan (2014-19)'!JR42</f>
        <v>152000</v>
      </c>
    </row>
    <row r="63" spans="1:10" ht="29.25" thickBot="1">
      <c r="A63" s="1077"/>
      <c r="B63" s="48"/>
      <c r="C63" s="401" t="s">
        <v>50</v>
      </c>
      <c r="D63" s="7" t="s">
        <v>51</v>
      </c>
      <c r="E63" s="60">
        <f>'5-Year Plan (2014-19)'!AC42</f>
        <v>2231560</v>
      </c>
      <c r="F63" s="66">
        <f>'5-Year Plan (2014-19)'!CA42</f>
        <v>1140000</v>
      </c>
      <c r="G63" s="66">
        <f>'5-Year Plan (2014-19)'!DY42</f>
        <v>450000</v>
      </c>
      <c r="H63" s="66">
        <f>'5-Year Plan (2014-19)'!FW42</f>
        <v>310000</v>
      </c>
      <c r="I63" s="69">
        <f>'5-Year Plan (2014-19)'!HU42</f>
        <v>230000</v>
      </c>
      <c r="J63" s="69">
        <f>'5-Year Plan (2014-19)'!JS42</f>
        <v>210000</v>
      </c>
    </row>
    <row r="64" spans="1:10" ht="15" thickBot="1">
      <c r="A64" s="1077"/>
      <c r="B64" s="48"/>
      <c r="C64" s="1070" t="s">
        <v>120</v>
      </c>
      <c r="D64" s="7" t="s">
        <v>121</v>
      </c>
      <c r="E64" s="60">
        <f>'5-Year Plan (2014-19)'!AD42</f>
        <v>116</v>
      </c>
      <c r="F64" s="66">
        <f>'5-Year Plan (2014-19)'!CB42</f>
        <v>50</v>
      </c>
      <c r="G64" s="66">
        <f>'5-Year Plan (2014-19)'!DZ42</f>
        <v>0</v>
      </c>
      <c r="H64" s="66">
        <f>'5-Year Plan (2014-19)'!FX42</f>
        <v>0</v>
      </c>
      <c r="I64" s="69">
        <f>'5-Year Plan (2014-19)'!HV42</f>
        <v>0</v>
      </c>
      <c r="J64" s="69">
        <f>'5-Year Plan (2014-19)'!JT42</f>
        <v>0</v>
      </c>
    </row>
    <row r="65" spans="1:10" ht="15" thickBot="1">
      <c r="A65" s="1077"/>
      <c r="B65" s="48"/>
      <c r="C65" s="963"/>
      <c r="D65" s="57" t="s">
        <v>49</v>
      </c>
      <c r="E65" s="72">
        <f>'5-Year Plan (2014-19)'!AF42</f>
        <v>109725</v>
      </c>
      <c r="F65" s="73">
        <f>'5-Year Plan (2014-19)'!CD42</f>
        <v>45000</v>
      </c>
      <c r="G65" s="73">
        <f>'5-Year Plan (2014-19)'!EB42</f>
        <v>0</v>
      </c>
      <c r="H65" s="73">
        <f>'5-Year Plan (2014-19)'!FZ42</f>
        <v>0</v>
      </c>
      <c r="I65" s="74">
        <f>'5-Year Plan (2014-19)'!HX42</f>
        <v>0</v>
      </c>
      <c r="J65" s="74">
        <f>'5-Year Plan (2014-19)'!JV42</f>
        <v>0</v>
      </c>
    </row>
    <row r="66" spans="1:10" ht="15.75" thickBot="1">
      <c r="A66" s="1078"/>
      <c r="B66" s="1082" t="s">
        <v>72</v>
      </c>
      <c r="C66" s="1083"/>
      <c r="D66" s="63" t="s">
        <v>49</v>
      </c>
      <c r="E66" s="78">
        <f>'5-Year Plan (2014-19)'!AG42</f>
        <v>1402937</v>
      </c>
      <c r="F66" s="79">
        <f>'5-Year Plan (2014-19)'!CE42</f>
        <v>1127272</v>
      </c>
      <c r="G66" s="79">
        <f>'5-Year Plan (2014-19)'!EC42</f>
        <v>1072403</v>
      </c>
      <c r="H66" s="79">
        <f>'5-Year Plan (2014-19)'!GA42</f>
        <v>708050</v>
      </c>
      <c r="I66" s="80">
        <f>'5-Year Plan (2014-19)'!HY42</f>
        <v>425920</v>
      </c>
      <c r="J66" s="80">
        <f>'5-Year Plan (2014-19)'!JW42</f>
        <v>366602</v>
      </c>
    </row>
    <row r="67" spans="1:10" ht="15" thickBot="1">
      <c r="A67" s="1067" t="s">
        <v>78</v>
      </c>
      <c r="B67" s="50"/>
      <c r="C67" s="1070" t="s">
        <v>68</v>
      </c>
      <c r="D67" s="7" t="s">
        <v>121</v>
      </c>
      <c r="E67" s="75">
        <f>'5-Year Plan (2014-19)'!AH42</f>
        <v>0</v>
      </c>
      <c r="F67" s="76">
        <f>'5-Year Plan (2014-19)'!CF42</f>
        <v>8844.2999999999993</v>
      </c>
      <c r="G67" s="76">
        <f>'5-Year Plan (2014-19)'!ED42</f>
        <v>615</v>
      </c>
      <c r="H67" s="76">
        <f>'5-Year Plan (2014-19)'!GB42</f>
        <v>300</v>
      </c>
      <c r="I67" s="77">
        <f>'5-Year Plan (2014-19)'!HZ42</f>
        <v>300</v>
      </c>
      <c r="J67" s="77">
        <f>'5-Year Plan (2014-19)'!JX42</f>
        <v>300</v>
      </c>
    </row>
    <row r="68" spans="1:10" ht="15" thickBot="1">
      <c r="A68" s="1068"/>
      <c r="B68" s="51"/>
      <c r="C68" s="1070"/>
      <c r="D68" s="57" t="s">
        <v>49</v>
      </c>
      <c r="E68" s="60">
        <f>'5-Year Plan (2014-19)'!AJ42</f>
        <v>0</v>
      </c>
      <c r="F68" s="66">
        <f>'5-Year Plan (2014-19)'!CH42</f>
        <v>42060</v>
      </c>
      <c r="G68" s="66">
        <f>'5-Year Plan (2014-19)'!EF42</f>
        <v>19080</v>
      </c>
      <c r="H68" s="66">
        <f>'5-Year Plan (2014-19)'!GD42</f>
        <v>9000</v>
      </c>
      <c r="I68" s="69">
        <f>'5-Year Plan (2014-19)'!IB42</f>
        <v>9000</v>
      </c>
      <c r="J68" s="69">
        <f>'5-Year Plan (2014-19)'!JZ42</f>
        <v>9000</v>
      </c>
    </row>
    <row r="69" spans="1:10" ht="15" thickBot="1">
      <c r="A69" s="1068"/>
      <c r="B69" s="51"/>
      <c r="C69" s="1070" t="s">
        <v>74</v>
      </c>
      <c r="D69" s="7" t="s">
        <v>121</v>
      </c>
      <c r="E69" s="60">
        <f>'5-Year Plan (2014-19)'!AK42</f>
        <v>0</v>
      </c>
      <c r="F69" s="66">
        <f>'5-Year Plan (2014-19)'!CI42</f>
        <v>21.3</v>
      </c>
      <c r="G69" s="66">
        <f>'5-Year Plan (2014-19)'!EG42</f>
        <v>0</v>
      </c>
      <c r="H69" s="66">
        <f>'5-Year Plan (2014-19)'!GE42</f>
        <v>0</v>
      </c>
      <c r="I69" s="69">
        <f>'5-Year Plan (2014-19)'!IC42</f>
        <v>0</v>
      </c>
      <c r="J69" s="69">
        <f>'5-Year Plan (2014-19)'!KA42</f>
        <v>0</v>
      </c>
    </row>
    <row r="70" spans="1:10" ht="15" thickBot="1">
      <c r="A70" s="1068"/>
      <c r="B70" s="51"/>
      <c r="C70" s="1070"/>
      <c r="D70" s="57" t="s">
        <v>49</v>
      </c>
      <c r="E70" s="60">
        <f>'5-Year Plan (2014-19)'!AM42</f>
        <v>0</v>
      </c>
      <c r="F70" s="66">
        <f>'5-Year Plan (2014-19)'!CK42</f>
        <v>21300</v>
      </c>
      <c r="G70" s="66">
        <f>'5-Year Plan (2014-19)'!EI42</f>
        <v>0</v>
      </c>
      <c r="H70" s="66">
        <f>'5-Year Plan (2014-19)'!GG42</f>
        <v>0</v>
      </c>
      <c r="I70" s="69">
        <f>'5-Year Plan (2014-19)'!IE42</f>
        <v>0</v>
      </c>
      <c r="J70" s="69">
        <f>'5-Year Plan (2014-19)'!KC42</f>
        <v>0</v>
      </c>
    </row>
    <row r="71" spans="1:10" ht="15" thickBot="1">
      <c r="A71" s="1068"/>
      <c r="B71" s="51"/>
      <c r="C71" s="1070" t="s">
        <v>44</v>
      </c>
      <c r="D71" s="7" t="s">
        <v>121</v>
      </c>
      <c r="E71" s="60">
        <f>'5-Year Plan (2014-19)'!AN42</f>
        <v>0</v>
      </c>
      <c r="F71" s="66">
        <f>'5-Year Plan (2014-19)'!CL42</f>
        <v>240.3</v>
      </c>
      <c r="G71" s="66">
        <f>'5-Year Plan (2014-19)'!EJ42</f>
        <v>300</v>
      </c>
      <c r="H71" s="66">
        <f>'5-Year Plan (2014-19)'!GH42</f>
        <v>200</v>
      </c>
      <c r="I71" s="69">
        <f>'5-Year Plan (2014-19)'!IF42</f>
        <v>200</v>
      </c>
      <c r="J71" s="69">
        <f>'5-Year Plan (2014-19)'!KD42</f>
        <v>200</v>
      </c>
    </row>
    <row r="72" spans="1:10" ht="15" thickBot="1">
      <c r="A72" s="1068"/>
      <c r="B72" s="51"/>
      <c r="C72" s="1070"/>
      <c r="D72" s="57" t="s">
        <v>49</v>
      </c>
      <c r="E72" s="60">
        <f>'5-Year Plan (2014-19)'!AP42</f>
        <v>0</v>
      </c>
      <c r="F72" s="66">
        <f>'5-Year Plan (2014-19)'!CN42</f>
        <v>316420</v>
      </c>
      <c r="G72" s="66">
        <f>'5-Year Plan (2014-19)'!EL42</f>
        <v>410000</v>
      </c>
      <c r="H72" s="66">
        <f>'5-Year Plan (2014-19)'!GJ42</f>
        <v>300000</v>
      </c>
      <c r="I72" s="69">
        <f>'5-Year Plan (2014-19)'!IH42</f>
        <v>300000</v>
      </c>
      <c r="J72" s="69">
        <f>'5-Year Plan (2014-19)'!KF42</f>
        <v>300000</v>
      </c>
    </row>
    <row r="73" spans="1:10" ht="15" thickBot="1">
      <c r="A73" s="1068"/>
      <c r="B73" s="51"/>
      <c r="C73" s="1070" t="s">
        <v>45</v>
      </c>
      <c r="D73" s="7" t="s">
        <v>121</v>
      </c>
      <c r="E73" s="60">
        <f>'5-Year Plan (2014-19)'!AQ42</f>
        <v>0</v>
      </c>
      <c r="F73" s="66">
        <f>'5-Year Plan (2014-19)'!CO42</f>
        <v>1489</v>
      </c>
      <c r="G73" s="66">
        <f>'5-Year Plan (2014-19)'!EM42</f>
        <v>1150</v>
      </c>
      <c r="H73" s="66">
        <f>'5-Year Plan (2014-19)'!GK42</f>
        <v>1000</v>
      </c>
      <c r="I73" s="69">
        <f>'5-Year Plan (2014-19)'!II42</f>
        <v>1000</v>
      </c>
      <c r="J73" s="69">
        <f>'5-Year Plan (2014-19)'!KG42</f>
        <v>1000</v>
      </c>
    </row>
    <row r="74" spans="1:10" ht="15" thickBot="1">
      <c r="A74" s="1068"/>
      <c r="B74" s="51"/>
      <c r="C74" s="1070"/>
      <c r="D74" s="57" t="s">
        <v>49</v>
      </c>
      <c r="E74" s="60">
        <f>'5-Year Plan (2014-19)'!AS42</f>
        <v>0</v>
      </c>
      <c r="F74" s="66">
        <f>'5-Year Plan (2014-19)'!CQ42</f>
        <v>307800</v>
      </c>
      <c r="G74" s="66">
        <f>'5-Year Plan (2014-19)'!EO42</f>
        <v>256000</v>
      </c>
      <c r="H74" s="66">
        <f>'5-Year Plan (2014-19)'!GM42</f>
        <v>220000</v>
      </c>
      <c r="I74" s="69">
        <f>'5-Year Plan (2014-19)'!IK42</f>
        <v>220000</v>
      </c>
      <c r="J74" s="69">
        <f>'5-Year Plan (2014-19)'!KI42</f>
        <v>220000</v>
      </c>
    </row>
    <row r="75" spans="1:10" ht="15" thickBot="1">
      <c r="A75" s="1068"/>
      <c r="B75" s="51"/>
      <c r="C75" s="1070" t="s">
        <v>46</v>
      </c>
      <c r="D75" s="7" t="s">
        <v>121</v>
      </c>
      <c r="E75" s="60">
        <f>'5-Year Plan (2014-19)'!AT42</f>
        <v>0</v>
      </c>
      <c r="F75" s="66">
        <f>'5-Year Plan (2014-19)'!CR42</f>
        <v>0</v>
      </c>
      <c r="G75" s="66">
        <f>'5-Year Plan (2014-19)'!EP42</f>
        <v>50</v>
      </c>
      <c r="H75" s="66">
        <f>'5-Year Plan (2014-19)'!GN42</f>
        <v>50</v>
      </c>
      <c r="I75" s="69">
        <f>'5-Year Plan (2014-19)'!IL42</f>
        <v>50</v>
      </c>
      <c r="J75" s="69">
        <f>'5-Year Plan (2014-19)'!KJ42</f>
        <v>50</v>
      </c>
    </row>
    <row r="76" spans="1:10" ht="15" thickBot="1">
      <c r="A76" s="1068"/>
      <c r="B76" s="52"/>
      <c r="C76" s="1070"/>
      <c r="D76" s="57" t="s">
        <v>49</v>
      </c>
      <c r="E76" s="72">
        <f>'5-Year Plan (2014-19)'!AV42</f>
        <v>0</v>
      </c>
      <c r="F76" s="73">
        <f>'5-Year Plan (2014-19)'!CT42</f>
        <v>0</v>
      </c>
      <c r="G76" s="73">
        <f>'5-Year Plan (2014-19)'!ER42</f>
        <v>50000</v>
      </c>
      <c r="H76" s="73">
        <f>'5-Year Plan (2014-19)'!GP42</f>
        <v>50000</v>
      </c>
      <c r="I76" s="74">
        <f>'5-Year Plan (2014-19)'!IN42</f>
        <v>50000</v>
      </c>
      <c r="J76" s="74">
        <f>'5-Year Plan (2014-19)'!KL42</f>
        <v>50000</v>
      </c>
    </row>
    <row r="77" spans="1:10" ht="15.75" thickBot="1">
      <c r="A77" s="1069"/>
      <c r="B77" s="1071" t="s">
        <v>73</v>
      </c>
      <c r="C77" s="1072"/>
      <c r="D77" s="64" t="s">
        <v>49</v>
      </c>
      <c r="E77" s="81">
        <f>'5-Year Plan (2014-19)'!AW42</f>
        <v>0</v>
      </c>
      <c r="F77" s="82">
        <f>'5-Year Plan (2014-19)'!CU42</f>
        <v>687580</v>
      </c>
      <c r="G77" s="82">
        <f>'5-Year Plan (2014-19)'!ES42</f>
        <v>735080</v>
      </c>
      <c r="H77" s="82">
        <f>'5-Year Plan (2014-19)'!GQ42</f>
        <v>579000</v>
      </c>
      <c r="I77" s="83">
        <f>'5-Year Plan (2014-19)'!IO42</f>
        <v>579000</v>
      </c>
      <c r="J77" s="83">
        <f>'5-Year Plan (2014-19)'!KM42</f>
        <v>579000</v>
      </c>
    </row>
    <row r="78" spans="1:10" ht="15.6" customHeight="1" thickBot="1">
      <c r="A78" s="1074" t="s">
        <v>75</v>
      </c>
      <c r="B78" s="54"/>
      <c r="C78" s="91" t="s">
        <v>86</v>
      </c>
      <c r="D78" s="57" t="s">
        <v>49</v>
      </c>
      <c r="E78" s="60">
        <f>'5-Year Plan (2014-19)'!AX42</f>
        <v>10000</v>
      </c>
      <c r="F78" s="66">
        <f>'5-Year Plan (2014-19)'!CV42</f>
        <v>20000</v>
      </c>
      <c r="G78" s="66">
        <f>'5-Year Plan (2014-19)'!ET42</f>
        <v>20000</v>
      </c>
      <c r="H78" s="66">
        <f>'5-Year Plan (2014-19)'!GR42</f>
        <v>20000</v>
      </c>
      <c r="I78" s="69">
        <f>'5-Year Plan (2014-19)'!IP42</f>
        <v>20000</v>
      </c>
      <c r="J78" s="69">
        <f>'5-Year Plan (2014-19)'!KN42</f>
        <v>20000</v>
      </c>
    </row>
    <row r="79" spans="1:10" ht="32.25" thickBot="1">
      <c r="A79" s="1074"/>
      <c r="B79" s="54"/>
      <c r="C79" s="62" t="s">
        <v>69</v>
      </c>
      <c r="D79" s="57" t="s">
        <v>49</v>
      </c>
      <c r="E79" s="60">
        <f>'5-Year Plan (2014-19)'!AY42</f>
        <v>13000</v>
      </c>
      <c r="F79" s="66">
        <f>'5-Year Plan (2014-19)'!CW42</f>
        <v>15000</v>
      </c>
      <c r="G79" s="66">
        <f>'5-Year Plan (2014-19)'!EU42</f>
        <v>5000</v>
      </c>
      <c r="H79" s="66">
        <f>'5-Year Plan (2014-19)'!GS42</f>
        <v>5000</v>
      </c>
      <c r="I79" s="69">
        <f>'5-Year Plan (2014-19)'!IQ42</f>
        <v>5000</v>
      </c>
      <c r="J79" s="69">
        <f>'5-Year Plan (2014-19)'!KO42</f>
        <v>5000</v>
      </c>
    </row>
    <row r="80" spans="1:10" ht="48" thickBot="1">
      <c r="A80" s="1074"/>
      <c r="B80" s="55"/>
      <c r="C80" s="62" t="s">
        <v>47</v>
      </c>
      <c r="D80" s="7" t="s">
        <v>49</v>
      </c>
      <c r="E80" s="61">
        <f>'5-Year Plan (2014-19)'!AZ42</f>
        <v>141293.70000000001</v>
      </c>
      <c r="F80" s="70">
        <f>'5-Year Plan (2014-19)'!CX42</f>
        <v>177971.20000000001</v>
      </c>
      <c r="G80" s="70">
        <f>'5-Year Plan (2014-19)'!EV42</f>
        <v>180748.3</v>
      </c>
      <c r="H80" s="70">
        <f>'5-Year Plan (2014-19)'!GT42</f>
        <v>126000</v>
      </c>
      <c r="I80" s="71">
        <f>'5-Year Plan (2014-19)'!IR42</f>
        <v>100492</v>
      </c>
      <c r="J80" s="71">
        <f>'5-Year Plan (2014-19)'!KP42</f>
        <v>94560.2</v>
      </c>
    </row>
    <row r="81" spans="1:10" ht="15" customHeight="1" thickBot="1">
      <c r="A81" s="1075"/>
      <c r="B81" s="953" t="s">
        <v>135</v>
      </c>
      <c r="C81" s="954"/>
      <c r="D81" s="86" t="s">
        <v>49</v>
      </c>
      <c r="E81" s="87">
        <f>SUM(E78:E80)</f>
        <v>164293.70000000001</v>
      </c>
      <c r="F81" s="87">
        <f t="shared" ref="F81:J81" si="2">SUM(F78:F80)</f>
        <v>212971.2</v>
      </c>
      <c r="G81" s="87">
        <f t="shared" si="2"/>
        <v>205748.3</v>
      </c>
      <c r="H81" s="87">
        <f t="shared" si="2"/>
        <v>151000</v>
      </c>
      <c r="I81" s="87">
        <f t="shared" si="2"/>
        <v>125492</v>
      </c>
      <c r="J81" s="87">
        <f t="shared" si="2"/>
        <v>119560.2</v>
      </c>
    </row>
    <row r="82" spans="1:10" ht="15.75" thickBot="1">
      <c r="B82" s="1058" t="s">
        <v>136</v>
      </c>
      <c r="C82" s="1059"/>
      <c r="D82" s="88" t="s">
        <v>49</v>
      </c>
      <c r="E82" s="89">
        <f>SUM(E81,E77,E66)</f>
        <v>1567230.7</v>
      </c>
      <c r="F82" s="89">
        <f>SUM(F81,F77,F66)</f>
        <v>2027823.2</v>
      </c>
      <c r="G82" s="89">
        <f>SUM(G81,G77,G66)</f>
        <v>2013231.3</v>
      </c>
      <c r="H82" s="89">
        <f>SUM(H81,H77,H66)</f>
        <v>1438050</v>
      </c>
      <c r="I82" s="89">
        <f>SUM(I81,I77,I66)</f>
        <v>1130412</v>
      </c>
      <c r="J82" s="89">
        <f t="shared" ref="J82" si="3">SUM(J81,J77,J66)</f>
        <v>1065162.2</v>
      </c>
    </row>
    <row r="86" spans="1:10" ht="15" thickBot="1"/>
    <row r="87" spans="1:10" ht="21.6" customHeight="1" thickBot="1">
      <c r="E87" s="1093" t="s">
        <v>8</v>
      </c>
      <c r="F87" s="1094"/>
      <c r="G87" s="1094"/>
      <c r="H87" s="1094"/>
      <c r="I87" s="1094"/>
      <c r="J87" s="1095"/>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(2014-19)'!E47</f>
        <v>0</v>
      </c>
      <c r="F90" s="67">
        <f>'5-Year Plan (2014-19)'!BC47</f>
        <v>289</v>
      </c>
      <c r="G90" s="67">
        <f>'5-Year Plan (2014-19)'!DA47</f>
        <v>250</v>
      </c>
      <c r="H90" s="67">
        <f>'5-Year Plan (2014-19)'!EY47</f>
        <v>100</v>
      </c>
      <c r="I90" s="68">
        <f>'5-Year Plan (2014-19)'!GW47</f>
        <v>100</v>
      </c>
      <c r="J90" s="68">
        <f>'5-Year Plan (2014-19)'!IU47</f>
        <v>10</v>
      </c>
    </row>
    <row r="91" spans="1:10" ht="15" thickBot="1">
      <c r="A91" s="1077"/>
      <c r="B91" s="1080"/>
      <c r="C91" s="1070"/>
      <c r="D91" s="57" t="s">
        <v>49</v>
      </c>
      <c r="E91" s="59">
        <f>'5-Year Plan (2014-19)'!G47</f>
        <v>0</v>
      </c>
      <c r="F91" s="66">
        <f>'5-Year Plan (2014-19)'!BE47</f>
        <v>18800</v>
      </c>
      <c r="G91" s="66">
        <f>'5-Year Plan (2014-19)'!DC47</f>
        <v>12500</v>
      </c>
      <c r="H91" s="66">
        <f>'5-Year Plan (2014-19)'!FA47</f>
        <v>5000</v>
      </c>
      <c r="I91" s="69">
        <f>'5-Year Plan (2014-19)'!GY47</f>
        <v>5000</v>
      </c>
      <c r="J91" s="69">
        <f>'5-Year Plan (2014-19)'!IW47</f>
        <v>5000</v>
      </c>
    </row>
    <row r="92" spans="1:10" ht="15" thickBot="1">
      <c r="A92" s="1077"/>
      <c r="B92" s="1080"/>
      <c r="C92" s="1070" t="s">
        <v>65</v>
      </c>
      <c r="D92" s="7" t="s">
        <v>121</v>
      </c>
      <c r="E92" s="60">
        <f>'5-Year Plan (2014-19)'!H47</f>
        <v>1100</v>
      </c>
      <c r="F92" s="66">
        <f>'5-Year Plan (2014-19)'!BF47</f>
        <v>75</v>
      </c>
      <c r="G92" s="66">
        <f>'5-Year Plan (2014-19)'!DD47</f>
        <v>50</v>
      </c>
      <c r="H92" s="66">
        <f>'5-Year Plan (2014-19)'!FB47</f>
        <v>50</v>
      </c>
      <c r="I92" s="69">
        <f>'5-Year Plan (2014-19)'!GZ47</f>
        <v>0</v>
      </c>
      <c r="J92" s="69">
        <f>'5-Year Plan (2014-19)'!IX47</f>
        <v>0</v>
      </c>
    </row>
    <row r="93" spans="1:10" ht="15" thickBot="1">
      <c r="A93" s="1077"/>
      <c r="B93" s="1080"/>
      <c r="C93" s="1070"/>
      <c r="D93" s="57" t="s">
        <v>49</v>
      </c>
      <c r="E93" s="60">
        <f>'5-Year Plan (2014-19)'!J47</f>
        <v>63000</v>
      </c>
      <c r="F93" s="66">
        <f>'5-Year Plan (2014-19)'!BH47</f>
        <v>1500</v>
      </c>
      <c r="G93" s="66">
        <f>'5-Year Plan (2014-19)'!DF47</f>
        <v>1000</v>
      </c>
      <c r="H93" s="66">
        <f>'5-Year Plan (2014-19)'!FD47</f>
        <v>1000</v>
      </c>
      <c r="I93" s="69">
        <f>'5-Year Plan (2014-19)'!HB47</f>
        <v>0</v>
      </c>
      <c r="J93" s="69">
        <f>'5-Year Plan (2014-19)'!IZ47</f>
        <v>0</v>
      </c>
    </row>
    <row r="94" spans="1:10" ht="15" thickBot="1">
      <c r="A94" s="1077"/>
      <c r="B94" s="1080"/>
      <c r="C94" s="1070" t="s">
        <v>226</v>
      </c>
      <c r="D94" s="7" t="s">
        <v>121</v>
      </c>
      <c r="E94" s="60">
        <f>'5-Year Plan (2014-19)'!K47</f>
        <v>0</v>
      </c>
      <c r="F94" s="66">
        <f>'5-Year Plan (2014-19)'!BI47</f>
        <v>0</v>
      </c>
      <c r="G94" s="66">
        <f>'5-Year Plan (2014-19)'!DG47</f>
        <v>0</v>
      </c>
      <c r="H94" s="66">
        <f>'5-Year Plan (2014-19)'!FE47</f>
        <v>0</v>
      </c>
      <c r="I94" s="69">
        <f>'5-Year Plan (2014-19)'!HC47</f>
        <v>0</v>
      </c>
      <c r="J94" s="69">
        <f>'5-Year Plan (2014-19)'!JA47</f>
        <v>0</v>
      </c>
    </row>
    <row r="95" spans="1:10" ht="15" thickBot="1">
      <c r="A95" s="1077"/>
      <c r="B95" s="1080"/>
      <c r="C95" s="1070"/>
      <c r="D95" s="57" t="s">
        <v>49</v>
      </c>
      <c r="E95" s="60">
        <f>'5-Year Plan (2014-19)'!M47</f>
        <v>0</v>
      </c>
      <c r="F95" s="66">
        <f>'5-Year Plan (2014-19)'!BK47</f>
        <v>0</v>
      </c>
      <c r="G95" s="66">
        <f>'5-Year Plan (2014-19)'!DI47</f>
        <v>0</v>
      </c>
      <c r="H95" s="66">
        <f>'5-Year Plan (2014-19)'!FG47</f>
        <v>0</v>
      </c>
      <c r="I95" s="69">
        <f>'5-Year Plan (2014-19)'!HE47</f>
        <v>0</v>
      </c>
      <c r="J95" s="69">
        <f>'5-Year Plan (2014-19)'!JC47</f>
        <v>0</v>
      </c>
    </row>
    <row r="96" spans="1:10" ht="15" customHeight="1" thickBot="1">
      <c r="A96" s="1077"/>
      <c r="B96" s="1080"/>
      <c r="C96" s="1070" t="s">
        <v>272</v>
      </c>
      <c r="D96" s="7" t="s">
        <v>121</v>
      </c>
      <c r="E96" s="60">
        <f>'5-Year Plan (2014-19)'!N47</f>
        <v>2173</v>
      </c>
      <c r="F96" s="66">
        <f>'5-Year Plan (2014-19)'!BL47</f>
        <v>6175</v>
      </c>
      <c r="G96" s="66">
        <f>'5-Year Plan (2014-19)'!DJ47</f>
        <v>5368</v>
      </c>
      <c r="H96" s="66">
        <f>'5-Year Plan (2014-19)'!FH47</f>
        <v>2625</v>
      </c>
      <c r="I96" s="69">
        <f>'5-Year Plan (2014-19)'!HF47</f>
        <v>1970</v>
      </c>
      <c r="J96" s="69">
        <f>'5-Year Plan (2014-19)'!JD47</f>
        <v>6647</v>
      </c>
    </row>
    <row r="97" spans="1:10" ht="15" customHeight="1" thickBot="1">
      <c r="A97" s="1077"/>
      <c r="B97" s="1081"/>
      <c r="C97" s="1070"/>
      <c r="D97" s="57" t="s">
        <v>49</v>
      </c>
      <c r="E97" s="60">
        <f>'5-Year Plan (2014-19)'!P47</f>
        <v>55952</v>
      </c>
      <c r="F97" s="66">
        <f>'5-Year Plan (2014-19)'!BN47</f>
        <v>196460</v>
      </c>
      <c r="G97" s="66">
        <f>'5-Year Plan (2014-19)'!DL47</f>
        <v>164696</v>
      </c>
      <c r="H97" s="66">
        <f>'5-Year Plan (2014-19)'!FJ47</f>
        <v>72000</v>
      </c>
      <c r="I97" s="69">
        <f>'5-Year Plan (2014-19)'!HH47</f>
        <v>58900</v>
      </c>
      <c r="J97" s="69">
        <f>'5-Year Plan (2014-19)'!JF47</f>
        <v>208620</v>
      </c>
    </row>
    <row r="98" spans="1:10" ht="15.75" thickBot="1">
      <c r="A98" s="1077"/>
      <c r="B98" s="8"/>
      <c r="C98" s="1070" t="s">
        <v>43</v>
      </c>
      <c r="D98" s="7" t="s">
        <v>121</v>
      </c>
      <c r="E98" s="60">
        <f>'5-Year Plan (2014-19)'!Q47</f>
        <v>0</v>
      </c>
      <c r="F98" s="66">
        <f>'5-Year Plan (2014-19)'!BO47</f>
        <v>0</v>
      </c>
      <c r="G98" s="66">
        <f>'5-Year Plan (2014-19)'!DM47</f>
        <v>70</v>
      </c>
      <c r="H98" s="66">
        <f>'5-Year Plan (2014-19)'!FK47</f>
        <v>120</v>
      </c>
      <c r="I98" s="69">
        <f>'5-Year Plan (2014-19)'!HI47</f>
        <v>50</v>
      </c>
      <c r="J98" s="69">
        <f>'5-Year Plan (2014-19)'!JG47</f>
        <v>50</v>
      </c>
    </row>
    <row r="99" spans="1:10" ht="15" thickBot="1">
      <c r="A99" s="1077"/>
      <c r="B99" s="47"/>
      <c r="C99" s="1070"/>
      <c r="D99" s="57" t="s">
        <v>49</v>
      </c>
      <c r="E99" s="60">
        <f>'5-Year Plan (2014-19)'!S47</f>
        <v>0</v>
      </c>
      <c r="F99" s="66">
        <f>'5-Year Plan (2014-19)'!BQ47</f>
        <v>0</v>
      </c>
      <c r="G99" s="66">
        <f>'5-Year Plan (2014-19)'!DO47</f>
        <v>21000</v>
      </c>
      <c r="H99" s="66">
        <f>'5-Year Plan (2014-19)'!FM47</f>
        <v>42000</v>
      </c>
      <c r="I99" s="69">
        <f>'5-Year Plan (2014-19)'!HK47</f>
        <v>27500</v>
      </c>
      <c r="J99" s="69">
        <f>'5-Year Plan (2014-19)'!JI47</f>
        <v>27500</v>
      </c>
    </row>
    <row r="100" spans="1:10" ht="15" thickBot="1">
      <c r="A100" s="1077"/>
      <c r="B100" s="48"/>
      <c r="C100" s="1070" t="s">
        <v>41</v>
      </c>
      <c r="D100" s="7" t="s">
        <v>121</v>
      </c>
      <c r="E100" s="60">
        <f>'5-Year Plan (2014-19)'!T47</f>
        <v>0</v>
      </c>
      <c r="F100" s="66">
        <f>'5-Year Plan (2014-19)'!BR47</f>
        <v>0</v>
      </c>
      <c r="G100" s="66">
        <f>'5-Year Plan (2014-19)'!DP47</f>
        <v>60</v>
      </c>
      <c r="H100" s="66">
        <f>'5-Year Plan (2014-19)'!FN47</f>
        <v>60</v>
      </c>
      <c r="I100" s="69">
        <f>'5-Year Plan (2014-19)'!HL47</f>
        <v>60</v>
      </c>
      <c r="J100" s="69">
        <f>'5-Year Plan (2014-19)'!JJ47</f>
        <v>60</v>
      </c>
    </row>
    <row r="101" spans="1:10" ht="15" thickBot="1">
      <c r="A101" s="1077"/>
      <c r="B101" s="48"/>
      <c r="C101" s="1070"/>
      <c r="D101" s="57" t="s">
        <v>49</v>
      </c>
      <c r="E101" s="60">
        <f>'5-Year Plan (2014-19)'!V47</f>
        <v>0</v>
      </c>
      <c r="F101" s="66">
        <f>'5-Year Plan (2014-19)'!BT47</f>
        <v>0</v>
      </c>
      <c r="G101" s="66">
        <f>'5-Year Plan (2014-19)'!DR47</f>
        <v>46100</v>
      </c>
      <c r="H101" s="66">
        <f>'5-Year Plan (2014-19)'!FP47</f>
        <v>46100</v>
      </c>
      <c r="I101" s="69">
        <f>'5-Year Plan (2014-19)'!HN47</f>
        <v>46100</v>
      </c>
      <c r="J101" s="69">
        <f>'5-Year Plan (2014-19)'!JL47</f>
        <v>46100</v>
      </c>
    </row>
    <row r="102" spans="1:10" ht="15" thickBot="1">
      <c r="A102" s="1077"/>
      <c r="B102" s="48"/>
      <c r="C102" s="963" t="s">
        <v>342</v>
      </c>
      <c r="D102" s="7" t="s">
        <v>121</v>
      </c>
      <c r="E102" s="60">
        <f>'5-Year Plan (2014-19)'!W47</f>
        <v>0</v>
      </c>
      <c r="F102" s="66">
        <f>'5-Year Plan (2014-19)'!BU47</f>
        <v>0</v>
      </c>
      <c r="G102" s="66">
        <f>'5-Year Plan (2014-19)'!DS47</f>
        <v>10</v>
      </c>
      <c r="H102" s="66">
        <f>'5-Year Plan (2014-19)'!FQ47</f>
        <v>10</v>
      </c>
      <c r="I102" s="69">
        <f>'5-Year Plan (2014-19)'!HO47</f>
        <v>10</v>
      </c>
      <c r="J102" s="69">
        <f>'5-Year Plan (2014-19)'!JM47</f>
        <v>10</v>
      </c>
    </row>
    <row r="103" spans="1:10" ht="15" customHeight="1" thickBot="1">
      <c r="A103" s="1077"/>
      <c r="B103" s="48"/>
      <c r="C103" s="964"/>
      <c r="D103" s="57" t="s">
        <v>49</v>
      </c>
      <c r="E103" s="60">
        <f>'5-Year Plan (2014-19)'!Y47</f>
        <v>0</v>
      </c>
      <c r="F103" s="66">
        <f>'5-Year Plan (2014-19)'!BW47</f>
        <v>0</v>
      </c>
      <c r="G103" s="66">
        <f>'5-Year Plan (2014-19)'!DU47</f>
        <v>15000</v>
      </c>
      <c r="H103" s="66">
        <f>'5-Year Plan (2014-19)'!FS47</f>
        <v>15000</v>
      </c>
      <c r="I103" s="69">
        <f>'5-Year Plan (2014-19)'!HQ47</f>
        <v>15000</v>
      </c>
      <c r="J103" s="69">
        <f>'5-Year Plan (2014-19)'!JO47</f>
        <v>15000</v>
      </c>
    </row>
    <row r="104" spans="1:10" ht="29.25" thickBot="1">
      <c r="A104" s="1077"/>
      <c r="B104" s="48"/>
      <c r="C104" s="1070" t="s">
        <v>52</v>
      </c>
      <c r="D104" s="7" t="s">
        <v>51</v>
      </c>
      <c r="E104" s="60">
        <f>'5-Year Plan (2014-19)'!Z47</f>
        <v>1809729</v>
      </c>
      <c r="F104" s="66">
        <f>'5-Year Plan (2014-19)'!BX47</f>
        <v>1152180</v>
      </c>
      <c r="G104" s="66">
        <f>'5-Year Plan (2014-19)'!DV47</f>
        <v>1300000</v>
      </c>
      <c r="H104" s="66">
        <f>'5-Year Plan (2014-19)'!FT47</f>
        <v>330000</v>
      </c>
      <c r="I104" s="69">
        <f>'5-Year Plan (2014-19)'!HR47</f>
        <v>392000</v>
      </c>
      <c r="J104" s="69">
        <f>'5-Year Plan (2014-19)'!JP47</f>
        <v>260000</v>
      </c>
    </row>
    <row r="105" spans="1:10" ht="15" thickBot="1">
      <c r="A105" s="1077"/>
      <c r="B105" s="48"/>
      <c r="C105" s="1070"/>
      <c r="D105" s="57" t="s">
        <v>49</v>
      </c>
      <c r="E105" s="60">
        <f>'5-Year Plan (2014-19)'!AB47</f>
        <v>758274</v>
      </c>
      <c r="F105" s="66">
        <f>'5-Year Plan (2014-19)'!BZ47</f>
        <v>542890</v>
      </c>
      <c r="G105" s="66">
        <f>'5-Year Plan (2014-19)'!DX47</f>
        <v>650000</v>
      </c>
      <c r="H105" s="66">
        <f>'5-Year Plan (2014-19)'!FV47</f>
        <v>131300</v>
      </c>
      <c r="I105" s="69">
        <f>'5-Year Plan (2014-19)'!HT47</f>
        <v>171400</v>
      </c>
      <c r="J105" s="69">
        <f>'5-Year Plan (2014-19)'!JR47</f>
        <v>110000</v>
      </c>
    </row>
    <row r="106" spans="1:10" ht="29.25" thickBot="1">
      <c r="A106" s="1077"/>
      <c r="B106" s="48"/>
      <c r="C106" s="401" t="s">
        <v>50</v>
      </c>
      <c r="D106" s="7" t="s">
        <v>51</v>
      </c>
      <c r="E106" s="60">
        <f>'5-Year Plan (2014-19)'!AC47</f>
        <v>930000</v>
      </c>
      <c r="F106" s="66">
        <f>'5-Year Plan (2014-19)'!CA47</f>
        <v>330000</v>
      </c>
      <c r="G106" s="66">
        <f>'5-Year Plan (2014-19)'!DY47</f>
        <v>392000</v>
      </c>
      <c r="H106" s="66">
        <f>'5-Year Plan (2014-19)'!FW47</f>
        <v>260000</v>
      </c>
      <c r="I106" s="69">
        <f>'5-Year Plan (2014-19)'!HU47</f>
        <v>100000</v>
      </c>
      <c r="J106" s="69">
        <f>'5-Year Plan (2014-19)'!JS47</f>
        <v>100000</v>
      </c>
    </row>
    <row r="107" spans="1:10" ht="15" thickBot="1">
      <c r="A107" s="1077"/>
      <c r="B107" s="48"/>
      <c r="C107" s="1070" t="s">
        <v>120</v>
      </c>
      <c r="D107" s="7" t="s">
        <v>121</v>
      </c>
      <c r="E107" s="60">
        <f>'5-Year Plan (2014-19)'!AD47</f>
        <v>0</v>
      </c>
      <c r="F107" s="66">
        <f>'5-Year Plan (2014-19)'!CB47</f>
        <v>0</v>
      </c>
      <c r="G107" s="66">
        <f>'5-Year Plan (2014-19)'!DZ47</f>
        <v>0</v>
      </c>
      <c r="H107" s="66">
        <f>'5-Year Plan (2014-19)'!FX47</f>
        <v>0</v>
      </c>
      <c r="I107" s="69">
        <f>'5-Year Plan (2014-19)'!HV47</f>
        <v>0</v>
      </c>
      <c r="J107" s="69">
        <f>'5-Year Plan (2014-19)'!JT47</f>
        <v>0</v>
      </c>
    </row>
    <row r="108" spans="1:10" ht="15" thickBot="1">
      <c r="A108" s="1077"/>
      <c r="B108" s="48"/>
      <c r="C108" s="963"/>
      <c r="D108" s="57" t="s">
        <v>49</v>
      </c>
      <c r="E108" s="72">
        <f>'5-Year Plan (2014-19)'!AF47</f>
        <v>0</v>
      </c>
      <c r="F108" s="73">
        <f>'5-Year Plan (2014-19)'!CD47</f>
        <v>0</v>
      </c>
      <c r="G108" s="73">
        <f>'5-Year Plan (2014-19)'!EB47</f>
        <v>0</v>
      </c>
      <c r="H108" s="73">
        <f>'5-Year Plan (2014-19)'!FZ47</f>
        <v>0</v>
      </c>
      <c r="I108" s="74">
        <f>'5-Year Plan (2014-19)'!HX47</f>
        <v>0</v>
      </c>
      <c r="J108" s="74">
        <f>'5-Year Plan (2014-19)'!JV47</f>
        <v>0</v>
      </c>
    </row>
    <row r="109" spans="1:10" ht="15.75" thickBot="1">
      <c r="A109" s="1078"/>
      <c r="B109" s="1082" t="s">
        <v>72</v>
      </c>
      <c r="C109" s="1083"/>
      <c r="D109" s="63" t="s">
        <v>49</v>
      </c>
      <c r="E109" s="78">
        <f>'5-Year Plan (2014-19)'!AG47</f>
        <v>877226</v>
      </c>
      <c r="F109" s="79">
        <f>'5-Year Plan (2014-19)'!CE47</f>
        <v>759650</v>
      </c>
      <c r="G109" s="79">
        <f>'5-Year Plan (2014-19)'!EC47</f>
        <v>910296</v>
      </c>
      <c r="H109" s="79">
        <f>'5-Year Plan (2014-19)'!GA47</f>
        <v>312400</v>
      </c>
      <c r="I109" s="80">
        <f>'5-Year Plan (2014-19)'!HY47</f>
        <v>323900</v>
      </c>
      <c r="J109" s="80">
        <f>'5-Year Plan (2014-19)'!JW47</f>
        <v>412220</v>
      </c>
    </row>
    <row r="110" spans="1:10" ht="15" thickBot="1">
      <c r="A110" s="1067" t="s">
        <v>78</v>
      </c>
      <c r="B110" s="50"/>
      <c r="C110" s="1070" t="s">
        <v>68</v>
      </c>
      <c r="D110" s="7" t="s">
        <v>121</v>
      </c>
      <c r="E110" s="75">
        <f>'5-Year Plan (2014-19)'!AH47</f>
        <v>0</v>
      </c>
      <c r="F110" s="76">
        <f>'5-Year Plan (2014-19)'!CF47</f>
        <v>2056</v>
      </c>
      <c r="G110" s="76">
        <f>'5-Year Plan (2014-19)'!ED47</f>
        <v>2400</v>
      </c>
      <c r="H110" s="76">
        <f>'5-Year Plan (2014-19)'!GB47</f>
        <v>2400</v>
      </c>
      <c r="I110" s="77">
        <f>'5-Year Plan (2014-19)'!HZ47</f>
        <v>2400</v>
      </c>
      <c r="J110" s="77">
        <f>'5-Year Plan (2014-19)'!JX47</f>
        <v>2400</v>
      </c>
    </row>
    <row r="111" spans="1:10" ht="15" thickBot="1">
      <c r="A111" s="1068"/>
      <c r="B111" s="51"/>
      <c r="C111" s="1070"/>
      <c r="D111" s="57" t="s">
        <v>49</v>
      </c>
      <c r="E111" s="60">
        <f>'5-Year Plan (2014-19)'!AJ47</f>
        <v>0</v>
      </c>
      <c r="F111" s="66">
        <f>'5-Year Plan (2014-19)'!CH47</f>
        <v>36000</v>
      </c>
      <c r="G111" s="66">
        <f>'5-Year Plan (2014-19)'!EF47</f>
        <v>35000</v>
      </c>
      <c r="H111" s="66">
        <f>'5-Year Plan (2014-19)'!GD47</f>
        <v>35000</v>
      </c>
      <c r="I111" s="69">
        <f>'5-Year Plan (2014-19)'!IB47</f>
        <v>35000</v>
      </c>
      <c r="J111" s="69">
        <f>'5-Year Plan (2014-19)'!JZ47</f>
        <v>35000</v>
      </c>
    </row>
    <row r="112" spans="1:10" ht="15" thickBot="1">
      <c r="A112" s="1068"/>
      <c r="B112" s="51"/>
      <c r="C112" s="1070" t="s">
        <v>74</v>
      </c>
      <c r="D112" s="7" t="s">
        <v>121</v>
      </c>
      <c r="E112" s="60">
        <f>'5-Year Plan (2014-19)'!AK47</f>
        <v>0</v>
      </c>
      <c r="F112" s="66">
        <f>'5-Year Plan (2014-19)'!CI47</f>
        <v>0</v>
      </c>
      <c r="G112" s="66">
        <f>'5-Year Plan (2014-19)'!EG47</f>
        <v>10</v>
      </c>
      <c r="H112" s="66">
        <f>'5-Year Plan (2014-19)'!GE47</f>
        <v>10</v>
      </c>
      <c r="I112" s="69">
        <f>'5-Year Plan (2014-19)'!IC47</f>
        <v>10</v>
      </c>
      <c r="J112" s="69">
        <f>'5-Year Plan (2014-19)'!KA47</f>
        <v>10</v>
      </c>
    </row>
    <row r="113" spans="1:10" ht="15" thickBot="1">
      <c r="A113" s="1068"/>
      <c r="B113" s="51"/>
      <c r="C113" s="1070"/>
      <c r="D113" s="57" t="s">
        <v>49</v>
      </c>
      <c r="E113" s="60">
        <f>'5-Year Plan (2014-19)'!AM47</f>
        <v>0</v>
      </c>
      <c r="F113" s="66">
        <f>'5-Year Plan (2014-19)'!CK47</f>
        <v>0</v>
      </c>
      <c r="G113" s="66">
        <f>'5-Year Plan (2014-19)'!EI47</f>
        <v>8000</v>
      </c>
      <c r="H113" s="66">
        <f>'5-Year Plan (2014-19)'!GG47</f>
        <v>8000</v>
      </c>
      <c r="I113" s="69">
        <f>'5-Year Plan (2014-19)'!IE47</f>
        <v>8000</v>
      </c>
      <c r="J113" s="69">
        <f>'5-Year Plan (2014-19)'!KC47</f>
        <v>8000</v>
      </c>
    </row>
    <row r="114" spans="1:10" ht="15" thickBot="1">
      <c r="A114" s="1068"/>
      <c r="B114" s="51"/>
      <c r="C114" s="1070" t="s">
        <v>44</v>
      </c>
      <c r="D114" s="7" t="s">
        <v>121</v>
      </c>
      <c r="E114" s="60">
        <f>'5-Year Plan (2014-19)'!AN47</f>
        <v>0</v>
      </c>
      <c r="F114" s="66">
        <f>'5-Year Plan (2014-19)'!CL47</f>
        <v>0</v>
      </c>
      <c r="G114" s="66">
        <f>'5-Year Plan (2014-19)'!EJ47</f>
        <v>200</v>
      </c>
      <c r="H114" s="66">
        <f>'5-Year Plan (2014-19)'!GH47</f>
        <v>200</v>
      </c>
      <c r="I114" s="69">
        <f>'5-Year Plan (2014-19)'!IF47</f>
        <v>200</v>
      </c>
      <c r="J114" s="69">
        <f>'5-Year Plan (2014-19)'!KD47</f>
        <v>200</v>
      </c>
    </row>
    <row r="115" spans="1:10" ht="15" thickBot="1">
      <c r="A115" s="1068"/>
      <c r="B115" s="51"/>
      <c r="C115" s="1070"/>
      <c r="D115" s="57" t="s">
        <v>49</v>
      </c>
      <c r="E115" s="60">
        <f>'5-Year Plan (2014-19)'!AP47</f>
        <v>0</v>
      </c>
      <c r="F115" s="66">
        <f>'5-Year Plan (2014-19)'!CN47</f>
        <v>0</v>
      </c>
      <c r="G115" s="66">
        <f>'5-Year Plan (2014-19)'!EL47</f>
        <v>300000</v>
      </c>
      <c r="H115" s="66">
        <f>'5-Year Plan (2014-19)'!GJ47</f>
        <v>300000</v>
      </c>
      <c r="I115" s="69">
        <f>'5-Year Plan (2014-19)'!IH47</f>
        <v>300000</v>
      </c>
      <c r="J115" s="69">
        <f>'5-Year Plan (2014-19)'!KF47</f>
        <v>300000</v>
      </c>
    </row>
    <row r="116" spans="1:10" ht="15" thickBot="1">
      <c r="A116" s="1068"/>
      <c r="B116" s="51"/>
      <c r="C116" s="1070" t="s">
        <v>45</v>
      </c>
      <c r="D116" s="7" t="s">
        <v>121</v>
      </c>
      <c r="E116" s="60">
        <f>'5-Year Plan (2014-19)'!AQ47</f>
        <v>0</v>
      </c>
      <c r="F116" s="66">
        <f>'5-Year Plan (2014-19)'!CO47</f>
        <v>600</v>
      </c>
      <c r="G116" s="66">
        <f>'5-Year Plan (2014-19)'!EM47</f>
        <v>800</v>
      </c>
      <c r="H116" s="66">
        <f>'5-Year Plan (2014-19)'!GK47</f>
        <v>800</v>
      </c>
      <c r="I116" s="69">
        <f>'5-Year Plan (2014-19)'!II47</f>
        <v>600</v>
      </c>
      <c r="J116" s="69">
        <f>'5-Year Plan (2014-19)'!KG47</f>
        <v>600</v>
      </c>
    </row>
    <row r="117" spans="1:10" ht="15" thickBot="1">
      <c r="A117" s="1068"/>
      <c r="B117" s="51"/>
      <c r="C117" s="1070"/>
      <c r="D117" s="57" t="s">
        <v>49</v>
      </c>
      <c r="E117" s="60">
        <f>'5-Year Plan (2014-19)'!AS47</f>
        <v>0</v>
      </c>
      <c r="F117" s="66">
        <f>'5-Year Plan (2014-19)'!CQ47</f>
        <v>99000</v>
      </c>
      <c r="G117" s="66">
        <f>'5-Year Plan (2014-19)'!EO47</f>
        <v>139000</v>
      </c>
      <c r="H117" s="66">
        <f>'5-Year Plan (2014-19)'!GM47</f>
        <v>139000</v>
      </c>
      <c r="I117" s="69">
        <f>'5-Year Plan (2014-19)'!IK47</f>
        <v>99000</v>
      </c>
      <c r="J117" s="69">
        <f>'5-Year Plan (2014-19)'!KI47</f>
        <v>99000</v>
      </c>
    </row>
    <row r="118" spans="1:10" ht="15" thickBot="1">
      <c r="A118" s="1068"/>
      <c r="B118" s="51"/>
      <c r="C118" s="1070" t="s">
        <v>46</v>
      </c>
      <c r="D118" s="7" t="s">
        <v>121</v>
      </c>
      <c r="E118" s="60">
        <f>'5-Year Plan (2014-19)'!AT47</f>
        <v>0</v>
      </c>
      <c r="F118" s="66">
        <f>'5-Year Plan (2014-19)'!CR47</f>
        <v>0</v>
      </c>
      <c r="G118" s="66">
        <f>'5-Year Plan (2014-19)'!EP47</f>
        <v>0</v>
      </c>
      <c r="H118" s="66">
        <f>'5-Year Plan (2014-19)'!GN47</f>
        <v>0</v>
      </c>
      <c r="I118" s="69">
        <f>'5-Year Plan (2014-19)'!IL47</f>
        <v>0</v>
      </c>
      <c r="J118" s="69">
        <f>'5-Year Plan (2014-19)'!KJ47</f>
        <v>0</v>
      </c>
    </row>
    <row r="119" spans="1:10" ht="15" thickBot="1">
      <c r="A119" s="1068"/>
      <c r="B119" s="52"/>
      <c r="C119" s="1070"/>
      <c r="D119" s="57" t="s">
        <v>49</v>
      </c>
      <c r="E119" s="72">
        <f>'5-Year Plan (2014-19)'!AV47</f>
        <v>0</v>
      </c>
      <c r="F119" s="73">
        <f>'5-Year Plan (2014-19)'!CT47</f>
        <v>0</v>
      </c>
      <c r="G119" s="73">
        <f>'5-Year Plan (2014-19)'!ER47</f>
        <v>0</v>
      </c>
      <c r="H119" s="73">
        <f>'5-Year Plan (2014-19)'!GP47</f>
        <v>0</v>
      </c>
      <c r="I119" s="74">
        <f>'5-Year Plan (2014-19)'!IN47</f>
        <v>0</v>
      </c>
      <c r="J119" s="74">
        <f>'5-Year Plan (2014-19)'!KL47</f>
        <v>0</v>
      </c>
    </row>
    <row r="120" spans="1:10" ht="15.75" thickBot="1">
      <c r="A120" s="1069"/>
      <c r="B120" s="1071" t="s">
        <v>73</v>
      </c>
      <c r="C120" s="1072"/>
      <c r="D120" s="64" t="s">
        <v>49</v>
      </c>
      <c r="E120" s="81">
        <f>'5-Year Plan (2014-19)'!AW47</f>
        <v>0</v>
      </c>
      <c r="F120" s="82">
        <f>'5-Year Plan (2014-19)'!CU47</f>
        <v>135000</v>
      </c>
      <c r="G120" s="82">
        <f>'5-Year Plan (2014-19)'!ES47</f>
        <v>482000</v>
      </c>
      <c r="H120" s="82">
        <f>'5-Year Plan (2014-19)'!GQ47</f>
        <v>482000</v>
      </c>
      <c r="I120" s="83">
        <f>'5-Year Plan (2014-19)'!IO47</f>
        <v>442000</v>
      </c>
      <c r="J120" s="83">
        <f>'5-Year Plan (2014-19)'!KM47</f>
        <v>442000</v>
      </c>
    </row>
    <row r="121" spans="1:10" ht="15.6" customHeight="1" thickBot="1">
      <c r="A121" s="1073" t="s">
        <v>75</v>
      </c>
      <c r="B121" s="54"/>
      <c r="C121" s="91" t="s">
        <v>86</v>
      </c>
      <c r="D121" s="57" t="s">
        <v>49</v>
      </c>
      <c r="E121" s="60">
        <f>'5-Year Plan (2014-19)'!AX47</f>
        <v>20000</v>
      </c>
      <c r="F121" s="66">
        <f>'5-Year Plan (2014-19)'!CV47</f>
        <v>20000</v>
      </c>
      <c r="G121" s="66">
        <f>'5-Year Plan (2014-19)'!ET47</f>
        <v>10000</v>
      </c>
      <c r="H121" s="66">
        <f>'5-Year Plan (2014-19)'!GR47</f>
        <v>10000</v>
      </c>
      <c r="I121" s="69">
        <f>'5-Year Plan (2014-19)'!IP47</f>
        <v>10000</v>
      </c>
      <c r="J121" s="69">
        <f>'5-Year Plan (2014-19)'!KN47</f>
        <v>10000</v>
      </c>
    </row>
    <row r="122" spans="1:10" ht="32.25" thickBot="1">
      <c r="A122" s="1074"/>
      <c r="B122" s="54"/>
      <c r="C122" s="62" t="s">
        <v>69</v>
      </c>
      <c r="D122" s="57" t="s">
        <v>49</v>
      </c>
      <c r="E122" s="60">
        <f>'5-Year Plan (2014-19)'!AY47</f>
        <v>10000</v>
      </c>
      <c r="F122" s="66">
        <f>'5-Year Plan (2014-19)'!CW47</f>
        <v>12000</v>
      </c>
      <c r="G122" s="66">
        <f>'5-Year Plan (2014-19)'!EU47</f>
        <v>10000</v>
      </c>
      <c r="H122" s="66">
        <f>'5-Year Plan (2014-19)'!GS47</f>
        <v>10000</v>
      </c>
      <c r="I122" s="69">
        <f>'5-Year Plan (2014-19)'!IQ47</f>
        <v>10000</v>
      </c>
      <c r="J122" s="69">
        <f>'5-Year Plan (2014-19)'!KO47</f>
        <v>10000</v>
      </c>
    </row>
    <row r="123" spans="1:10" ht="48" thickBot="1">
      <c r="A123" s="1074"/>
      <c r="B123" s="55"/>
      <c r="C123" s="62" t="s">
        <v>47</v>
      </c>
      <c r="D123" s="7" t="s">
        <v>49</v>
      </c>
      <c r="E123" s="61">
        <f>'5-Year Plan (2014-19)'!AZ47</f>
        <v>89722.6</v>
      </c>
      <c r="F123" s="70">
        <f>'5-Year Plan (2014-19)'!CX47</f>
        <v>89465</v>
      </c>
      <c r="G123" s="70">
        <f>'5-Year Plan (2014-19)'!EV47</f>
        <v>137729.60000000001</v>
      </c>
      <c r="H123" s="70">
        <f>'5-Year Plan (2014-19)'!GT47</f>
        <v>77940</v>
      </c>
      <c r="I123" s="71">
        <f>'5-Year Plan (2014-19)'!IR47</f>
        <v>75090</v>
      </c>
      <c r="J123" s="71">
        <f>'5-Year Plan (2014-19)'!KP47</f>
        <v>83922</v>
      </c>
    </row>
    <row r="124" spans="1:10" ht="15" customHeight="1" thickBot="1">
      <c r="A124" s="1075"/>
      <c r="B124" s="953" t="s">
        <v>135</v>
      </c>
      <c r="C124" s="954"/>
      <c r="D124" s="86" t="s">
        <v>49</v>
      </c>
      <c r="E124" s="87">
        <f>SUM(E121:E123)</f>
        <v>119722.6</v>
      </c>
      <c r="F124" s="87">
        <f t="shared" ref="F124:J124" si="4">SUM(F121:F123)</f>
        <v>121465</v>
      </c>
      <c r="G124" s="87">
        <f t="shared" si="4"/>
        <v>157729.60000000001</v>
      </c>
      <c r="H124" s="87">
        <f t="shared" si="4"/>
        <v>97940</v>
      </c>
      <c r="I124" s="87">
        <f t="shared" si="4"/>
        <v>95090</v>
      </c>
      <c r="J124" s="87">
        <f t="shared" si="4"/>
        <v>103922</v>
      </c>
    </row>
    <row r="125" spans="1:10" ht="15.75" thickBot="1">
      <c r="B125" s="1058" t="s">
        <v>136</v>
      </c>
      <c r="C125" s="1059"/>
      <c r="D125" s="88" t="s">
        <v>49</v>
      </c>
      <c r="E125" s="89">
        <f>SUM(E124,E120,E109)</f>
        <v>996948.6</v>
      </c>
      <c r="F125" s="89">
        <f>SUM(F124,F120,F109)</f>
        <v>1016115</v>
      </c>
      <c r="G125" s="89">
        <f>SUM(G124,G120,G109)</f>
        <v>1550025.6</v>
      </c>
      <c r="H125" s="89">
        <f>SUM(H124,H120,H109)</f>
        <v>892340</v>
      </c>
      <c r="I125" s="89">
        <f>SUM(I124,I120,I109)</f>
        <v>860990</v>
      </c>
      <c r="J125" s="89">
        <f t="shared" ref="J125" si="5">SUM(J124,J120,J109)</f>
        <v>958142</v>
      </c>
    </row>
    <row r="129" spans="1:10" ht="15" thickBot="1"/>
    <row r="130" spans="1:10" ht="21" thickBot="1">
      <c r="E130" s="1090" t="s">
        <v>146</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(2014-19)'!E53</f>
        <v>121</v>
      </c>
      <c r="F133" s="67">
        <f>'5-Year Plan (2014-19)'!BC53</f>
        <v>100</v>
      </c>
      <c r="G133" s="67">
        <f>'5-Year Plan (2014-19)'!DA53</f>
        <v>0</v>
      </c>
      <c r="H133" s="67">
        <f>'5-Year Plan (2014-19)'!EY53</f>
        <v>0</v>
      </c>
      <c r="I133" s="68">
        <f>'5-Year Plan (2014-19)'!GW53</f>
        <v>0</v>
      </c>
      <c r="J133" s="68">
        <f>'5-Year Plan (2014-19)'!IU53</f>
        <v>0</v>
      </c>
    </row>
    <row r="134" spans="1:10" ht="15" thickBot="1">
      <c r="A134" s="1077"/>
      <c r="B134" s="1080"/>
      <c r="C134" s="1070"/>
      <c r="D134" s="57" t="s">
        <v>49</v>
      </c>
      <c r="E134" s="59">
        <f>'5-Year Plan (2014-19)'!G53</f>
        <v>3630</v>
      </c>
      <c r="F134" s="66">
        <f>'5-Year Plan (2014-19)'!BE53</f>
        <v>6000</v>
      </c>
      <c r="G134" s="66">
        <f>'5-Year Plan (2014-19)'!DC53</f>
        <v>0</v>
      </c>
      <c r="H134" s="66">
        <f>'5-Year Plan (2014-19)'!FA53</f>
        <v>0</v>
      </c>
      <c r="I134" s="69">
        <f>'5-Year Plan (2014-19)'!GY53</f>
        <v>0</v>
      </c>
      <c r="J134" s="69">
        <f>'5-Year Plan (2014-19)'!IW53</f>
        <v>0</v>
      </c>
    </row>
    <row r="135" spans="1:10" ht="15" thickBot="1">
      <c r="A135" s="1077"/>
      <c r="B135" s="1080"/>
      <c r="C135" s="1070" t="s">
        <v>65</v>
      </c>
      <c r="D135" s="7" t="s">
        <v>121</v>
      </c>
      <c r="E135" s="60">
        <f>'5-Year Plan (2014-19)'!H53</f>
        <v>1950</v>
      </c>
      <c r="F135" s="66">
        <f>'5-Year Plan (2014-19)'!BF53</f>
        <v>1525</v>
      </c>
      <c r="G135" s="66">
        <f>'5-Year Plan (2014-19)'!DD53</f>
        <v>950</v>
      </c>
      <c r="H135" s="66">
        <f>'5-Year Plan (2014-19)'!FB53</f>
        <v>900</v>
      </c>
      <c r="I135" s="69">
        <f>'5-Year Plan (2014-19)'!GZ53</f>
        <v>900</v>
      </c>
      <c r="J135" s="69">
        <f>'5-Year Plan (2014-19)'!IX53</f>
        <v>900</v>
      </c>
    </row>
    <row r="136" spans="1:10" ht="15" thickBot="1">
      <c r="A136" s="1077"/>
      <c r="B136" s="1080"/>
      <c r="C136" s="1070"/>
      <c r="D136" s="57" t="s">
        <v>49</v>
      </c>
      <c r="E136" s="60">
        <f>'5-Year Plan (2014-19)'!J53</f>
        <v>97000</v>
      </c>
      <c r="F136" s="66">
        <f>'5-Year Plan (2014-19)'!BH53</f>
        <v>71500</v>
      </c>
      <c r="G136" s="66">
        <f>'5-Year Plan (2014-19)'!DF53</f>
        <v>46750</v>
      </c>
      <c r="H136" s="66">
        <f>'5-Year Plan (2014-19)'!FD53</f>
        <v>40800</v>
      </c>
      <c r="I136" s="69">
        <f>'5-Year Plan (2014-19)'!HB53</f>
        <v>40800</v>
      </c>
      <c r="J136" s="69">
        <f>'5-Year Plan (2014-19)'!IZ53</f>
        <v>40800</v>
      </c>
    </row>
    <row r="137" spans="1:10" ht="15" thickBot="1">
      <c r="A137" s="1077"/>
      <c r="B137" s="1080"/>
      <c r="C137" s="1070" t="s">
        <v>225</v>
      </c>
      <c r="D137" s="7" t="s">
        <v>121</v>
      </c>
      <c r="E137" s="60">
        <f>'5-Year Plan (2014-19)'!K53</f>
        <v>0</v>
      </c>
      <c r="F137" s="66">
        <f>'5-Year Plan (2014-19)'!BI53</f>
        <v>0</v>
      </c>
      <c r="G137" s="66">
        <f>'5-Year Plan (2014-19)'!DG53</f>
        <v>0</v>
      </c>
      <c r="H137" s="66">
        <f>'5-Year Plan (2014-19)'!FE53</f>
        <v>0</v>
      </c>
      <c r="I137" s="69">
        <f>'5-Year Plan (2014-19)'!HC53</f>
        <v>0</v>
      </c>
      <c r="J137" s="69">
        <f>'5-Year Plan (2014-19)'!JA53</f>
        <v>0</v>
      </c>
    </row>
    <row r="138" spans="1:10" ht="15" thickBot="1">
      <c r="A138" s="1077"/>
      <c r="B138" s="1080"/>
      <c r="C138" s="1070"/>
      <c r="D138" s="57" t="s">
        <v>49</v>
      </c>
      <c r="E138" s="60">
        <f>'5-Year Plan (2014-19)'!M53</f>
        <v>0</v>
      </c>
      <c r="F138" s="66">
        <f>'5-Year Plan (2014-19)'!BK53</f>
        <v>0</v>
      </c>
      <c r="G138" s="66">
        <f>'5-Year Plan (2014-19)'!DI53</f>
        <v>0</v>
      </c>
      <c r="H138" s="66">
        <f>'5-Year Plan (2014-19)'!FG53</f>
        <v>0</v>
      </c>
      <c r="I138" s="69">
        <f>'5-Year Plan (2014-19)'!HE53</f>
        <v>0</v>
      </c>
      <c r="J138" s="69">
        <f>'5-Year Plan (2014-19)'!JC53</f>
        <v>0</v>
      </c>
    </row>
    <row r="139" spans="1:10" ht="15" customHeight="1" thickBot="1">
      <c r="A139" s="1077"/>
      <c r="B139" s="1080"/>
      <c r="C139" s="1070" t="s">
        <v>272</v>
      </c>
      <c r="D139" s="7" t="s">
        <v>121</v>
      </c>
      <c r="E139" s="60">
        <f>'5-Year Plan (2014-19)'!N53</f>
        <v>1850</v>
      </c>
      <c r="F139" s="66">
        <f>'5-Year Plan (2014-19)'!BL53</f>
        <v>1073</v>
      </c>
      <c r="G139" s="66">
        <f>'5-Year Plan (2014-19)'!DJ53</f>
        <v>570.5</v>
      </c>
      <c r="H139" s="66">
        <f>'5-Year Plan (2014-19)'!FH53</f>
        <v>1742.2</v>
      </c>
      <c r="I139" s="69">
        <f>'5-Year Plan (2014-19)'!HF53</f>
        <v>460</v>
      </c>
      <c r="J139" s="69">
        <f>'5-Year Plan (2014-19)'!JD53</f>
        <v>799</v>
      </c>
    </row>
    <row r="140" spans="1:10" ht="15" customHeight="1" thickBot="1">
      <c r="A140" s="1077"/>
      <c r="B140" s="1081"/>
      <c r="C140" s="1070"/>
      <c r="D140" s="57" t="s">
        <v>49</v>
      </c>
      <c r="E140" s="60">
        <f>'5-Year Plan (2014-19)'!P53</f>
        <v>55500</v>
      </c>
      <c r="F140" s="66">
        <f>'5-Year Plan (2014-19)'!BN53</f>
        <v>34440</v>
      </c>
      <c r="G140" s="66">
        <f>'5-Year Plan (2014-19)'!DL53</f>
        <v>16290</v>
      </c>
      <c r="H140" s="66">
        <f>'5-Year Plan (2014-19)'!FJ53</f>
        <v>49588</v>
      </c>
      <c r="I140" s="69">
        <f>'5-Year Plan (2014-19)'!HH53</f>
        <v>11960</v>
      </c>
      <c r="J140" s="69">
        <f>'5-Year Plan (2014-19)'!JF53</f>
        <v>22130</v>
      </c>
    </row>
    <row r="141" spans="1:10" ht="15.75" thickBot="1">
      <c r="A141" s="1077"/>
      <c r="B141" s="8"/>
      <c r="C141" s="1070" t="s">
        <v>43</v>
      </c>
      <c r="D141" s="7" t="s">
        <v>121</v>
      </c>
      <c r="E141" s="60">
        <f>'5-Year Plan (2014-19)'!Q53</f>
        <v>101</v>
      </c>
      <c r="F141" s="66">
        <f>'5-Year Plan (2014-19)'!BO53</f>
        <v>65</v>
      </c>
      <c r="G141" s="66">
        <f>'5-Year Plan (2014-19)'!DM53</f>
        <v>10</v>
      </c>
      <c r="H141" s="66">
        <f>'5-Year Plan (2014-19)'!FK53</f>
        <v>10</v>
      </c>
      <c r="I141" s="69">
        <f>'5-Year Plan (2014-19)'!HI53</f>
        <v>10</v>
      </c>
      <c r="J141" s="69">
        <f>'5-Year Plan (2014-19)'!JG53</f>
        <v>10</v>
      </c>
    </row>
    <row r="142" spans="1:10" ht="15" thickBot="1">
      <c r="A142" s="1077"/>
      <c r="B142" s="47"/>
      <c r="C142" s="1070"/>
      <c r="D142" s="57" t="s">
        <v>49</v>
      </c>
      <c r="E142" s="60">
        <f>'5-Year Plan (2014-19)'!S53</f>
        <v>20200</v>
      </c>
      <c r="F142" s="66">
        <f>'5-Year Plan (2014-19)'!BQ53</f>
        <v>19500</v>
      </c>
      <c r="G142" s="66">
        <f>'5-Year Plan (2014-19)'!DO53</f>
        <v>3500</v>
      </c>
      <c r="H142" s="66">
        <f>'5-Year Plan (2014-19)'!FM53</f>
        <v>3500</v>
      </c>
      <c r="I142" s="69">
        <f>'5-Year Plan (2014-19)'!HI53</f>
        <v>10</v>
      </c>
      <c r="J142" s="69">
        <f>'5-Year Plan (2014-19)'!JI53</f>
        <v>3500</v>
      </c>
    </row>
    <row r="143" spans="1:10" ht="15" thickBot="1">
      <c r="A143" s="1077"/>
      <c r="B143" s="48"/>
      <c r="C143" s="1070" t="s">
        <v>41</v>
      </c>
      <c r="D143" s="7" t="s">
        <v>121</v>
      </c>
      <c r="E143" s="60">
        <f>'5-Year Plan (2014-19)'!T53</f>
        <v>140</v>
      </c>
      <c r="F143" s="66">
        <f>'5-Year Plan (2014-19)'!BR53</f>
        <v>137</v>
      </c>
      <c r="G143" s="66">
        <f>'5-Year Plan (2014-19)'!DP53</f>
        <v>15</v>
      </c>
      <c r="H143" s="66">
        <f>'5-Year Plan (2014-19)'!FN53</f>
        <v>25</v>
      </c>
      <c r="I143" s="69">
        <f>'5-Year Plan (2014-19)'!HL53</f>
        <v>25</v>
      </c>
      <c r="J143" s="69">
        <f>'5-Year Plan (2014-19)'!JJ53</f>
        <v>25</v>
      </c>
    </row>
    <row r="144" spans="1:10" ht="15" thickBot="1">
      <c r="A144" s="1077"/>
      <c r="B144" s="48"/>
      <c r="C144" s="1070"/>
      <c r="D144" s="57" t="s">
        <v>49</v>
      </c>
      <c r="E144" s="60">
        <f>'5-Year Plan (2014-19)'!V53</f>
        <v>110480</v>
      </c>
      <c r="F144" s="66">
        <f>'5-Year Plan (2014-19)'!BT53</f>
        <v>127510</v>
      </c>
      <c r="G144" s="66">
        <f>'5-Year Plan (2014-19)'!DR53</f>
        <v>11430</v>
      </c>
      <c r="H144" s="66">
        <f>'5-Year Plan (2014-19)'!FP53</f>
        <v>19050</v>
      </c>
      <c r="I144" s="69">
        <f>'5-Year Plan (2014-19)'!HN53</f>
        <v>19050</v>
      </c>
      <c r="J144" s="69">
        <f>'5-Year Plan (2014-19)'!JL53</f>
        <v>19050</v>
      </c>
    </row>
    <row r="145" spans="1:10" ht="15" thickBot="1">
      <c r="A145" s="1077"/>
      <c r="B145" s="48"/>
      <c r="C145" s="963" t="s">
        <v>342</v>
      </c>
      <c r="D145" s="7" t="s">
        <v>121</v>
      </c>
      <c r="E145" s="60">
        <f>'5-Year Plan (2014-19)'!W53</f>
        <v>0</v>
      </c>
      <c r="F145" s="66">
        <f>'5-Year Plan (2014-19)'!BU53</f>
        <v>314.39999999999998</v>
      </c>
      <c r="G145" s="66">
        <f>'5-Year Plan (2014-19)'!DS53</f>
        <v>10</v>
      </c>
      <c r="H145" s="66">
        <f>'5-Year Plan (2014-19)'!FQ53</f>
        <v>0</v>
      </c>
      <c r="I145" s="69">
        <f>'5-Year Plan (2014-19)'!HO53</f>
        <v>0</v>
      </c>
      <c r="J145" s="69">
        <f>'5-Year Plan (2014-19)'!JM53</f>
        <v>0</v>
      </c>
    </row>
    <row r="146" spans="1:10" ht="15" customHeight="1" thickBot="1">
      <c r="A146" s="1077"/>
      <c r="B146" s="48"/>
      <c r="C146" s="964"/>
      <c r="D146" s="57" t="s">
        <v>49</v>
      </c>
      <c r="E146" s="60">
        <f>'5-Year Plan (2014-19)'!Y53</f>
        <v>0</v>
      </c>
      <c r="F146" s="66">
        <f>'5-Year Plan (2014-19)'!BW53</f>
        <v>461600</v>
      </c>
      <c r="G146" s="66">
        <f>'5-Year Plan (2014-19)'!DU53</f>
        <v>15000</v>
      </c>
      <c r="H146" s="66">
        <f>'5-Year Plan (2014-19)'!FS53</f>
        <v>0</v>
      </c>
      <c r="I146" s="69">
        <f>'5-Year Plan (2014-19)'!HQ53</f>
        <v>0</v>
      </c>
      <c r="J146" s="69">
        <f>'5-Year Plan (2014-19)'!JO53</f>
        <v>0</v>
      </c>
    </row>
    <row r="147" spans="1:10" ht="29.25" thickBot="1">
      <c r="A147" s="1077"/>
      <c r="B147" s="48"/>
      <c r="C147" s="1070" t="s">
        <v>52</v>
      </c>
      <c r="D147" s="7" t="s">
        <v>51</v>
      </c>
      <c r="E147" s="60">
        <f>'5-Year Plan (2014-19)'!Z53</f>
        <v>267200</v>
      </c>
      <c r="F147" s="66">
        <f>'5-Year Plan (2014-19)'!BX53</f>
        <v>360000</v>
      </c>
      <c r="G147" s="66">
        <f>'5-Year Plan (2014-19)'!DV53</f>
        <v>343195</v>
      </c>
      <c r="H147" s="66">
        <f>'5-Year Plan (2014-19)'!FT53</f>
        <v>126200</v>
      </c>
      <c r="I147" s="69">
        <f>'5-Year Plan (2014-19)'!HR53</f>
        <v>126200</v>
      </c>
      <c r="J147" s="69">
        <f>'5-Year Plan (2014-19)'!JP53</f>
        <v>126200</v>
      </c>
    </row>
    <row r="148" spans="1:10" ht="15" thickBot="1">
      <c r="A148" s="1077"/>
      <c r="B148" s="48"/>
      <c r="C148" s="1070"/>
      <c r="D148" s="57" t="s">
        <v>49</v>
      </c>
      <c r="E148" s="60">
        <f>'5-Year Plan (2014-19)'!AB53</f>
        <v>152820</v>
      </c>
      <c r="F148" s="66">
        <f>'5-Year Plan (2014-19)'!BZ53</f>
        <v>281850</v>
      </c>
      <c r="G148" s="66">
        <f>'5-Year Plan (2014-19)'!DX53</f>
        <v>164740</v>
      </c>
      <c r="H148" s="66">
        <f>'5-Year Plan (2014-19)'!FV53</f>
        <v>69800</v>
      </c>
      <c r="I148" s="69">
        <f>'5-Year Plan (2014-19)'!HT53</f>
        <v>69800</v>
      </c>
      <c r="J148" s="69">
        <f>'5-Year Plan (2014-19)'!JR53</f>
        <v>69800</v>
      </c>
    </row>
    <row r="149" spans="1:10" ht="29.25" thickBot="1">
      <c r="A149" s="1077"/>
      <c r="B149" s="48"/>
      <c r="C149" s="401" t="s">
        <v>50</v>
      </c>
      <c r="D149" s="7" t="s">
        <v>51</v>
      </c>
      <c r="E149" s="60">
        <f>'5-Year Plan (2014-19)'!AC53</f>
        <v>409510</v>
      </c>
      <c r="F149" s="66">
        <f>'5-Year Plan (2014-19)'!CA53</f>
        <v>159000</v>
      </c>
      <c r="G149" s="66">
        <f>'5-Year Plan (2014-19)'!DY53</f>
        <v>80000</v>
      </c>
      <c r="H149" s="66">
        <f>'5-Year Plan (2014-19)'!FW53</f>
        <v>80000</v>
      </c>
      <c r="I149" s="69">
        <f>'5-Year Plan (2014-19)'!HU53</f>
        <v>50000</v>
      </c>
      <c r="J149" s="69">
        <f>'5-Year Plan (2014-19)'!JS53</f>
        <v>50000</v>
      </c>
    </row>
    <row r="150" spans="1:10" ht="15" thickBot="1">
      <c r="A150" s="1077"/>
      <c r="B150" s="48"/>
      <c r="C150" s="1070" t="s">
        <v>120</v>
      </c>
      <c r="D150" s="7" t="s">
        <v>121</v>
      </c>
      <c r="E150" s="60">
        <f>'5-Year Plan (2014-19)'!AD53</f>
        <v>50</v>
      </c>
      <c r="F150" s="66">
        <f>'5-Year Plan (2014-19)'!CB53</f>
        <v>0</v>
      </c>
      <c r="G150" s="66">
        <f>'5-Year Plan (2014-19)'!DZ53</f>
        <v>0</v>
      </c>
      <c r="H150" s="66">
        <f>'5-Year Plan (2014-19)'!FX53</f>
        <v>0</v>
      </c>
      <c r="I150" s="69">
        <f>'5-Year Plan (2014-19)'!HV53</f>
        <v>0</v>
      </c>
      <c r="J150" s="69">
        <f>'5-Year Plan (2014-19)'!JT53</f>
        <v>0</v>
      </c>
    </row>
    <row r="151" spans="1:10" ht="15" thickBot="1">
      <c r="A151" s="1077"/>
      <c r="B151" s="48"/>
      <c r="C151" s="963"/>
      <c r="D151" s="57" t="s">
        <v>49</v>
      </c>
      <c r="E151" s="72">
        <f>'5-Year Plan (2014-19)'!AF53</f>
        <v>70000</v>
      </c>
      <c r="F151" s="73">
        <f>'5-Year Plan (2014-19)'!CD53</f>
        <v>0</v>
      </c>
      <c r="G151" s="73">
        <f>'5-Year Plan (2014-19)'!EB53</f>
        <v>0</v>
      </c>
      <c r="H151" s="73">
        <f>'5-Year Plan (2014-19)'!FZ53</f>
        <v>0</v>
      </c>
      <c r="I151" s="74">
        <f>'5-Year Plan (2014-19)'!HX53</f>
        <v>0</v>
      </c>
      <c r="J151" s="74">
        <f>'5-Year Plan (2014-19)'!JV53</f>
        <v>0</v>
      </c>
    </row>
    <row r="152" spans="1:10" ht="15.75" thickBot="1">
      <c r="A152" s="1078"/>
      <c r="B152" s="1082" t="s">
        <v>72</v>
      </c>
      <c r="C152" s="1083"/>
      <c r="D152" s="63" t="s">
        <v>49</v>
      </c>
      <c r="E152" s="78">
        <f>'5-Year Plan (2014-19)'!AG53</f>
        <v>509630</v>
      </c>
      <c r="F152" s="79">
        <f>'5-Year Plan (2014-19)'!CE53</f>
        <v>1002400</v>
      </c>
      <c r="G152" s="79">
        <f>'5-Year Plan (2014-19)'!EC53</f>
        <v>257710</v>
      </c>
      <c r="H152" s="79">
        <f>'5-Year Plan (2014-19)'!GA53</f>
        <v>182738</v>
      </c>
      <c r="I152" s="80">
        <f>'5-Year Plan (2014-19)'!HY53</f>
        <v>145110</v>
      </c>
      <c r="J152" s="80">
        <f>'5-Year Plan (2014-19)'!JW53</f>
        <v>155280</v>
      </c>
    </row>
    <row r="153" spans="1:10" ht="15" thickBot="1">
      <c r="A153" s="1067" t="s">
        <v>78</v>
      </c>
      <c r="B153" s="50"/>
      <c r="C153" s="1070" t="s">
        <v>68</v>
      </c>
      <c r="D153" s="7" t="s">
        <v>121</v>
      </c>
      <c r="E153" s="75">
        <f>'5-Year Plan (2014-19)'!AH53</f>
        <v>0</v>
      </c>
      <c r="F153" s="76">
        <f>'5-Year Plan (2014-19)'!CF53</f>
        <v>1640</v>
      </c>
      <c r="G153" s="76">
        <f>'5-Year Plan (2014-19)'!ED53</f>
        <v>300</v>
      </c>
      <c r="H153" s="76">
        <f>'5-Year Plan (2014-19)'!GB53</f>
        <v>300</v>
      </c>
      <c r="I153" s="77">
        <f>'5-Year Plan (2014-19)'!HZ53</f>
        <v>300</v>
      </c>
      <c r="J153" s="77">
        <f>'5-Year Plan (2014-19)'!JX53</f>
        <v>300</v>
      </c>
    </row>
    <row r="154" spans="1:10" ht="15" thickBot="1">
      <c r="A154" s="1068"/>
      <c r="B154" s="51"/>
      <c r="C154" s="1070"/>
      <c r="D154" s="57" t="s">
        <v>49</v>
      </c>
      <c r="E154" s="60">
        <f>'5-Year Plan (2014-19)'!AJ53</f>
        <v>0</v>
      </c>
      <c r="F154" s="66">
        <f>'5-Year Plan (2014-19)'!CH53</f>
        <v>71900</v>
      </c>
      <c r="G154" s="66">
        <f>'5-Year Plan (2014-19)'!EF53</f>
        <v>9000</v>
      </c>
      <c r="H154" s="66">
        <f>'5-Year Plan (2014-19)'!GD53</f>
        <v>9000</v>
      </c>
      <c r="I154" s="69">
        <f>'5-Year Plan (2014-19)'!IB53</f>
        <v>9000</v>
      </c>
      <c r="J154" s="69">
        <f>'5-Year Plan (2014-19)'!JZ53</f>
        <v>9000</v>
      </c>
    </row>
    <row r="155" spans="1:10" ht="15" thickBot="1">
      <c r="A155" s="1068"/>
      <c r="B155" s="51"/>
      <c r="C155" s="1070" t="s">
        <v>74</v>
      </c>
      <c r="D155" s="7" t="s">
        <v>121</v>
      </c>
      <c r="E155" s="60">
        <f>'5-Year Plan (2014-19)'!AK53</f>
        <v>0</v>
      </c>
      <c r="F155" s="66">
        <f>'5-Year Plan (2014-19)'!CI53</f>
        <v>0</v>
      </c>
      <c r="G155" s="66">
        <f>'5-Year Plan (2014-19)'!EG53</f>
        <v>40</v>
      </c>
      <c r="H155" s="66">
        <f>'5-Year Plan (2014-19)'!GE53</f>
        <v>0</v>
      </c>
      <c r="I155" s="69">
        <f>'5-Year Plan (2014-19)'!IC53</f>
        <v>0</v>
      </c>
      <c r="J155" s="69">
        <f>'5-Year Plan (2014-19)'!KA53</f>
        <v>0</v>
      </c>
    </row>
    <row r="156" spans="1:10" ht="15" thickBot="1">
      <c r="A156" s="1068"/>
      <c r="B156" s="51"/>
      <c r="C156" s="1070"/>
      <c r="D156" s="57" t="s">
        <v>49</v>
      </c>
      <c r="E156" s="60">
        <f>'5-Year Plan (2014-19)'!AM53</f>
        <v>0</v>
      </c>
      <c r="F156" s="66">
        <f>'5-Year Plan (2014-19)'!CK53</f>
        <v>0</v>
      </c>
      <c r="G156" s="66">
        <f>'5-Year Plan (2014-19)'!EI53</f>
        <v>36000</v>
      </c>
      <c r="H156" s="66">
        <f>'5-Year Plan (2014-19)'!GG53</f>
        <v>0</v>
      </c>
      <c r="I156" s="69">
        <f>'5-Year Plan (2014-19)'!IE53</f>
        <v>0</v>
      </c>
      <c r="J156" s="69">
        <f>'5-Year Plan (2014-19)'!KC53</f>
        <v>0</v>
      </c>
    </row>
    <row r="157" spans="1:10" ht="15" thickBot="1">
      <c r="A157" s="1068"/>
      <c r="B157" s="51"/>
      <c r="C157" s="1070" t="s">
        <v>44</v>
      </c>
      <c r="D157" s="7" t="s">
        <v>121</v>
      </c>
      <c r="E157" s="60">
        <f>'5-Year Plan (2014-19)'!AN53</f>
        <v>0</v>
      </c>
      <c r="F157" s="66">
        <f>'5-Year Plan (2014-19)'!CL53</f>
        <v>200</v>
      </c>
      <c r="G157" s="66">
        <f>'5-Year Plan (2014-19)'!EJ53</f>
        <v>200</v>
      </c>
      <c r="H157" s="66">
        <f>'5-Year Plan (2014-19)'!GH53</f>
        <v>200</v>
      </c>
      <c r="I157" s="69">
        <f>'5-Year Plan (2014-19)'!IF53</f>
        <v>200</v>
      </c>
      <c r="J157" s="69">
        <f>'5-Year Plan (2014-19)'!KD53</f>
        <v>200</v>
      </c>
    </row>
    <row r="158" spans="1:10" ht="15" thickBot="1">
      <c r="A158" s="1068"/>
      <c r="B158" s="51"/>
      <c r="C158" s="1070"/>
      <c r="D158" s="57" t="s">
        <v>49</v>
      </c>
      <c r="E158" s="60">
        <f>'5-Year Plan (2014-19)'!AP53</f>
        <v>0</v>
      </c>
      <c r="F158" s="66">
        <f>'5-Year Plan (2014-19)'!CN53</f>
        <v>300000</v>
      </c>
      <c r="G158" s="66">
        <f>'5-Year Plan (2014-19)'!EL53</f>
        <v>300000</v>
      </c>
      <c r="H158" s="66">
        <f>'5-Year Plan (2014-19)'!GJ53</f>
        <v>300000</v>
      </c>
      <c r="I158" s="69">
        <f>'5-Year Plan (2014-19)'!IH53</f>
        <v>300000</v>
      </c>
      <c r="J158" s="69">
        <f>'5-Year Plan (2014-19)'!KF53</f>
        <v>300000</v>
      </c>
    </row>
    <row r="159" spans="1:10" ht="15" thickBot="1">
      <c r="A159" s="1068"/>
      <c r="B159" s="51"/>
      <c r="C159" s="1070" t="s">
        <v>45</v>
      </c>
      <c r="D159" s="7" t="s">
        <v>121</v>
      </c>
      <c r="E159" s="60">
        <f>'5-Year Plan (2014-19)'!AQ53</f>
        <v>0</v>
      </c>
      <c r="F159" s="66">
        <f>'5-Year Plan (2014-19)'!CO53</f>
        <v>1000</v>
      </c>
      <c r="G159" s="66">
        <f>'5-Year Plan (2014-19)'!EM53</f>
        <v>1300</v>
      </c>
      <c r="H159" s="66">
        <f>'5-Year Plan (2014-19)'!GK53</f>
        <v>700</v>
      </c>
      <c r="I159" s="69">
        <f>'5-Year Plan (2014-19)'!II53</f>
        <v>700</v>
      </c>
      <c r="J159" s="69">
        <f>'5-Year Plan (2014-19)'!KG53</f>
        <v>500</v>
      </c>
    </row>
    <row r="160" spans="1:10" ht="15" thickBot="1">
      <c r="A160" s="1068"/>
      <c r="B160" s="51"/>
      <c r="C160" s="1070"/>
      <c r="D160" s="57" t="s">
        <v>49</v>
      </c>
      <c r="E160" s="60">
        <f>'5-Year Plan (2014-19)'!AS53</f>
        <v>0</v>
      </c>
      <c r="F160" s="66">
        <f>'5-Year Plan (2014-19)'!CQ53</f>
        <v>156000</v>
      </c>
      <c r="G160" s="66">
        <f>'5-Year Plan (2014-19)'!EO53</f>
        <v>280000</v>
      </c>
      <c r="H160" s="66">
        <f>'5-Year Plan (2014-19)'!GM53</f>
        <v>150000</v>
      </c>
      <c r="I160" s="69">
        <f>'5-Year Plan (2014-19)'!IK53</f>
        <v>150000</v>
      </c>
      <c r="J160" s="69">
        <f>'5-Year Plan (2014-19)'!KI53</f>
        <v>110000</v>
      </c>
    </row>
    <row r="161" spans="1:10" ht="15" thickBot="1">
      <c r="A161" s="1068"/>
      <c r="B161" s="51"/>
      <c r="C161" s="1070" t="s">
        <v>46</v>
      </c>
      <c r="D161" s="7" t="s">
        <v>121</v>
      </c>
      <c r="E161" s="60">
        <f>'5-Year Plan (2014-19)'!AT53</f>
        <v>0</v>
      </c>
      <c r="F161" s="66">
        <f>'5-Year Plan (2014-19)'!CR53</f>
        <v>0</v>
      </c>
      <c r="G161" s="66">
        <f>'5-Year Plan (2014-19)'!EP53</f>
        <v>0</v>
      </c>
      <c r="H161" s="66">
        <f>'5-Year Plan (2014-19)'!GN53</f>
        <v>0</v>
      </c>
      <c r="I161" s="69">
        <f>'5-Year Plan (2014-19)'!IL53</f>
        <v>0</v>
      </c>
      <c r="J161" s="69">
        <f>'5-Year Plan (2014-19)'!KJ53</f>
        <v>0</v>
      </c>
    </row>
    <row r="162" spans="1:10" ht="15" thickBot="1">
      <c r="A162" s="1068"/>
      <c r="B162" s="52"/>
      <c r="C162" s="1070"/>
      <c r="D162" s="57" t="s">
        <v>49</v>
      </c>
      <c r="E162" s="72">
        <f>'5-Year Plan (2014-19)'!AV53</f>
        <v>0</v>
      </c>
      <c r="F162" s="73">
        <f>'5-Year Plan (2014-19)'!CT53</f>
        <v>0</v>
      </c>
      <c r="G162" s="73">
        <f>'5-Year Plan (2014-19)'!ER53</f>
        <v>0</v>
      </c>
      <c r="H162" s="73">
        <f>'5-Year Plan (2014-19)'!GP53</f>
        <v>0</v>
      </c>
      <c r="I162" s="74">
        <f>'5-Year Plan (2014-19)'!IN53</f>
        <v>0</v>
      </c>
      <c r="J162" s="74">
        <f>'5-Year Plan (2014-19)'!KL53</f>
        <v>0</v>
      </c>
    </row>
    <row r="163" spans="1:10" ht="15.75" thickBot="1">
      <c r="A163" s="1069"/>
      <c r="B163" s="1071" t="s">
        <v>73</v>
      </c>
      <c r="C163" s="1072"/>
      <c r="D163" s="64" t="s">
        <v>49</v>
      </c>
      <c r="E163" s="81">
        <f>'5-Year Plan (2014-19)'!AW53</f>
        <v>0</v>
      </c>
      <c r="F163" s="82">
        <f>'5-Year Plan (2014-19)'!CU53</f>
        <v>527900</v>
      </c>
      <c r="G163" s="82">
        <f>'5-Year Plan (2014-19)'!ES53</f>
        <v>625000</v>
      </c>
      <c r="H163" s="82">
        <f>'5-Year Plan (2014-19)'!GQ53</f>
        <v>459000</v>
      </c>
      <c r="I163" s="83">
        <f>'5-Year Plan (2014-19)'!IO53</f>
        <v>459000</v>
      </c>
      <c r="J163" s="83">
        <f>'5-Year Plan (2014-19)'!KM53</f>
        <v>419000</v>
      </c>
    </row>
    <row r="164" spans="1:10" ht="15.6" customHeight="1" thickBot="1">
      <c r="A164" s="1073" t="s">
        <v>75</v>
      </c>
      <c r="B164" s="54"/>
      <c r="C164" s="91" t="s">
        <v>86</v>
      </c>
      <c r="D164" s="57" t="s">
        <v>49</v>
      </c>
      <c r="E164" s="60">
        <f>'5-Year Plan (2014-19)'!AX53</f>
        <v>10000</v>
      </c>
      <c r="F164" s="66">
        <f>'5-Year Plan (2014-19)'!CV53</f>
        <v>20000</v>
      </c>
      <c r="G164" s="66">
        <f>'5-Year Plan (2014-19)'!ET53</f>
        <v>20000</v>
      </c>
      <c r="H164" s="66">
        <f>'5-Year Plan (2014-19)'!GR53</f>
        <v>20000</v>
      </c>
      <c r="I164" s="69">
        <f>'5-Year Plan (2014-19)'!IP53</f>
        <v>20000</v>
      </c>
      <c r="J164" s="69">
        <f>'5-Year Plan (2014-19)'!KN53</f>
        <v>20000</v>
      </c>
    </row>
    <row r="165" spans="1:10" ht="32.25" thickBot="1">
      <c r="A165" s="1074"/>
      <c r="B165" s="54"/>
      <c r="C165" s="62" t="s">
        <v>69</v>
      </c>
      <c r="D165" s="57" t="s">
        <v>49</v>
      </c>
      <c r="E165" s="60">
        <f>'5-Year Plan (2014-19)'!AY53</f>
        <v>10000</v>
      </c>
      <c r="F165" s="66">
        <f>'5-Year Plan (2014-19)'!CW53</f>
        <v>10000</v>
      </c>
      <c r="G165" s="66">
        <f>'5-Year Plan (2014-19)'!EU53</f>
        <v>9000</v>
      </c>
      <c r="H165" s="66">
        <f>'5-Year Plan (2014-19)'!GS53</f>
        <v>9000</v>
      </c>
      <c r="I165" s="69">
        <f>'5-Year Plan (2014-19)'!IQ53</f>
        <v>9000</v>
      </c>
      <c r="J165" s="69">
        <f>'5-Year Plan (2014-19)'!KO53</f>
        <v>9000</v>
      </c>
    </row>
    <row r="166" spans="1:10" ht="48" thickBot="1">
      <c r="A166" s="1074"/>
      <c r="B166" s="55"/>
      <c r="C166" s="62" t="s">
        <v>47</v>
      </c>
      <c r="D166" s="7" t="s">
        <v>49</v>
      </c>
      <c r="E166" s="61">
        <f>'5-Year Plan (2014-19)'!AZ53</f>
        <v>51963</v>
      </c>
      <c r="F166" s="70">
        <f>'5-Year Plan (2014-19)'!CX53</f>
        <v>106870</v>
      </c>
      <c r="G166" s="70">
        <f>'5-Year Plan (2014-19)'!EV53</f>
        <v>86771</v>
      </c>
      <c r="H166" s="70">
        <f>'5-Year Plan (2014-19)'!GT53</f>
        <v>64173.8</v>
      </c>
      <c r="I166" s="71">
        <f>'5-Year Plan (2014-19)'!IR53</f>
        <v>60411</v>
      </c>
      <c r="J166" s="71">
        <f>'5-Year Plan (2014-19)'!KP53</f>
        <v>57428</v>
      </c>
    </row>
    <row r="167" spans="1:10" ht="15" customHeight="1" thickBot="1">
      <c r="A167" s="1075"/>
      <c r="B167" s="953" t="s">
        <v>135</v>
      </c>
      <c r="C167" s="954"/>
      <c r="D167" s="86" t="s">
        <v>49</v>
      </c>
      <c r="E167" s="87">
        <f>SUM(E164:E166)</f>
        <v>71963</v>
      </c>
      <c r="F167" s="87">
        <f t="shared" ref="F167:J167" si="6">SUM(F164:F166)</f>
        <v>136870</v>
      </c>
      <c r="G167" s="87">
        <f t="shared" si="6"/>
        <v>115771</v>
      </c>
      <c r="H167" s="87">
        <f t="shared" si="6"/>
        <v>93173.8</v>
      </c>
      <c r="I167" s="87">
        <f t="shared" si="6"/>
        <v>89411</v>
      </c>
      <c r="J167" s="87">
        <f t="shared" si="6"/>
        <v>86428</v>
      </c>
    </row>
    <row r="168" spans="1:10" ht="15.75" thickBot="1">
      <c r="B168" s="1058" t="s">
        <v>136</v>
      </c>
      <c r="C168" s="1059"/>
      <c r="D168" s="88" t="s">
        <v>49</v>
      </c>
      <c r="E168" s="89">
        <f>SUM(E167,E163,E152)</f>
        <v>581593</v>
      </c>
      <c r="F168" s="89">
        <f>SUM(F167,F163,F152)</f>
        <v>1667170</v>
      </c>
      <c r="G168" s="89">
        <f>SUM(G167,G163,G152)</f>
        <v>998481</v>
      </c>
      <c r="H168" s="89">
        <f>SUM(H167,H163,H152)</f>
        <v>734911.8</v>
      </c>
      <c r="I168" s="89">
        <f>SUM(I167,I163,I152)</f>
        <v>693521</v>
      </c>
      <c r="J168" s="89">
        <f t="shared" ref="J168" si="7">SUM(J167,J163,J152)</f>
        <v>660708</v>
      </c>
    </row>
  </sheetData>
  <sheetProtection sheet="1" objects="1" scenarios="1"/>
  <mergeCells count="96">
    <mergeCell ref="C59:C60"/>
    <mergeCell ref="C102:C103"/>
    <mergeCell ref="C145:C146"/>
    <mergeCell ref="A164:A167"/>
    <mergeCell ref="B167:C167"/>
    <mergeCell ref="B152:C152"/>
    <mergeCell ref="A121:A124"/>
    <mergeCell ref="B124:C124"/>
    <mergeCell ref="B125:C125"/>
    <mergeCell ref="A110:A120"/>
    <mergeCell ref="C110:C111"/>
    <mergeCell ref="C112:C113"/>
    <mergeCell ref="C114:C115"/>
    <mergeCell ref="C116:C117"/>
    <mergeCell ref="C118:C119"/>
    <mergeCell ref="B120:C120"/>
    <mergeCell ref="B168:C168"/>
    <mergeCell ref="A153:A163"/>
    <mergeCell ref="C153:C154"/>
    <mergeCell ref="C155:C156"/>
    <mergeCell ref="C157:C158"/>
    <mergeCell ref="C159:C160"/>
    <mergeCell ref="C161:C162"/>
    <mergeCell ref="B163:C163"/>
    <mergeCell ref="E130:J130"/>
    <mergeCell ref="E131:J131"/>
    <mergeCell ref="A133:A152"/>
    <mergeCell ref="B133:B140"/>
    <mergeCell ref="C133:C134"/>
    <mergeCell ref="C135:C136"/>
    <mergeCell ref="C137:C138"/>
    <mergeCell ref="C139:C140"/>
    <mergeCell ref="C141:C142"/>
    <mergeCell ref="C143:C144"/>
    <mergeCell ref="C147:C148"/>
    <mergeCell ref="C150:C151"/>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 right="0.7" top="0.75" bottom="0.75" header="0.3" footer="0.3"/>
  <pageSetup orientation="portrait" horizontalDpi="360" verticalDpi="360" r:id="rId1"/>
  <drawing r:id="rId2"/>
</worksheet>
</file>

<file path=xl/worksheets/sheet10.xml><?xml version="1.0" encoding="utf-8"?>
<worksheet xmlns="http://schemas.openxmlformats.org/spreadsheetml/2006/main" xmlns:r="http://schemas.openxmlformats.org/officeDocument/2006/relationships">
  <sheetPr>
    <tabColor theme="9" tint="-0.249977111117893"/>
    <pageSetUpPr fitToPage="1"/>
  </sheetPr>
  <dimension ref="A1:BA29"/>
  <sheetViews>
    <sheetView topLeftCell="I1" zoomScale="80" zoomScaleNormal="80" workbookViewId="0">
      <selection activeCell="U24" sqref="U24:X29"/>
    </sheetView>
  </sheetViews>
  <sheetFormatPr defaultRowHeight="15"/>
  <cols>
    <col min="2" max="2" width="11.140625" customWidth="1"/>
    <col min="25" max="25" width="10.85546875" customWidth="1"/>
    <col min="28" max="28" width="10.85546875" customWidth="1"/>
    <col min="32" max="32" width="13.42578125" customWidth="1"/>
    <col min="48" max="48" width="12.5703125" customWidth="1"/>
    <col min="52" max="52" width="10.570312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59"/>
      <c r="AG2" s="896" t="s">
        <v>39</v>
      </c>
      <c r="AH2" s="897"/>
      <c r="AI2" s="897"/>
      <c r="AJ2" s="897"/>
      <c r="AK2" s="897"/>
      <c r="AL2" s="897"/>
      <c r="AM2" s="897"/>
      <c r="AN2" s="897"/>
      <c r="AO2" s="897"/>
      <c r="AP2" s="897"/>
      <c r="AQ2" s="897"/>
      <c r="AR2" s="897"/>
      <c r="AS2" s="897"/>
      <c r="AT2" s="897"/>
      <c r="AU2" s="898"/>
      <c r="AV2" s="560"/>
      <c r="AW2" s="952" t="s">
        <v>75</v>
      </c>
      <c r="AX2" s="953"/>
      <c r="AY2" s="953"/>
      <c r="AZ2" s="420"/>
      <c r="BA2" s="973"/>
    </row>
    <row r="3" spans="1:53" ht="15.75" thickBot="1">
      <c r="D3" s="899" t="s">
        <v>68</v>
      </c>
      <c r="E3" s="901"/>
      <c r="F3" s="901"/>
      <c r="G3" s="901"/>
      <c r="H3" s="901"/>
      <c r="I3" s="901"/>
      <c r="J3" s="901"/>
      <c r="K3" s="901"/>
      <c r="L3" s="901"/>
      <c r="M3" s="901"/>
      <c r="N3" s="901"/>
      <c r="O3" s="961"/>
      <c r="P3" s="561"/>
      <c r="Q3" s="562"/>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3"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3" t="s">
        <v>86</v>
      </c>
      <c r="AX4" s="563" t="s">
        <v>71</v>
      </c>
      <c r="AY4" s="30" t="s">
        <v>47</v>
      </c>
      <c r="AZ4" s="964"/>
      <c r="BA4" s="974"/>
    </row>
    <row r="5" spans="1:53" ht="15.75" thickBot="1">
      <c r="A5" s="10" t="s">
        <v>0</v>
      </c>
      <c r="B5" s="10" t="s">
        <v>1</v>
      </c>
      <c r="C5" s="11" t="s">
        <v>54</v>
      </c>
      <c r="D5" s="12" t="s">
        <v>48</v>
      </c>
      <c r="E5" s="227" t="s">
        <v>160</v>
      </c>
      <c r="F5" s="13" t="s">
        <v>49</v>
      </c>
      <c r="G5" s="13" t="s">
        <v>48</v>
      </c>
      <c r="H5" s="13" t="s">
        <v>160</v>
      </c>
      <c r="I5" s="13" t="s">
        <v>49</v>
      </c>
      <c r="J5" s="13" t="s">
        <v>48</v>
      </c>
      <c r="K5" s="13" t="s">
        <v>160</v>
      </c>
      <c r="L5" s="13" t="s">
        <v>49</v>
      </c>
      <c r="M5" s="13" t="s">
        <v>48</v>
      </c>
      <c r="N5" s="13" t="s">
        <v>160</v>
      </c>
      <c r="O5" s="13" t="s">
        <v>49</v>
      </c>
      <c r="P5" s="13" t="s">
        <v>48</v>
      </c>
      <c r="Q5" s="13" t="s">
        <v>160</v>
      </c>
      <c r="R5" s="13" t="s">
        <v>49</v>
      </c>
      <c r="S5" s="13" t="s">
        <v>48</v>
      </c>
      <c r="T5" s="13" t="s">
        <v>160</v>
      </c>
      <c r="U5" s="13" t="s">
        <v>49</v>
      </c>
      <c r="V5" s="13" t="s">
        <v>48</v>
      </c>
      <c r="W5" s="13" t="s">
        <v>160</v>
      </c>
      <c r="X5" s="13" t="s">
        <v>49</v>
      </c>
      <c r="Y5" s="13" t="s">
        <v>51</v>
      </c>
      <c r="Z5" s="254" t="s">
        <v>160</v>
      </c>
      <c r="AA5" s="13" t="s">
        <v>49</v>
      </c>
      <c r="AB5" s="13" t="s">
        <v>51</v>
      </c>
      <c r="AC5" s="13" t="s">
        <v>48</v>
      </c>
      <c r="AD5" s="13" t="s">
        <v>160</v>
      </c>
      <c r="AE5" s="13" t="s">
        <v>49</v>
      </c>
      <c r="AF5" s="13" t="s">
        <v>49</v>
      </c>
      <c r="AG5" s="13" t="s">
        <v>48</v>
      </c>
      <c r="AH5" s="13" t="s">
        <v>160</v>
      </c>
      <c r="AI5" s="13" t="s">
        <v>49</v>
      </c>
      <c r="AJ5" s="13" t="s">
        <v>48</v>
      </c>
      <c r="AK5" s="13" t="s">
        <v>160</v>
      </c>
      <c r="AL5" s="13" t="s">
        <v>49</v>
      </c>
      <c r="AM5" s="13" t="s">
        <v>48</v>
      </c>
      <c r="AN5" s="13" t="s">
        <v>160</v>
      </c>
      <c r="AO5" s="13" t="s">
        <v>49</v>
      </c>
      <c r="AP5" s="13" t="s">
        <v>48</v>
      </c>
      <c r="AQ5" s="13" t="s">
        <v>161</v>
      </c>
      <c r="AR5" s="13" t="s">
        <v>49</v>
      </c>
      <c r="AS5" s="13" t="s">
        <v>48</v>
      </c>
      <c r="AT5" s="13" t="s">
        <v>160</v>
      </c>
      <c r="AU5" s="13" t="s">
        <v>49</v>
      </c>
      <c r="AV5" s="13" t="s">
        <v>49</v>
      </c>
      <c r="AW5" s="13" t="s">
        <v>49</v>
      </c>
      <c r="AX5" s="13" t="s">
        <v>49</v>
      </c>
      <c r="AY5" s="14" t="s">
        <v>49</v>
      </c>
      <c r="AZ5" s="44" t="s">
        <v>49</v>
      </c>
      <c r="BA5" s="582"/>
    </row>
    <row r="6" spans="1:53">
      <c r="A6" s="564" t="s">
        <v>7</v>
      </c>
      <c r="B6" s="285"/>
      <c r="C6" s="100"/>
      <c r="D6" s="106">
        <f>'5-Year Plan (2014-19)'!BC33</f>
        <v>0</v>
      </c>
      <c r="E6" s="106" t="str">
        <f>'5-Year Plan (2014-19)'!BD33</f>
        <v/>
      </c>
      <c r="F6" s="106">
        <f>'5-Year Plan (2014-19)'!BE33</f>
        <v>0</v>
      </c>
      <c r="G6" s="106">
        <f>'5-Year Plan (2014-19)'!BF33</f>
        <v>0</v>
      </c>
      <c r="H6" s="106" t="str">
        <f>'5-Year Plan (2014-19)'!BG33</f>
        <v/>
      </c>
      <c r="I6" s="106">
        <f>'5-Year Plan (2014-19)'!BH33</f>
        <v>0</v>
      </c>
      <c r="J6" s="106">
        <f>'5-Year Plan (2014-19)'!BI33</f>
        <v>0</v>
      </c>
      <c r="K6" s="106" t="str">
        <f>'5-Year Plan (2014-19)'!BJ33</f>
        <v/>
      </c>
      <c r="L6" s="106">
        <f>'5-Year Plan (2014-19)'!BK33</f>
        <v>0</v>
      </c>
      <c r="M6" s="106">
        <f>'5-Year Plan (2014-19)'!BL33</f>
        <v>0</v>
      </c>
      <c r="N6" s="106" t="str">
        <f>'5-Year Plan (2014-19)'!BM33</f>
        <v/>
      </c>
      <c r="O6" s="106">
        <f>'5-Year Plan (2014-19)'!BN33</f>
        <v>0</v>
      </c>
      <c r="P6" s="106">
        <f>'5-Year Plan (2014-19)'!BO33</f>
        <v>0</v>
      </c>
      <c r="Q6" s="106" t="str">
        <f>'5-Year Plan (2014-19)'!BP33</f>
        <v/>
      </c>
      <c r="R6" s="106">
        <f>'5-Year Plan (2014-19)'!BQ33</f>
        <v>0</v>
      </c>
      <c r="S6" s="106">
        <f>'5-Year Plan (2014-19)'!BR33</f>
        <v>0</v>
      </c>
      <c r="T6" s="106" t="str">
        <f>'5-Year Plan (2014-19)'!BS33</f>
        <v/>
      </c>
      <c r="U6" s="106">
        <f>'5-Year Plan (2014-19)'!BT33</f>
        <v>0</v>
      </c>
      <c r="V6" s="106"/>
      <c r="W6" s="106"/>
      <c r="X6" s="106"/>
      <c r="Y6" s="106">
        <f>'5-Year Plan (2014-19)'!BX33</f>
        <v>0</v>
      </c>
      <c r="Z6" s="574" t="str">
        <f>'5-Year Plan (2014-19)'!BY33</f>
        <v/>
      </c>
      <c r="AA6" s="106">
        <f>'5-Year Plan (2014-19)'!BZ33</f>
        <v>0</v>
      </c>
      <c r="AB6" s="106">
        <f>'5-Year Plan (2014-19)'!CA33</f>
        <v>0</v>
      </c>
      <c r="AC6" s="106">
        <f>'5-Year Plan (2014-19)'!CB33</f>
        <v>0</v>
      </c>
      <c r="AD6" s="106" t="str">
        <f>'5-Year Plan (2014-19)'!CC33</f>
        <v/>
      </c>
      <c r="AE6" s="106">
        <f>'5-Year Plan (2014-19)'!CD33</f>
        <v>0</v>
      </c>
      <c r="AF6" s="106">
        <f>'5-Year Plan (2014-19)'!CE33</f>
        <v>0</v>
      </c>
      <c r="AG6" s="106">
        <f>'5-Year Plan (2014-19)'!CF33</f>
        <v>0</v>
      </c>
      <c r="AH6" s="106" t="str">
        <f>'5-Year Plan (2014-19)'!CG33</f>
        <v/>
      </c>
      <c r="AI6" s="106">
        <f>'5-Year Plan (2014-19)'!CH33</f>
        <v>0</v>
      </c>
      <c r="AJ6" s="106">
        <f>'5-Year Plan (2014-19)'!CI33</f>
        <v>0</v>
      </c>
      <c r="AK6" s="106" t="str">
        <f>'5-Year Plan (2014-19)'!CJ33</f>
        <v/>
      </c>
      <c r="AL6" s="106">
        <f>'5-Year Plan (2014-19)'!CK33</f>
        <v>0</v>
      </c>
      <c r="AM6" s="106">
        <f>'5-Year Plan (2014-19)'!CL33</f>
        <v>0</v>
      </c>
      <c r="AN6" s="106" t="str">
        <f>'5-Year Plan (2014-19)'!CM33</f>
        <v/>
      </c>
      <c r="AO6" s="106">
        <f>'5-Year Plan (2014-19)'!CN33</f>
        <v>0</v>
      </c>
      <c r="AP6" s="106">
        <f>'5-Year Plan (2014-19)'!CO33</f>
        <v>0</v>
      </c>
      <c r="AQ6" s="106" t="str">
        <f>'5-Year Plan (2014-19)'!CP33</f>
        <v/>
      </c>
      <c r="AR6" s="106">
        <f>'5-Year Plan (2014-19)'!CQ33</f>
        <v>0</v>
      </c>
      <c r="AS6" s="106">
        <f>'5-Year Plan (2014-19)'!CR33</f>
        <v>0</v>
      </c>
      <c r="AT6" s="106" t="str">
        <f>'5-Year Plan (2014-19)'!CS33</f>
        <v/>
      </c>
      <c r="AU6" s="106">
        <f>'5-Year Plan (2014-19)'!CT33</f>
        <v>0</v>
      </c>
      <c r="AV6" s="102">
        <f>'5-Year Plan (2014-19)'!CU33</f>
        <v>0</v>
      </c>
      <c r="AW6" s="106">
        <f>'5-Year Plan (2014-19)'!CV33</f>
        <v>0</v>
      </c>
      <c r="AX6" s="106">
        <f>'5-Year Plan (2014-19)'!CW33</f>
        <v>0</v>
      </c>
      <c r="AY6" s="106">
        <f>'5-Year Plan (2014-19)'!CX33</f>
        <v>146000</v>
      </c>
      <c r="AZ6" s="105">
        <f>'5-Year Plan (2014-19)'!CY33</f>
        <v>146000</v>
      </c>
      <c r="BA6" s="583">
        <f>'5-Year Plan (2014-19)'!CZ33</f>
        <v>0</v>
      </c>
    </row>
    <row r="7" spans="1:53" ht="42.75">
      <c r="A7" s="16"/>
      <c r="B7" s="16" t="s">
        <v>138</v>
      </c>
      <c r="C7" s="17" t="s">
        <v>1</v>
      </c>
      <c r="D7" s="398">
        <f>'5-Year Plan (2014-19)'!BC34</f>
        <v>0</v>
      </c>
      <c r="E7" s="32" t="str">
        <f>'5-Year Plan (2014-19)'!BD34</f>
        <v/>
      </c>
      <c r="F7" s="398">
        <f>'5-Year Plan (2014-19)'!BE34</f>
        <v>0</v>
      </c>
      <c r="G7" s="398">
        <f>'5-Year Plan (2014-19)'!BF34</f>
        <v>200</v>
      </c>
      <c r="H7" s="32">
        <f>'5-Year Plan (2014-19)'!BG34</f>
        <v>55</v>
      </c>
      <c r="I7" s="398">
        <f>'5-Year Plan (2014-19)'!BH34</f>
        <v>11000</v>
      </c>
      <c r="J7" s="32">
        <f>'5-Year Plan (2014-19)'!BI34</f>
        <v>127.2</v>
      </c>
      <c r="K7" s="32">
        <f>'5-Year Plan (2014-19)'!BJ34</f>
        <v>29.952830188679243</v>
      </c>
      <c r="L7" s="32">
        <f>'5-Year Plan (2014-19)'!BK34</f>
        <v>3810</v>
      </c>
      <c r="M7" s="32">
        <f>'5-Year Plan (2014-19)'!BL34</f>
        <v>750</v>
      </c>
      <c r="N7" s="32">
        <f>'5-Year Plan (2014-19)'!BM34</f>
        <v>30</v>
      </c>
      <c r="O7" s="32">
        <f>'5-Year Plan (2014-19)'!BN34</f>
        <v>22500</v>
      </c>
      <c r="P7" s="398">
        <f>'5-Year Plan (2014-19)'!BO34</f>
        <v>100</v>
      </c>
      <c r="Q7" s="32">
        <f>'5-Year Plan (2014-19)'!BP34</f>
        <v>1000</v>
      </c>
      <c r="R7" s="398">
        <f>'5-Year Plan (2014-19)'!BQ34</f>
        <v>100000</v>
      </c>
      <c r="S7" s="32">
        <f>'5-Year Plan (2014-19)'!BR34</f>
        <v>100</v>
      </c>
      <c r="T7" s="32">
        <f>'5-Year Plan (2014-19)'!BS34</f>
        <v>400</v>
      </c>
      <c r="U7" s="32">
        <f>'5-Year Plan (2014-19)'!BT34</f>
        <v>40000</v>
      </c>
      <c r="V7" s="32"/>
      <c r="W7" s="32"/>
      <c r="X7" s="32"/>
      <c r="Y7" s="398">
        <f>'5-Year Plan (2014-19)'!BX34</f>
        <v>80000</v>
      </c>
      <c r="Z7" s="575">
        <f>'5-Year Plan (2014-19)'!BY34</f>
        <v>0.56999999999999995</v>
      </c>
      <c r="AA7" s="398">
        <f>'5-Year Plan (2014-19)'!BZ34</f>
        <v>45600</v>
      </c>
      <c r="AB7" s="398">
        <f>'5-Year Plan (2014-19)'!CA34</f>
        <v>150000</v>
      </c>
      <c r="AC7" s="398">
        <f>'5-Year Plan (2014-19)'!CB34</f>
        <v>50</v>
      </c>
      <c r="AD7" s="32">
        <f>'5-Year Plan (2014-19)'!CC34</f>
        <v>900</v>
      </c>
      <c r="AE7" s="398">
        <f>'5-Year Plan (2014-19)'!CD34</f>
        <v>45000</v>
      </c>
      <c r="AF7" s="32">
        <f>'5-Year Plan (2014-19)'!CE34</f>
        <v>267910</v>
      </c>
      <c r="AG7" s="32">
        <f>'5-Year Plan (2014-19)'!CF34</f>
        <v>300</v>
      </c>
      <c r="AH7" s="32">
        <f>'5-Year Plan (2014-19)'!CG34</f>
        <v>30</v>
      </c>
      <c r="AI7" s="32">
        <f>'5-Year Plan (2014-19)'!CH34</f>
        <v>9000</v>
      </c>
      <c r="AJ7" s="32">
        <f>'5-Year Plan (2014-19)'!CI34</f>
        <v>0</v>
      </c>
      <c r="AK7" s="32" t="str">
        <f>'5-Year Plan (2014-19)'!CJ34</f>
        <v/>
      </c>
      <c r="AL7" s="32">
        <f>'5-Year Plan (2014-19)'!CK34</f>
        <v>0</v>
      </c>
      <c r="AM7" s="32">
        <f>'5-Year Plan (2014-19)'!CL34</f>
        <v>100</v>
      </c>
      <c r="AN7" s="32">
        <f>'5-Year Plan (2014-19)'!CM34</f>
        <v>1500</v>
      </c>
      <c r="AO7" s="32">
        <f>'5-Year Plan (2014-19)'!CN34</f>
        <v>150000</v>
      </c>
      <c r="AP7" s="32">
        <f>'5-Year Plan (2014-19)'!CO34</f>
        <v>989</v>
      </c>
      <c r="AQ7" s="32">
        <f>'5-Year Plan (2014-19)'!CP34</f>
        <v>200</v>
      </c>
      <c r="AR7" s="32">
        <f>'5-Year Plan (2014-19)'!CQ34</f>
        <v>197800</v>
      </c>
      <c r="AS7" s="32">
        <f>'5-Year Plan (2014-19)'!CR34</f>
        <v>0</v>
      </c>
      <c r="AT7" s="32">
        <f>'5-Year Plan (2014-19)'!CS34</f>
        <v>0</v>
      </c>
      <c r="AU7" s="32">
        <f>'5-Year Plan (2014-19)'!CT34</f>
        <v>0</v>
      </c>
      <c r="AV7" s="32">
        <f>'5-Year Plan (2014-19)'!CU34</f>
        <v>356800</v>
      </c>
      <c r="AW7" s="32">
        <f>'5-Year Plan (2014-19)'!CV34</f>
        <v>20000</v>
      </c>
      <c r="AX7" s="32">
        <f>'5-Year Plan (2014-19)'!CW34</f>
        <v>5000</v>
      </c>
      <c r="AY7" s="398">
        <f>'5-Year Plan (2014-19)'!CX34</f>
        <v>62471</v>
      </c>
      <c r="AZ7" s="31">
        <f>'5-Year Plan (2014-19)'!CY34</f>
        <v>712181</v>
      </c>
      <c r="BA7" s="572">
        <f>'5-Year Plan (2014-19)'!CZ34</f>
        <v>0</v>
      </c>
    </row>
    <row r="8" spans="1:53">
      <c r="A8" s="16"/>
      <c r="B8" s="16"/>
      <c r="C8" s="17" t="s">
        <v>55</v>
      </c>
      <c r="D8" s="398">
        <f>'5-Year Plan (2014-19)'!BC35</f>
        <v>0</v>
      </c>
      <c r="E8" s="32" t="str">
        <f>'5-Year Plan (2014-19)'!BD35</f>
        <v/>
      </c>
      <c r="F8" s="398">
        <f>'5-Year Plan (2014-19)'!BE35</f>
        <v>0</v>
      </c>
      <c r="G8" s="398">
        <f>'5-Year Plan (2014-19)'!BF35</f>
        <v>400</v>
      </c>
      <c r="H8" s="32">
        <f>'5-Year Plan (2014-19)'!BG35</f>
        <v>17.5</v>
      </c>
      <c r="I8" s="398">
        <f>'5-Year Plan (2014-19)'!BH35</f>
        <v>7000</v>
      </c>
      <c r="J8" s="32">
        <f>'5-Year Plan (2014-19)'!BI35</f>
        <v>0</v>
      </c>
      <c r="K8" s="32" t="str">
        <f>'5-Year Plan (2014-19)'!BJ35</f>
        <v/>
      </c>
      <c r="L8" s="32">
        <f>'5-Year Plan (2014-19)'!BK35</f>
        <v>0</v>
      </c>
      <c r="M8" s="32">
        <f>'5-Year Plan (2014-19)'!BL35</f>
        <v>1510</v>
      </c>
      <c r="N8" s="32">
        <f>'5-Year Plan (2014-19)'!BM35</f>
        <v>20</v>
      </c>
      <c r="O8" s="32">
        <f>'5-Year Plan (2014-19)'!BN35</f>
        <v>30200</v>
      </c>
      <c r="P8" s="398">
        <f>'5-Year Plan (2014-19)'!BO35</f>
        <v>810</v>
      </c>
      <c r="Q8" s="32">
        <f>'5-Year Plan (2014-19)'!BP35</f>
        <v>350.61728395061726</v>
      </c>
      <c r="R8" s="398">
        <f>'5-Year Plan (2014-19)'!BQ35</f>
        <v>284000</v>
      </c>
      <c r="S8" s="32">
        <f>'5-Year Plan (2014-19)'!BR35</f>
        <v>0</v>
      </c>
      <c r="T8" s="32" t="str">
        <f>'5-Year Plan (2014-19)'!BS35</f>
        <v/>
      </c>
      <c r="U8" s="32">
        <f>'5-Year Plan (2014-19)'!BT35</f>
        <v>0</v>
      </c>
      <c r="V8" s="32"/>
      <c r="W8" s="32"/>
      <c r="X8" s="32"/>
      <c r="Y8" s="398">
        <f>'5-Year Plan (2014-19)'!BX35</f>
        <v>1516200</v>
      </c>
      <c r="Z8" s="575">
        <f>'5-Year Plan (2014-19)'!BY35</f>
        <v>0.30009233610341646</v>
      </c>
      <c r="AA8" s="398">
        <f>'5-Year Plan (2014-19)'!BZ35</f>
        <v>455000</v>
      </c>
      <c r="AB8" s="398">
        <f>'5-Year Plan (2014-19)'!CA35</f>
        <v>850000</v>
      </c>
      <c r="AC8" s="398">
        <f>'5-Year Plan (2014-19)'!CB35</f>
        <v>0</v>
      </c>
      <c r="AD8" s="32" t="str">
        <f>'5-Year Plan (2014-19)'!CC35</f>
        <v/>
      </c>
      <c r="AE8" s="398">
        <f>'5-Year Plan (2014-19)'!CD35</f>
        <v>0</v>
      </c>
      <c r="AF8" s="32">
        <f>'5-Year Plan (2014-19)'!CE35</f>
        <v>776200</v>
      </c>
      <c r="AG8" s="32">
        <f>'5-Year Plan (2014-19)'!CF35</f>
        <v>0</v>
      </c>
      <c r="AH8" s="32" t="str">
        <f>'5-Year Plan (2014-19)'!CG35</f>
        <v/>
      </c>
      <c r="AI8" s="32">
        <f>'5-Year Plan (2014-19)'!CH35</f>
        <v>0</v>
      </c>
      <c r="AJ8" s="32">
        <f>'5-Year Plan (2014-19)'!CI35</f>
        <v>0</v>
      </c>
      <c r="AK8" s="32" t="str">
        <f>'5-Year Plan (2014-19)'!CJ35</f>
        <v/>
      </c>
      <c r="AL8" s="32">
        <f>'5-Year Plan (2014-19)'!CK35</f>
        <v>0</v>
      </c>
      <c r="AM8" s="32">
        <f>'5-Year Plan (2014-19)'!CL35</f>
        <v>0</v>
      </c>
      <c r="AN8" s="32" t="str">
        <f>'5-Year Plan (2014-19)'!CM35</f>
        <v/>
      </c>
      <c r="AO8" s="32">
        <f>'5-Year Plan (2014-19)'!CN35</f>
        <v>0</v>
      </c>
      <c r="AP8" s="32">
        <f>'5-Year Plan (2014-19)'!CO35</f>
        <v>0</v>
      </c>
      <c r="AQ8" s="32" t="str">
        <f>'5-Year Plan (2014-19)'!CP35</f>
        <v/>
      </c>
      <c r="AR8" s="32">
        <f>'5-Year Plan (2014-19)'!CQ35</f>
        <v>0</v>
      </c>
      <c r="AS8" s="32">
        <f>'5-Year Plan (2014-19)'!CR35</f>
        <v>0</v>
      </c>
      <c r="AT8" s="32" t="str">
        <f>'5-Year Plan (2014-19)'!CS35</f>
        <v/>
      </c>
      <c r="AU8" s="32">
        <f>'5-Year Plan (2014-19)'!CT35</f>
        <v>0</v>
      </c>
      <c r="AV8" s="32">
        <f>'5-Year Plan (2014-19)'!CU35</f>
        <v>0</v>
      </c>
      <c r="AW8" s="32">
        <f>'5-Year Plan (2014-19)'!CV35</f>
        <v>0</v>
      </c>
      <c r="AX8" s="32">
        <f>'5-Year Plan (2014-19)'!CW35</f>
        <v>0</v>
      </c>
      <c r="AY8" s="398">
        <f>'5-Year Plan (2014-19)'!CX35</f>
        <v>77620</v>
      </c>
      <c r="AZ8" s="31">
        <f>'5-Year Plan (2014-19)'!CY35</f>
        <v>853820</v>
      </c>
      <c r="BA8" s="572">
        <f>'5-Year Plan (2014-19)'!CZ35</f>
        <v>0</v>
      </c>
    </row>
    <row r="9" spans="1:53" ht="42.75">
      <c r="A9" s="16"/>
      <c r="B9" s="16"/>
      <c r="C9" s="17" t="s">
        <v>56</v>
      </c>
      <c r="D9" s="398">
        <f>'5-Year Plan (2014-19)'!BC36</f>
        <v>0</v>
      </c>
      <c r="E9" s="32">
        <f>'5-Year Plan (2014-19)'!BD36</f>
        <v>0</v>
      </c>
      <c r="F9" s="398">
        <f>'5-Year Plan (2014-19)'!BE36</f>
        <v>0</v>
      </c>
      <c r="G9" s="398">
        <f>'5-Year Plan (2014-19)'!BF36</f>
        <v>0</v>
      </c>
      <c r="H9" s="32">
        <f>'5-Year Plan (2014-19)'!BG36</f>
        <v>0</v>
      </c>
      <c r="I9" s="398">
        <f>'5-Year Plan (2014-19)'!BH36</f>
        <v>0</v>
      </c>
      <c r="J9" s="32">
        <f>'5-Year Plan (2014-19)'!BI36</f>
        <v>0</v>
      </c>
      <c r="K9" s="32">
        <f>'5-Year Plan (2014-19)'!BJ36</f>
        <v>0</v>
      </c>
      <c r="L9" s="32">
        <f>'5-Year Plan (2014-19)'!BK36</f>
        <v>0</v>
      </c>
      <c r="M9" s="32">
        <f>'5-Year Plan (2014-19)'!BL36</f>
        <v>25.1</v>
      </c>
      <c r="N9" s="32">
        <f>'5-Year Plan (2014-19)'!BM36</f>
        <v>0</v>
      </c>
      <c r="O9" s="32">
        <f>'5-Year Plan (2014-19)'!BN36</f>
        <v>5522</v>
      </c>
      <c r="P9" s="398">
        <f>'5-Year Plan (2014-19)'!BO36</f>
        <v>0</v>
      </c>
      <c r="Q9" s="32">
        <f>'5-Year Plan (2014-19)'!BP36</f>
        <v>0</v>
      </c>
      <c r="R9" s="398">
        <f>'5-Year Plan (2014-19)'!BQ36</f>
        <v>0</v>
      </c>
      <c r="S9" s="32">
        <f>'5-Year Plan (2014-19)'!BR36</f>
        <v>0</v>
      </c>
      <c r="T9" s="32">
        <f>'5-Year Plan (2014-19)'!BS36</f>
        <v>0</v>
      </c>
      <c r="U9" s="32">
        <f>'5-Year Plan (2014-19)'!BT36</f>
        <v>0</v>
      </c>
      <c r="V9" s="32"/>
      <c r="W9" s="32"/>
      <c r="X9" s="32"/>
      <c r="Y9" s="398">
        <f>'5-Year Plan (2014-19)'!BX36</f>
        <v>0</v>
      </c>
      <c r="Z9" s="575">
        <f>'5-Year Plan (2014-19)'!BY36</f>
        <v>0</v>
      </c>
      <c r="AA9" s="398">
        <f>'5-Year Plan (2014-19)'!BZ36</f>
        <v>0</v>
      </c>
      <c r="AB9" s="398">
        <f>'5-Year Plan (2014-19)'!CA36</f>
        <v>0</v>
      </c>
      <c r="AC9" s="398">
        <f>'5-Year Plan (2014-19)'!CB36</f>
        <v>0</v>
      </c>
      <c r="AD9" s="32">
        <f>'5-Year Plan (2014-19)'!CC36</f>
        <v>0</v>
      </c>
      <c r="AE9" s="398">
        <f>'5-Year Plan (2014-19)'!CD36</f>
        <v>0</v>
      </c>
      <c r="AF9" s="32">
        <f>'5-Year Plan (2014-19)'!CE36</f>
        <v>40662</v>
      </c>
      <c r="AG9" s="32">
        <f>'5-Year Plan (2014-19)'!CF36</f>
        <v>40.299999999999997</v>
      </c>
      <c r="AH9" s="32">
        <f>'5-Year Plan (2014-19)'!CG36</f>
        <v>0</v>
      </c>
      <c r="AI9" s="32">
        <f>'5-Year Plan (2014-19)'!CH36</f>
        <v>8060</v>
      </c>
      <c r="AJ9" s="32">
        <f>'5-Year Plan (2014-19)'!CI36</f>
        <v>0</v>
      </c>
      <c r="AK9" s="32">
        <f>'5-Year Plan (2014-19)'!CJ36</f>
        <v>0</v>
      </c>
      <c r="AL9" s="32">
        <f>'5-Year Plan (2014-19)'!CK36</f>
        <v>0</v>
      </c>
      <c r="AM9" s="32">
        <f>'5-Year Plan (2014-19)'!CL36</f>
        <v>40.299999999999997</v>
      </c>
      <c r="AN9" s="32">
        <f>'5-Year Plan (2014-19)'!CM36</f>
        <v>0</v>
      </c>
      <c r="AO9" s="32">
        <f>'5-Year Plan (2014-19)'!CN36</f>
        <v>56420</v>
      </c>
      <c r="AP9" s="32">
        <f>'5-Year Plan (2014-19)'!CO36</f>
        <v>0</v>
      </c>
      <c r="AQ9" s="32">
        <f>'5-Year Plan (2014-19)'!CP36</f>
        <v>0</v>
      </c>
      <c r="AR9" s="32">
        <f>'5-Year Plan (2014-19)'!CQ36</f>
        <v>0</v>
      </c>
      <c r="AS9" s="32">
        <f>'5-Year Plan (2014-19)'!CR36</f>
        <v>0</v>
      </c>
      <c r="AT9" s="32">
        <f>'5-Year Plan (2014-19)'!CS36</f>
        <v>0</v>
      </c>
      <c r="AU9" s="32">
        <f>'5-Year Plan (2014-19)'!CT36</f>
        <v>0</v>
      </c>
      <c r="AV9" s="32">
        <f>'5-Year Plan (2014-19)'!CU36</f>
        <v>64480</v>
      </c>
      <c r="AW9" s="32">
        <f>'5-Year Plan (2014-19)'!CV36</f>
        <v>0</v>
      </c>
      <c r="AX9" s="32">
        <f>'5-Year Plan (2014-19)'!CW36</f>
        <v>0</v>
      </c>
      <c r="AY9" s="398">
        <f>'5-Year Plan (2014-19)'!CX36</f>
        <v>7000.2000000000007</v>
      </c>
      <c r="AZ9" s="31">
        <f>'5-Year Plan (2014-19)'!CY36</f>
        <v>112142.2</v>
      </c>
      <c r="BA9" s="572">
        <f>'5-Year Plan (2014-19)'!CZ36</f>
        <v>0</v>
      </c>
    </row>
    <row r="10" spans="1:53">
      <c r="A10" s="16"/>
      <c r="B10" s="16"/>
      <c r="C10" s="17" t="s">
        <v>270</v>
      </c>
      <c r="D10" s="398">
        <f>'5-Year Plan (2014-19)'!BC39</f>
        <v>0</v>
      </c>
      <c r="E10" s="32" t="str">
        <f>'5-Year Plan (2014-19)'!BD39</f>
        <v/>
      </c>
      <c r="F10" s="398">
        <f>'5-Year Plan (2014-19)'!BE39</f>
        <v>0</v>
      </c>
      <c r="G10" s="398">
        <f>'5-Year Plan (2014-19)'!BF39</f>
        <v>0</v>
      </c>
      <c r="H10" s="32" t="str">
        <f>'5-Year Plan (2014-19)'!BG39</f>
        <v/>
      </c>
      <c r="I10" s="398">
        <f>'5-Year Plan (2014-19)'!BH39</f>
        <v>0</v>
      </c>
      <c r="J10" s="32">
        <f>'5-Year Plan (2014-19)'!BI39</f>
        <v>0</v>
      </c>
      <c r="K10" s="32" t="str">
        <f>'5-Year Plan (2014-19)'!BJ39</f>
        <v/>
      </c>
      <c r="L10" s="32">
        <f>'5-Year Plan (2014-19)'!BK39</f>
        <v>0</v>
      </c>
      <c r="M10" s="32">
        <f>'5-Year Plan (2014-19)'!BL39</f>
        <v>500</v>
      </c>
      <c r="N10" s="32">
        <f>'5-Year Plan (2014-19)'!BM39</f>
        <v>35</v>
      </c>
      <c r="O10" s="32">
        <f>'5-Year Plan (2014-19)'!BN39</f>
        <v>17500</v>
      </c>
      <c r="P10" s="398">
        <f>'5-Year Plan (2014-19)'!BO39</f>
        <v>0</v>
      </c>
      <c r="Q10" s="32" t="str">
        <f>'5-Year Plan (2014-19)'!BP39</f>
        <v/>
      </c>
      <c r="R10" s="398">
        <f>'5-Year Plan (2014-19)'!BQ39</f>
        <v>0</v>
      </c>
      <c r="S10" s="32">
        <f>'5-Year Plan (2014-19)'!BR39</f>
        <v>0</v>
      </c>
      <c r="T10" s="32" t="str">
        <f>'5-Year Plan (2014-19)'!BS39</f>
        <v/>
      </c>
      <c r="U10" s="32">
        <f>'5-Year Plan (2014-19)'!BT39</f>
        <v>0</v>
      </c>
      <c r="V10" s="32"/>
      <c r="W10" s="32"/>
      <c r="X10" s="32"/>
      <c r="Y10" s="398">
        <f>'5-Year Plan (2014-19)'!BX39</f>
        <v>0</v>
      </c>
      <c r="Z10" s="575" t="str">
        <f>'5-Year Plan (2014-19)'!BY39</f>
        <v/>
      </c>
      <c r="AA10" s="398">
        <f>'5-Year Plan (2014-19)'!BZ39</f>
        <v>0</v>
      </c>
      <c r="AB10" s="398">
        <f>'5-Year Plan (2014-19)'!CA39</f>
        <v>0</v>
      </c>
      <c r="AC10" s="398">
        <f>'5-Year Plan (2014-19)'!CB39</f>
        <v>0</v>
      </c>
      <c r="AD10" s="32" t="str">
        <f>'5-Year Plan (2014-19)'!CC39</f>
        <v/>
      </c>
      <c r="AE10" s="398">
        <f>'5-Year Plan (2014-19)'!CD39</f>
        <v>0</v>
      </c>
      <c r="AF10" s="32">
        <f>'5-Year Plan (2014-19)'!CE39</f>
        <v>17500</v>
      </c>
      <c r="AG10" s="32">
        <f>'5-Year Plan (2014-19)'!CF39</f>
        <v>0</v>
      </c>
      <c r="AH10" s="32" t="str">
        <f>'5-Year Plan (2014-19)'!CG39</f>
        <v/>
      </c>
      <c r="AI10" s="32">
        <f>'5-Year Plan (2014-19)'!CH39</f>
        <v>0</v>
      </c>
      <c r="AJ10" s="32">
        <f>'5-Year Plan (2014-19)'!CI39</f>
        <v>0</v>
      </c>
      <c r="AK10" s="32" t="str">
        <f>'5-Year Plan (2014-19)'!CJ39</f>
        <v/>
      </c>
      <c r="AL10" s="32">
        <f>'5-Year Plan (2014-19)'!CK39</f>
        <v>0</v>
      </c>
      <c r="AM10" s="32">
        <f>'5-Year Plan (2014-19)'!CL39</f>
        <v>0</v>
      </c>
      <c r="AN10" s="32" t="str">
        <f>'5-Year Plan (2014-19)'!CM39</f>
        <v/>
      </c>
      <c r="AO10" s="32">
        <f>'5-Year Plan (2014-19)'!CN39</f>
        <v>0</v>
      </c>
      <c r="AP10" s="32">
        <f>'5-Year Plan (2014-19)'!CO39</f>
        <v>0</v>
      </c>
      <c r="AQ10" s="32" t="str">
        <f>'5-Year Plan (2014-19)'!CP39</f>
        <v/>
      </c>
      <c r="AR10" s="32">
        <f>'5-Year Plan (2014-19)'!CQ39</f>
        <v>0</v>
      </c>
      <c r="AS10" s="32">
        <f>'5-Year Plan (2014-19)'!CR39</f>
        <v>0</v>
      </c>
      <c r="AT10" s="32" t="str">
        <f>'5-Year Plan (2014-19)'!CS39</f>
        <v/>
      </c>
      <c r="AU10" s="32">
        <f>'5-Year Plan (2014-19)'!CT39</f>
        <v>0</v>
      </c>
      <c r="AV10" s="32">
        <f>'5-Year Plan (2014-19)'!CU39</f>
        <v>0</v>
      </c>
      <c r="AW10" s="32">
        <f>'5-Year Plan (2014-19)'!CV39</f>
        <v>0</v>
      </c>
      <c r="AX10" s="32">
        <f>'5-Year Plan (2014-19)'!CW39</f>
        <v>0</v>
      </c>
      <c r="AY10" s="398">
        <f>'5-Year Plan (2014-19)'!CX39</f>
        <v>1750</v>
      </c>
      <c r="AZ10" s="31">
        <f>'5-Year Plan (2014-19)'!CY39</f>
        <v>19250</v>
      </c>
      <c r="BA10" s="572">
        <f>'5-Year Plan (2014-19)'!CZ39</f>
        <v>0</v>
      </c>
    </row>
    <row r="11" spans="1:53">
      <c r="A11" s="16"/>
      <c r="B11" s="16"/>
      <c r="C11" s="17" t="s">
        <v>271</v>
      </c>
      <c r="D11" s="398">
        <f>'5-Year Plan (2014-19)'!BC40</f>
        <v>0</v>
      </c>
      <c r="E11" s="32" t="str">
        <f>'5-Year Plan (2014-19)'!BD40</f>
        <v/>
      </c>
      <c r="F11" s="398">
        <f>'5-Year Plan (2014-19)'!BE40</f>
        <v>0</v>
      </c>
      <c r="G11" s="398">
        <f>'5-Year Plan (2014-19)'!BF40</f>
        <v>0</v>
      </c>
      <c r="H11" s="32" t="str">
        <f>'5-Year Plan (2014-19)'!BG40</f>
        <v/>
      </c>
      <c r="I11" s="398">
        <f>'5-Year Plan (2014-19)'!BH40</f>
        <v>0</v>
      </c>
      <c r="J11" s="32">
        <f>'5-Year Plan (2014-19)'!BI40</f>
        <v>0</v>
      </c>
      <c r="K11" s="32" t="str">
        <f>'5-Year Plan (2014-19)'!BJ40</f>
        <v/>
      </c>
      <c r="L11" s="32">
        <f>'5-Year Plan (2014-19)'!BK40</f>
        <v>0</v>
      </c>
      <c r="M11" s="32">
        <f>'5-Year Plan (2014-19)'!BL40</f>
        <v>0</v>
      </c>
      <c r="N11" s="32" t="str">
        <f>'5-Year Plan (2014-19)'!BM40</f>
        <v/>
      </c>
      <c r="O11" s="32">
        <f>'5-Year Plan (2014-19)'!BN40</f>
        <v>0</v>
      </c>
      <c r="P11" s="398">
        <f>'5-Year Plan (2014-19)'!BO40</f>
        <v>0</v>
      </c>
      <c r="Q11" s="32" t="str">
        <f>'5-Year Plan (2014-19)'!BP40</f>
        <v/>
      </c>
      <c r="R11" s="398">
        <f>'5-Year Plan (2014-19)'!BQ40</f>
        <v>0</v>
      </c>
      <c r="S11" s="32">
        <f>'5-Year Plan (2014-19)'!BR40</f>
        <v>0</v>
      </c>
      <c r="T11" s="32" t="str">
        <f>'5-Year Plan (2014-19)'!BS40</f>
        <v/>
      </c>
      <c r="U11" s="32">
        <f>'5-Year Plan (2014-19)'!BT40</f>
        <v>0</v>
      </c>
      <c r="V11" s="32"/>
      <c r="W11" s="32"/>
      <c r="X11" s="32"/>
      <c r="Y11" s="398">
        <f>'5-Year Plan (2014-19)'!BX40</f>
        <v>0</v>
      </c>
      <c r="Z11" s="575" t="str">
        <f>'5-Year Plan (2014-19)'!BY40</f>
        <v/>
      </c>
      <c r="AA11" s="398">
        <f>'5-Year Plan (2014-19)'!BZ40</f>
        <v>0</v>
      </c>
      <c r="AB11" s="398">
        <f>'5-Year Plan (2014-19)'!CA40</f>
        <v>0</v>
      </c>
      <c r="AC11" s="398">
        <f>'5-Year Plan (2014-19)'!CB40</f>
        <v>0</v>
      </c>
      <c r="AD11" s="32" t="str">
        <f>'5-Year Plan (2014-19)'!CC40</f>
        <v/>
      </c>
      <c r="AE11" s="398">
        <f>'5-Year Plan (2014-19)'!CD40</f>
        <v>0</v>
      </c>
      <c r="AF11" s="32">
        <f>'5-Year Plan (2014-19)'!CE40</f>
        <v>0</v>
      </c>
      <c r="AG11" s="32">
        <f>'5-Year Plan (2014-19)'!CF40</f>
        <v>0</v>
      </c>
      <c r="AH11" s="32" t="str">
        <f>'5-Year Plan (2014-19)'!CG40</f>
        <v/>
      </c>
      <c r="AI11" s="32">
        <f>'5-Year Plan (2014-19)'!CH40</f>
        <v>0</v>
      </c>
      <c r="AJ11" s="32">
        <f>'5-Year Plan (2014-19)'!CI40</f>
        <v>0</v>
      </c>
      <c r="AK11" s="32" t="str">
        <f>'5-Year Plan (2014-19)'!CJ40</f>
        <v/>
      </c>
      <c r="AL11" s="32">
        <f>'5-Year Plan (2014-19)'!CK40</f>
        <v>0</v>
      </c>
      <c r="AM11" s="32">
        <f>'5-Year Plan (2014-19)'!CL40</f>
        <v>0</v>
      </c>
      <c r="AN11" s="32" t="str">
        <f>'5-Year Plan (2014-19)'!CM40</f>
        <v/>
      </c>
      <c r="AO11" s="32">
        <f>'5-Year Plan (2014-19)'!CN40</f>
        <v>0</v>
      </c>
      <c r="AP11" s="32">
        <f>'5-Year Plan (2014-19)'!CO40</f>
        <v>0</v>
      </c>
      <c r="AQ11" s="32" t="str">
        <f>'5-Year Plan (2014-19)'!CP40</f>
        <v/>
      </c>
      <c r="AR11" s="32">
        <f>'5-Year Plan (2014-19)'!CQ40</f>
        <v>0</v>
      </c>
      <c r="AS11" s="32">
        <f>'5-Year Plan (2014-19)'!CR40</f>
        <v>0</v>
      </c>
      <c r="AT11" s="32" t="str">
        <f>'5-Year Plan (2014-19)'!CS40</f>
        <v/>
      </c>
      <c r="AU11" s="32">
        <f>'5-Year Plan (2014-19)'!CT40</f>
        <v>0</v>
      </c>
      <c r="AV11" s="32">
        <f>'5-Year Plan (2014-19)'!CU40</f>
        <v>0</v>
      </c>
      <c r="AW11" s="32">
        <f>'5-Year Plan (2014-19)'!CV40</f>
        <v>0</v>
      </c>
      <c r="AX11" s="32">
        <f>'5-Year Plan (2014-19)'!CW40</f>
        <v>0</v>
      </c>
      <c r="AY11" s="398">
        <f>'5-Year Plan (2014-19)'!CX40</f>
        <v>0</v>
      </c>
      <c r="AZ11" s="31">
        <f>'5-Year Plan (2014-19)'!CY40</f>
        <v>0</v>
      </c>
      <c r="BA11" s="572">
        <f>'5-Year Plan (2014-19)'!CZ40</f>
        <v>0</v>
      </c>
    </row>
    <row r="12" spans="1:53" ht="42.75">
      <c r="A12" s="16"/>
      <c r="B12" s="18"/>
      <c r="C12" s="19" t="s">
        <v>291</v>
      </c>
      <c r="D12" s="398">
        <f>'5-Year Plan (2014-19)'!BC41</f>
        <v>0</v>
      </c>
      <c r="E12" s="32" t="str">
        <f>'5-Year Plan (2014-19)'!BD41</f>
        <v/>
      </c>
      <c r="F12" s="398">
        <f>'5-Year Plan (2014-19)'!BE41</f>
        <v>0</v>
      </c>
      <c r="G12" s="398">
        <f>'5-Year Plan (2014-19)'!BF41</f>
        <v>0</v>
      </c>
      <c r="H12" s="32" t="str">
        <f>'5-Year Plan (2014-19)'!BG41</f>
        <v/>
      </c>
      <c r="I12" s="398">
        <f>'5-Year Plan (2014-19)'!BH41</f>
        <v>0</v>
      </c>
      <c r="J12" s="32">
        <f>'5-Year Plan (2014-19)'!BI41</f>
        <v>0</v>
      </c>
      <c r="K12" s="32" t="str">
        <f>'5-Year Plan (2014-19)'!BJ41</f>
        <v/>
      </c>
      <c r="L12" s="32">
        <f>'5-Year Plan (2014-19)'!BK41</f>
        <v>0</v>
      </c>
      <c r="M12" s="32">
        <f>'5-Year Plan (2014-19)'!BL41</f>
        <v>0</v>
      </c>
      <c r="N12" s="32" t="str">
        <f>'5-Year Plan (2014-19)'!BM41</f>
        <v/>
      </c>
      <c r="O12" s="32">
        <f>'5-Year Plan (2014-19)'!BN41</f>
        <v>0</v>
      </c>
      <c r="P12" s="398">
        <f>'5-Year Plan (2014-19)'!BO41</f>
        <v>0</v>
      </c>
      <c r="Q12" s="32" t="str">
        <f>'5-Year Plan (2014-19)'!BP41</f>
        <v/>
      </c>
      <c r="R12" s="398">
        <f>'5-Year Plan (2014-19)'!BQ41</f>
        <v>0</v>
      </c>
      <c r="S12" s="32">
        <f>'5-Year Plan (2014-19)'!BR41</f>
        <v>0</v>
      </c>
      <c r="T12" s="32" t="str">
        <f>'5-Year Plan (2014-19)'!BS41</f>
        <v/>
      </c>
      <c r="U12" s="32">
        <f>'5-Year Plan (2014-19)'!BT41</f>
        <v>0</v>
      </c>
      <c r="V12" s="32"/>
      <c r="W12" s="32"/>
      <c r="X12" s="32"/>
      <c r="Y12" s="398">
        <f>'5-Year Plan (2014-19)'!BX41</f>
        <v>0</v>
      </c>
      <c r="Z12" s="575" t="str">
        <f>'5-Year Plan (2014-19)'!BY41</f>
        <v/>
      </c>
      <c r="AA12" s="398">
        <f>'5-Year Plan (2014-19)'!BZ41</f>
        <v>25000</v>
      </c>
      <c r="AB12" s="398">
        <f>'5-Year Plan (2014-19)'!CA41</f>
        <v>140000</v>
      </c>
      <c r="AC12" s="398">
        <f>'5-Year Plan (2014-19)'!CB41</f>
        <v>0</v>
      </c>
      <c r="AD12" s="32" t="str">
        <f>'5-Year Plan (2014-19)'!CC41</f>
        <v/>
      </c>
      <c r="AE12" s="398">
        <f>'5-Year Plan (2014-19)'!CD41</f>
        <v>0</v>
      </c>
      <c r="AF12" s="42">
        <f>'5-Year Plan (2014-19)'!CE41</f>
        <v>25000</v>
      </c>
      <c r="AG12" s="32">
        <f>'5-Year Plan (2014-19)'!CF41</f>
        <v>0</v>
      </c>
      <c r="AH12" s="32" t="str">
        <f>'5-Year Plan (2014-19)'!CG41</f>
        <v/>
      </c>
      <c r="AI12" s="32">
        <f>'5-Year Plan (2014-19)'!CH41</f>
        <v>0</v>
      </c>
      <c r="AJ12" s="32">
        <f>'5-Year Plan (2014-19)'!CI41</f>
        <v>0</v>
      </c>
      <c r="AK12" s="32" t="str">
        <f>'5-Year Plan (2014-19)'!CJ41</f>
        <v/>
      </c>
      <c r="AL12" s="32">
        <f>'5-Year Plan (2014-19)'!CK41</f>
        <v>0</v>
      </c>
      <c r="AM12" s="32">
        <f>'5-Year Plan (2014-19)'!CL41</f>
        <v>0</v>
      </c>
      <c r="AN12" s="32" t="str">
        <f>'5-Year Plan (2014-19)'!CM41</f>
        <v/>
      </c>
      <c r="AO12" s="32">
        <f>'5-Year Plan (2014-19)'!CN41</f>
        <v>0</v>
      </c>
      <c r="AP12" s="32">
        <f>'5-Year Plan (2014-19)'!CO41</f>
        <v>500</v>
      </c>
      <c r="AQ12" s="32">
        <f>'5-Year Plan (2014-19)'!CP41</f>
        <v>220</v>
      </c>
      <c r="AR12" s="32">
        <f>'5-Year Plan (2014-19)'!CQ41</f>
        <v>110000</v>
      </c>
      <c r="AS12" s="32">
        <f>'5-Year Plan (2014-19)'!CR41</f>
        <v>0</v>
      </c>
      <c r="AT12" s="32" t="str">
        <f>'5-Year Plan (2014-19)'!CS41</f>
        <v/>
      </c>
      <c r="AU12" s="32">
        <f>'5-Year Plan (2014-19)'!CT41</f>
        <v>0</v>
      </c>
      <c r="AV12" s="32">
        <f>'5-Year Plan (2014-19)'!CU41</f>
        <v>110000</v>
      </c>
      <c r="AW12" s="32">
        <f>'5-Year Plan (2014-19)'!CV41</f>
        <v>0</v>
      </c>
      <c r="AX12" s="32">
        <f>'5-Year Plan (2014-19)'!CW41</f>
        <v>10000</v>
      </c>
      <c r="AY12" s="398">
        <f>'5-Year Plan (2014-19)'!CX41</f>
        <v>13500</v>
      </c>
      <c r="AZ12" s="31">
        <f>'5-Year Plan (2014-19)'!CY41</f>
        <v>158500</v>
      </c>
      <c r="BA12" s="572" t="str">
        <f>'5-Year Plan (2014-19)'!CZ41</f>
        <v>Nursery costs in Planting</v>
      </c>
    </row>
    <row r="13" spans="1:53" ht="30">
      <c r="A13" s="1"/>
      <c r="B13" s="20" t="s">
        <v>140</v>
      </c>
      <c r="C13" s="19"/>
      <c r="D13" s="33">
        <f>'5-Year Plan (2014-19)'!BC42</f>
        <v>0</v>
      </c>
      <c r="E13" s="33" t="str">
        <f>'5-Year Plan (2014-19)'!BD42</f>
        <v/>
      </c>
      <c r="F13" s="33">
        <f>'5-Year Plan (2014-19)'!BE42</f>
        <v>0</v>
      </c>
      <c r="G13" s="33">
        <f>'5-Year Plan (2014-19)'!BF42</f>
        <v>600</v>
      </c>
      <c r="H13" s="33">
        <f>'5-Year Plan (2014-19)'!BG42</f>
        <v>30</v>
      </c>
      <c r="I13" s="33">
        <f>'5-Year Plan (2014-19)'!BH42</f>
        <v>18000</v>
      </c>
      <c r="J13" s="33">
        <f>'5-Year Plan (2014-19)'!BI42</f>
        <v>127.2</v>
      </c>
      <c r="K13" s="33">
        <f>'5-Year Plan (2014-19)'!BJ42</f>
        <v>29.952830188679243</v>
      </c>
      <c r="L13" s="33">
        <f>'5-Year Plan (2014-19)'!BK42</f>
        <v>3810</v>
      </c>
      <c r="M13" s="33">
        <f>'5-Year Plan (2014-19)'!BL42</f>
        <v>2785.1</v>
      </c>
      <c r="N13" s="33">
        <f>'5-Year Plan (2014-19)'!BM42</f>
        <v>27.18825176833866</v>
      </c>
      <c r="O13" s="33">
        <f>'5-Year Plan (2014-19)'!BN42</f>
        <v>75722</v>
      </c>
      <c r="P13" s="33">
        <f>'5-Year Plan (2014-19)'!BO42</f>
        <v>910</v>
      </c>
      <c r="Q13" s="33">
        <f>'5-Year Plan (2014-19)'!BP42</f>
        <v>421.97802197802196</v>
      </c>
      <c r="R13" s="33">
        <f>'5-Year Plan (2014-19)'!BQ42</f>
        <v>384000</v>
      </c>
      <c r="S13" s="33">
        <f>'5-Year Plan (2014-19)'!BR42</f>
        <v>100</v>
      </c>
      <c r="T13" s="33">
        <f>'5-Year Plan (2014-19)'!BS42</f>
        <v>400</v>
      </c>
      <c r="U13" s="33">
        <f>'5-Year Plan (2014-19)'!BT42</f>
        <v>40000</v>
      </c>
      <c r="V13" s="33">
        <f>'5-Year Plan (2014-19)'!BU42</f>
        <v>25.1</v>
      </c>
      <c r="W13" s="33">
        <f>'5-Year Plan (2014-19)'!BV42</f>
        <v>0</v>
      </c>
      <c r="X13" s="33">
        <f>'5-Year Plan (2014-19)'!BW42</f>
        <v>35140</v>
      </c>
      <c r="Y13" s="33">
        <f>'5-Year Plan (2014-19)'!BX42</f>
        <v>1596200</v>
      </c>
      <c r="Z13" s="576">
        <f>'5-Year Plan (2014-19)'!BY42</f>
        <v>0.32928204485653428</v>
      </c>
      <c r="AA13" s="33">
        <f>'5-Year Plan (2014-19)'!BZ42</f>
        <v>525600</v>
      </c>
      <c r="AB13" s="33">
        <f>'5-Year Plan (2014-19)'!CA42</f>
        <v>1140000</v>
      </c>
      <c r="AC13" s="33">
        <f>'5-Year Plan (2014-19)'!CB42</f>
        <v>50</v>
      </c>
      <c r="AD13" s="33">
        <f>'5-Year Plan (2014-19)'!CC42</f>
        <v>900</v>
      </c>
      <c r="AE13" s="33">
        <f>'5-Year Plan (2014-19)'!CD42</f>
        <v>45000</v>
      </c>
      <c r="AF13" s="42">
        <f>'5-Year Plan (2014-19)'!CE42</f>
        <v>1127272</v>
      </c>
      <c r="AG13" s="33">
        <f>'5-Year Plan (2014-19)'!CF42</f>
        <v>8844.2999999999993</v>
      </c>
      <c r="AH13" s="33">
        <f>'5-Year Plan (2014-19)'!CG42</f>
        <v>4.755605305111767</v>
      </c>
      <c r="AI13" s="33">
        <f>'5-Year Plan (2014-19)'!CH42</f>
        <v>42060</v>
      </c>
      <c r="AJ13" s="33">
        <f>'5-Year Plan (2014-19)'!CI42</f>
        <v>21.3</v>
      </c>
      <c r="AK13" s="33">
        <f>'5-Year Plan (2014-19)'!CJ42</f>
        <v>1000</v>
      </c>
      <c r="AL13" s="33">
        <f>'5-Year Plan (2014-19)'!CK42</f>
        <v>21300</v>
      </c>
      <c r="AM13" s="33">
        <f>'5-Year Plan (2014-19)'!CL42</f>
        <v>240.3</v>
      </c>
      <c r="AN13" s="33">
        <f>'5-Year Plan (2014-19)'!CM42</f>
        <v>1316.7707032875571</v>
      </c>
      <c r="AO13" s="33">
        <f>'5-Year Plan (2014-19)'!CN42</f>
        <v>316420</v>
      </c>
      <c r="AP13" s="33">
        <f>'5-Year Plan (2014-19)'!CO42</f>
        <v>1489</v>
      </c>
      <c r="AQ13" s="33">
        <f>'5-Year Plan (2014-19)'!CP42</f>
        <v>206.71591672263264</v>
      </c>
      <c r="AR13" s="33">
        <f>'5-Year Plan (2014-19)'!CQ42</f>
        <v>307800</v>
      </c>
      <c r="AS13" s="33">
        <f>'5-Year Plan (2014-19)'!CR42</f>
        <v>0</v>
      </c>
      <c r="AT13" s="33" t="str">
        <f>'5-Year Plan (2014-19)'!CS42</f>
        <v/>
      </c>
      <c r="AU13" s="33">
        <f>'5-Year Plan (2014-19)'!CT42</f>
        <v>0</v>
      </c>
      <c r="AV13" s="33">
        <f>'5-Year Plan (2014-19)'!CU42</f>
        <v>687580</v>
      </c>
      <c r="AW13" s="33">
        <f>'5-Year Plan (2014-19)'!CV42</f>
        <v>20000</v>
      </c>
      <c r="AX13" s="33">
        <f>'5-Year Plan (2014-19)'!CW42</f>
        <v>15000</v>
      </c>
      <c r="AY13" s="33">
        <f>'5-Year Plan (2014-19)'!CX42</f>
        <v>177971.20000000001</v>
      </c>
      <c r="AZ13" s="577">
        <f>'5-Year Plan (2014-19)'!CY42</f>
        <v>2027823.2</v>
      </c>
      <c r="BA13" s="572">
        <f>'5-Year Plan (2014-19)'!CZ42</f>
        <v>0</v>
      </c>
    </row>
    <row r="14" spans="1:53">
      <c r="A14" s="16"/>
      <c r="B14" s="16" t="s">
        <v>8</v>
      </c>
      <c r="C14" s="17" t="s">
        <v>1</v>
      </c>
      <c r="D14" s="32">
        <f>'5-Year Plan (2014-19)'!BC43</f>
        <v>0</v>
      </c>
      <c r="E14" s="32" t="str">
        <f>'5-Year Plan (2014-19)'!BD43</f>
        <v/>
      </c>
      <c r="F14" s="32">
        <f>'5-Year Plan (2014-19)'!BE43</f>
        <v>0</v>
      </c>
      <c r="G14" s="32">
        <f>'5-Year Plan (2014-19)'!BF43</f>
        <v>0</v>
      </c>
      <c r="H14" s="32" t="str">
        <f>'5-Year Plan (2014-19)'!BG43</f>
        <v/>
      </c>
      <c r="I14" s="32">
        <f>'5-Year Plan (2014-19)'!BH43</f>
        <v>0</v>
      </c>
      <c r="J14" s="32">
        <f>'5-Year Plan (2014-19)'!BI43</f>
        <v>0</v>
      </c>
      <c r="K14" s="32" t="str">
        <f>'5-Year Plan (2014-19)'!BJ43</f>
        <v/>
      </c>
      <c r="L14" s="32">
        <f>'5-Year Plan (2014-19)'!BK43</f>
        <v>0</v>
      </c>
      <c r="M14" s="32">
        <f>'5-Year Plan (2014-19)'!BL43</f>
        <v>4805</v>
      </c>
      <c r="N14" s="32">
        <f>'5-Year Plan (2014-19)'!BM43</f>
        <v>32</v>
      </c>
      <c r="O14" s="32">
        <f>'5-Year Plan (2014-19)'!BN43</f>
        <v>153760</v>
      </c>
      <c r="P14" s="32">
        <f>'5-Year Plan (2014-19)'!BO43</f>
        <v>0</v>
      </c>
      <c r="Q14" s="32" t="str">
        <f>'5-Year Plan (2014-19)'!BP43</f>
        <v/>
      </c>
      <c r="R14" s="32">
        <f>'5-Year Plan (2014-19)'!BQ43</f>
        <v>0</v>
      </c>
      <c r="S14" s="32">
        <f>'5-Year Plan (2014-19)'!BR43</f>
        <v>0</v>
      </c>
      <c r="T14" s="32" t="str">
        <f>'5-Year Plan (2014-19)'!BS43</f>
        <v/>
      </c>
      <c r="U14" s="32">
        <f>'5-Year Plan (2014-19)'!BT43</f>
        <v>0</v>
      </c>
      <c r="V14" s="32"/>
      <c r="W14" s="32"/>
      <c r="X14" s="32"/>
      <c r="Y14" s="32">
        <f>'5-Year Plan (2014-19)'!BX43</f>
        <v>1110600</v>
      </c>
      <c r="Z14" s="575">
        <f>'5-Year Plan (2014-19)'!BY43</f>
        <v>0.47721952097965065</v>
      </c>
      <c r="AA14" s="32">
        <f>'5-Year Plan (2014-19)'!BZ43</f>
        <v>530000</v>
      </c>
      <c r="AB14" s="32">
        <f>'5-Year Plan (2014-19)'!CA43</f>
        <v>100000</v>
      </c>
      <c r="AC14" s="32">
        <f>'5-Year Plan (2014-19)'!CB43</f>
        <v>0</v>
      </c>
      <c r="AD14" s="32" t="str">
        <f>'5-Year Plan (2014-19)'!CC43</f>
        <v/>
      </c>
      <c r="AE14" s="32">
        <f>'5-Year Plan (2014-19)'!CD43</f>
        <v>0</v>
      </c>
      <c r="AF14" s="32">
        <f>'5-Year Plan (2014-19)'!CE43</f>
        <v>683760</v>
      </c>
      <c r="AG14" s="32">
        <f>'5-Year Plan (2014-19)'!CF43</f>
        <v>1800</v>
      </c>
      <c r="AH14" s="32">
        <f>'5-Year Plan (2014-19)'!CG43</f>
        <v>14.444444444444445</v>
      </c>
      <c r="AI14" s="32">
        <f>'5-Year Plan (2014-19)'!CH43</f>
        <v>26000</v>
      </c>
      <c r="AJ14" s="32">
        <f>'5-Year Plan (2014-19)'!CI43</f>
        <v>0</v>
      </c>
      <c r="AK14" s="32" t="str">
        <f>'5-Year Plan (2014-19)'!CJ43</f>
        <v/>
      </c>
      <c r="AL14" s="32">
        <f>'5-Year Plan (2014-19)'!CK43</f>
        <v>0</v>
      </c>
      <c r="AM14" s="32">
        <f>'5-Year Plan (2014-19)'!CL43</f>
        <v>0</v>
      </c>
      <c r="AN14" s="32" t="str">
        <f>'5-Year Plan (2014-19)'!CM43</f>
        <v/>
      </c>
      <c r="AO14" s="32">
        <f>'5-Year Plan (2014-19)'!CN43</f>
        <v>0</v>
      </c>
      <c r="AP14" s="32">
        <f>'5-Year Plan (2014-19)'!CO43</f>
        <v>600</v>
      </c>
      <c r="AQ14" s="32">
        <f>'5-Year Plan (2014-19)'!CP43</f>
        <v>165</v>
      </c>
      <c r="AR14" s="32">
        <f>'5-Year Plan (2014-19)'!CQ43</f>
        <v>99000</v>
      </c>
      <c r="AS14" s="32">
        <f>'5-Year Plan (2014-19)'!CR43</f>
        <v>0</v>
      </c>
      <c r="AT14" s="32" t="str">
        <f>'5-Year Plan (2014-19)'!CS43</f>
        <v/>
      </c>
      <c r="AU14" s="32">
        <f>'5-Year Plan (2014-19)'!CT43</f>
        <v>0</v>
      </c>
      <c r="AV14" s="578">
        <f>'5-Year Plan (2014-19)'!CU43</f>
        <v>125000</v>
      </c>
      <c r="AW14" s="32">
        <f>'5-Year Plan (2014-19)'!CV43</f>
        <v>20000</v>
      </c>
      <c r="AX14" s="32">
        <f>'5-Year Plan (2014-19)'!CW43</f>
        <v>10000</v>
      </c>
      <c r="AY14" s="398">
        <f>'5-Year Plan (2014-19)'!CX43</f>
        <v>80876</v>
      </c>
      <c r="AZ14" s="31">
        <f>'5-Year Plan (2014-19)'!CY43</f>
        <v>919636</v>
      </c>
      <c r="BA14" s="572">
        <f>'5-Year Plan (2014-19)'!CZ43</f>
        <v>0</v>
      </c>
    </row>
    <row r="15" spans="1:53">
      <c r="A15" s="16"/>
      <c r="B15" s="16"/>
      <c r="C15" s="17" t="s">
        <v>55</v>
      </c>
      <c r="D15" s="32">
        <f>'5-Year Plan (2014-19)'!BC44</f>
        <v>0</v>
      </c>
      <c r="E15" s="32" t="str">
        <f>'5-Year Plan (2014-19)'!BD44</f>
        <v/>
      </c>
      <c r="F15" s="32">
        <f>'5-Year Plan (2014-19)'!BE44</f>
        <v>0</v>
      </c>
      <c r="G15" s="32">
        <f>'5-Year Plan (2014-19)'!BF44</f>
        <v>75</v>
      </c>
      <c r="H15" s="32">
        <f>'5-Year Plan (2014-19)'!BG44</f>
        <v>20</v>
      </c>
      <c r="I15" s="32">
        <f>'5-Year Plan (2014-19)'!BH44</f>
        <v>1500</v>
      </c>
      <c r="J15" s="32">
        <f>'5-Year Plan (2014-19)'!BI44</f>
        <v>0</v>
      </c>
      <c r="K15" s="32" t="str">
        <f>'5-Year Plan (2014-19)'!BJ44</f>
        <v/>
      </c>
      <c r="L15" s="32">
        <f>'5-Year Plan (2014-19)'!BK44</f>
        <v>0</v>
      </c>
      <c r="M15" s="32">
        <f>'5-Year Plan (2014-19)'!BL44</f>
        <v>570</v>
      </c>
      <c r="N15" s="32">
        <f>'5-Year Plan (2014-19)'!BM44</f>
        <v>20.17543859649123</v>
      </c>
      <c r="O15" s="32">
        <f>'5-Year Plan (2014-19)'!BN44</f>
        <v>11500</v>
      </c>
      <c r="P15" s="32">
        <f>'5-Year Plan (2014-19)'!BO44</f>
        <v>0</v>
      </c>
      <c r="Q15" s="32" t="str">
        <f>'5-Year Plan (2014-19)'!BP44</f>
        <v/>
      </c>
      <c r="R15" s="32">
        <f>'5-Year Plan (2014-19)'!BQ44</f>
        <v>0</v>
      </c>
      <c r="S15" s="32">
        <f>'5-Year Plan (2014-19)'!BR44</f>
        <v>0</v>
      </c>
      <c r="T15" s="32" t="str">
        <f>'5-Year Plan (2014-19)'!BS44</f>
        <v/>
      </c>
      <c r="U15" s="32">
        <f>'5-Year Plan (2014-19)'!BT44</f>
        <v>0</v>
      </c>
      <c r="V15" s="32"/>
      <c r="W15" s="32"/>
      <c r="X15" s="32"/>
      <c r="Y15" s="32">
        <f>'5-Year Plan (2014-19)'!BX44</f>
        <v>41580</v>
      </c>
      <c r="Z15" s="575">
        <f>'5-Year Plan (2014-19)'!BY44</f>
        <v>0.31000481000481001</v>
      </c>
      <c r="AA15" s="32">
        <f>'5-Year Plan (2014-19)'!BZ44</f>
        <v>12890</v>
      </c>
      <c r="AB15" s="32">
        <f>'5-Year Plan (2014-19)'!CA44</f>
        <v>230000</v>
      </c>
      <c r="AC15" s="32">
        <f>'5-Year Plan (2014-19)'!CB44</f>
        <v>0</v>
      </c>
      <c r="AD15" s="32" t="str">
        <f>'5-Year Plan (2014-19)'!CC44</f>
        <v/>
      </c>
      <c r="AE15" s="32">
        <f>'5-Year Plan (2014-19)'!CD44</f>
        <v>0</v>
      </c>
      <c r="AF15" s="32">
        <f>'5-Year Plan (2014-19)'!CE44</f>
        <v>25890</v>
      </c>
      <c r="AG15" s="32">
        <f>'5-Year Plan (2014-19)'!CF44</f>
        <v>0</v>
      </c>
      <c r="AH15" s="32" t="str">
        <f>'5-Year Plan (2014-19)'!CG44</f>
        <v/>
      </c>
      <c r="AI15" s="32">
        <f>'5-Year Plan (2014-19)'!CH44</f>
        <v>0</v>
      </c>
      <c r="AJ15" s="32">
        <f>'5-Year Plan (2014-19)'!CI44</f>
        <v>0</v>
      </c>
      <c r="AK15" s="32" t="str">
        <f>'5-Year Plan (2014-19)'!CJ44</f>
        <v/>
      </c>
      <c r="AL15" s="32">
        <f>'5-Year Plan (2014-19)'!CK44</f>
        <v>0</v>
      </c>
      <c r="AM15" s="32">
        <f>'5-Year Plan (2014-19)'!CL44</f>
        <v>0</v>
      </c>
      <c r="AN15" s="32" t="str">
        <f>'5-Year Plan (2014-19)'!CM44</f>
        <v/>
      </c>
      <c r="AO15" s="32">
        <f>'5-Year Plan (2014-19)'!CN44</f>
        <v>0</v>
      </c>
      <c r="AP15" s="32">
        <f>'5-Year Plan (2014-19)'!CO44</f>
        <v>0</v>
      </c>
      <c r="AQ15" s="32" t="str">
        <f>'5-Year Plan (2014-19)'!CP44</f>
        <v/>
      </c>
      <c r="AR15" s="32">
        <f>'5-Year Plan (2014-19)'!CQ44</f>
        <v>0</v>
      </c>
      <c r="AS15" s="32">
        <f>'5-Year Plan (2014-19)'!CR44</f>
        <v>0</v>
      </c>
      <c r="AT15" s="32" t="str">
        <f>'5-Year Plan (2014-19)'!CS44</f>
        <v/>
      </c>
      <c r="AU15" s="32">
        <f>'5-Year Plan (2014-19)'!CT44</f>
        <v>0</v>
      </c>
      <c r="AV15" s="32">
        <f>'5-Year Plan (2014-19)'!CU44</f>
        <v>0</v>
      </c>
      <c r="AW15" s="32">
        <f>'5-Year Plan (2014-19)'!CV44</f>
        <v>0</v>
      </c>
      <c r="AX15" s="32">
        <f>'5-Year Plan (2014-19)'!CW44</f>
        <v>0</v>
      </c>
      <c r="AY15" s="398">
        <f>'5-Year Plan (2014-19)'!CX44</f>
        <v>2589</v>
      </c>
      <c r="AZ15" s="31">
        <f>'5-Year Plan (2014-19)'!CY44</f>
        <v>28479</v>
      </c>
      <c r="BA15" s="572">
        <f>'5-Year Plan (2014-19)'!CZ44</f>
        <v>0</v>
      </c>
    </row>
    <row r="16" spans="1:53" ht="42.75">
      <c r="A16" s="16"/>
      <c r="B16" s="16"/>
      <c r="C16" s="17" t="s">
        <v>56</v>
      </c>
      <c r="D16" s="32">
        <f>'5-Year Plan (2014-19)'!BC45</f>
        <v>289</v>
      </c>
      <c r="E16" s="32">
        <f>'5-Year Plan (2014-19)'!BD45</f>
        <v>65.051903114186857</v>
      </c>
      <c r="F16" s="32">
        <f>'5-Year Plan (2014-19)'!BE45</f>
        <v>18800</v>
      </c>
      <c r="G16" s="32">
        <f>'5-Year Plan (2014-19)'!BF45</f>
        <v>0</v>
      </c>
      <c r="H16" s="32" t="str">
        <f>'5-Year Plan (2014-19)'!BG45</f>
        <v/>
      </c>
      <c r="I16" s="32">
        <f>'5-Year Plan (2014-19)'!BH45</f>
        <v>0</v>
      </c>
      <c r="J16" s="32">
        <f>'5-Year Plan (2014-19)'!BI45</f>
        <v>0</v>
      </c>
      <c r="K16" s="32" t="str">
        <f>'5-Year Plan (2014-19)'!BJ45</f>
        <v/>
      </c>
      <c r="L16" s="32">
        <f>'5-Year Plan (2014-19)'!BK45</f>
        <v>0</v>
      </c>
      <c r="M16" s="32">
        <f>'5-Year Plan (2014-19)'!BL45</f>
        <v>800</v>
      </c>
      <c r="N16" s="32">
        <f>'5-Year Plan (2014-19)'!BM45</f>
        <v>39</v>
      </c>
      <c r="O16" s="32">
        <f>'5-Year Plan (2014-19)'!BN45</f>
        <v>31200</v>
      </c>
      <c r="P16" s="32">
        <f>'5-Year Plan (2014-19)'!BO45</f>
        <v>0</v>
      </c>
      <c r="Q16" s="32" t="str">
        <f>'5-Year Plan (2014-19)'!BP45</f>
        <v/>
      </c>
      <c r="R16" s="32">
        <f>'5-Year Plan (2014-19)'!BQ45</f>
        <v>0</v>
      </c>
      <c r="S16" s="32">
        <f>'5-Year Plan (2014-19)'!BR45</f>
        <v>0</v>
      </c>
      <c r="T16" s="32" t="str">
        <f>'5-Year Plan (2014-19)'!BS45</f>
        <v/>
      </c>
      <c r="U16" s="32">
        <f>'5-Year Plan (2014-19)'!BT45</f>
        <v>0</v>
      </c>
      <c r="V16" s="32"/>
      <c r="W16" s="32"/>
      <c r="X16" s="32"/>
      <c r="Y16" s="32">
        <f>'5-Year Plan (2014-19)'!BX45</f>
        <v>0</v>
      </c>
      <c r="Z16" s="575" t="str">
        <f>'5-Year Plan (2014-19)'!BY45</f>
        <v/>
      </c>
      <c r="AA16" s="32">
        <f>'5-Year Plan (2014-19)'!BZ45</f>
        <v>0</v>
      </c>
      <c r="AB16" s="32">
        <f>'5-Year Plan (2014-19)'!CA45</f>
        <v>0</v>
      </c>
      <c r="AC16" s="32">
        <f>'5-Year Plan (2014-19)'!CB45</f>
        <v>0</v>
      </c>
      <c r="AD16" s="32" t="str">
        <f>'5-Year Plan (2014-19)'!CC45</f>
        <v/>
      </c>
      <c r="AE16" s="32">
        <f>'5-Year Plan (2014-19)'!CD45</f>
        <v>0</v>
      </c>
      <c r="AF16" s="32">
        <f>'5-Year Plan (2014-19)'!CE45</f>
        <v>50000</v>
      </c>
      <c r="AG16" s="32">
        <f>'5-Year Plan (2014-19)'!CF45</f>
        <v>256</v>
      </c>
      <c r="AH16" s="32">
        <f>'5-Year Plan (2014-19)'!CG45</f>
        <v>39.0625</v>
      </c>
      <c r="AI16" s="32">
        <f>'5-Year Plan (2014-19)'!CH45</f>
        <v>10000</v>
      </c>
      <c r="AJ16" s="32">
        <f>'5-Year Plan (2014-19)'!CI45</f>
        <v>0</v>
      </c>
      <c r="AK16" s="32" t="str">
        <f>'5-Year Plan (2014-19)'!CJ45</f>
        <v/>
      </c>
      <c r="AL16" s="32">
        <f>'5-Year Plan (2014-19)'!CK45</f>
        <v>0</v>
      </c>
      <c r="AM16" s="32">
        <f>'5-Year Plan (2014-19)'!CL45</f>
        <v>0</v>
      </c>
      <c r="AN16" s="32" t="str">
        <f>'5-Year Plan (2014-19)'!CM45</f>
        <v/>
      </c>
      <c r="AO16" s="32">
        <f>'5-Year Plan (2014-19)'!CN45</f>
        <v>0</v>
      </c>
      <c r="AP16" s="32">
        <f>'5-Year Plan (2014-19)'!CO45</f>
        <v>0</v>
      </c>
      <c r="AQ16" s="32" t="str">
        <f>'5-Year Plan (2014-19)'!CP45</f>
        <v/>
      </c>
      <c r="AR16" s="32">
        <f>'5-Year Plan (2014-19)'!CQ45</f>
        <v>0</v>
      </c>
      <c r="AS16" s="32">
        <f>'5-Year Plan (2014-19)'!CR45</f>
        <v>0</v>
      </c>
      <c r="AT16" s="32" t="str">
        <f>'5-Year Plan (2014-19)'!CS45</f>
        <v/>
      </c>
      <c r="AU16" s="32">
        <f>'5-Year Plan (2014-19)'!CT45</f>
        <v>0</v>
      </c>
      <c r="AV16" s="32">
        <f>'5-Year Plan (2014-19)'!CU45</f>
        <v>10000</v>
      </c>
      <c r="AW16" s="32">
        <f>'5-Year Plan (2014-19)'!CV45</f>
        <v>0</v>
      </c>
      <c r="AX16" s="32">
        <f>'5-Year Plan (2014-19)'!CW45</f>
        <v>2000</v>
      </c>
      <c r="AY16" s="398">
        <f>'5-Year Plan (2014-19)'!CX45</f>
        <v>6000</v>
      </c>
      <c r="AZ16" s="31">
        <f>'5-Year Plan (2014-19)'!CY45</f>
        <v>68000</v>
      </c>
      <c r="BA16" s="572">
        <f>'5-Year Plan (2014-19)'!CZ45</f>
        <v>0</v>
      </c>
    </row>
    <row r="17" spans="1:53">
      <c r="A17" s="16"/>
      <c r="B17" s="18"/>
      <c r="C17" s="19" t="s">
        <v>57</v>
      </c>
      <c r="D17" s="32">
        <f>'5-Year Plan (2014-19)'!BC46</f>
        <v>0</v>
      </c>
      <c r="E17" s="32" t="str">
        <f>'5-Year Plan (2014-19)'!BD46</f>
        <v/>
      </c>
      <c r="F17" s="32">
        <f>'5-Year Plan (2014-19)'!BE46</f>
        <v>0</v>
      </c>
      <c r="G17" s="32">
        <f>'5-Year Plan (2014-19)'!BF46</f>
        <v>0</v>
      </c>
      <c r="H17" s="32" t="str">
        <f>'5-Year Plan (2014-19)'!BG46</f>
        <v/>
      </c>
      <c r="I17" s="32">
        <f>'5-Year Plan (2014-19)'!BH46</f>
        <v>0</v>
      </c>
      <c r="J17" s="32">
        <f>'5-Year Plan (2014-19)'!BI46</f>
        <v>0</v>
      </c>
      <c r="K17" s="32" t="str">
        <f>'5-Year Plan (2014-19)'!BJ46</f>
        <v/>
      </c>
      <c r="L17" s="32">
        <f>'5-Year Plan (2014-19)'!BK46</f>
        <v>0</v>
      </c>
      <c r="M17" s="32">
        <f>'5-Year Plan (2014-19)'!BL46</f>
        <v>0</v>
      </c>
      <c r="N17" s="32" t="str">
        <f>'5-Year Plan (2014-19)'!BM46</f>
        <v/>
      </c>
      <c r="O17" s="32">
        <f>'5-Year Plan (2014-19)'!BN46</f>
        <v>0</v>
      </c>
      <c r="P17" s="32">
        <f>'5-Year Plan (2014-19)'!BO46</f>
        <v>0</v>
      </c>
      <c r="Q17" s="32" t="str">
        <f>'5-Year Plan (2014-19)'!BP46</f>
        <v/>
      </c>
      <c r="R17" s="32">
        <f>'5-Year Plan (2014-19)'!BQ46</f>
        <v>0</v>
      </c>
      <c r="S17" s="32">
        <f>'5-Year Plan (2014-19)'!BR46</f>
        <v>0</v>
      </c>
      <c r="T17" s="32" t="str">
        <f>'5-Year Plan (2014-19)'!BS46</f>
        <v/>
      </c>
      <c r="U17" s="32">
        <f>'5-Year Plan (2014-19)'!BT46</f>
        <v>0</v>
      </c>
      <c r="V17" s="32"/>
      <c r="W17" s="32"/>
      <c r="X17" s="32"/>
      <c r="Y17" s="32">
        <f>'5-Year Plan (2014-19)'!BX46</f>
        <v>0</v>
      </c>
      <c r="Z17" s="575" t="str">
        <f>'5-Year Plan (2014-19)'!BY46</f>
        <v/>
      </c>
      <c r="AA17" s="32">
        <f>'5-Year Plan (2014-19)'!BZ46</f>
        <v>0</v>
      </c>
      <c r="AB17" s="32">
        <f>'5-Year Plan (2014-19)'!CA46</f>
        <v>0</v>
      </c>
      <c r="AC17" s="32">
        <f>'5-Year Plan (2014-19)'!CB46</f>
        <v>0</v>
      </c>
      <c r="AD17" s="32" t="str">
        <f>'5-Year Plan (2014-19)'!CC46</f>
        <v/>
      </c>
      <c r="AE17" s="32">
        <f>'5-Year Plan (2014-19)'!CD46</f>
        <v>0</v>
      </c>
      <c r="AF17" s="42">
        <f>'5-Year Plan (2014-19)'!CE46</f>
        <v>0</v>
      </c>
      <c r="AG17" s="32">
        <f>'5-Year Plan (2014-19)'!CF46</f>
        <v>0</v>
      </c>
      <c r="AH17" s="32" t="str">
        <f>'5-Year Plan (2014-19)'!CG46</f>
        <v/>
      </c>
      <c r="AI17" s="32">
        <f>'5-Year Plan (2014-19)'!CH46</f>
        <v>0</v>
      </c>
      <c r="AJ17" s="32">
        <f>'5-Year Plan (2014-19)'!CI46</f>
        <v>0</v>
      </c>
      <c r="AK17" s="32" t="str">
        <f>'5-Year Plan (2014-19)'!CJ46</f>
        <v/>
      </c>
      <c r="AL17" s="32">
        <f>'5-Year Plan (2014-19)'!CK46</f>
        <v>0</v>
      </c>
      <c r="AM17" s="32">
        <f>'5-Year Plan (2014-19)'!CL46</f>
        <v>0</v>
      </c>
      <c r="AN17" s="32" t="str">
        <f>'5-Year Plan (2014-19)'!CM46</f>
        <v/>
      </c>
      <c r="AO17" s="32">
        <f>'5-Year Plan (2014-19)'!CN46</f>
        <v>0</v>
      </c>
      <c r="AP17" s="32">
        <f>'5-Year Plan (2014-19)'!CO46</f>
        <v>0</v>
      </c>
      <c r="AQ17" s="32" t="str">
        <f>'5-Year Plan (2014-19)'!CP46</f>
        <v/>
      </c>
      <c r="AR17" s="32">
        <f>'5-Year Plan (2014-19)'!CQ46</f>
        <v>0</v>
      </c>
      <c r="AS17" s="32">
        <f>'5-Year Plan (2014-19)'!CR46</f>
        <v>0</v>
      </c>
      <c r="AT17" s="32" t="str">
        <f>'5-Year Plan (2014-19)'!CS46</f>
        <v/>
      </c>
      <c r="AU17" s="32">
        <f>'5-Year Plan (2014-19)'!CT46</f>
        <v>0</v>
      </c>
      <c r="AV17" s="32">
        <f>'5-Year Plan (2014-19)'!CU46</f>
        <v>0</v>
      </c>
      <c r="AW17" s="32">
        <f>'5-Year Plan (2014-19)'!CV46</f>
        <v>0</v>
      </c>
      <c r="AX17" s="32">
        <f>'5-Year Plan (2014-19)'!CW46</f>
        <v>0</v>
      </c>
      <c r="AY17" s="398">
        <f>'5-Year Plan (2014-19)'!CX46</f>
        <v>0</v>
      </c>
      <c r="AZ17" s="31">
        <f>'5-Year Plan (2014-19)'!CY46</f>
        <v>0</v>
      </c>
      <c r="BA17" s="572">
        <f>'5-Year Plan (2014-19)'!CZ46</f>
        <v>0</v>
      </c>
    </row>
    <row r="18" spans="1:53" ht="30">
      <c r="A18" s="1"/>
      <c r="B18" s="20" t="s">
        <v>140</v>
      </c>
      <c r="C18" s="19"/>
      <c r="D18" s="33">
        <f>'5-Year Plan (2014-19)'!BC47</f>
        <v>289</v>
      </c>
      <c r="E18" s="33">
        <f>'5-Year Plan (2014-19)'!BD47</f>
        <v>65.051903114186857</v>
      </c>
      <c r="F18" s="33">
        <f>'5-Year Plan (2014-19)'!BE47</f>
        <v>18800</v>
      </c>
      <c r="G18" s="33">
        <f>'5-Year Plan (2014-19)'!BF47</f>
        <v>75</v>
      </c>
      <c r="H18" s="33">
        <f>'5-Year Plan (2014-19)'!BG47</f>
        <v>20</v>
      </c>
      <c r="I18" s="33">
        <f>'5-Year Plan (2014-19)'!BH47</f>
        <v>1500</v>
      </c>
      <c r="J18" s="33">
        <f>'5-Year Plan (2014-19)'!BI47</f>
        <v>0</v>
      </c>
      <c r="K18" s="33" t="str">
        <f>'5-Year Plan (2014-19)'!BJ47</f>
        <v/>
      </c>
      <c r="L18" s="33">
        <f>'5-Year Plan (2014-19)'!BK47</f>
        <v>0</v>
      </c>
      <c r="M18" s="33">
        <f>'5-Year Plan (2014-19)'!BL47</f>
        <v>6175</v>
      </c>
      <c r="N18" s="33">
        <f>'5-Year Plan (2014-19)'!BM47</f>
        <v>31.815384615384616</v>
      </c>
      <c r="O18" s="33">
        <f>'5-Year Plan (2014-19)'!BN47</f>
        <v>196460</v>
      </c>
      <c r="P18" s="33">
        <f>'5-Year Plan (2014-19)'!BO47</f>
        <v>0</v>
      </c>
      <c r="Q18" s="33" t="str">
        <f>'5-Year Plan (2014-19)'!BP47</f>
        <v/>
      </c>
      <c r="R18" s="33">
        <f>'5-Year Plan (2014-19)'!BQ47</f>
        <v>0</v>
      </c>
      <c r="S18" s="33">
        <f>'5-Year Plan (2014-19)'!BR47</f>
        <v>0</v>
      </c>
      <c r="T18" s="33" t="str">
        <f>'5-Year Plan (2014-19)'!BS47</f>
        <v/>
      </c>
      <c r="U18" s="33">
        <f>'5-Year Plan (2014-19)'!BT47</f>
        <v>0</v>
      </c>
      <c r="V18" s="33">
        <f>'5-Year Plan (2014-19)'!BU47</f>
        <v>0</v>
      </c>
      <c r="W18" s="33">
        <f>'5-Year Plan (2014-19)'!BV47</f>
        <v>0</v>
      </c>
      <c r="X18" s="33">
        <f>'5-Year Plan (2014-19)'!BW47</f>
        <v>0</v>
      </c>
      <c r="Y18" s="33">
        <f>'5-Year Plan (2014-19)'!BX47</f>
        <v>1152180</v>
      </c>
      <c r="Z18" s="576">
        <f>'5-Year Plan (2014-19)'!BY47</f>
        <v>0.47118505789026022</v>
      </c>
      <c r="AA18" s="33">
        <f>'5-Year Plan (2014-19)'!BZ47</f>
        <v>542890</v>
      </c>
      <c r="AB18" s="33">
        <f>'5-Year Plan (2014-19)'!CA47</f>
        <v>330000</v>
      </c>
      <c r="AC18" s="33">
        <f>'5-Year Plan (2014-19)'!CB47</f>
        <v>0</v>
      </c>
      <c r="AD18" s="33" t="str">
        <f>'5-Year Plan (2014-19)'!CC47</f>
        <v/>
      </c>
      <c r="AE18" s="33">
        <f>'5-Year Plan (2014-19)'!CD47</f>
        <v>0</v>
      </c>
      <c r="AF18" s="42">
        <f>'5-Year Plan (2014-19)'!CE47</f>
        <v>759650</v>
      </c>
      <c r="AG18" s="33">
        <f>'5-Year Plan (2014-19)'!CF47</f>
        <v>2056</v>
      </c>
      <c r="AH18" s="33">
        <f>'5-Year Plan (2014-19)'!CG47</f>
        <v>17.509727626459146</v>
      </c>
      <c r="AI18" s="33">
        <f>'5-Year Plan (2014-19)'!CH47</f>
        <v>36000</v>
      </c>
      <c r="AJ18" s="33">
        <f>'5-Year Plan (2014-19)'!CI47</f>
        <v>0</v>
      </c>
      <c r="AK18" s="33" t="str">
        <f>'5-Year Plan (2014-19)'!CJ47</f>
        <v/>
      </c>
      <c r="AL18" s="33">
        <f>'5-Year Plan (2014-19)'!CK47</f>
        <v>0</v>
      </c>
      <c r="AM18" s="33">
        <f>'5-Year Plan (2014-19)'!CL47</f>
        <v>0</v>
      </c>
      <c r="AN18" s="33" t="str">
        <f>'5-Year Plan (2014-19)'!CM47</f>
        <v/>
      </c>
      <c r="AO18" s="33">
        <f>'5-Year Plan (2014-19)'!CN47</f>
        <v>0</v>
      </c>
      <c r="AP18" s="33">
        <f>'5-Year Plan (2014-19)'!CO47</f>
        <v>600</v>
      </c>
      <c r="AQ18" s="33">
        <f>'5-Year Plan (2014-19)'!CP47</f>
        <v>165</v>
      </c>
      <c r="AR18" s="33">
        <f>'5-Year Plan (2014-19)'!CQ47</f>
        <v>99000</v>
      </c>
      <c r="AS18" s="33">
        <f>'5-Year Plan (2014-19)'!CR47</f>
        <v>0</v>
      </c>
      <c r="AT18" s="33" t="str">
        <f>'5-Year Plan (2014-19)'!CS47</f>
        <v/>
      </c>
      <c r="AU18" s="33">
        <f>'5-Year Plan (2014-19)'!CT47</f>
        <v>0</v>
      </c>
      <c r="AV18" s="33">
        <f>'5-Year Plan (2014-19)'!CU47</f>
        <v>135000</v>
      </c>
      <c r="AW18" s="33">
        <f>'5-Year Plan (2014-19)'!CV47</f>
        <v>20000</v>
      </c>
      <c r="AX18" s="33">
        <f>'5-Year Plan (2014-19)'!CW47</f>
        <v>12000</v>
      </c>
      <c r="AY18" s="33">
        <f>'5-Year Plan (2014-19)'!CX47</f>
        <v>89465</v>
      </c>
      <c r="AZ18" s="577">
        <f>'5-Year Plan (2014-19)'!CY47</f>
        <v>1016115</v>
      </c>
      <c r="BA18" s="572">
        <f>'5-Year Plan (2014-19)'!CZ47</f>
        <v>0</v>
      </c>
    </row>
    <row r="19" spans="1:53" ht="28.5">
      <c r="A19" s="16"/>
      <c r="B19" s="16" t="s">
        <v>146</v>
      </c>
      <c r="C19" s="17" t="s">
        <v>1</v>
      </c>
      <c r="D19" s="32">
        <f>'5-Year Plan (2014-19)'!BC48</f>
        <v>0</v>
      </c>
      <c r="E19" s="32" t="str">
        <f>'5-Year Plan (2014-19)'!BD48</f>
        <v/>
      </c>
      <c r="F19" s="32">
        <f>'5-Year Plan (2014-19)'!BE48</f>
        <v>0</v>
      </c>
      <c r="G19" s="32">
        <f>'5-Year Plan (2014-19)'!BF48</f>
        <v>500</v>
      </c>
      <c r="H19" s="32">
        <f>'5-Year Plan (2014-19)'!BG48</f>
        <v>55</v>
      </c>
      <c r="I19" s="32">
        <f>'5-Year Plan (2014-19)'!BH48</f>
        <v>27500</v>
      </c>
      <c r="J19" s="32">
        <f>'5-Year Plan (2014-19)'!BI48</f>
        <v>0</v>
      </c>
      <c r="K19" s="32" t="str">
        <f>'5-Year Plan (2014-19)'!BJ48</f>
        <v/>
      </c>
      <c r="L19" s="32">
        <f>'5-Year Plan (2014-19)'!BK48</f>
        <v>0</v>
      </c>
      <c r="M19" s="32">
        <f>'5-Year Plan (2014-19)'!BL48</f>
        <v>800</v>
      </c>
      <c r="N19" s="32">
        <f>'5-Year Plan (2014-19)'!BM48</f>
        <v>30</v>
      </c>
      <c r="O19" s="32">
        <f>'5-Year Plan (2014-19)'!BN48</f>
        <v>24000</v>
      </c>
      <c r="P19" s="32">
        <f>'5-Year Plan (2014-19)'!BO48</f>
        <v>0</v>
      </c>
      <c r="Q19" s="32" t="str">
        <f>'5-Year Plan (2014-19)'!BP48</f>
        <v/>
      </c>
      <c r="R19" s="32">
        <f>'5-Year Plan (2014-19)'!BQ48</f>
        <v>0</v>
      </c>
      <c r="S19" s="32">
        <f>'5-Year Plan (2014-19)'!BR48</f>
        <v>100</v>
      </c>
      <c r="T19" s="32">
        <f>'5-Year Plan (2014-19)'!BS48</f>
        <v>1000</v>
      </c>
      <c r="U19" s="32">
        <f>'5-Year Plan (2014-19)'!BT48</f>
        <v>100000</v>
      </c>
      <c r="V19" s="32"/>
      <c r="W19" s="32"/>
      <c r="X19" s="32"/>
      <c r="Y19" s="32">
        <f>'5-Year Plan (2014-19)'!BX48</f>
        <v>125000</v>
      </c>
      <c r="Z19" s="575">
        <f>'5-Year Plan (2014-19)'!BY48</f>
        <v>1.2</v>
      </c>
      <c r="AA19" s="32">
        <f>'5-Year Plan (2014-19)'!BZ48</f>
        <v>150000</v>
      </c>
      <c r="AB19" s="32">
        <f>'5-Year Plan (2014-19)'!CA48</f>
        <v>50000</v>
      </c>
      <c r="AC19" s="32">
        <f>'5-Year Plan (2014-19)'!CB48</f>
        <v>0</v>
      </c>
      <c r="AD19" s="32" t="str">
        <f>'5-Year Plan (2014-19)'!CC48</f>
        <v/>
      </c>
      <c r="AE19" s="32">
        <f>'5-Year Plan (2014-19)'!CD48</f>
        <v>0</v>
      </c>
      <c r="AF19" s="32">
        <f>'5-Year Plan (2014-19)'!CE48</f>
        <v>441500</v>
      </c>
      <c r="AG19" s="32">
        <f>'5-Year Plan (2014-19)'!CF48</f>
        <v>500</v>
      </c>
      <c r="AH19" s="32">
        <f>'5-Year Plan (2014-19)'!CG48</f>
        <v>40</v>
      </c>
      <c r="AI19" s="32">
        <f>'5-Year Plan (2014-19)'!CH48</f>
        <v>20000</v>
      </c>
      <c r="AJ19" s="32">
        <f>'5-Year Plan (2014-19)'!CI48</f>
        <v>0</v>
      </c>
      <c r="AK19" s="32" t="str">
        <f>'5-Year Plan (2014-19)'!CJ48</f>
        <v/>
      </c>
      <c r="AL19" s="32">
        <f>'5-Year Plan (2014-19)'!CK48</f>
        <v>0</v>
      </c>
      <c r="AM19" s="32">
        <f>'5-Year Plan (2014-19)'!CL48</f>
        <v>200</v>
      </c>
      <c r="AN19" s="32">
        <f>'5-Year Plan (2014-19)'!CM48</f>
        <v>1500</v>
      </c>
      <c r="AO19" s="32">
        <f>'5-Year Plan (2014-19)'!CN48</f>
        <v>300000</v>
      </c>
      <c r="AP19" s="32">
        <f>'5-Year Plan (2014-19)'!CO48</f>
        <v>700</v>
      </c>
      <c r="AQ19" s="32">
        <f>'5-Year Plan (2014-19)'!CP48</f>
        <v>214.28571428571428</v>
      </c>
      <c r="AR19" s="32">
        <f>'5-Year Plan (2014-19)'!CQ48</f>
        <v>150000</v>
      </c>
      <c r="AS19" s="32">
        <f>'5-Year Plan (2014-19)'!CR48</f>
        <v>0</v>
      </c>
      <c r="AT19" s="32" t="str">
        <f>'5-Year Plan (2014-19)'!CS48</f>
        <v/>
      </c>
      <c r="AU19" s="32">
        <f>'5-Year Plan (2014-19)'!CT48</f>
        <v>0</v>
      </c>
      <c r="AV19" s="578">
        <f>'5-Year Plan (2014-19)'!CU48</f>
        <v>470000</v>
      </c>
      <c r="AW19" s="32">
        <f>'5-Year Plan (2014-19)'!CV48</f>
        <v>20000</v>
      </c>
      <c r="AX19" s="32">
        <f>'5-Year Plan (2014-19)'!CW48</f>
        <v>5000</v>
      </c>
      <c r="AY19" s="398">
        <f>'5-Year Plan (2014-19)'!CX48</f>
        <v>77150</v>
      </c>
      <c r="AZ19" s="31">
        <f>'5-Year Plan (2014-19)'!CY48</f>
        <v>1013650</v>
      </c>
      <c r="BA19" s="572">
        <f>'5-Year Plan (2014-19)'!CZ48</f>
        <v>0</v>
      </c>
    </row>
    <row r="20" spans="1:53">
      <c r="A20" s="16"/>
      <c r="B20" s="16"/>
      <c r="C20" s="17" t="s">
        <v>55</v>
      </c>
      <c r="D20" s="32">
        <f>'5-Year Plan (2014-19)'!BC49</f>
        <v>0</v>
      </c>
      <c r="E20" s="32" t="str">
        <f>'5-Year Plan (2014-19)'!BD49</f>
        <v/>
      </c>
      <c r="F20" s="32">
        <f>'5-Year Plan (2014-19)'!BE49</f>
        <v>0</v>
      </c>
      <c r="G20" s="32">
        <f>'5-Year Plan (2014-19)'!BF49</f>
        <v>500</v>
      </c>
      <c r="H20" s="32">
        <f>'5-Year Plan (2014-19)'!BG49</f>
        <v>55</v>
      </c>
      <c r="I20" s="32">
        <f>'5-Year Plan (2014-19)'!BH49</f>
        <v>27500</v>
      </c>
      <c r="J20" s="32">
        <f>'5-Year Plan (2014-19)'!BI49</f>
        <v>0</v>
      </c>
      <c r="K20" s="32" t="str">
        <f>'5-Year Plan (2014-19)'!BJ49</f>
        <v/>
      </c>
      <c r="L20" s="32">
        <f>'5-Year Plan (2014-19)'!BK49</f>
        <v>0</v>
      </c>
      <c r="M20" s="32">
        <f>'5-Year Plan (2014-19)'!BL49</f>
        <v>23</v>
      </c>
      <c r="N20" s="32">
        <f>'5-Year Plan (2014-19)'!BM49</f>
        <v>30</v>
      </c>
      <c r="O20" s="32">
        <f>'5-Year Plan (2014-19)'!BN49</f>
        <v>690</v>
      </c>
      <c r="P20" s="32">
        <f>'5-Year Plan (2014-19)'!BO49</f>
        <v>65</v>
      </c>
      <c r="Q20" s="32">
        <f>'5-Year Plan (2014-19)'!BP49</f>
        <v>300</v>
      </c>
      <c r="R20" s="32">
        <f>'5-Year Plan (2014-19)'!BQ49</f>
        <v>19500</v>
      </c>
      <c r="S20" s="32">
        <f>'5-Year Plan (2014-19)'!BR49</f>
        <v>17</v>
      </c>
      <c r="T20" s="32">
        <f>'5-Year Plan (2014-19)'!BS49</f>
        <v>750</v>
      </c>
      <c r="U20" s="32">
        <f>'5-Year Plan (2014-19)'!BT49</f>
        <v>12750</v>
      </c>
      <c r="V20" s="32"/>
      <c r="W20" s="32"/>
      <c r="X20" s="32"/>
      <c r="Y20" s="32">
        <f>'5-Year Plan (2014-19)'!BX49</f>
        <v>30000</v>
      </c>
      <c r="Z20" s="575">
        <f>'5-Year Plan (2014-19)'!BY49</f>
        <v>0.5</v>
      </c>
      <c r="AA20" s="32">
        <f>'5-Year Plan (2014-19)'!BZ49</f>
        <v>15000</v>
      </c>
      <c r="AB20" s="32">
        <f>'5-Year Plan (2014-19)'!CA49</f>
        <v>30000</v>
      </c>
      <c r="AC20" s="32">
        <f>'5-Year Plan (2014-19)'!CB49</f>
        <v>0</v>
      </c>
      <c r="AD20" s="32" t="str">
        <f>'5-Year Plan (2014-19)'!CC49</f>
        <v/>
      </c>
      <c r="AE20" s="32">
        <f>'5-Year Plan (2014-19)'!CD49</f>
        <v>0</v>
      </c>
      <c r="AF20" s="32">
        <f>'5-Year Plan (2014-19)'!CE49</f>
        <v>75440</v>
      </c>
      <c r="AG20" s="32">
        <f>'5-Year Plan (2014-19)'!CF49</f>
        <v>0</v>
      </c>
      <c r="AH20" s="32" t="str">
        <f>'5-Year Plan (2014-19)'!CG49</f>
        <v/>
      </c>
      <c r="AI20" s="32">
        <f>'5-Year Plan (2014-19)'!CH49</f>
        <v>0</v>
      </c>
      <c r="AJ20" s="32">
        <f>'5-Year Plan (2014-19)'!CI49</f>
        <v>0</v>
      </c>
      <c r="AK20" s="32" t="str">
        <f>'5-Year Plan (2014-19)'!CJ49</f>
        <v/>
      </c>
      <c r="AL20" s="32">
        <f>'5-Year Plan (2014-19)'!CK49</f>
        <v>0</v>
      </c>
      <c r="AM20" s="32">
        <f>'5-Year Plan (2014-19)'!CL49</f>
        <v>0</v>
      </c>
      <c r="AN20" s="32" t="str">
        <f>'5-Year Plan (2014-19)'!CM49</f>
        <v/>
      </c>
      <c r="AO20" s="32">
        <f>'5-Year Plan (2014-19)'!CN49</f>
        <v>0</v>
      </c>
      <c r="AP20" s="32">
        <f>'5-Year Plan (2014-19)'!CO49</f>
        <v>0</v>
      </c>
      <c r="AQ20" s="32" t="str">
        <f>'5-Year Plan (2014-19)'!CP49</f>
        <v/>
      </c>
      <c r="AR20" s="32">
        <f>'5-Year Plan (2014-19)'!CQ49</f>
        <v>0</v>
      </c>
      <c r="AS20" s="32">
        <f>'5-Year Plan (2014-19)'!CR49</f>
        <v>0</v>
      </c>
      <c r="AT20" s="32" t="str">
        <f>'5-Year Plan (2014-19)'!CS49</f>
        <v/>
      </c>
      <c r="AU20" s="32">
        <f>'5-Year Plan (2014-19)'!CT49</f>
        <v>0</v>
      </c>
      <c r="AV20" s="32">
        <f>'5-Year Plan (2014-19)'!CU49</f>
        <v>0</v>
      </c>
      <c r="AW20" s="32">
        <f>'5-Year Plan (2014-19)'!CV49</f>
        <v>0</v>
      </c>
      <c r="AX20" s="32">
        <f>'5-Year Plan (2014-19)'!CW49</f>
        <v>0</v>
      </c>
      <c r="AY20" s="398">
        <f>'5-Year Plan (2014-19)'!CX49</f>
        <v>7544</v>
      </c>
      <c r="AZ20" s="31">
        <f>'5-Year Plan (2014-19)'!CY49</f>
        <v>82984</v>
      </c>
      <c r="BA20" s="572">
        <f>'5-Year Plan (2014-19)'!CZ49</f>
        <v>0</v>
      </c>
    </row>
    <row r="21" spans="1:53" ht="57">
      <c r="A21" s="16"/>
      <c r="B21" s="16"/>
      <c r="C21" s="17" t="s">
        <v>56</v>
      </c>
      <c r="D21" s="32">
        <f>'5-Year Plan (2014-19)'!BC50</f>
        <v>0</v>
      </c>
      <c r="E21" s="32" t="str">
        <f>'5-Year Plan (2014-19)'!BD50</f>
        <v/>
      </c>
      <c r="F21" s="32">
        <f>'5-Year Plan (2014-19)'!BE50</f>
        <v>0</v>
      </c>
      <c r="G21" s="32">
        <f>'5-Year Plan (2014-19)'!BF50</f>
        <v>0</v>
      </c>
      <c r="H21" s="32" t="str">
        <f>'5-Year Plan (2014-19)'!BG50</f>
        <v/>
      </c>
      <c r="I21" s="32">
        <f>'5-Year Plan (2014-19)'!BH50</f>
        <v>0</v>
      </c>
      <c r="J21" s="32">
        <f>'5-Year Plan (2014-19)'!BI50</f>
        <v>0</v>
      </c>
      <c r="K21" s="32" t="str">
        <f>'5-Year Plan (2014-19)'!BJ50</f>
        <v/>
      </c>
      <c r="L21" s="32">
        <f>'5-Year Plan (2014-19)'!BK50</f>
        <v>0</v>
      </c>
      <c r="M21" s="32">
        <f>'5-Year Plan (2014-19)'!BL50</f>
        <v>0</v>
      </c>
      <c r="N21" s="32" t="str">
        <f>'5-Year Plan (2014-19)'!BM50</f>
        <v/>
      </c>
      <c r="O21" s="32">
        <f>'5-Year Plan (2014-19)'!BN50</f>
        <v>0</v>
      </c>
      <c r="P21" s="32">
        <f>'5-Year Plan (2014-19)'!BO50</f>
        <v>0</v>
      </c>
      <c r="Q21" s="32" t="str">
        <f>'5-Year Plan (2014-19)'!BP50</f>
        <v/>
      </c>
      <c r="R21" s="32">
        <f>'5-Year Plan (2014-19)'!BQ50</f>
        <v>0</v>
      </c>
      <c r="S21" s="32">
        <f>'5-Year Plan (2014-19)'!BR50</f>
        <v>0</v>
      </c>
      <c r="T21" s="32" t="str">
        <f>'5-Year Plan (2014-19)'!BS50</f>
        <v/>
      </c>
      <c r="U21" s="32">
        <f>'5-Year Plan (2014-19)'!BT50</f>
        <v>0</v>
      </c>
      <c r="V21" s="32"/>
      <c r="W21" s="32"/>
      <c r="X21" s="32"/>
      <c r="Y21" s="32">
        <f>'5-Year Plan (2014-19)'!BX50</f>
        <v>0</v>
      </c>
      <c r="Z21" s="575" t="str">
        <f>'5-Year Plan (2014-19)'!BY50</f>
        <v/>
      </c>
      <c r="AA21" s="32">
        <f>'5-Year Plan (2014-19)'!BZ50</f>
        <v>0</v>
      </c>
      <c r="AB21" s="32">
        <f>'5-Year Plan (2014-19)'!CA50</f>
        <v>0</v>
      </c>
      <c r="AC21" s="32">
        <f>'5-Year Plan (2014-19)'!CB50</f>
        <v>0</v>
      </c>
      <c r="AD21" s="32" t="str">
        <f>'5-Year Plan (2014-19)'!CC50</f>
        <v/>
      </c>
      <c r="AE21" s="32">
        <f>'5-Year Plan (2014-19)'!CD50</f>
        <v>0</v>
      </c>
      <c r="AF21" s="32">
        <f>'5-Year Plan (2014-19)'!CE50</f>
        <v>0</v>
      </c>
      <c r="AG21" s="32">
        <f>'5-Year Plan (2014-19)'!CF50</f>
        <v>40</v>
      </c>
      <c r="AH21" s="32">
        <f>'5-Year Plan (2014-19)'!CG50</f>
        <v>200</v>
      </c>
      <c r="AI21" s="32">
        <f>'5-Year Plan (2014-19)'!CH50</f>
        <v>8000</v>
      </c>
      <c r="AJ21" s="32">
        <f>'5-Year Plan (2014-19)'!CI50</f>
        <v>0</v>
      </c>
      <c r="AK21" s="32" t="str">
        <f>'5-Year Plan (2014-19)'!CJ50</f>
        <v/>
      </c>
      <c r="AL21" s="32">
        <f>'5-Year Plan (2014-19)'!CK50</f>
        <v>0</v>
      </c>
      <c r="AM21" s="32">
        <f>'5-Year Plan (2014-19)'!CL50</f>
        <v>0</v>
      </c>
      <c r="AN21" s="32" t="str">
        <f>'5-Year Plan (2014-19)'!CM50</f>
        <v/>
      </c>
      <c r="AO21" s="32">
        <f>'5-Year Plan (2014-19)'!CN50</f>
        <v>0</v>
      </c>
      <c r="AP21" s="32">
        <f>'5-Year Plan (2014-19)'!CO50</f>
        <v>0</v>
      </c>
      <c r="AQ21" s="32" t="str">
        <f>'5-Year Plan (2014-19)'!CP50</f>
        <v/>
      </c>
      <c r="AR21" s="32">
        <f>'5-Year Plan (2014-19)'!CQ50</f>
        <v>0</v>
      </c>
      <c r="AS21" s="32">
        <f>'5-Year Plan (2014-19)'!CR50</f>
        <v>0</v>
      </c>
      <c r="AT21" s="32" t="str">
        <f>'5-Year Plan (2014-19)'!CS50</f>
        <v/>
      </c>
      <c r="AU21" s="32">
        <f>'5-Year Plan (2014-19)'!CT50</f>
        <v>0</v>
      </c>
      <c r="AV21" s="32">
        <f>'5-Year Plan (2014-19)'!CU50</f>
        <v>8000</v>
      </c>
      <c r="AW21" s="32">
        <f>'5-Year Plan (2014-19)'!CV50</f>
        <v>0</v>
      </c>
      <c r="AX21" s="32">
        <f>'5-Year Plan (2014-19)'!CW50</f>
        <v>0</v>
      </c>
      <c r="AY21" s="398">
        <f>'5-Year Plan (2014-19)'!CX50</f>
        <v>800</v>
      </c>
      <c r="AZ21" s="31">
        <f>'5-Year Plan (2014-19)'!CY50</f>
        <v>8800</v>
      </c>
      <c r="BA21" s="572" t="str">
        <f>'5-Year Plan (2014-19)'!CZ50</f>
        <v>Surveys targeting conifer release</v>
      </c>
    </row>
    <row r="22" spans="1:53">
      <c r="A22" s="16"/>
      <c r="B22" s="16"/>
      <c r="C22" s="17" t="s">
        <v>274</v>
      </c>
      <c r="D22" s="32">
        <f>'5-Year Plan (2014-19)'!BC51</f>
        <v>0</v>
      </c>
      <c r="E22" s="32" t="str">
        <f>'5-Year Plan (2014-19)'!BD51</f>
        <v/>
      </c>
      <c r="F22" s="32">
        <f>'5-Year Plan (2014-19)'!BE51</f>
        <v>0</v>
      </c>
      <c r="G22" s="32">
        <f>'5-Year Plan (2014-19)'!BF51</f>
        <v>500</v>
      </c>
      <c r="H22" s="32">
        <f>'5-Year Plan (2014-19)'!BG51</f>
        <v>30</v>
      </c>
      <c r="I22" s="32">
        <f>'5-Year Plan (2014-19)'!BH51</f>
        <v>15000</v>
      </c>
      <c r="J22" s="32">
        <f>'5-Year Plan (2014-19)'!BI51</f>
        <v>0</v>
      </c>
      <c r="K22" s="32" t="str">
        <f>'5-Year Plan (2014-19)'!BJ51</f>
        <v/>
      </c>
      <c r="L22" s="32">
        <f>'5-Year Plan (2014-19)'!BK51</f>
        <v>0</v>
      </c>
      <c r="M22" s="32">
        <f>'5-Year Plan (2014-19)'!BL51</f>
        <v>0</v>
      </c>
      <c r="N22" s="32" t="str">
        <f>'5-Year Plan (2014-19)'!BM51</f>
        <v/>
      </c>
      <c r="O22" s="32">
        <f>'5-Year Plan (2014-19)'!BN51</f>
        <v>0</v>
      </c>
      <c r="P22" s="32">
        <f>'5-Year Plan (2014-19)'!BO51</f>
        <v>0</v>
      </c>
      <c r="Q22" s="32" t="str">
        <f>'5-Year Plan (2014-19)'!BP51</f>
        <v/>
      </c>
      <c r="R22" s="32">
        <f>'5-Year Plan (2014-19)'!BQ51</f>
        <v>0</v>
      </c>
      <c r="S22" s="32">
        <f>'5-Year Plan (2014-19)'!BR51</f>
        <v>0</v>
      </c>
      <c r="T22" s="32" t="str">
        <f>'5-Year Plan (2014-19)'!BS51</f>
        <v/>
      </c>
      <c r="U22" s="32">
        <f>'5-Year Plan (2014-19)'!BT51</f>
        <v>0</v>
      </c>
      <c r="V22" s="32"/>
      <c r="W22" s="32"/>
      <c r="X22" s="32"/>
      <c r="Y22" s="32">
        <f>'5-Year Plan (2014-19)'!BX51</f>
        <v>205000</v>
      </c>
      <c r="Z22" s="575">
        <f>'5-Year Plan (2014-19)'!BY51</f>
        <v>0.56999999999999995</v>
      </c>
      <c r="AA22" s="32">
        <f>'5-Year Plan (2014-19)'!BZ51</f>
        <v>116850</v>
      </c>
      <c r="AB22" s="32">
        <f>'5-Year Plan (2014-19)'!CA51</f>
        <v>72000</v>
      </c>
      <c r="AC22" s="32">
        <f>'5-Year Plan (2014-19)'!CB51</f>
        <v>0</v>
      </c>
      <c r="AD22" s="32" t="str">
        <f>'5-Year Plan (2014-19)'!CC51</f>
        <v/>
      </c>
      <c r="AE22" s="32">
        <f>'5-Year Plan (2014-19)'!CD51</f>
        <v>0</v>
      </c>
      <c r="AF22" s="32">
        <f>'5-Year Plan (2014-19)'!CE51</f>
        <v>131850</v>
      </c>
      <c r="AG22" s="32">
        <f>'5-Year Plan (2014-19)'!CF51</f>
        <v>1000</v>
      </c>
      <c r="AH22" s="32">
        <f>'5-Year Plan (2014-19)'!CG51</f>
        <v>40</v>
      </c>
      <c r="AI22" s="32">
        <f>'5-Year Plan (2014-19)'!CH51</f>
        <v>40000</v>
      </c>
      <c r="AJ22" s="32">
        <f>'5-Year Plan (2014-19)'!CI51</f>
        <v>0</v>
      </c>
      <c r="AK22" s="32" t="str">
        <f>'5-Year Plan (2014-19)'!CJ51</f>
        <v/>
      </c>
      <c r="AL22" s="32">
        <f>'5-Year Plan (2014-19)'!CK51</f>
        <v>0</v>
      </c>
      <c r="AM22" s="32">
        <f>'5-Year Plan (2014-19)'!CL51</f>
        <v>0</v>
      </c>
      <c r="AN22" s="32" t="str">
        <f>'5-Year Plan (2014-19)'!CM51</f>
        <v/>
      </c>
      <c r="AO22" s="32">
        <f>'5-Year Plan (2014-19)'!CN51</f>
        <v>0</v>
      </c>
      <c r="AP22" s="32">
        <f>'5-Year Plan (2014-19)'!CO51</f>
        <v>0</v>
      </c>
      <c r="AQ22" s="32" t="str">
        <f>'5-Year Plan (2014-19)'!CP51</f>
        <v/>
      </c>
      <c r="AR22" s="32">
        <f>'5-Year Plan (2014-19)'!CQ51</f>
        <v>0</v>
      </c>
      <c r="AS22" s="32">
        <f>'5-Year Plan (2014-19)'!CR51</f>
        <v>0</v>
      </c>
      <c r="AT22" s="32" t="str">
        <f>'5-Year Plan (2014-19)'!CS51</f>
        <v/>
      </c>
      <c r="AU22" s="32">
        <f>'5-Year Plan (2014-19)'!CT51</f>
        <v>0</v>
      </c>
      <c r="AV22" s="32">
        <f>'5-Year Plan (2014-19)'!CU51</f>
        <v>0</v>
      </c>
      <c r="AW22" s="32">
        <f>'5-Year Plan (2014-19)'!CV51</f>
        <v>0</v>
      </c>
      <c r="AX22" s="32">
        <f>'5-Year Plan (2014-19)'!CW51</f>
        <v>5000</v>
      </c>
      <c r="AY22" s="398">
        <f>'5-Year Plan (2014-19)'!CX51</f>
        <v>17185</v>
      </c>
      <c r="AZ22" s="31">
        <f>'5-Year Plan (2014-19)'!CY51</f>
        <v>154035</v>
      </c>
      <c r="BA22" s="572">
        <f>'5-Year Plan (2014-19)'!CZ51</f>
        <v>0</v>
      </c>
    </row>
    <row r="23" spans="1:53">
      <c r="A23" s="16"/>
      <c r="B23" s="18"/>
      <c r="C23" s="19" t="s">
        <v>275</v>
      </c>
      <c r="D23" s="32">
        <f>'5-Year Plan (2014-19)'!BC52</f>
        <v>100</v>
      </c>
      <c r="E23" s="32">
        <f>'5-Year Plan (2014-19)'!BD52</f>
        <v>60</v>
      </c>
      <c r="F23" s="32">
        <f>'5-Year Plan (2014-19)'!BE52</f>
        <v>6000</v>
      </c>
      <c r="G23" s="32">
        <f>'5-Year Plan (2014-19)'!BF52</f>
        <v>25</v>
      </c>
      <c r="H23" s="32">
        <f>'5-Year Plan (2014-19)'!BG52</f>
        <v>60</v>
      </c>
      <c r="I23" s="32">
        <f>'5-Year Plan (2014-19)'!BH52</f>
        <v>1500</v>
      </c>
      <c r="J23" s="32">
        <f>'5-Year Plan (2014-19)'!BI52</f>
        <v>0</v>
      </c>
      <c r="K23" s="32" t="str">
        <f>'5-Year Plan (2014-19)'!BJ52</f>
        <v/>
      </c>
      <c r="L23" s="32">
        <f>'5-Year Plan (2014-19)'!BK52</f>
        <v>0</v>
      </c>
      <c r="M23" s="32">
        <f>'5-Year Plan (2014-19)'!BL52</f>
        <v>250</v>
      </c>
      <c r="N23" s="32">
        <f>'5-Year Plan (2014-19)'!BM52</f>
        <v>39</v>
      </c>
      <c r="O23" s="32">
        <f>'5-Year Plan (2014-19)'!BN52</f>
        <v>9750</v>
      </c>
      <c r="P23" s="32">
        <f>'5-Year Plan (2014-19)'!BO52</f>
        <v>0</v>
      </c>
      <c r="Q23" s="32" t="str">
        <f>'5-Year Plan (2014-19)'!BP52</f>
        <v/>
      </c>
      <c r="R23" s="32">
        <f>'5-Year Plan (2014-19)'!BQ52</f>
        <v>0</v>
      </c>
      <c r="S23" s="32">
        <f>'5-Year Plan (2014-19)'!BR52</f>
        <v>20</v>
      </c>
      <c r="T23" s="32">
        <f>'5-Year Plan (2014-19)'!BS52</f>
        <v>738</v>
      </c>
      <c r="U23" s="32">
        <f>'5-Year Plan (2014-19)'!BT52</f>
        <v>14760</v>
      </c>
      <c r="V23" s="32"/>
      <c r="W23" s="32"/>
      <c r="X23" s="32"/>
      <c r="Y23" s="32">
        <f>'5-Year Plan (2014-19)'!BX52</f>
        <v>0</v>
      </c>
      <c r="Z23" s="575" t="str">
        <f>'5-Year Plan (2014-19)'!BY52</f>
        <v/>
      </c>
      <c r="AA23" s="32">
        <f>'5-Year Plan (2014-19)'!BZ52</f>
        <v>0</v>
      </c>
      <c r="AB23" s="32">
        <f>'5-Year Plan (2014-19)'!CA52</f>
        <v>7000</v>
      </c>
      <c r="AC23" s="32">
        <f>'5-Year Plan (2014-19)'!CB52</f>
        <v>0</v>
      </c>
      <c r="AD23" s="32" t="str">
        <f>'5-Year Plan (2014-19)'!CC52</f>
        <v/>
      </c>
      <c r="AE23" s="32">
        <f>'5-Year Plan (2014-19)'!CD52</f>
        <v>0</v>
      </c>
      <c r="AF23" s="42">
        <f>'5-Year Plan (2014-19)'!CE52</f>
        <v>353610</v>
      </c>
      <c r="AG23" s="32">
        <f>'5-Year Plan (2014-19)'!CF52</f>
        <v>100</v>
      </c>
      <c r="AH23" s="32">
        <f>'5-Year Plan (2014-19)'!CG52</f>
        <v>39</v>
      </c>
      <c r="AI23" s="32">
        <f>'5-Year Plan (2014-19)'!CH52</f>
        <v>3900</v>
      </c>
      <c r="AJ23" s="32">
        <f>'5-Year Plan (2014-19)'!CI52</f>
        <v>0</v>
      </c>
      <c r="AK23" s="32" t="str">
        <f>'5-Year Plan (2014-19)'!CJ52</f>
        <v/>
      </c>
      <c r="AL23" s="32">
        <f>'5-Year Plan (2014-19)'!CK52</f>
        <v>0</v>
      </c>
      <c r="AM23" s="32">
        <f>'5-Year Plan (2014-19)'!CL52</f>
        <v>0</v>
      </c>
      <c r="AN23" s="32" t="str">
        <f>'5-Year Plan (2014-19)'!CM52</f>
        <v/>
      </c>
      <c r="AO23" s="32">
        <f>'5-Year Plan (2014-19)'!CN52</f>
        <v>0</v>
      </c>
      <c r="AP23" s="32">
        <f>'5-Year Plan (2014-19)'!CO52</f>
        <v>300</v>
      </c>
      <c r="AQ23" s="32">
        <f>'5-Year Plan (2014-19)'!CP52</f>
        <v>20</v>
      </c>
      <c r="AR23" s="32">
        <f>'5-Year Plan (2014-19)'!CQ52</f>
        <v>6000</v>
      </c>
      <c r="AS23" s="32">
        <f>'5-Year Plan (2014-19)'!CR52</f>
        <v>0</v>
      </c>
      <c r="AT23" s="32" t="str">
        <f>'5-Year Plan (2014-19)'!CS52</f>
        <v/>
      </c>
      <c r="AU23" s="32">
        <f>'5-Year Plan (2014-19)'!CT52</f>
        <v>0</v>
      </c>
      <c r="AV23" s="32">
        <f>'5-Year Plan (2014-19)'!CU52</f>
        <v>9900</v>
      </c>
      <c r="AW23" s="32">
        <f>'5-Year Plan (2014-19)'!CV52</f>
        <v>0</v>
      </c>
      <c r="AX23" s="32">
        <f>'5-Year Plan (2014-19)'!CW52</f>
        <v>0</v>
      </c>
      <c r="AY23" s="398">
        <f>'5-Year Plan (2014-19)'!CX52</f>
        <v>4191</v>
      </c>
      <c r="AZ23" s="31">
        <f>'5-Year Plan (2014-19)'!CY52</f>
        <v>367701</v>
      </c>
      <c r="BA23" s="572">
        <f>'5-Year Plan (2014-19)'!CZ52</f>
        <v>0</v>
      </c>
    </row>
    <row r="24" spans="1:53" ht="30">
      <c r="A24" s="1"/>
      <c r="B24" s="20" t="s">
        <v>140</v>
      </c>
      <c r="C24" s="19"/>
      <c r="D24" s="33">
        <f>'5-Year Plan (2014-19)'!BC53</f>
        <v>100</v>
      </c>
      <c r="E24" s="33">
        <f>'5-Year Plan (2014-19)'!BD53</f>
        <v>60</v>
      </c>
      <c r="F24" s="33">
        <f>'5-Year Plan (2014-19)'!BE53</f>
        <v>6000</v>
      </c>
      <c r="G24" s="33">
        <f>'5-Year Plan (2014-19)'!BF53</f>
        <v>1525</v>
      </c>
      <c r="H24" s="33">
        <f>'5-Year Plan (2014-19)'!BG53</f>
        <v>46.885245901639344</v>
      </c>
      <c r="I24" s="33">
        <f>'5-Year Plan (2014-19)'!BH53</f>
        <v>71500</v>
      </c>
      <c r="J24" s="33">
        <f>'5-Year Plan (2014-19)'!BI53</f>
        <v>0</v>
      </c>
      <c r="K24" s="33" t="str">
        <f>'5-Year Plan (2014-19)'!BJ53</f>
        <v/>
      </c>
      <c r="L24" s="33">
        <f>'5-Year Plan (2014-19)'!BK53</f>
        <v>0</v>
      </c>
      <c r="M24" s="33">
        <f>'5-Year Plan (2014-19)'!BL53</f>
        <v>1073</v>
      </c>
      <c r="N24" s="33">
        <f>'5-Year Plan (2014-19)'!BM53</f>
        <v>32.096924510717614</v>
      </c>
      <c r="O24" s="33">
        <f>'5-Year Plan (2014-19)'!BN53</f>
        <v>34440</v>
      </c>
      <c r="P24" s="33">
        <f>'5-Year Plan (2014-19)'!BO53</f>
        <v>65</v>
      </c>
      <c r="Q24" s="33">
        <f>'5-Year Plan (2014-19)'!BP53</f>
        <v>300</v>
      </c>
      <c r="R24" s="33">
        <f>'5-Year Plan (2014-19)'!BQ53</f>
        <v>19500</v>
      </c>
      <c r="S24" s="33">
        <f>'5-Year Plan (2014-19)'!BR53</f>
        <v>137</v>
      </c>
      <c r="T24" s="33">
        <f>'5-Year Plan (2014-19)'!BS53</f>
        <v>930.72992700729924</v>
      </c>
      <c r="U24" s="33">
        <f>'5-Year Plan (2014-19)'!BT53</f>
        <v>127510</v>
      </c>
      <c r="V24" s="33">
        <f>'5-Year Plan (2014-19)'!BU53</f>
        <v>314.39999999999998</v>
      </c>
      <c r="W24" s="33">
        <f>'5-Year Plan (2014-19)'!BV53</f>
        <v>0</v>
      </c>
      <c r="X24" s="33">
        <f>'5-Year Plan (2014-19)'!BW53</f>
        <v>461600</v>
      </c>
      <c r="Y24" s="33">
        <f>'5-Year Plan (2014-19)'!BX53</f>
        <v>360000</v>
      </c>
      <c r="Z24" s="576">
        <f>'5-Year Plan (2014-19)'!BY53</f>
        <v>0.78291666666666671</v>
      </c>
      <c r="AA24" s="33">
        <f>'5-Year Plan (2014-19)'!BZ53</f>
        <v>281850</v>
      </c>
      <c r="AB24" s="33">
        <f>'5-Year Plan (2014-19)'!CA53</f>
        <v>159000</v>
      </c>
      <c r="AC24" s="33">
        <f>'5-Year Plan (2014-19)'!CB53</f>
        <v>0</v>
      </c>
      <c r="AD24" s="33" t="str">
        <f>'5-Year Plan (2014-19)'!CC53</f>
        <v/>
      </c>
      <c r="AE24" s="33">
        <f>'5-Year Plan (2014-19)'!CD53</f>
        <v>0</v>
      </c>
      <c r="AF24" s="42">
        <f>'5-Year Plan (2014-19)'!CE53</f>
        <v>1002400</v>
      </c>
      <c r="AG24" s="33">
        <f>'5-Year Plan (2014-19)'!CF53</f>
        <v>1640</v>
      </c>
      <c r="AH24" s="33">
        <f>'5-Year Plan (2014-19)'!CG53</f>
        <v>43.841463414634148</v>
      </c>
      <c r="AI24" s="33">
        <f>'5-Year Plan (2014-19)'!CH53</f>
        <v>71900</v>
      </c>
      <c r="AJ24" s="33">
        <f>'5-Year Plan (2014-19)'!CI53</f>
        <v>0</v>
      </c>
      <c r="AK24" s="33" t="str">
        <f>'5-Year Plan (2014-19)'!CJ53</f>
        <v/>
      </c>
      <c r="AL24" s="33">
        <f>'5-Year Plan (2014-19)'!CK53</f>
        <v>0</v>
      </c>
      <c r="AM24" s="33">
        <f>'5-Year Plan (2014-19)'!CL53</f>
        <v>200</v>
      </c>
      <c r="AN24" s="33">
        <f>'5-Year Plan (2014-19)'!CM53</f>
        <v>1500</v>
      </c>
      <c r="AO24" s="33">
        <f>'5-Year Plan (2014-19)'!CN53</f>
        <v>300000</v>
      </c>
      <c r="AP24" s="33">
        <f>'5-Year Plan (2014-19)'!CO53</f>
        <v>1000</v>
      </c>
      <c r="AQ24" s="33">
        <f>'5-Year Plan (2014-19)'!CP53</f>
        <v>156</v>
      </c>
      <c r="AR24" s="33">
        <f>'5-Year Plan (2014-19)'!CQ53</f>
        <v>156000</v>
      </c>
      <c r="AS24" s="33">
        <f>'5-Year Plan (2014-19)'!CR53</f>
        <v>0</v>
      </c>
      <c r="AT24" s="33" t="str">
        <f>'5-Year Plan (2014-19)'!CS53</f>
        <v/>
      </c>
      <c r="AU24" s="33">
        <f>'5-Year Plan (2014-19)'!CT53</f>
        <v>0</v>
      </c>
      <c r="AV24" s="33">
        <f>'5-Year Plan (2014-19)'!CU53</f>
        <v>527900</v>
      </c>
      <c r="AW24" s="33">
        <f>'5-Year Plan (2014-19)'!CV53</f>
        <v>20000</v>
      </c>
      <c r="AX24" s="33">
        <f>'5-Year Plan (2014-19)'!CW53</f>
        <v>10000</v>
      </c>
      <c r="AY24" s="33">
        <f>'5-Year Plan (2014-19)'!CX53</f>
        <v>106870</v>
      </c>
      <c r="AZ24" s="577">
        <f>'5-Year Plan (2014-19)'!CY53</f>
        <v>1667170</v>
      </c>
      <c r="BA24" s="572">
        <f>'5-Year Plan (2014-19)'!CZ53</f>
        <v>0</v>
      </c>
    </row>
    <row r="25" spans="1:53">
      <c r="A25" s="950" t="s">
        <v>139</v>
      </c>
      <c r="B25" s="951"/>
      <c r="C25" s="100" t="s">
        <v>1</v>
      </c>
      <c r="D25" s="101">
        <f>'5-Year Plan (2014-19)'!BC54</f>
        <v>0</v>
      </c>
      <c r="E25" s="102" t="str">
        <f>'5-Year Plan (2014-19)'!BD54</f>
        <v/>
      </c>
      <c r="F25" s="102">
        <f>'5-Year Plan (2014-19)'!BE54</f>
        <v>0</v>
      </c>
      <c r="G25" s="102">
        <f>'5-Year Plan (2014-19)'!BF54</f>
        <v>700</v>
      </c>
      <c r="H25" s="102">
        <f>'5-Year Plan (2014-19)'!BG54</f>
        <v>55</v>
      </c>
      <c r="I25" s="102">
        <f>'5-Year Plan (2014-19)'!BH54</f>
        <v>38500</v>
      </c>
      <c r="J25" s="102">
        <f>'5-Year Plan (2014-19)'!BI54</f>
        <v>127.2</v>
      </c>
      <c r="K25" s="102">
        <f>'5-Year Plan (2014-19)'!BJ54</f>
        <v>29.952830188679243</v>
      </c>
      <c r="L25" s="102">
        <f>'5-Year Plan (2014-19)'!BK54</f>
        <v>3810</v>
      </c>
      <c r="M25" s="102">
        <f>'5-Year Plan (2014-19)'!BL54</f>
        <v>6355</v>
      </c>
      <c r="N25" s="102">
        <f>'5-Year Plan (2014-19)'!BM54</f>
        <v>31.512195121951219</v>
      </c>
      <c r="O25" s="102">
        <f>'5-Year Plan (2014-19)'!BN54</f>
        <v>200260</v>
      </c>
      <c r="P25" s="102">
        <f>'5-Year Plan (2014-19)'!BO54</f>
        <v>100</v>
      </c>
      <c r="Q25" s="102">
        <f>'5-Year Plan (2014-19)'!BP54</f>
        <v>1000</v>
      </c>
      <c r="R25" s="102">
        <f>'5-Year Plan (2014-19)'!BQ54</f>
        <v>100000</v>
      </c>
      <c r="S25" s="102">
        <f>'5-Year Plan (2014-19)'!BR54</f>
        <v>200</v>
      </c>
      <c r="T25" s="102">
        <f>'5-Year Plan (2014-19)'!BS54</f>
        <v>700</v>
      </c>
      <c r="U25" s="102">
        <f>'5-Year Plan (2014-19)'!BT54</f>
        <v>140000</v>
      </c>
      <c r="V25" s="102">
        <f>'5-Year Plan (2014-19)'!BU54</f>
        <v>100</v>
      </c>
      <c r="W25" s="102">
        <f>'5-Year Plan (2014-19)'!BV54</f>
        <v>0</v>
      </c>
      <c r="X25" s="102">
        <f>'5-Year Plan (2014-19)'!BW54</f>
        <v>140000</v>
      </c>
      <c r="Y25" s="102">
        <f>'5-Year Plan (2014-19)'!BX54</f>
        <v>1315600</v>
      </c>
      <c r="Z25" s="579">
        <f>'5-Year Plan (2014-19)'!BY54</f>
        <v>0.55153542110063847</v>
      </c>
      <c r="AA25" s="102">
        <f>'5-Year Plan (2014-19)'!BZ54</f>
        <v>725600</v>
      </c>
      <c r="AB25" s="102">
        <f>'5-Year Plan (2014-19)'!CA54</f>
        <v>300000</v>
      </c>
      <c r="AC25" s="102">
        <f>'5-Year Plan (2014-19)'!CB54</f>
        <v>50</v>
      </c>
      <c r="AD25" s="102">
        <f>'5-Year Plan (2014-19)'!CC54</f>
        <v>900</v>
      </c>
      <c r="AE25" s="102">
        <f>'5-Year Plan (2014-19)'!CD54</f>
        <v>45000</v>
      </c>
      <c r="AF25" s="102">
        <f>'5-Year Plan (2014-19)'!CE54</f>
        <v>1393170</v>
      </c>
      <c r="AG25" s="102">
        <f>'5-Year Plan (2014-19)'!CF54</f>
        <v>2600</v>
      </c>
      <c r="AH25" s="102">
        <f>'5-Year Plan (2014-19)'!CG54</f>
        <v>21.153846153846153</v>
      </c>
      <c r="AI25" s="102">
        <f>'5-Year Plan (2014-19)'!CH54</f>
        <v>55000</v>
      </c>
      <c r="AJ25" s="102">
        <f>'5-Year Plan (2014-19)'!CI54</f>
        <v>0</v>
      </c>
      <c r="AK25" s="102" t="str">
        <f>'5-Year Plan (2014-19)'!CJ54</f>
        <v/>
      </c>
      <c r="AL25" s="102">
        <f>'5-Year Plan (2014-19)'!CK54</f>
        <v>0</v>
      </c>
      <c r="AM25" s="102">
        <f>'5-Year Plan (2014-19)'!CL54</f>
        <v>300</v>
      </c>
      <c r="AN25" s="102">
        <f>'5-Year Plan (2014-19)'!CM54</f>
        <v>1500</v>
      </c>
      <c r="AO25" s="102">
        <f>'5-Year Plan (2014-19)'!CN54</f>
        <v>450000</v>
      </c>
      <c r="AP25" s="102">
        <f>'5-Year Plan (2014-19)'!CO54</f>
        <v>2289</v>
      </c>
      <c r="AQ25" s="102">
        <f>'5-Year Plan (2014-19)'!CP54</f>
        <v>195.19440803844475</v>
      </c>
      <c r="AR25" s="102">
        <f>'5-Year Plan (2014-19)'!CQ54</f>
        <v>446800</v>
      </c>
      <c r="AS25" s="102">
        <f>'5-Year Plan (2014-19)'!CR54</f>
        <v>0</v>
      </c>
      <c r="AT25" s="102" t="str">
        <f>'5-Year Plan (2014-19)'!CS54</f>
        <v/>
      </c>
      <c r="AU25" s="102">
        <f>'5-Year Plan (2014-19)'!CT54</f>
        <v>0</v>
      </c>
      <c r="AV25" s="102">
        <f>'5-Year Plan (2014-19)'!CU54</f>
        <v>951800</v>
      </c>
      <c r="AW25" s="102">
        <f>'5-Year Plan (2014-19)'!CV54</f>
        <v>60000</v>
      </c>
      <c r="AX25" s="102">
        <f>'5-Year Plan (2014-19)'!CW54</f>
        <v>20000</v>
      </c>
      <c r="AY25" s="103">
        <f>'5-Year Plan (2014-19)'!CX54</f>
        <v>220497</v>
      </c>
      <c r="AZ25" s="207">
        <f>'5-Year Plan (2014-19)'!CY54</f>
        <v>2645467</v>
      </c>
      <c r="BA25" s="583">
        <f>'5-Year Plan (2014-19)'!CZ54</f>
        <v>0</v>
      </c>
    </row>
    <row r="26" spans="1:53">
      <c r="A26" s="950" t="s">
        <v>139</v>
      </c>
      <c r="B26" s="951"/>
      <c r="C26" s="100" t="s">
        <v>55</v>
      </c>
      <c r="D26" s="105">
        <f>'5-Year Plan (2014-19)'!BC55</f>
        <v>0</v>
      </c>
      <c r="E26" s="106" t="str">
        <f>'5-Year Plan (2014-19)'!BD55</f>
        <v/>
      </c>
      <c r="F26" s="106">
        <f>'5-Year Plan (2014-19)'!BE55</f>
        <v>0</v>
      </c>
      <c r="G26" s="106">
        <f>'5-Year Plan (2014-19)'!BF55</f>
        <v>975</v>
      </c>
      <c r="H26" s="106">
        <f>'5-Year Plan (2014-19)'!BG55</f>
        <v>36.92307692307692</v>
      </c>
      <c r="I26" s="106">
        <f>'5-Year Plan (2014-19)'!BH55</f>
        <v>36000</v>
      </c>
      <c r="J26" s="106">
        <f>'5-Year Plan (2014-19)'!BI55</f>
        <v>0</v>
      </c>
      <c r="K26" s="106" t="str">
        <f>'5-Year Plan (2014-19)'!BJ55</f>
        <v/>
      </c>
      <c r="L26" s="106">
        <f>'5-Year Plan (2014-19)'!BK55</f>
        <v>0</v>
      </c>
      <c r="M26" s="106">
        <f>'5-Year Plan (2014-19)'!BL55</f>
        <v>2103</v>
      </c>
      <c r="N26" s="106">
        <f>'5-Year Plan (2014-19)'!BM55</f>
        <v>20.156918687589158</v>
      </c>
      <c r="O26" s="106">
        <f>'5-Year Plan (2014-19)'!BN55</f>
        <v>42390</v>
      </c>
      <c r="P26" s="106">
        <f>'5-Year Plan (2014-19)'!BO55</f>
        <v>875</v>
      </c>
      <c r="Q26" s="106">
        <f>'5-Year Plan (2014-19)'!BP55</f>
        <v>346.85714285714283</v>
      </c>
      <c r="R26" s="106">
        <f>'5-Year Plan (2014-19)'!BQ55</f>
        <v>303500</v>
      </c>
      <c r="S26" s="106">
        <f>'5-Year Plan (2014-19)'!BR55</f>
        <v>17</v>
      </c>
      <c r="T26" s="106">
        <f>'5-Year Plan (2014-19)'!BS55</f>
        <v>750</v>
      </c>
      <c r="U26" s="106">
        <f>'5-Year Plan (2014-19)'!BT55</f>
        <v>12750</v>
      </c>
      <c r="V26" s="106">
        <f>'5-Year Plan (2014-19)'!BU55</f>
        <v>0</v>
      </c>
      <c r="W26" s="106">
        <f>'5-Year Plan (2014-19)'!BV55</f>
        <v>0</v>
      </c>
      <c r="X26" s="106">
        <f>'5-Year Plan (2014-19)'!BW55</f>
        <v>0</v>
      </c>
      <c r="Y26" s="106">
        <f>'5-Year Plan (2014-19)'!BX55</f>
        <v>1587780</v>
      </c>
      <c r="Z26" s="574">
        <f>'5-Year Plan (2014-19)'!BY55</f>
        <v>0.30412903550869769</v>
      </c>
      <c r="AA26" s="106">
        <f>'5-Year Plan (2014-19)'!BZ55</f>
        <v>482890</v>
      </c>
      <c r="AB26" s="106">
        <f>'5-Year Plan (2014-19)'!CA55</f>
        <v>1110000</v>
      </c>
      <c r="AC26" s="106">
        <f>'5-Year Plan (2014-19)'!CB55</f>
        <v>0</v>
      </c>
      <c r="AD26" s="106" t="str">
        <f>'5-Year Plan (2014-19)'!CC55</f>
        <v/>
      </c>
      <c r="AE26" s="106">
        <f>'5-Year Plan (2014-19)'!CD55</f>
        <v>0</v>
      </c>
      <c r="AF26" s="106">
        <f>'5-Year Plan (2014-19)'!CE55</f>
        <v>877530</v>
      </c>
      <c r="AG26" s="106">
        <f>'5-Year Plan (2014-19)'!CF55</f>
        <v>0</v>
      </c>
      <c r="AH26" s="106" t="str">
        <f>'5-Year Plan (2014-19)'!CG55</f>
        <v/>
      </c>
      <c r="AI26" s="106">
        <f>'5-Year Plan (2014-19)'!CH55</f>
        <v>0</v>
      </c>
      <c r="AJ26" s="106">
        <f>'5-Year Plan (2014-19)'!CI55</f>
        <v>0</v>
      </c>
      <c r="AK26" s="106" t="str">
        <f>'5-Year Plan (2014-19)'!CJ55</f>
        <v/>
      </c>
      <c r="AL26" s="106">
        <f>'5-Year Plan (2014-19)'!CK55</f>
        <v>0</v>
      </c>
      <c r="AM26" s="106">
        <f>'5-Year Plan (2014-19)'!CL55</f>
        <v>0</v>
      </c>
      <c r="AN26" s="106" t="str">
        <f>'5-Year Plan (2014-19)'!CM55</f>
        <v/>
      </c>
      <c r="AO26" s="106">
        <f>'5-Year Plan (2014-19)'!CN55</f>
        <v>0</v>
      </c>
      <c r="AP26" s="106">
        <f>'5-Year Plan (2014-19)'!CO55</f>
        <v>0</v>
      </c>
      <c r="AQ26" s="106" t="str">
        <f>'5-Year Plan (2014-19)'!CP55</f>
        <v/>
      </c>
      <c r="AR26" s="106">
        <f>'5-Year Plan (2014-19)'!CQ55</f>
        <v>0</v>
      </c>
      <c r="AS26" s="106">
        <f>'5-Year Plan (2014-19)'!CR55</f>
        <v>0</v>
      </c>
      <c r="AT26" s="106" t="str">
        <f>'5-Year Plan (2014-19)'!CS55</f>
        <v/>
      </c>
      <c r="AU26" s="106">
        <f>'5-Year Plan (2014-19)'!CT55</f>
        <v>0</v>
      </c>
      <c r="AV26" s="106">
        <f>'5-Year Plan (2014-19)'!CU55</f>
        <v>0</v>
      </c>
      <c r="AW26" s="106">
        <f>'5-Year Plan (2014-19)'!CV55</f>
        <v>0</v>
      </c>
      <c r="AX26" s="106">
        <f>'5-Year Plan (2014-19)'!CW55</f>
        <v>0</v>
      </c>
      <c r="AY26" s="107">
        <f>'5-Year Plan (2014-19)'!CX55</f>
        <v>87753</v>
      </c>
      <c r="AZ26" s="207">
        <f>'5-Year Plan (2014-19)'!CY55</f>
        <v>965283</v>
      </c>
      <c r="BA26" s="583">
        <f>'5-Year Plan (2014-19)'!CZ55</f>
        <v>0</v>
      </c>
    </row>
    <row r="27" spans="1:53" ht="42.75">
      <c r="A27" s="950" t="s">
        <v>139</v>
      </c>
      <c r="B27" s="951"/>
      <c r="C27" s="100" t="s">
        <v>56</v>
      </c>
      <c r="D27" s="105">
        <f>'5-Year Plan (2014-19)'!BC56</f>
        <v>289</v>
      </c>
      <c r="E27" s="106">
        <f>'5-Year Plan (2014-19)'!BD56</f>
        <v>65.051903114186857</v>
      </c>
      <c r="F27" s="106">
        <f>'5-Year Plan (2014-19)'!BE56</f>
        <v>18800</v>
      </c>
      <c r="G27" s="106">
        <f>'5-Year Plan (2014-19)'!BF56</f>
        <v>0</v>
      </c>
      <c r="H27" s="106" t="str">
        <f>'5-Year Plan (2014-19)'!BG56</f>
        <v/>
      </c>
      <c r="I27" s="106">
        <f>'5-Year Plan (2014-19)'!BH56</f>
        <v>0</v>
      </c>
      <c r="J27" s="106">
        <f>'5-Year Plan (2014-19)'!BI56</f>
        <v>0</v>
      </c>
      <c r="K27" s="106" t="str">
        <f>'5-Year Plan (2014-19)'!BJ56</f>
        <v/>
      </c>
      <c r="L27" s="106">
        <f>'5-Year Plan (2014-19)'!BK56</f>
        <v>0</v>
      </c>
      <c r="M27" s="106">
        <f>'5-Year Plan (2014-19)'!BL56</f>
        <v>800</v>
      </c>
      <c r="N27" s="106">
        <f>'5-Year Plan (2014-19)'!BM56</f>
        <v>39</v>
      </c>
      <c r="O27" s="106">
        <f>'5-Year Plan (2014-19)'!BN56</f>
        <v>31200</v>
      </c>
      <c r="P27" s="106">
        <f>'5-Year Plan (2014-19)'!BO56</f>
        <v>0</v>
      </c>
      <c r="Q27" s="106" t="str">
        <f>'5-Year Plan (2014-19)'!BP56</f>
        <v/>
      </c>
      <c r="R27" s="106">
        <f>'5-Year Plan (2014-19)'!BQ56</f>
        <v>0</v>
      </c>
      <c r="S27" s="106">
        <f>'5-Year Plan (2014-19)'!BR56</f>
        <v>0</v>
      </c>
      <c r="T27" s="106" t="str">
        <f>'5-Year Plan (2014-19)'!BS56</f>
        <v/>
      </c>
      <c r="U27" s="106">
        <f>'5-Year Plan (2014-19)'!BT56</f>
        <v>0</v>
      </c>
      <c r="V27" s="106">
        <f>'5-Year Plan (2014-19)'!BU56</f>
        <v>0</v>
      </c>
      <c r="W27" s="106">
        <f>'5-Year Plan (2014-19)'!BV56</f>
        <v>0</v>
      </c>
      <c r="X27" s="106">
        <f>'5-Year Plan (2014-19)'!BW56</f>
        <v>0</v>
      </c>
      <c r="Y27" s="106">
        <f>'5-Year Plan (2014-19)'!BX56</f>
        <v>0</v>
      </c>
      <c r="Z27" s="574" t="str">
        <f>'5-Year Plan (2014-19)'!BY56</f>
        <v/>
      </c>
      <c r="AA27" s="106">
        <f>'5-Year Plan (2014-19)'!BZ56</f>
        <v>0</v>
      </c>
      <c r="AB27" s="106">
        <f>'5-Year Plan (2014-19)'!CA56</f>
        <v>0</v>
      </c>
      <c r="AC27" s="106">
        <f>'5-Year Plan (2014-19)'!CB56</f>
        <v>0</v>
      </c>
      <c r="AD27" s="106" t="str">
        <f>'5-Year Plan (2014-19)'!CC56</f>
        <v/>
      </c>
      <c r="AE27" s="106">
        <f>'5-Year Plan (2014-19)'!CD56</f>
        <v>0</v>
      </c>
      <c r="AF27" s="106">
        <f>'5-Year Plan (2014-19)'!CE56</f>
        <v>50000</v>
      </c>
      <c r="AG27" s="106">
        <f>'5-Year Plan (2014-19)'!CF56</f>
        <v>256</v>
      </c>
      <c r="AH27" s="106">
        <f>'5-Year Plan (2014-19)'!CG56</f>
        <v>39.0625</v>
      </c>
      <c r="AI27" s="106">
        <f>'5-Year Plan (2014-19)'!CH56</f>
        <v>10000</v>
      </c>
      <c r="AJ27" s="106">
        <f>'5-Year Plan (2014-19)'!CI56</f>
        <v>0</v>
      </c>
      <c r="AK27" s="106" t="str">
        <f>'5-Year Plan (2014-19)'!CJ56</f>
        <v/>
      </c>
      <c r="AL27" s="106">
        <f>'5-Year Plan (2014-19)'!CK56</f>
        <v>0</v>
      </c>
      <c r="AM27" s="106">
        <f>'5-Year Plan (2014-19)'!CL56</f>
        <v>0</v>
      </c>
      <c r="AN27" s="106" t="str">
        <f>'5-Year Plan (2014-19)'!CM56</f>
        <v/>
      </c>
      <c r="AO27" s="106">
        <f>'5-Year Plan (2014-19)'!CN56</f>
        <v>0</v>
      </c>
      <c r="AP27" s="106">
        <f>'5-Year Plan (2014-19)'!CO56</f>
        <v>0</v>
      </c>
      <c r="AQ27" s="106" t="str">
        <f>'5-Year Plan (2014-19)'!CP56</f>
        <v/>
      </c>
      <c r="AR27" s="106">
        <f>'5-Year Plan (2014-19)'!CQ56</f>
        <v>0</v>
      </c>
      <c r="AS27" s="106">
        <f>'5-Year Plan (2014-19)'!CR56</f>
        <v>0</v>
      </c>
      <c r="AT27" s="106" t="str">
        <f>'5-Year Plan (2014-19)'!CS56</f>
        <v/>
      </c>
      <c r="AU27" s="106">
        <f>'5-Year Plan (2014-19)'!CT56</f>
        <v>0</v>
      </c>
      <c r="AV27" s="106">
        <f>'5-Year Plan (2014-19)'!CU56</f>
        <v>10000</v>
      </c>
      <c r="AW27" s="106">
        <f>'5-Year Plan (2014-19)'!CV56</f>
        <v>0</v>
      </c>
      <c r="AX27" s="106">
        <f>'5-Year Plan (2014-19)'!CW56</f>
        <v>2000</v>
      </c>
      <c r="AY27" s="107">
        <f>'5-Year Plan (2014-19)'!CX56</f>
        <v>6000</v>
      </c>
      <c r="AZ27" s="207">
        <f>'5-Year Plan (2014-19)'!CY56</f>
        <v>68000</v>
      </c>
      <c r="BA27" s="583">
        <f>'5-Year Plan (2014-19)'!CZ56</f>
        <v>0</v>
      </c>
    </row>
    <row r="28" spans="1:53">
      <c r="A28" s="950" t="s">
        <v>139</v>
      </c>
      <c r="B28" s="951"/>
      <c r="C28" s="108" t="s">
        <v>57</v>
      </c>
      <c r="D28" s="109">
        <f>'5-Year Plan (2014-19)'!BC58</f>
        <v>100</v>
      </c>
      <c r="E28" s="106">
        <f>'5-Year Plan (2014-19)'!BD58</f>
        <v>60</v>
      </c>
      <c r="F28" s="106">
        <f>'5-Year Plan (2014-19)'!BE58</f>
        <v>6000</v>
      </c>
      <c r="G28" s="106">
        <f>'5-Year Plan (2014-19)'!BF58</f>
        <v>525</v>
      </c>
      <c r="H28" s="106">
        <f>'5-Year Plan (2014-19)'!BG58</f>
        <v>31.428571428571427</v>
      </c>
      <c r="I28" s="106">
        <f>'5-Year Plan (2014-19)'!BH58</f>
        <v>16500</v>
      </c>
      <c r="J28" s="106">
        <f>'5-Year Plan (2014-19)'!BI58</f>
        <v>0</v>
      </c>
      <c r="K28" s="106" t="str">
        <f>'5-Year Plan (2014-19)'!BJ58</f>
        <v/>
      </c>
      <c r="L28" s="106">
        <f>'5-Year Plan (2014-19)'!BK58</f>
        <v>0</v>
      </c>
      <c r="M28" s="106">
        <f>'5-Year Plan (2014-19)'!BL58</f>
        <v>750</v>
      </c>
      <c r="N28" s="106">
        <f>'5-Year Plan (2014-19)'!BM58</f>
        <v>36.333333333333336</v>
      </c>
      <c r="O28" s="106">
        <f>'5-Year Plan (2014-19)'!BN58</f>
        <v>27250</v>
      </c>
      <c r="P28" s="106">
        <f>'5-Year Plan (2014-19)'!BO58</f>
        <v>0</v>
      </c>
      <c r="Q28" s="106" t="str">
        <f>'5-Year Plan (2014-19)'!BP58</f>
        <v/>
      </c>
      <c r="R28" s="106">
        <f>'5-Year Plan (2014-19)'!BQ58</f>
        <v>0</v>
      </c>
      <c r="S28" s="106">
        <f>'5-Year Plan (2014-19)'!BR58</f>
        <v>20</v>
      </c>
      <c r="T28" s="106">
        <f>'5-Year Plan (2014-19)'!BS58</f>
        <v>738</v>
      </c>
      <c r="U28" s="106">
        <f>'5-Year Plan (2014-19)'!BT58</f>
        <v>14760</v>
      </c>
      <c r="V28" s="106">
        <f>'5-Year Plan (2014-19)'!BU58</f>
        <v>214.4</v>
      </c>
      <c r="W28" s="106">
        <f>'5-Year Plan (2014-19)'!BV58</f>
        <v>0</v>
      </c>
      <c r="X28" s="106">
        <f>'5-Year Plan (2014-19)'!BW58</f>
        <v>321600</v>
      </c>
      <c r="Y28" s="106">
        <f>'5-Year Plan (2014-19)'!BX58</f>
        <v>205000</v>
      </c>
      <c r="Z28" s="574">
        <f>'5-Year Plan (2014-19)'!BY58</f>
        <v>0.69195121951219507</v>
      </c>
      <c r="AA28" s="106">
        <f>'5-Year Plan (2014-19)'!BZ58</f>
        <v>141850</v>
      </c>
      <c r="AB28" s="106">
        <f>'5-Year Plan (2014-19)'!CA58</f>
        <v>219000</v>
      </c>
      <c r="AC28" s="106">
        <f>'5-Year Plan (2014-19)'!CB58</f>
        <v>0</v>
      </c>
      <c r="AD28" s="106" t="str">
        <f>'5-Year Plan (2014-19)'!CC58</f>
        <v/>
      </c>
      <c r="AE28" s="106">
        <f>'5-Year Plan (2014-19)'!CD58</f>
        <v>0</v>
      </c>
      <c r="AF28" s="106">
        <f>'5-Year Plan (2014-19)'!CE58</f>
        <v>527960</v>
      </c>
      <c r="AG28" s="106">
        <f>'5-Year Plan (2014-19)'!CF58</f>
        <v>1100</v>
      </c>
      <c r="AH28" s="106">
        <f>'5-Year Plan (2014-19)'!CG58</f>
        <v>39.909090909090907</v>
      </c>
      <c r="AI28" s="106">
        <f>'5-Year Plan (2014-19)'!CH58</f>
        <v>43900</v>
      </c>
      <c r="AJ28" s="106">
        <f>'5-Year Plan (2014-19)'!CI58</f>
        <v>0</v>
      </c>
      <c r="AK28" s="106" t="str">
        <f>'5-Year Plan (2014-19)'!CJ58</f>
        <v/>
      </c>
      <c r="AL28" s="106">
        <f>'5-Year Plan (2014-19)'!CK58</f>
        <v>0</v>
      </c>
      <c r="AM28" s="106">
        <f>'5-Year Plan (2014-19)'!CL58</f>
        <v>0</v>
      </c>
      <c r="AN28" s="106" t="str">
        <f>'5-Year Plan (2014-19)'!CM58</f>
        <v/>
      </c>
      <c r="AO28" s="106">
        <f>'5-Year Plan (2014-19)'!CN58</f>
        <v>0</v>
      </c>
      <c r="AP28" s="106">
        <f>'5-Year Plan (2014-19)'!CO58</f>
        <v>800</v>
      </c>
      <c r="AQ28" s="106">
        <f>'5-Year Plan (2014-19)'!CP58</f>
        <v>145</v>
      </c>
      <c r="AR28" s="106">
        <f>'5-Year Plan (2014-19)'!CQ58</f>
        <v>116000</v>
      </c>
      <c r="AS28" s="106">
        <f>'5-Year Plan (2014-19)'!CR58</f>
        <v>0</v>
      </c>
      <c r="AT28" s="106" t="str">
        <f>'5-Year Plan (2014-19)'!CS58</f>
        <v/>
      </c>
      <c r="AU28" s="106">
        <f>'5-Year Plan (2014-19)'!CT58</f>
        <v>0</v>
      </c>
      <c r="AV28" s="106">
        <f>'5-Year Plan (2014-19)'!CU58</f>
        <v>159900</v>
      </c>
      <c r="AW28" s="106">
        <f>'5-Year Plan (2014-19)'!CV58</f>
        <v>0</v>
      </c>
      <c r="AX28" s="106">
        <f>'5-Year Plan (2014-19)'!CW58</f>
        <v>15000</v>
      </c>
      <c r="AY28" s="107">
        <f>'5-Year Plan (2014-19)'!CX58</f>
        <v>36626</v>
      </c>
      <c r="AZ28" s="207">
        <f>'5-Year Plan (2014-19)'!CY58</f>
        <v>739486</v>
      </c>
      <c r="BA28" s="583">
        <f>'5-Year Plan (2014-19)'!CZ58</f>
        <v>0</v>
      </c>
    </row>
    <row r="29" spans="1:53">
      <c r="A29" s="927" t="s">
        <v>62</v>
      </c>
      <c r="B29" s="928"/>
      <c r="C29" s="929"/>
      <c r="D29" s="111">
        <f>'5-Year Plan (2014-19)'!BC59</f>
        <v>389</v>
      </c>
      <c r="E29" s="111">
        <f>'5-Year Plan (2014-19)'!BD59</f>
        <v>63.753213367609256</v>
      </c>
      <c r="F29" s="111">
        <f>'5-Year Plan (2014-19)'!BE59</f>
        <v>24800</v>
      </c>
      <c r="G29" s="111">
        <f>'5-Year Plan (2014-19)'!BF59</f>
        <v>2200</v>
      </c>
      <c r="H29" s="111">
        <f>'5-Year Plan (2014-19)'!BG59</f>
        <v>41.363636363636367</v>
      </c>
      <c r="I29" s="111">
        <f>'5-Year Plan (2014-19)'!BH59</f>
        <v>91000</v>
      </c>
      <c r="J29" s="111">
        <f>'5-Year Plan (2014-19)'!BI59</f>
        <v>127.2</v>
      </c>
      <c r="K29" s="111">
        <f>'5-Year Plan (2014-19)'!BJ59</f>
        <v>29.952830188679243</v>
      </c>
      <c r="L29" s="111">
        <f>'5-Year Plan (2014-19)'!BK59</f>
        <v>3810</v>
      </c>
      <c r="M29" s="111">
        <f>'5-Year Plan (2014-19)'!BL59</f>
        <v>10033.1</v>
      </c>
      <c r="N29" s="111">
        <f>'5-Year Plan (2014-19)'!BM59</f>
        <v>30.56104294784264</v>
      </c>
      <c r="O29" s="111">
        <f>'5-Year Plan (2014-19)'!BN59</f>
        <v>306622</v>
      </c>
      <c r="P29" s="111">
        <f>'5-Year Plan (2014-19)'!BO59</f>
        <v>975</v>
      </c>
      <c r="Q29" s="111">
        <f>'5-Year Plan (2014-19)'!BP59</f>
        <v>413.84615384615387</v>
      </c>
      <c r="R29" s="111">
        <f>'5-Year Plan (2014-19)'!BQ59</f>
        <v>403500</v>
      </c>
      <c r="S29" s="111">
        <f>'5-Year Plan (2014-19)'!BR59</f>
        <v>237</v>
      </c>
      <c r="T29" s="111">
        <f>'5-Year Plan (2014-19)'!BS59</f>
        <v>706.79324894514764</v>
      </c>
      <c r="U29" s="111">
        <f>'5-Year Plan (2014-19)'!BT59</f>
        <v>167510</v>
      </c>
      <c r="V29" s="111">
        <f>'5-Year Plan (2014-19)'!BU59</f>
        <v>339.5</v>
      </c>
      <c r="W29" s="111">
        <f>'5-Year Plan (2014-19)'!BV59</f>
        <v>0</v>
      </c>
      <c r="X29" s="111">
        <f>'5-Year Plan (2014-19)'!BW59</f>
        <v>496740</v>
      </c>
      <c r="Y29" s="111">
        <f>'5-Year Plan (2014-19)'!BX59</f>
        <v>3108380</v>
      </c>
      <c r="Z29" s="580">
        <f>'5-Year Plan (2014-19)'!BY59</f>
        <v>0.43441921515387438</v>
      </c>
      <c r="AA29" s="111">
        <f>'5-Year Plan (2014-19)'!BZ59</f>
        <v>1350340</v>
      </c>
      <c r="AB29" s="111">
        <f>'5-Year Plan (2014-19)'!CA59</f>
        <v>1629000</v>
      </c>
      <c r="AC29" s="111">
        <f>'5-Year Plan (2014-19)'!CB59</f>
        <v>50</v>
      </c>
      <c r="AD29" s="111">
        <f>'5-Year Plan (2014-19)'!CC59</f>
        <v>900</v>
      </c>
      <c r="AE29" s="111">
        <f>'5-Year Plan (2014-19)'!CD59</f>
        <v>45000</v>
      </c>
      <c r="AF29" s="113">
        <f>'5-Year Plan (2014-19)'!CE59</f>
        <v>2889322</v>
      </c>
      <c r="AG29" s="111">
        <f>'5-Year Plan (2014-19)'!CF59</f>
        <v>12540.3</v>
      </c>
      <c r="AH29" s="111">
        <f>'5-Year Plan (2014-19)'!CG59</f>
        <v>11.958246612919947</v>
      </c>
      <c r="AI29" s="111">
        <f>'5-Year Plan (2014-19)'!CH59</f>
        <v>149960</v>
      </c>
      <c r="AJ29" s="111">
        <f>'5-Year Plan (2014-19)'!CI59</f>
        <v>21.3</v>
      </c>
      <c r="AK29" s="111">
        <f>'5-Year Plan (2014-19)'!CJ59</f>
        <v>1000</v>
      </c>
      <c r="AL29" s="111">
        <f>'5-Year Plan (2014-19)'!CK59</f>
        <v>21300</v>
      </c>
      <c r="AM29" s="111">
        <f>'5-Year Plan (2014-19)'!CL59</f>
        <v>440.3</v>
      </c>
      <c r="AN29" s="111">
        <f>'5-Year Plan (2014-19)'!CM59</f>
        <v>1400</v>
      </c>
      <c r="AO29" s="111">
        <f>'5-Year Plan (2014-19)'!CN59</f>
        <v>616420</v>
      </c>
      <c r="AP29" s="111">
        <f>'5-Year Plan (2014-19)'!CO59</f>
        <v>3089</v>
      </c>
      <c r="AQ29" s="111">
        <f>'5-Year Plan (2014-19)'!CP59</f>
        <v>182.19488507607639</v>
      </c>
      <c r="AR29" s="111">
        <f>'5-Year Plan (2014-19)'!CQ59</f>
        <v>562800</v>
      </c>
      <c r="AS29" s="111">
        <f>'5-Year Plan (2014-19)'!CR59</f>
        <v>0</v>
      </c>
      <c r="AT29" s="111" t="str">
        <f>'5-Year Plan (2014-19)'!CS59</f>
        <v/>
      </c>
      <c r="AU29" s="111">
        <f>'5-Year Plan (2014-19)'!CT59</f>
        <v>0</v>
      </c>
      <c r="AV29" s="111">
        <f>'5-Year Plan (2014-19)'!CU59</f>
        <v>1350480</v>
      </c>
      <c r="AW29" s="111">
        <f>'5-Year Plan (2014-19)'!CV59</f>
        <v>60000</v>
      </c>
      <c r="AX29" s="111">
        <f>'5-Year Plan (2014-19)'!CW59</f>
        <v>37000</v>
      </c>
      <c r="AY29" s="111">
        <f>'5-Year Plan (2014-19)'!CX59</f>
        <v>520306.2</v>
      </c>
      <c r="AZ29" s="581">
        <f>'5-Year Plan (2014-19)'!CY59</f>
        <v>4857108.2</v>
      </c>
      <c r="BA29" s="583">
        <f>'5-Year Plan (2014-19)'!CZ59</f>
        <v>0</v>
      </c>
    </row>
  </sheetData>
  <mergeCells count="28">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 ref="A29:C29"/>
    <mergeCell ref="AP4:AR4"/>
    <mergeCell ref="A25:B25"/>
    <mergeCell ref="A26:B26"/>
    <mergeCell ref="A27:B27"/>
    <mergeCell ref="A28:B28"/>
    <mergeCell ref="Y4:AA4"/>
    <mergeCell ref="AC4:AE4"/>
    <mergeCell ref="AG4:AI4"/>
    <mergeCell ref="AJ4:AL4"/>
    <mergeCell ref="AM4:AO4"/>
    <mergeCell ref="V4:X4"/>
  </mergeCells>
  <pageMargins left="0.70866141732283472" right="0.70866141732283472" top="0.74803149606299213" bottom="0.74803149606299213" header="0.31496062992125984" footer="0.31496062992125984"/>
  <pageSetup paperSize="5" scale="34" orientation="landscape" r:id="rId1"/>
</worksheet>
</file>

<file path=xl/worksheets/sheet11.xml><?xml version="1.0" encoding="utf-8"?>
<worksheet xmlns="http://schemas.openxmlformats.org/spreadsheetml/2006/main" xmlns:r="http://schemas.openxmlformats.org/officeDocument/2006/relationships">
  <sheetPr>
    <tabColor theme="9" tint="0.39997558519241921"/>
    <pageSetUpPr fitToPage="1"/>
  </sheetPr>
  <dimension ref="A1:K125"/>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126</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(2014-19)'!E82</f>
        <v>350</v>
      </c>
      <c r="F4" s="67">
        <f>'5-Year Plan (2014-19)'!BC82</f>
        <v>0</v>
      </c>
      <c r="G4" s="67">
        <f>'5-Year Plan (2014-19)'!DA82</f>
        <v>0</v>
      </c>
      <c r="H4" s="67">
        <f>'5-Year Plan (2014-19)'!EY82</f>
        <v>0</v>
      </c>
      <c r="I4" s="68">
        <f>'5-Year Plan (2014-19)'!GW82</f>
        <v>0</v>
      </c>
      <c r="J4" s="68">
        <f>'5-Year Plan (2014-19)'!IU82</f>
        <v>0</v>
      </c>
    </row>
    <row r="5" spans="1:10" ht="15" thickBot="1">
      <c r="A5" s="1077"/>
      <c r="B5" s="1080"/>
      <c r="C5" s="1070"/>
      <c r="D5" s="57" t="s">
        <v>49</v>
      </c>
      <c r="E5" s="59">
        <f>'5-Year Plan (2014-19)'!G82</f>
        <v>10500</v>
      </c>
      <c r="F5" s="66">
        <f>'5-Year Plan (2014-19)'!BE82</f>
        <v>0</v>
      </c>
      <c r="G5" s="66">
        <f>'5-Year Plan (2014-19)'!DC82</f>
        <v>0</v>
      </c>
      <c r="H5" s="66">
        <f>'5-Year Plan (2014-19)'!FA82</f>
        <v>0</v>
      </c>
      <c r="I5" s="69">
        <f>'5-Year Plan (2014-19)'!GY82</f>
        <v>0</v>
      </c>
      <c r="J5" s="69">
        <f>'5-Year Plan (2014-19)'!IW82</f>
        <v>0</v>
      </c>
    </row>
    <row r="6" spans="1:10" ht="15" thickBot="1">
      <c r="A6" s="1077"/>
      <c r="B6" s="1080"/>
      <c r="C6" s="1070" t="s">
        <v>65</v>
      </c>
      <c r="D6" s="7" t="s">
        <v>121</v>
      </c>
      <c r="E6" s="60">
        <f>'5-Year Plan (2014-19)'!H82</f>
        <v>4180</v>
      </c>
      <c r="F6" s="66">
        <f>'5-Year Plan (2014-19)'!BF82</f>
        <v>750</v>
      </c>
      <c r="G6" s="66">
        <f>'5-Year Plan (2014-19)'!DD82</f>
        <v>350</v>
      </c>
      <c r="H6" s="66">
        <f>'5-Year Plan (2014-19)'!FB82</f>
        <v>350</v>
      </c>
      <c r="I6" s="69">
        <f>'5-Year Plan (2014-19)'!GZ82</f>
        <v>350</v>
      </c>
      <c r="J6" s="69">
        <f>'5-Year Plan (2014-19)'!IX82</f>
        <v>600</v>
      </c>
    </row>
    <row r="7" spans="1:10" ht="15" thickBot="1">
      <c r="A7" s="1077"/>
      <c r="B7" s="1080"/>
      <c r="C7" s="1070"/>
      <c r="D7" s="57" t="s">
        <v>49</v>
      </c>
      <c r="E7" s="60">
        <f>'5-Year Plan (2014-19)'!J82</f>
        <v>146300</v>
      </c>
      <c r="F7" s="66">
        <f>'5-Year Plan (2014-19)'!BH82</f>
        <v>26250</v>
      </c>
      <c r="G7" s="66">
        <f>'5-Year Plan (2014-19)'!DF82</f>
        <v>12250</v>
      </c>
      <c r="H7" s="66">
        <f>'5-Year Plan (2014-19)'!FD82</f>
        <v>12250</v>
      </c>
      <c r="I7" s="69">
        <f>'5-Year Plan (2014-19)'!HB82</f>
        <v>12250</v>
      </c>
      <c r="J7" s="69">
        <f>'5-Year Plan (2014-19)'!IZ82</f>
        <v>21000</v>
      </c>
    </row>
    <row r="8" spans="1:10" ht="15" thickBot="1">
      <c r="A8" s="1077"/>
      <c r="B8" s="1080"/>
      <c r="C8" s="1070" t="s">
        <v>226</v>
      </c>
      <c r="D8" s="7" t="s">
        <v>121</v>
      </c>
      <c r="E8" s="60">
        <f>'5-Year Plan (2014-19)'!K82</f>
        <v>0</v>
      </c>
      <c r="F8" s="66">
        <f>'5-Year Plan (2014-19)'!BI82</f>
        <v>5379.7</v>
      </c>
      <c r="G8" s="66">
        <f>'5-Year Plan (2014-19)'!DG82</f>
        <v>4067.4</v>
      </c>
      <c r="H8" s="66">
        <f>'5-Year Plan (2014-19)'!FE82</f>
        <v>2819</v>
      </c>
      <c r="I8" s="69">
        <f>'5-Year Plan (2014-19)'!HC82</f>
        <v>2525</v>
      </c>
      <c r="J8" s="69">
        <f>'5-Year Plan (2014-19)'!JA82</f>
        <v>2542.9</v>
      </c>
    </row>
    <row r="9" spans="1:10" ht="15" thickBot="1">
      <c r="A9" s="1077"/>
      <c r="B9" s="1080"/>
      <c r="C9" s="1070"/>
      <c r="D9" s="57" t="s">
        <v>49</v>
      </c>
      <c r="E9" s="60">
        <f>'5-Year Plan (2014-19)'!M82</f>
        <v>0</v>
      </c>
      <c r="F9" s="66">
        <f>'5-Year Plan (2014-19)'!BK82</f>
        <v>106332.1</v>
      </c>
      <c r="G9" s="66">
        <f>'5-Year Plan (2014-19)'!DI82</f>
        <v>86471.16</v>
      </c>
      <c r="H9" s="66">
        <f>'5-Year Plan (2014-19)'!FG82</f>
        <v>57343.61</v>
      </c>
      <c r="I9" s="69">
        <f>'5-Year Plan (2014-19)'!HE82</f>
        <v>47404</v>
      </c>
      <c r="J9" s="69">
        <f>'5-Year Plan (2014-19)'!JC82</f>
        <v>49906</v>
      </c>
    </row>
    <row r="10" spans="1:10" ht="15" thickBot="1">
      <c r="A10" s="1077"/>
      <c r="B10" s="1080"/>
      <c r="C10" s="1070" t="s">
        <v>272</v>
      </c>
      <c r="D10" s="7" t="s">
        <v>121</v>
      </c>
      <c r="E10" s="60">
        <f>'5-Year Plan (2014-19)'!N82</f>
        <v>0</v>
      </c>
      <c r="F10" s="66">
        <f>'5-Year Plan (2014-19)'!BL82</f>
        <v>6700</v>
      </c>
      <c r="G10" s="66">
        <f>'5-Year Plan (2014-19)'!DJ82</f>
        <v>5500</v>
      </c>
      <c r="H10" s="66">
        <f>'5-Year Plan (2014-19)'!FH82</f>
        <v>4000</v>
      </c>
      <c r="I10" s="69">
        <f>'5-Year Plan (2014-19)'!HF82</f>
        <v>4030</v>
      </c>
      <c r="J10" s="69">
        <f>'5-Year Plan (2014-19)'!JD82</f>
        <v>4000</v>
      </c>
    </row>
    <row r="11" spans="1:10" ht="15" thickBot="1">
      <c r="A11" s="1077"/>
      <c r="B11" s="1081"/>
      <c r="C11" s="1070"/>
      <c r="D11" s="57" t="s">
        <v>49</v>
      </c>
      <c r="E11" s="60">
        <f>'5-Year Plan (2014-19)'!P82</f>
        <v>0</v>
      </c>
      <c r="F11" s="66">
        <f>'5-Year Plan (2014-19)'!BN82</f>
        <v>208500</v>
      </c>
      <c r="G11" s="66">
        <f>'5-Year Plan (2014-19)'!DL82</f>
        <v>172500</v>
      </c>
      <c r="H11" s="66">
        <f>'5-Year Plan (2014-19)'!FJ82</f>
        <v>120000</v>
      </c>
      <c r="I11" s="69">
        <f>'5-Year Plan (2014-19)'!HH82</f>
        <v>121050</v>
      </c>
      <c r="J11" s="69">
        <f>'5-Year Plan (2014-19)'!JF82</f>
        <v>120000</v>
      </c>
    </row>
    <row r="12" spans="1:10" ht="15.75" thickBot="1">
      <c r="A12" s="1077"/>
      <c r="B12" s="8"/>
      <c r="C12" s="1070" t="s">
        <v>43</v>
      </c>
      <c r="D12" s="7" t="s">
        <v>121</v>
      </c>
      <c r="E12" s="60">
        <f>'5-Year Plan (2014-19)'!Q82</f>
        <v>30</v>
      </c>
      <c r="F12" s="66">
        <f>'5-Year Plan (2014-19)'!BO82</f>
        <v>145.69999999999999</v>
      </c>
      <c r="G12" s="66">
        <f>'5-Year Plan (2014-19)'!DM82</f>
        <v>63</v>
      </c>
      <c r="H12" s="66">
        <f>'5-Year Plan (2014-19)'!FK82</f>
        <v>0</v>
      </c>
      <c r="I12" s="69">
        <f>'5-Year Plan (2014-19)'!HI82</f>
        <v>0</v>
      </c>
      <c r="J12" s="69">
        <f>'5-Year Plan (2014-19)'!JG82</f>
        <v>0</v>
      </c>
    </row>
    <row r="13" spans="1:10" ht="15" thickBot="1">
      <c r="A13" s="1077"/>
      <c r="B13" s="47"/>
      <c r="C13" s="1070"/>
      <c r="D13" s="57" t="s">
        <v>49</v>
      </c>
      <c r="E13" s="60">
        <f>'5-Year Plan (2014-19)'!S82</f>
        <v>5400</v>
      </c>
      <c r="F13" s="66">
        <f>'5-Year Plan (2014-19)'!BQ82</f>
        <v>135760</v>
      </c>
      <c r="G13" s="66">
        <f>'5-Year Plan (2014-19)'!DO82</f>
        <v>50400</v>
      </c>
      <c r="H13" s="66">
        <f>'5-Year Plan (2014-19)'!FM82</f>
        <v>0</v>
      </c>
      <c r="I13" s="69">
        <f>'5-Year Plan (2014-19)'!HK82</f>
        <v>0</v>
      </c>
      <c r="J13" s="69">
        <f>'5-Year Plan (2014-19)'!JI82</f>
        <v>0</v>
      </c>
    </row>
    <row r="14" spans="1:10" ht="15" thickBot="1">
      <c r="A14" s="1077"/>
      <c r="B14" s="48"/>
      <c r="C14" s="1070" t="s">
        <v>41</v>
      </c>
      <c r="D14" s="7" t="s">
        <v>121</v>
      </c>
      <c r="E14" s="60">
        <f>'5-Year Plan (2014-19)'!T82</f>
        <v>53</v>
      </c>
      <c r="F14" s="66">
        <f>'5-Year Plan (2014-19)'!BR82</f>
        <v>462</v>
      </c>
      <c r="G14" s="66">
        <f>'5-Year Plan (2014-19)'!DP82</f>
        <v>367.1</v>
      </c>
      <c r="H14" s="66">
        <f>'5-Year Plan (2014-19)'!FN82</f>
        <v>111</v>
      </c>
      <c r="I14" s="69">
        <f>'5-Year Plan (2014-19)'!HL82</f>
        <v>206.3</v>
      </c>
      <c r="J14" s="69">
        <f>'5-Year Plan (2014-19)'!JJ82</f>
        <v>96.1</v>
      </c>
    </row>
    <row r="15" spans="1:10" ht="15" thickBot="1">
      <c r="A15" s="1077"/>
      <c r="B15" s="48"/>
      <c r="C15" s="1070"/>
      <c r="D15" s="57" t="s">
        <v>49</v>
      </c>
      <c r="E15" s="60">
        <f>'5-Year Plan (2014-19)'!V82</f>
        <v>45050</v>
      </c>
      <c r="F15" s="66">
        <f>'5-Year Plan (2014-19)'!BT82</f>
        <v>319565</v>
      </c>
      <c r="G15" s="66">
        <f>'5-Year Plan (2014-19)'!DR82</f>
        <v>247521</v>
      </c>
      <c r="H15" s="66">
        <f>'5-Year Plan (2014-19)'!FP82</f>
        <v>74500</v>
      </c>
      <c r="I15" s="69">
        <f>'5-Year Plan (2014-19)'!HN82</f>
        <v>141498</v>
      </c>
      <c r="J15" s="69">
        <f>'5-Year Plan (2014-19)'!JL82</f>
        <v>67238</v>
      </c>
    </row>
    <row r="16" spans="1:10" ht="15" thickBot="1">
      <c r="A16" s="1077"/>
      <c r="B16" s="48"/>
      <c r="C16" s="963" t="s">
        <v>342</v>
      </c>
      <c r="D16" s="7" t="s">
        <v>121</v>
      </c>
      <c r="E16" s="60">
        <f>'5-Year Plan (2014-19)'!W82</f>
        <v>0</v>
      </c>
      <c r="F16" s="66">
        <f>'5-Year Plan (2014-19)'!BU82</f>
        <v>0</v>
      </c>
      <c r="G16" s="66">
        <f>'5-Year Plan (2014-19)'!DS82</f>
        <v>100</v>
      </c>
      <c r="H16" s="66">
        <f>'5-Year Plan (2014-19)'!FQ82</f>
        <v>0</v>
      </c>
      <c r="I16" s="69">
        <f>'5-Year Plan (2014-19)'!HO82</f>
        <v>100</v>
      </c>
      <c r="J16" s="69">
        <f>'5-Year Plan (2014-19)'!JM82</f>
        <v>100</v>
      </c>
    </row>
    <row r="17" spans="1:11" ht="15" customHeight="1" thickBot="1">
      <c r="A17" s="1077"/>
      <c r="B17" s="48"/>
      <c r="C17" s="964"/>
      <c r="D17" s="57" t="s">
        <v>49</v>
      </c>
      <c r="E17" s="60">
        <f>'5-Year Plan (2014-19)'!Y82</f>
        <v>0</v>
      </c>
      <c r="F17" s="66">
        <f>'5-Year Plan (2014-19)'!BW82</f>
        <v>0</v>
      </c>
      <c r="G17" s="66">
        <f>'5-Year Plan (2014-19)'!DU82</f>
        <v>150000</v>
      </c>
      <c r="H17" s="66">
        <f>'5-Year Plan (2014-19)'!FS82</f>
        <v>0</v>
      </c>
      <c r="I17" s="69">
        <f>'5-Year Plan (2014-19)'!HQ82</f>
        <v>150000</v>
      </c>
      <c r="J17" s="69">
        <f>'5-Year Plan (2014-19)'!JO82</f>
        <v>150000</v>
      </c>
    </row>
    <row r="18" spans="1:11" ht="29.25" thickBot="1">
      <c r="A18" s="1077"/>
      <c r="B18" s="48"/>
      <c r="C18" s="1070" t="s">
        <v>52</v>
      </c>
      <c r="D18" s="7" t="s">
        <v>51</v>
      </c>
      <c r="E18" s="60">
        <f>'5-Year Plan (2014-19)'!Z82</f>
        <v>39500</v>
      </c>
      <c r="F18" s="66">
        <f>'5-Year Plan (2014-19)'!BX82</f>
        <v>494960</v>
      </c>
      <c r="G18" s="66">
        <f>'5-Year Plan (2014-19)'!DV82</f>
        <v>516960</v>
      </c>
      <c r="H18" s="66">
        <f>'5-Year Plan (2014-19)'!FT82</f>
        <v>227360</v>
      </c>
      <c r="I18" s="69">
        <f>'5-Year Plan (2014-19)'!HR82</f>
        <v>46400</v>
      </c>
      <c r="J18" s="69">
        <f>'5-Year Plan (2014-19)'!JP82</f>
        <v>7520</v>
      </c>
    </row>
    <row r="19" spans="1:11" ht="15" thickBot="1">
      <c r="A19" s="1077"/>
      <c r="B19" s="48"/>
      <c r="C19" s="1070"/>
      <c r="D19" s="57" t="s">
        <v>49</v>
      </c>
      <c r="E19" s="60">
        <f>'5-Year Plan (2014-19)'!AB82</f>
        <v>22515</v>
      </c>
      <c r="F19" s="66">
        <f>'5-Year Plan (2014-19)'!BZ82</f>
        <v>237458</v>
      </c>
      <c r="G19" s="66">
        <f>'5-Year Plan (2014-19)'!DX82</f>
        <v>292125</v>
      </c>
      <c r="H19" s="66">
        <f>'5-Year Plan (2014-19)'!FV82</f>
        <v>123130</v>
      </c>
      <c r="I19" s="69">
        <f>'5-Year Plan (2014-19)'!HT82</f>
        <v>20300</v>
      </c>
      <c r="J19" s="69">
        <f>'5-Year Plan (2014-19)'!JR82</f>
        <v>4700</v>
      </c>
    </row>
    <row r="20" spans="1:11" ht="29.25" thickBot="1">
      <c r="A20" s="1077"/>
      <c r="B20" s="48"/>
      <c r="C20" s="401" t="s">
        <v>50</v>
      </c>
      <c r="D20" s="7" t="s">
        <v>51</v>
      </c>
      <c r="E20" s="60">
        <f>'5-Year Plan (2014-19)'!AC82</f>
        <v>0</v>
      </c>
      <c r="F20" s="66">
        <f>'5-Year Plan (2014-19)'!CA82</f>
        <v>267360</v>
      </c>
      <c r="G20" s="66">
        <f>'5-Year Plan (2014-19)'!DY82</f>
        <v>46400</v>
      </c>
      <c r="H20" s="66">
        <f>'5-Year Plan (2014-19)'!FW82</f>
        <v>7520</v>
      </c>
      <c r="I20" s="69">
        <f>'5-Year Plan (2014-19)'!HU82</f>
        <v>15040</v>
      </c>
      <c r="J20" s="69">
        <f>'5-Year Plan (2014-19)'!JS82</f>
        <v>0</v>
      </c>
    </row>
    <row r="21" spans="1:11" ht="15" thickBot="1">
      <c r="A21" s="1077"/>
      <c r="B21" s="48"/>
      <c r="C21" s="1070" t="s">
        <v>120</v>
      </c>
      <c r="D21" s="7" t="s">
        <v>121</v>
      </c>
      <c r="E21" s="60">
        <f>'5-Year Plan (2014-19)'!AD82</f>
        <v>0</v>
      </c>
      <c r="F21" s="66">
        <f>'5-Year Plan (2014-19)'!CB82</f>
        <v>38</v>
      </c>
      <c r="G21" s="66">
        <f>'5-Year Plan (2014-19)'!DZ82</f>
        <v>0</v>
      </c>
      <c r="H21" s="66">
        <f>'5-Year Plan (2014-19)'!FX82</f>
        <v>0</v>
      </c>
      <c r="I21" s="69">
        <f>'5-Year Plan (2014-19)'!HV82</f>
        <v>0</v>
      </c>
      <c r="J21" s="69">
        <f>'5-Year Plan (2014-19)'!JT82</f>
        <v>0</v>
      </c>
    </row>
    <row r="22" spans="1:11" ht="15" thickBot="1">
      <c r="A22" s="1077"/>
      <c r="B22" s="48"/>
      <c r="C22" s="963"/>
      <c r="D22" s="57" t="s">
        <v>49</v>
      </c>
      <c r="E22" s="72">
        <f>'5-Year Plan (2014-19)'!AF82</f>
        <v>0</v>
      </c>
      <c r="F22" s="73">
        <f>'5-Year Plan (2014-19)'!CD82</f>
        <v>13300</v>
      </c>
      <c r="G22" s="73">
        <f>'5-Year Plan (2014-19)'!EB82</f>
        <v>0</v>
      </c>
      <c r="H22" s="73">
        <f>'5-Year Plan (2014-19)'!FZ82</f>
        <v>0</v>
      </c>
      <c r="I22" s="74">
        <f>'5-Year Plan (2014-19)'!HX82</f>
        <v>0</v>
      </c>
      <c r="J22" s="74">
        <f>'5-Year Plan (2014-19)'!JV82</f>
        <v>0</v>
      </c>
    </row>
    <row r="23" spans="1:11" ht="15.75" thickBot="1">
      <c r="A23" s="1078"/>
      <c r="B23" s="1082" t="s">
        <v>72</v>
      </c>
      <c r="C23" s="1083"/>
      <c r="D23" s="63" t="s">
        <v>49</v>
      </c>
      <c r="E23" s="78">
        <f>'5-Year Plan (2014-19)'!AG82</f>
        <v>229765</v>
      </c>
      <c r="F23" s="79">
        <f>'5-Year Plan (2014-19)'!CE82</f>
        <v>1047165.1</v>
      </c>
      <c r="G23" s="79">
        <f>'5-Year Plan (2014-19)'!EC82</f>
        <v>1011267.16</v>
      </c>
      <c r="H23" s="79">
        <f>'5-Year Plan (2014-19)'!GA82</f>
        <v>387223.61</v>
      </c>
      <c r="I23" s="80">
        <f>'5-Year Plan (2014-19)'!HY82</f>
        <v>492502</v>
      </c>
      <c r="J23" s="80">
        <f>'5-Year Plan (2014-19)'!JW82</f>
        <v>412844</v>
      </c>
      <c r="K23" s="65"/>
    </row>
    <row r="24" spans="1:11" ht="15" thickBot="1">
      <c r="A24" s="1067" t="s">
        <v>78</v>
      </c>
      <c r="B24" s="50"/>
      <c r="C24" s="1070" t="s">
        <v>68</v>
      </c>
      <c r="D24" s="7" t="s">
        <v>121</v>
      </c>
      <c r="E24" s="75">
        <f>'5-Year Plan (2014-19)'!AH82</f>
        <v>0</v>
      </c>
      <c r="F24" s="76">
        <f>'5-Year Plan (2014-19)'!CF82</f>
        <v>2330</v>
      </c>
      <c r="G24" s="76">
        <f>'5-Year Plan (2014-19)'!ED82</f>
        <v>1430</v>
      </c>
      <c r="H24" s="76">
        <f>'5-Year Plan (2014-19)'!GB82</f>
        <v>975</v>
      </c>
      <c r="I24" s="77">
        <f>'5-Year Plan (2014-19)'!HZ82</f>
        <v>0</v>
      </c>
      <c r="J24" s="77">
        <f>'5-Year Plan (2014-19)'!JX82</f>
        <v>500</v>
      </c>
    </row>
    <row r="25" spans="1:11" ht="15" thickBot="1">
      <c r="A25" s="1068"/>
      <c r="B25" s="51"/>
      <c r="C25" s="1070"/>
      <c r="D25" s="57" t="s">
        <v>49</v>
      </c>
      <c r="E25" s="60">
        <f>'5-Year Plan (2014-19)'!AJ82</f>
        <v>0</v>
      </c>
      <c r="F25" s="66">
        <f>'5-Year Plan (2014-19)'!CH82</f>
        <v>81550</v>
      </c>
      <c r="G25" s="66">
        <f>'5-Year Plan (2014-19)'!EF82</f>
        <v>50050</v>
      </c>
      <c r="H25" s="66">
        <f>'5-Year Plan (2014-19)'!GD82</f>
        <v>34125</v>
      </c>
      <c r="I25" s="69">
        <f>'5-Year Plan (2014-19)'!IB82</f>
        <v>0</v>
      </c>
      <c r="J25" s="69">
        <f>'5-Year Plan (2014-19)'!JZ82</f>
        <v>17500</v>
      </c>
    </row>
    <row r="26" spans="1:11" ht="15" thickBot="1">
      <c r="A26" s="1068"/>
      <c r="B26" s="51"/>
      <c r="C26" s="1070" t="s">
        <v>74</v>
      </c>
      <c r="D26" s="7" t="s">
        <v>121</v>
      </c>
      <c r="E26" s="60">
        <f>'5-Year Plan (2014-19)'!AK82</f>
        <v>0</v>
      </c>
      <c r="F26" s="66">
        <f>'5-Year Plan (2014-19)'!CI82</f>
        <v>50</v>
      </c>
      <c r="G26" s="66">
        <f>'5-Year Plan (2014-19)'!EG82</f>
        <v>50</v>
      </c>
      <c r="H26" s="66">
        <f>'5-Year Plan (2014-19)'!GE82</f>
        <v>50</v>
      </c>
      <c r="I26" s="69">
        <f>'5-Year Plan (2014-19)'!IC82</f>
        <v>50</v>
      </c>
      <c r="J26" s="69">
        <f>'5-Year Plan (2014-19)'!KA82</f>
        <v>50</v>
      </c>
    </row>
    <row r="27" spans="1:11" ht="15" thickBot="1">
      <c r="A27" s="1068"/>
      <c r="B27" s="51"/>
      <c r="C27" s="1070"/>
      <c r="D27" s="57" t="s">
        <v>49</v>
      </c>
      <c r="E27" s="60">
        <f>'5-Year Plan (2014-19)'!AM82</f>
        <v>0</v>
      </c>
      <c r="F27" s="66">
        <f>'5-Year Plan (2014-19)'!CK82</f>
        <v>50000</v>
      </c>
      <c r="G27" s="66">
        <f>'5-Year Plan (2014-19)'!EI82</f>
        <v>50000</v>
      </c>
      <c r="H27" s="66">
        <f>'5-Year Plan (2014-19)'!GG82</f>
        <v>50000</v>
      </c>
      <c r="I27" s="69">
        <f>'5-Year Plan (2014-19)'!IE82</f>
        <v>50000</v>
      </c>
      <c r="J27" s="69">
        <f>'5-Year Plan (2014-19)'!KC82</f>
        <v>50000</v>
      </c>
    </row>
    <row r="28" spans="1:11" ht="15" thickBot="1">
      <c r="A28" s="1068"/>
      <c r="B28" s="51"/>
      <c r="C28" s="1070" t="s">
        <v>44</v>
      </c>
      <c r="D28" s="7" t="s">
        <v>121</v>
      </c>
      <c r="E28" s="60">
        <f>'5-Year Plan (2014-19)'!AN82</f>
        <v>0</v>
      </c>
      <c r="F28" s="66">
        <f>'5-Year Plan (2014-19)'!CL82</f>
        <v>50</v>
      </c>
      <c r="G28" s="66">
        <f>'5-Year Plan (2014-19)'!EJ82</f>
        <v>50</v>
      </c>
      <c r="H28" s="66">
        <f>'5-Year Plan (2014-19)'!GH82</f>
        <v>50</v>
      </c>
      <c r="I28" s="69">
        <f>'5-Year Plan (2014-19)'!IF82</f>
        <v>50</v>
      </c>
      <c r="J28" s="69">
        <f>'5-Year Plan (2014-19)'!KD82</f>
        <v>50</v>
      </c>
    </row>
    <row r="29" spans="1:11" ht="15" thickBot="1">
      <c r="A29" s="1068"/>
      <c r="B29" s="51"/>
      <c r="C29" s="1070"/>
      <c r="D29" s="57" t="s">
        <v>49</v>
      </c>
      <c r="E29" s="60">
        <f>'5-Year Plan (2014-19)'!AP82</f>
        <v>0</v>
      </c>
      <c r="F29" s="66">
        <f>'5-Year Plan (2014-19)'!CN82</f>
        <v>60000</v>
      </c>
      <c r="G29" s="66">
        <f>'5-Year Plan (2014-19)'!EL82</f>
        <v>60000</v>
      </c>
      <c r="H29" s="66">
        <f>'5-Year Plan (2014-19)'!GJ82</f>
        <v>60000</v>
      </c>
      <c r="I29" s="69">
        <f>'5-Year Plan (2014-19)'!IH82</f>
        <v>60000</v>
      </c>
      <c r="J29" s="69">
        <f>'5-Year Plan (2014-19)'!KF82</f>
        <v>60000</v>
      </c>
    </row>
    <row r="30" spans="1:11" ht="15" thickBot="1">
      <c r="A30" s="1068"/>
      <c r="B30" s="51"/>
      <c r="C30" s="1070" t="s">
        <v>45</v>
      </c>
      <c r="D30" s="7" t="s">
        <v>121</v>
      </c>
      <c r="E30" s="60">
        <f>'5-Year Plan (2014-19)'!AQ82</f>
        <v>0</v>
      </c>
      <c r="F30" s="66">
        <f>'5-Year Plan (2014-19)'!CO82</f>
        <v>0</v>
      </c>
      <c r="G30" s="66">
        <f>'5-Year Plan (2014-19)'!EM82</f>
        <v>0</v>
      </c>
      <c r="H30" s="66">
        <f>'5-Year Plan (2014-19)'!GK82</f>
        <v>0</v>
      </c>
      <c r="I30" s="69">
        <f>'5-Year Plan (2014-19)'!II82</f>
        <v>0</v>
      </c>
      <c r="J30" s="69">
        <f>'5-Year Plan (2014-19)'!KG82</f>
        <v>0</v>
      </c>
    </row>
    <row r="31" spans="1:11" ht="15" thickBot="1">
      <c r="A31" s="1068"/>
      <c r="B31" s="51"/>
      <c r="C31" s="1070"/>
      <c r="D31" s="57" t="s">
        <v>49</v>
      </c>
      <c r="E31" s="60">
        <f>'5-Year Plan (2014-19)'!AS82</f>
        <v>0</v>
      </c>
      <c r="F31" s="66">
        <f>'5-Year Plan (2014-19)'!CQ82</f>
        <v>0</v>
      </c>
      <c r="G31" s="66">
        <f>'5-Year Plan (2014-19)'!EO82</f>
        <v>0</v>
      </c>
      <c r="H31" s="66">
        <f>'5-Year Plan (2014-19)'!GM82</f>
        <v>0</v>
      </c>
      <c r="I31" s="69">
        <f>'5-Year Plan (2014-19)'!IK82</f>
        <v>0</v>
      </c>
      <c r="J31" s="69">
        <f>'5-Year Plan (2014-19)'!KI82</f>
        <v>0</v>
      </c>
    </row>
    <row r="32" spans="1:11" ht="15" thickBot="1">
      <c r="A32" s="1068"/>
      <c r="B32" s="51"/>
      <c r="C32" s="1070" t="s">
        <v>46</v>
      </c>
      <c r="D32" s="7" t="s">
        <v>121</v>
      </c>
      <c r="E32" s="60">
        <f>'5-Year Plan (2014-19)'!AT82</f>
        <v>0</v>
      </c>
      <c r="F32" s="66">
        <f>'5-Year Plan (2014-19)'!CR82</f>
        <v>0</v>
      </c>
      <c r="G32" s="66">
        <f>'5-Year Plan (2014-19)'!EP82</f>
        <v>50</v>
      </c>
      <c r="H32" s="66">
        <f>'5-Year Plan (2014-19)'!GN82</f>
        <v>0</v>
      </c>
      <c r="I32" s="69">
        <f>'5-Year Plan (2014-19)'!IL82</f>
        <v>0</v>
      </c>
      <c r="J32" s="69">
        <f>'5-Year Plan (2014-19)'!KJ82</f>
        <v>0</v>
      </c>
    </row>
    <row r="33" spans="1:11" ht="15" thickBot="1">
      <c r="A33" s="1068"/>
      <c r="B33" s="52"/>
      <c r="C33" s="1070"/>
      <c r="D33" s="57" t="s">
        <v>49</v>
      </c>
      <c r="E33" s="72">
        <f>'5-Year Plan (2014-19)'!AV82</f>
        <v>0</v>
      </c>
      <c r="F33" s="73">
        <f>'5-Year Plan (2014-19)'!CT82</f>
        <v>0</v>
      </c>
      <c r="G33" s="73">
        <f>'5-Year Plan (2014-19)'!ER82</f>
        <v>50000</v>
      </c>
      <c r="H33" s="73">
        <f>'5-Year Plan (2014-19)'!GP82</f>
        <v>0</v>
      </c>
      <c r="I33" s="74">
        <f>'5-Year Plan (2014-19)'!IN82</f>
        <v>0</v>
      </c>
      <c r="J33" s="74">
        <f>'5-Year Plan (2014-19)'!KL82</f>
        <v>0</v>
      </c>
    </row>
    <row r="34" spans="1:11" ht="15.75" thickBot="1">
      <c r="A34" s="1069"/>
      <c r="B34" s="1071" t="s">
        <v>73</v>
      </c>
      <c r="C34" s="1072"/>
      <c r="D34" s="64" t="s">
        <v>49</v>
      </c>
      <c r="E34" s="81">
        <f>'5-Year Plan (2014-19)'!AW82</f>
        <v>0</v>
      </c>
      <c r="F34" s="82">
        <f>'5-Year Plan (2014-19)'!CU82</f>
        <v>191550</v>
      </c>
      <c r="G34" s="82">
        <f>'5-Year Plan (2014-19)'!ES82</f>
        <v>210050</v>
      </c>
      <c r="H34" s="82">
        <f>'5-Year Plan (2014-19)'!GQ82</f>
        <v>144125</v>
      </c>
      <c r="I34" s="83">
        <f>'5-Year Plan (2014-19)'!IO82</f>
        <v>110000</v>
      </c>
      <c r="J34" s="83">
        <f>'5-Year Plan (2014-19)'!KM82</f>
        <v>127500</v>
      </c>
      <c r="K34" s="65"/>
    </row>
    <row r="35" spans="1:11" s="53" customFormat="1" ht="16.149999999999999" customHeight="1" thickBot="1">
      <c r="A35" s="1073" t="s">
        <v>75</v>
      </c>
      <c r="B35" s="54"/>
      <c r="C35" s="91" t="s">
        <v>86</v>
      </c>
      <c r="D35" s="57" t="s">
        <v>49</v>
      </c>
      <c r="E35" s="60">
        <f>'5-Year Plan (2014-19)'!AX82</f>
        <v>0</v>
      </c>
      <c r="F35" s="66">
        <f>'5-Year Plan (2014-19)'!CV82</f>
        <v>0</v>
      </c>
      <c r="G35" s="66">
        <f>'5-Year Plan (2014-19)'!ET82</f>
        <v>0</v>
      </c>
      <c r="H35" s="66">
        <f>'5-Year Plan (2014-19)'!GR82</f>
        <v>0</v>
      </c>
      <c r="I35" s="69">
        <f>'5-Year Plan (2014-19)'!IP82</f>
        <v>0</v>
      </c>
      <c r="J35" s="69">
        <f>'5-Year Plan (2014-19)'!KN82</f>
        <v>0</v>
      </c>
    </row>
    <row r="36" spans="1:11" s="53" customFormat="1" ht="29.45" customHeight="1" thickBot="1">
      <c r="A36" s="1074"/>
      <c r="B36" s="54"/>
      <c r="C36" s="62" t="s">
        <v>69</v>
      </c>
      <c r="D36" s="57" t="s">
        <v>49</v>
      </c>
      <c r="E36" s="60">
        <f>'5-Year Plan (2014-19)'!AY82</f>
        <v>30000</v>
      </c>
      <c r="F36" s="66">
        <f>'5-Year Plan (2014-19)'!CW82</f>
        <v>20000</v>
      </c>
      <c r="G36" s="66">
        <f>'5-Year Plan (2014-19)'!EU82</f>
        <v>20000</v>
      </c>
      <c r="H36" s="66">
        <f>'5-Year Plan (2014-19)'!GS82</f>
        <v>15000</v>
      </c>
      <c r="I36" s="69">
        <f>'5-Year Plan (2014-19)'!IQ82</f>
        <v>15000</v>
      </c>
      <c r="J36" s="69">
        <f>'5-Year Plan (2014-19)'!KO82</f>
        <v>15000</v>
      </c>
    </row>
    <row r="37" spans="1:11" s="53" customFormat="1" ht="43.9" customHeight="1" thickBot="1">
      <c r="A37" s="1074"/>
      <c r="B37" s="55"/>
      <c r="C37" s="62" t="s">
        <v>47</v>
      </c>
      <c r="D37" s="7" t="s">
        <v>49</v>
      </c>
      <c r="E37" s="61">
        <f>'5-Year Plan (2014-19)'!AZ82</f>
        <v>52976.5</v>
      </c>
      <c r="F37" s="70">
        <f>'5-Year Plan (2014-19)'!CX82</f>
        <v>183871.51</v>
      </c>
      <c r="G37" s="70">
        <f>'5-Year Plan (2014-19)'!EV82</f>
        <v>109411.716</v>
      </c>
      <c r="H37" s="70">
        <f>'5-Year Plan (2014-19)'!GT82</f>
        <v>53134.861000000004</v>
      </c>
      <c r="I37" s="71">
        <f>'5-Year Plan (2014-19)'!IR82</f>
        <v>45250.2</v>
      </c>
      <c r="J37" s="71">
        <f>'5-Year Plan (2014-19)'!KP82</f>
        <v>39034.400000000001</v>
      </c>
    </row>
    <row r="38" spans="1:11" ht="15" customHeight="1" thickBot="1">
      <c r="A38" s="1075"/>
      <c r="B38" s="953" t="s">
        <v>135</v>
      </c>
      <c r="C38" s="954"/>
      <c r="D38" s="86" t="s">
        <v>49</v>
      </c>
      <c r="E38" s="87">
        <f>SUM(E35:E37)</f>
        <v>82976.5</v>
      </c>
      <c r="F38" s="87">
        <f t="shared" ref="F38:J38" si="0">SUM(F35:F37)</f>
        <v>203871.51</v>
      </c>
      <c r="G38" s="87">
        <f t="shared" si="0"/>
        <v>129411.716</v>
      </c>
      <c r="H38" s="87">
        <f t="shared" si="0"/>
        <v>68134.861000000004</v>
      </c>
      <c r="I38" s="87">
        <f t="shared" si="0"/>
        <v>60250.2</v>
      </c>
      <c r="J38" s="87">
        <f t="shared" si="0"/>
        <v>54034.400000000001</v>
      </c>
    </row>
    <row r="39" spans="1:11" ht="15.75" thickBot="1">
      <c r="B39" s="1058" t="s">
        <v>136</v>
      </c>
      <c r="C39" s="1059"/>
      <c r="D39" s="88" t="s">
        <v>49</v>
      </c>
      <c r="E39" s="89">
        <f>SUM(E38,E34,E23)</f>
        <v>312741.5</v>
      </c>
      <c r="F39" s="89">
        <f>SUM(F38,F34,F23)</f>
        <v>1442586.6099999999</v>
      </c>
      <c r="G39" s="89">
        <f>SUM(G38,G34,G23)</f>
        <v>1350728.8760000002</v>
      </c>
      <c r="H39" s="89">
        <f>SUM(H38,H34,H23)</f>
        <v>599483.47100000002</v>
      </c>
      <c r="I39" s="89">
        <f>SUM(I38,I34,I23)</f>
        <v>662752.19999999995</v>
      </c>
      <c r="J39" s="89">
        <f t="shared" ref="J39" si="1">SUM(J38,J34,J23)</f>
        <v>594378.4</v>
      </c>
    </row>
    <row r="43" spans="1:11" ht="15" thickBot="1"/>
    <row r="44" spans="1:11" ht="21" thickBot="1">
      <c r="E44" s="1090" t="s">
        <v>10</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(2014-19)'!E72</f>
        <v>50</v>
      </c>
      <c r="F47" s="67">
        <f>'5-Year Plan (2014-19)'!BC72</f>
        <v>0</v>
      </c>
      <c r="G47" s="67">
        <f>'5-Year Plan (2014-19)'!DA72</f>
        <v>0</v>
      </c>
      <c r="H47" s="67">
        <f>'5-Year Plan (2014-19)'!EY72</f>
        <v>0</v>
      </c>
      <c r="I47" s="68">
        <f>'5-Year Plan (2014-19)'!GW72</f>
        <v>0</v>
      </c>
      <c r="J47" s="68">
        <f>'5-Year Plan (2014-19)'!IU72</f>
        <v>0</v>
      </c>
    </row>
    <row r="48" spans="1:11" ht="15" thickBot="1">
      <c r="A48" s="1077"/>
      <c r="B48" s="1080"/>
      <c r="C48" s="1070"/>
      <c r="D48" s="57" t="s">
        <v>49</v>
      </c>
      <c r="E48" s="59">
        <f>'5-Year Plan (2014-19)'!G72</f>
        <v>1500</v>
      </c>
      <c r="F48" s="66">
        <f>'5-Year Plan (2014-19)'!BE72</f>
        <v>0</v>
      </c>
      <c r="G48" s="66">
        <f>'5-Year Plan (2014-19)'!DC72</f>
        <v>0</v>
      </c>
      <c r="H48" s="66">
        <f>'5-Year Plan (2014-19)'!FA72</f>
        <v>0</v>
      </c>
      <c r="I48" s="69">
        <f>'5-Year Plan (2014-19)'!GY72</f>
        <v>0</v>
      </c>
      <c r="J48" s="69">
        <f>'5-Year Plan (2014-19)'!IW72</f>
        <v>0</v>
      </c>
    </row>
    <row r="49" spans="1:10" ht="15" thickBot="1">
      <c r="A49" s="1077"/>
      <c r="B49" s="1080"/>
      <c r="C49" s="1070" t="s">
        <v>65</v>
      </c>
      <c r="D49" s="7" t="s">
        <v>121</v>
      </c>
      <c r="E49" s="60">
        <f>'5-Year Plan (2014-19)'!H72</f>
        <v>3500</v>
      </c>
      <c r="F49" s="66">
        <f>'5-Year Plan (2014-19)'!BF72</f>
        <v>0</v>
      </c>
      <c r="G49" s="66">
        <f>'5-Year Plan (2014-19)'!DD72</f>
        <v>0</v>
      </c>
      <c r="H49" s="66">
        <f>'5-Year Plan (2014-19)'!FB72</f>
        <v>0</v>
      </c>
      <c r="I49" s="69">
        <f>'5-Year Plan (2014-19)'!GZ72</f>
        <v>0</v>
      </c>
      <c r="J49" s="69">
        <f>'5-Year Plan (2014-19)'!IX72</f>
        <v>0</v>
      </c>
    </row>
    <row r="50" spans="1:10" ht="15" thickBot="1">
      <c r="A50" s="1077"/>
      <c r="B50" s="1080"/>
      <c r="C50" s="1070"/>
      <c r="D50" s="57" t="s">
        <v>49</v>
      </c>
      <c r="E50" s="60">
        <f>'5-Year Plan (2014-19)'!J72</f>
        <v>122500</v>
      </c>
      <c r="F50" s="66">
        <f>'5-Year Plan (2014-19)'!BH72</f>
        <v>0</v>
      </c>
      <c r="G50" s="66">
        <f>'5-Year Plan (2014-19)'!DF72</f>
        <v>0</v>
      </c>
      <c r="H50" s="66">
        <f>'5-Year Plan (2014-19)'!FD72</f>
        <v>0</v>
      </c>
      <c r="I50" s="69">
        <f>'5-Year Plan (2014-19)'!HB72</f>
        <v>0</v>
      </c>
      <c r="J50" s="69">
        <f>'5-Year Plan (2014-19)'!IZ72</f>
        <v>0</v>
      </c>
    </row>
    <row r="51" spans="1:10" ht="15" thickBot="1">
      <c r="A51" s="1077"/>
      <c r="B51" s="1080"/>
      <c r="C51" s="1070" t="s">
        <v>226</v>
      </c>
      <c r="D51" s="7" t="s">
        <v>121</v>
      </c>
      <c r="E51" s="60">
        <f>'5-Year Plan (2014-19)'!K72</f>
        <v>0</v>
      </c>
      <c r="F51" s="66">
        <f>'5-Year Plan (2014-19)'!BI72</f>
        <v>5379.7</v>
      </c>
      <c r="G51" s="66">
        <f>'5-Year Plan (2014-19)'!DG72</f>
        <v>4067.4</v>
      </c>
      <c r="H51" s="66">
        <f>'5-Year Plan (2014-19)'!FE72</f>
        <v>2819</v>
      </c>
      <c r="I51" s="69">
        <f>'5-Year Plan (2014-19)'!HC72</f>
        <v>2525</v>
      </c>
      <c r="J51" s="69">
        <f>'5-Year Plan (2014-19)'!JA72</f>
        <v>2542.9</v>
      </c>
    </row>
    <row r="52" spans="1:10" ht="15" thickBot="1">
      <c r="A52" s="1077"/>
      <c r="B52" s="1080"/>
      <c r="C52" s="1070"/>
      <c r="D52" s="57" t="s">
        <v>49</v>
      </c>
      <c r="E52" s="60">
        <f>'5-Year Plan (2014-19)'!M72</f>
        <v>0</v>
      </c>
      <c r="F52" s="66">
        <f>'5-Year Plan (2014-19)'!BK72</f>
        <v>106332.1</v>
      </c>
      <c r="G52" s="66">
        <f>'5-Year Plan (2014-19)'!DI72</f>
        <v>86471.16</v>
      </c>
      <c r="H52" s="66">
        <f>'5-Year Plan (2014-19)'!FG72</f>
        <v>57343.61</v>
      </c>
      <c r="I52" s="69">
        <f>'5-Year Plan (2014-19)'!HE72</f>
        <v>47404</v>
      </c>
      <c r="J52" s="69">
        <f>'5-Year Plan (2014-19)'!JC72</f>
        <v>49906</v>
      </c>
    </row>
    <row r="53" spans="1:10" ht="15" customHeight="1" thickBot="1">
      <c r="A53" s="1077"/>
      <c r="B53" s="1080"/>
      <c r="C53" s="1070" t="s">
        <v>272</v>
      </c>
      <c r="D53" s="7" t="s">
        <v>121</v>
      </c>
      <c r="E53" s="60">
        <f>'5-Year Plan (2014-19)'!N72</f>
        <v>0</v>
      </c>
      <c r="F53" s="66">
        <f>'5-Year Plan (2014-19)'!BL72</f>
        <v>6700</v>
      </c>
      <c r="G53" s="66">
        <f>'5-Year Plan (2014-19)'!DJ72</f>
        <v>5500</v>
      </c>
      <c r="H53" s="66">
        <f>'5-Year Plan (2014-19)'!FH72</f>
        <v>4000</v>
      </c>
      <c r="I53" s="69">
        <f>'5-Year Plan (2014-19)'!HF72</f>
        <v>4000</v>
      </c>
      <c r="J53" s="69">
        <f>'5-Year Plan (2014-19)'!JD72</f>
        <v>4000</v>
      </c>
    </row>
    <row r="54" spans="1:10" ht="15" customHeight="1" thickBot="1">
      <c r="A54" s="1077"/>
      <c r="B54" s="1081"/>
      <c r="C54" s="1070"/>
      <c r="D54" s="57" t="s">
        <v>49</v>
      </c>
      <c r="E54" s="60">
        <f>'5-Year Plan (2014-19)'!P72</f>
        <v>0</v>
      </c>
      <c r="F54" s="66">
        <f>'5-Year Plan (2014-19)'!BN72</f>
        <v>208500</v>
      </c>
      <c r="G54" s="66">
        <f>'5-Year Plan (2014-19)'!DL72</f>
        <v>172500</v>
      </c>
      <c r="H54" s="66">
        <f>'5-Year Plan (2014-19)'!FJ72</f>
        <v>120000</v>
      </c>
      <c r="I54" s="69">
        <f>'5-Year Plan (2014-19)'!HH72</f>
        <v>120000</v>
      </c>
      <c r="J54" s="69">
        <f>'5-Year Plan (2014-19)'!JF72</f>
        <v>120000</v>
      </c>
    </row>
    <row r="55" spans="1:10" ht="15.75" thickBot="1">
      <c r="A55" s="1077"/>
      <c r="B55" s="8"/>
      <c r="C55" s="1070" t="s">
        <v>43</v>
      </c>
      <c r="D55" s="7" t="s">
        <v>121</v>
      </c>
      <c r="E55" s="60">
        <f>'5-Year Plan (2014-19)'!Q72</f>
        <v>0</v>
      </c>
      <c r="F55" s="66">
        <f>'5-Year Plan (2014-19)'!BO72</f>
        <v>145.69999999999999</v>
      </c>
      <c r="G55" s="66">
        <f>'5-Year Plan (2014-19)'!DM72</f>
        <v>63</v>
      </c>
      <c r="H55" s="66">
        <f>'5-Year Plan (2014-19)'!FK72</f>
        <v>0</v>
      </c>
      <c r="I55" s="69">
        <f>'5-Year Plan (2014-19)'!HI72</f>
        <v>0</v>
      </c>
      <c r="J55" s="69">
        <f>'5-Year Plan (2014-19)'!JG72</f>
        <v>0</v>
      </c>
    </row>
    <row r="56" spans="1:10" ht="15" thickBot="1">
      <c r="A56" s="1077"/>
      <c r="B56" s="47"/>
      <c r="C56" s="1070"/>
      <c r="D56" s="57" t="s">
        <v>49</v>
      </c>
      <c r="E56" s="60">
        <f>'5-Year Plan (2014-19)'!S72</f>
        <v>0</v>
      </c>
      <c r="F56" s="66">
        <f>'5-Year Plan (2014-19)'!BQ72</f>
        <v>135760</v>
      </c>
      <c r="G56" s="66">
        <f>'5-Year Plan (2014-19)'!DO72</f>
        <v>50400</v>
      </c>
      <c r="H56" s="66">
        <f>'5-Year Plan (2014-19)'!FM72</f>
        <v>0</v>
      </c>
      <c r="I56" s="69">
        <f>'5-Year Plan (2014-19)'!HK72</f>
        <v>0</v>
      </c>
      <c r="J56" s="69">
        <f>'5-Year Plan (2014-19)'!JI72</f>
        <v>0</v>
      </c>
    </row>
    <row r="57" spans="1:10" ht="15" thickBot="1">
      <c r="A57" s="1077"/>
      <c r="B57" s="48"/>
      <c r="C57" s="1070" t="s">
        <v>41</v>
      </c>
      <c r="D57" s="7" t="s">
        <v>121</v>
      </c>
      <c r="E57" s="60">
        <f>'5-Year Plan (2014-19)'!T72</f>
        <v>53</v>
      </c>
      <c r="F57" s="66">
        <f>'5-Year Plan (2014-19)'!BR72</f>
        <v>462</v>
      </c>
      <c r="G57" s="66">
        <f>'5-Year Plan (2014-19)'!DP72</f>
        <v>367.1</v>
      </c>
      <c r="H57" s="66">
        <f>'5-Year Plan (2014-19)'!FN72</f>
        <v>111</v>
      </c>
      <c r="I57" s="69">
        <f>'5-Year Plan (2014-19)'!HL72</f>
        <v>206.3</v>
      </c>
      <c r="J57" s="69">
        <f>'5-Year Plan (2014-19)'!JJ72</f>
        <v>96.1</v>
      </c>
    </row>
    <row r="58" spans="1:10" ht="15" thickBot="1">
      <c r="A58" s="1077"/>
      <c r="B58" s="48"/>
      <c r="C58" s="1070"/>
      <c r="D58" s="57" t="s">
        <v>49</v>
      </c>
      <c r="E58" s="60">
        <f>'5-Year Plan (2014-19)'!V72</f>
        <v>45050</v>
      </c>
      <c r="F58" s="66">
        <f>'5-Year Plan (2014-19)'!BT72</f>
        <v>319565</v>
      </c>
      <c r="G58" s="66">
        <f>'5-Year Plan (2014-19)'!DR72</f>
        <v>247521</v>
      </c>
      <c r="H58" s="66">
        <f>'5-Year Plan (2014-19)'!FP72</f>
        <v>74500</v>
      </c>
      <c r="I58" s="69">
        <f>'5-Year Plan (2014-19)'!HN72</f>
        <v>141498</v>
      </c>
      <c r="J58" s="69">
        <f>'5-Year Plan (2014-19)'!JL72</f>
        <v>67238</v>
      </c>
    </row>
    <row r="59" spans="1:10" ht="15" thickBot="1">
      <c r="A59" s="1077"/>
      <c r="B59" s="48"/>
      <c r="C59" s="963" t="s">
        <v>342</v>
      </c>
      <c r="D59" s="7" t="s">
        <v>121</v>
      </c>
      <c r="E59" s="60">
        <f>'5-Year Plan (2014-19)'!W72</f>
        <v>0</v>
      </c>
      <c r="F59" s="66">
        <f>'5-Year Plan (2014-19)'!BU72</f>
        <v>0</v>
      </c>
      <c r="G59" s="66">
        <f>'5-Year Plan (2014-19)'!DS72</f>
        <v>100</v>
      </c>
      <c r="H59" s="66">
        <f>'5-Year Plan (2014-19)'!FQ72</f>
        <v>0</v>
      </c>
      <c r="I59" s="69">
        <f>'5-Year Plan (2014-19)'!HO72</f>
        <v>0</v>
      </c>
      <c r="J59" s="69">
        <f>'5-Year Plan (2014-19)'!JM72</f>
        <v>0</v>
      </c>
    </row>
    <row r="60" spans="1:10" ht="15" customHeight="1" thickBot="1">
      <c r="A60" s="1077"/>
      <c r="B60" s="48"/>
      <c r="C60" s="964"/>
      <c r="D60" s="57" t="s">
        <v>49</v>
      </c>
      <c r="E60" s="60">
        <f>'5-Year Plan (2014-19)'!Y72</f>
        <v>0</v>
      </c>
      <c r="F60" s="66">
        <f>'5-Year Plan (2014-19)'!BW72</f>
        <v>0</v>
      </c>
      <c r="G60" s="66">
        <f>'5-Year Plan (2014-19)'!DU72</f>
        <v>150000</v>
      </c>
      <c r="H60" s="66">
        <f>'5-Year Plan (2014-19)'!FS72</f>
        <v>0</v>
      </c>
      <c r="I60" s="69">
        <f>'5-Year Plan (2014-19)'!HQ72</f>
        <v>0</v>
      </c>
      <c r="J60" s="69">
        <f>'5-Year Plan (2014-19)'!JO72</f>
        <v>0</v>
      </c>
    </row>
    <row r="61" spans="1:10" ht="29.25" thickBot="1">
      <c r="A61" s="1077"/>
      <c r="B61" s="48"/>
      <c r="C61" s="1070" t="s">
        <v>52</v>
      </c>
      <c r="D61" s="7" t="s">
        <v>51</v>
      </c>
      <c r="E61" s="60">
        <f>'5-Year Plan (2014-19)'!Z72</f>
        <v>0</v>
      </c>
      <c r="F61" s="66">
        <f>'5-Year Plan (2014-19)'!BX72</f>
        <v>494960</v>
      </c>
      <c r="G61" s="66">
        <f>'5-Year Plan (2014-19)'!DV72</f>
        <v>476960</v>
      </c>
      <c r="H61" s="66">
        <f>'5-Year Plan (2014-19)'!FT72</f>
        <v>227360</v>
      </c>
      <c r="I61" s="69">
        <f>'5-Year Plan (2014-19)'!HR72</f>
        <v>46400</v>
      </c>
      <c r="J61" s="69">
        <f>'5-Year Plan (2014-19)'!JP72</f>
        <v>7520</v>
      </c>
    </row>
    <row r="62" spans="1:10" ht="15" thickBot="1">
      <c r="A62" s="1077"/>
      <c r="B62" s="48"/>
      <c r="C62" s="1070"/>
      <c r="D62" s="57" t="s">
        <v>49</v>
      </c>
      <c r="E62" s="60">
        <f>'5-Year Plan (2014-19)'!AB72</f>
        <v>0</v>
      </c>
      <c r="F62" s="66">
        <f>'5-Year Plan (2014-19)'!BZ72</f>
        <v>237458</v>
      </c>
      <c r="G62" s="66">
        <f>'5-Year Plan (2014-19)'!DX72</f>
        <v>269325</v>
      </c>
      <c r="H62" s="66">
        <f>'5-Year Plan (2014-19)'!FV72</f>
        <v>123130</v>
      </c>
      <c r="I62" s="69">
        <f>'5-Year Plan (2014-19)'!HT72</f>
        <v>20300</v>
      </c>
      <c r="J62" s="69">
        <f>'5-Year Plan (2014-19)'!JR72</f>
        <v>4700</v>
      </c>
    </row>
    <row r="63" spans="1:10" ht="29.25" thickBot="1">
      <c r="A63" s="1077"/>
      <c r="B63" s="48"/>
      <c r="C63" s="401" t="s">
        <v>50</v>
      </c>
      <c r="D63" s="7" t="s">
        <v>51</v>
      </c>
      <c r="E63" s="60">
        <f>'5-Year Plan (2014-19)'!AC72</f>
        <v>0</v>
      </c>
      <c r="F63" s="66">
        <f>'5-Year Plan (2014-19)'!CA72</f>
        <v>227360</v>
      </c>
      <c r="G63" s="66">
        <f>'5-Year Plan (2014-19)'!DY72</f>
        <v>46400</v>
      </c>
      <c r="H63" s="66">
        <f>'5-Year Plan (2014-19)'!FW72</f>
        <v>7520</v>
      </c>
      <c r="I63" s="69">
        <f>'5-Year Plan (2014-19)'!HU72</f>
        <v>15040</v>
      </c>
      <c r="J63" s="69">
        <f>'5-Year Plan (2014-19)'!JS72</f>
        <v>0</v>
      </c>
    </row>
    <row r="64" spans="1:10" ht="15" thickBot="1">
      <c r="A64" s="1077"/>
      <c r="B64" s="48"/>
      <c r="C64" s="1070" t="s">
        <v>120</v>
      </c>
      <c r="D64" s="7" t="s">
        <v>121</v>
      </c>
      <c r="E64" s="60">
        <f>'5-Year Plan (2014-19)'!AD72</f>
        <v>0</v>
      </c>
      <c r="F64" s="66">
        <f>'5-Year Plan (2014-19)'!CB72</f>
        <v>0</v>
      </c>
      <c r="G64" s="66">
        <f>'5-Year Plan (2014-19)'!DZ72</f>
        <v>0</v>
      </c>
      <c r="H64" s="66">
        <f>'5-Year Plan (2014-19)'!FX72</f>
        <v>0</v>
      </c>
      <c r="I64" s="69">
        <f>'5-Year Plan (2014-19)'!HV72</f>
        <v>0</v>
      </c>
      <c r="J64" s="69">
        <f>'5-Year Plan (2014-19)'!JT72</f>
        <v>0</v>
      </c>
    </row>
    <row r="65" spans="1:10" ht="15" thickBot="1">
      <c r="A65" s="1077"/>
      <c r="B65" s="48"/>
      <c r="C65" s="963"/>
      <c r="D65" s="57" t="s">
        <v>49</v>
      </c>
      <c r="E65" s="72">
        <f>'5-Year Plan (2014-19)'!AF72</f>
        <v>0</v>
      </c>
      <c r="F65" s="73">
        <f>'5-Year Plan (2014-19)'!CD72</f>
        <v>0</v>
      </c>
      <c r="G65" s="73">
        <f>'5-Year Plan (2014-19)'!EB72</f>
        <v>0</v>
      </c>
      <c r="H65" s="73">
        <f>'5-Year Plan (2014-19)'!FZ72</f>
        <v>0</v>
      </c>
      <c r="I65" s="74">
        <f>'5-Year Plan (2014-19)'!HX72</f>
        <v>0</v>
      </c>
      <c r="J65" s="74">
        <f>'5-Year Plan (2014-19)'!JV72</f>
        <v>0</v>
      </c>
    </row>
    <row r="66" spans="1:10" ht="15.75" thickBot="1">
      <c r="A66" s="1078"/>
      <c r="B66" s="1082" t="s">
        <v>72</v>
      </c>
      <c r="C66" s="1083"/>
      <c r="D66" s="63" t="s">
        <v>49</v>
      </c>
      <c r="E66" s="78">
        <f>'5-Year Plan (2014-19)'!AG72</f>
        <v>169050</v>
      </c>
      <c r="F66" s="79">
        <f>'5-Year Plan (2014-19)'!CE72</f>
        <v>1007615.1</v>
      </c>
      <c r="G66" s="79">
        <f>'5-Year Plan (2014-19)'!EC72</f>
        <v>976217.16</v>
      </c>
      <c r="H66" s="79">
        <f>'5-Year Plan (2014-19)'!GA72</f>
        <v>374973.61</v>
      </c>
      <c r="I66" s="80">
        <f>'5-Year Plan (2014-19)'!HY72</f>
        <v>329202</v>
      </c>
      <c r="J66" s="80">
        <f>'5-Year Plan (2014-19)'!JW72</f>
        <v>241844</v>
      </c>
    </row>
    <row r="67" spans="1:10" ht="15" thickBot="1">
      <c r="A67" s="1067" t="s">
        <v>78</v>
      </c>
      <c r="B67" s="50"/>
      <c r="C67" s="1070" t="s">
        <v>68</v>
      </c>
      <c r="D67" s="7" t="s">
        <v>121</v>
      </c>
      <c r="E67" s="75">
        <f>'5-Year Plan (2014-19)'!AH72</f>
        <v>0</v>
      </c>
      <c r="F67" s="76">
        <f>'5-Year Plan (2014-19)'!CF72</f>
        <v>1930</v>
      </c>
      <c r="G67" s="76">
        <f>'5-Year Plan (2014-19)'!ED72</f>
        <v>1330</v>
      </c>
      <c r="H67" s="76">
        <f>'5-Year Plan (2014-19)'!GB72</f>
        <v>500</v>
      </c>
      <c r="I67" s="77">
        <f>'5-Year Plan (2014-19)'!HZ72</f>
        <v>0</v>
      </c>
      <c r="J67" s="77">
        <f>'5-Year Plan (2014-19)'!JX72</f>
        <v>500</v>
      </c>
    </row>
    <row r="68" spans="1:10" ht="15" thickBot="1">
      <c r="A68" s="1068"/>
      <c r="B68" s="51"/>
      <c r="C68" s="1070"/>
      <c r="D68" s="57" t="s">
        <v>49</v>
      </c>
      <c r="E68" s="60">
        <f>'5-Year Plan (2014-19)'!AJ72</f>
        <v>0</v>
      </c>
      <c r="F68" s="66">
        <f>'5-Year Plan (2014-19)'!CH72</f>
        <v>67550</v>
      </c>
      <c r="G68" s="66">
        <f>'5-Year Plan (2014-19)'!EF72</f>
        <v>46550</v>
      </c>
      <c r="H68" s="66">
        <f>'5-Year Plan (2014-19)'!GD72</f>
        <v>17500</v>
      </c>
      <c r="I68" s="69">
        <f>'5-Year Plan (2014-19)'!IB72</f>
        <v>0</v>
      </c>
      <c r="J68" s="69">
        <f>'5-Year Plan (2014-19)'!JZ72</f>
        <v>17500</v>
      </c>
    </row>
    <row r="69" spans="1:10" ht="15" thickBot="1">
      <c r="A69" s="1068"/>
      <c r="B69" s="51"/>
      <c r="C69" s="1070" t="s">
        <v>74</v>
      </c>
      <c r="D69" s="7" t="s">
        <v>121</v>
      </c>
      <c r="E69" s="60">
        <f>'5-Year Plan (2014-19)'!AK72</f>
        <v>0</v>
      </c>
      <c r="F69" s="66">
        <f>'5-Year Plan (2014-19)'!CI72</f>
        <v>50</v>
      </c>
      <c r="G69" s="66">
        <f>'5-Year Plan (2014-19)'!EG72</f>
        <v>50</v>
      </c>
      <c r="H69" s="66">
        <f>'5-Year Plan (2014-19)'!GE72</f>
        <v>50</v>
      </c>
      <c r="I69" s="69">
        <f>'5-Year Plan (2014-19)'!IC72</f>
        <v>50</v>
      </c>
      <c r="J69" s="69">
        <f>'5-Year Plan (2014-19)'!KA72</f>
        <v>50</v>
      </c>
    </row>
    <row r="70" spans="1:10" ht="15" thickBot="1">
      <c r="A70" s="1068"/>
      <c r="B70" s="51"/>
      <c r="C70" s="1070"/>
      <c r="D70" s="57" t="s">
        <v>49</v>
      </c>
      <c r="E70" s="60">
        <f>'5-Year Plan (2014-19)'!AM72</f>
        <v>0</v>
      </c>
      <c r="F70" s="66">
        <f>'5-Year Plan (2014-19)'!CK72</f>
        <v>50000</v>
      </c>
      <c r="G70" s="66">
        <f>'5-Year Plan (2014-19)'!EI72</f>
        <v>50000</v>
      </c>
      <c r="H70" s="66">
        <f>'5-Year Plan (2014-19)'!GG72</f>
        <v>50000</v>
      </c>
      <c r="I70" s="69">
        <f>'5-Year Plan (2014-19)'!IE72</f>
        <v>50000</v>
      </c>
      <c r="J70" s="69">
        <f>'5-Year Plan (2014-19)'!KC72</f>
        <v>50000</v>
      </c>
    </row>
    <row r="71" spans="1:10" ht="15" thickBot="1">
      <c r="A71" s="1068"/>
      <c r="B71" s="51"/>
      <c r="C71" s="1070" t="s">
        <v>44</v>
      </c>
      <c r="D71" s="7" t="s">
        <v>121</v>
      </c>
      <c r="E71" s="60">
        <f>'5-Year Plan (2014-19)'!AN72</f>
        <v>0</v>
      </c>
      <c r="F71" s="66">
        <f>'5-Year Plan (2014-19)'!CL72</f>
        <v>50</v>
      </c>
      <c r="G71" s="66">
        <f>'5-Year Plan (2014-19)'!EJ72</f>
        <v>50</v>
      </c>
      <c r="H71" s="66">
        <f>'5-Year Plan (2014-19)'!GH72</f>
        <v>50</v>
      </c>
      <c r="I71" s="69">
        <f>'5-Year Plan (2014-19)'!IF72</f>
        <v>50</v>
      </c>
      <c r="J71" s="69">
        <f>'5-Year Plan (2014-19)'!KD72</f>
        <v>50</v>
      </c>
    </row>
    <row r="72" spans="1:10" ht="15" thickBot="1">
      <c r="A72" s="1068"/>
      <c r="B72" s="51"/>
      <c r="C72" s="1070"/>
      <c r="D72" s="57" t="s">
        <v>49</v>
      </c>
      <c r="E72" s="60">
        <f>'5-Year Plan (2014-19)'!AP72</f>
        <v>0</v>
      </c>
      <c r="F72" s="66">
        <f>'5-Year Plan (2014-19)'!CN72</f>
        <v>60000</v>
      </c>
      <c r="G72" s="66">
        <f>'5-Year Plan (2014-19)'!EL72</f>
        <v>60000</v>
      </c>
      <c r="H72" s="66">
        <f>'5-Year Plan (2014-19)'!GJ72</f>
        <v>60000</v>
      </c>
      <c r="I72" s="69">
        <f>'5-Year Plan (2014-19)'!IH72</f>
        <v>60000</v>
      </c>
      <c r="J72" s="69">
        <f>'5-Year Plan (2014-19)'!KF72</f>
        <v>60000</v>
      </c>
    </row>
    <row r="73" spans="1:10" ht="15" thickBot="1">
      <c r="A73" s="1068"/>
      <c r="B73" s="51"/>
      <c r="C73" s="1070" t="s">
        <v>45</v>
      </c>
      <c r="D73" s="7" t="s">
        <v>121</v>
      </c>
      <c r="E73" s="60">
        <f>'5-Year Plan (2014-19)'!AQ72</f>
        <v>0</v>
      </c>
      <c r="F73" s="66">
        <f>'5-Year Plan (2014-19)'!CO72</f>
        <v>0</v>
      </c>
      <c r="G73" s="66">
        <f>'5-Year Plan (2014-19)'!EM72</f>
        <v>0</v>
      </c>
      <c r="H73" s="66">
        <f>'5-Year Plan (2014-19)'!GK72</f>
        <v>0</v>
      </c>
      <c r="I73" s="69">
        <f>'5-Year Plan (2014-19)'!II72</f>
        <v>0</v>
      </c>
      <c r="J73" s="69">
        <f>'5-Year Plan (2014-19)'!KG72</f>
        <v>0</v>
      </c>
    </row>
    <row r="74" spans="1:10" ht="15" thickBot="1">
      <c r="A74" s="1068"/>
      <c r="B74" s="51"/>
      <c r="C74" s="1070"/>
      <c r="D74" s="57" t="s">
        <v>49</v>
      </c>
      <c r="E74" s="60">
        <f>'5-Year Plan (2014-19)'!AS72</f>
        <v>0</v>
      </c>
      <c r="F74" s="66">
        <f>'5-Year Plan (2014-19)'!CQ72</f>
        <v>0</v>
      </c>
      <c r="G74" s="66">
        <f>'5-Year Plan (2014-19)'!EO72</f>
        <v>0</v>
      </c>
      <c r="H74" s="66">
        <f>'5-Year Plan (2014-19)'!GM72</f>
        <v>0</v>
      </c>
      <c r="I74" s="69">
        <f>'5-Year Plan (2014-19)'!IK72</f>
        <v>0</v>
      </c>
      <c r="J74" s="69">
        <f>'5-Year Plan (2014-19)'!KI72</f>
        <v>0</v>
      </c>
    </row>
    <row r="75" spans="1:10" ht="15" thickBot="1">
      <c r="A75" s="1068"/>
      <c r="B75" s="51"/>
      <c r="C75" s="1070" t="s">
        <v>46</v>
      </c>
      <c r="D75" s="7" t="s">
        <v>121</v>
      </c>
      <c r="E75" s="60">
        <f>'5-Year Plan (2014-19)'!AT72</f>
        <v>0</v>
      </c>
      <c r="F75" s="66">
        <f>'5-Year Plan (2014-19)'!CR72</f>
        <v>0</v>
      </c>
      <c r="G75" s="66">
        <f>'5-Year Plan (2014-19)'!EP72</f>
        <v>50</v>
      </c>
      <c r="H75" s="66">
        <f>'5-Year Plan (2014-19)'!GN72</f>
        <v>0</v>
      </c>
      <c r="I75" s="69">
        <f>'5-Year Plan (2014-19)'!IL72</f>
        <v>0</v>
      </c>
      <c r="J75" s="69">
        <f>'5-Year Plan (2014-19)'!KJ72</f>
        <v>0</v>
      </c>
    </row>
    <row r="76" spans="1:10" ht="15" thickBot="1">
      <c r="A76" s="1068"/>
      <c r="B76" s="52"/>
      <c r="C76" s="1070"/>
      <c r="D76" s="57" t="s">
        <v>49</v>
      </c>
      <c r="E76" s="72">
        <f>'5-Year Plan (2014-19)'!AV72</f>
        <v>0</v>
      </c>
      <c r="F76" s="73">
        <f>'5-Year Plan (2014-19)'!CT72</f>
        <v>0</v>
      </c>
      <c r="G76" s="73">
        <f>'5-Year Plan (2014-19)'!ER72</f>
        <v>50000</v>
      </c>
      <c r="H76" s="73">
        <f>'5-Year Plan (2014-19)'!GP72</f>
        <v>0</v>
      </c>
      <c r="I76" s="74">
        <f>'5-Year Plan (2014-19)'!IN72</f>
        <v>0</v>
      </c>
      <c r="J76" s="74">
        <f>'5-Year Plan (2014-19)'!KL72</f>
        <v>0</v>
      </c>
    </row>
    <row r="77" spans="1:10" ht="15.75" thickBot="1">
      <c r="A77" s="1069"/>
      <c r="B77" s="1071" t="s">
        <v>73</v>
      </c>
      <c r="C77" s="1072"/>
      <c r="D77" s="64" t="s">
        <v>49</v>
      </c>
      <c r="E77" s="81">
        <f>'5-Year Plan (2014-19)'!AW72</f>
        <v>0</v>
      </c>
      <c r="F77" s="82">
        <f>'5-Year Plan (2014-19)'!CU72</f>
        <v>177550</v>
      </c>
      <c r="G77" s="82">
        <f>'5-Year Plan (2014-19)'!ES72</f>
        <v>206550</v>
      </c>
      <c r="H77" s="82">
        <f>'5-Year Plan (2014-19)'!GQ72</f>
        <v>127500</v>
      </c>
      <c r="I77" s="83">
        <f>'5-Year Plan (2014-19)'!IO72</f>
        <v>110000</v>
      </c>
      <c r="J77" s="83">
        <f>'5-Year Plan (2014-19)'!KM72</f>
        <v>127500</v>
      </c>
    </row>
    <row r="78" spans="1:10" ht="15.6" customHeight="1" thickBot="1">
      <c r="A78" s="1074" t="s">
        <v>75</v>
      </c>
      <c r="B78" s="54"/>
      <c r="C78" s="91" t="s">
        <v>86</v>
      </c>
      <c r="D78" s="57" t="s">
        <v>49</v>
      </c>
      <c r="E78" s="60">
        <f>'5-Year Plan (2014-19)'!AX72</f>
        <v>0</v>
      </c>
      <c r="F78" s="66">
        <f>'5-Year Plan (2014-19)'!CV72</f>
        <v>0</v>
      </c>
      <c r="G78" s="66">
        <f>'5-Year Plan (2014-19)'!ET72</f>
        <v>0</v>
      </c>
      <c r="H78" s="66">
        <f>'5-Year Plan (2014-19)'!GR72</f>
        <v>0</v>
      </c>
      <c r="I78" s="69">
        <f>'5-Year Plan (2014-19)'!IP72</f>
        <v>0</v>
      </c>
      <c r="J78" s="69">
        <f>'5-Year Plan (2014-19)'!KN72</f>
        <v>0</v>
      </c>
    </row>
    <row r="79" spans="1:10" ht="32.25" thickBot="1">
      <c r="A79" s="1074"/>
      <c r="B79" s="54"/>
      <c r="C79" s="62" t="s">
        <v>69</v>
      </c>
      <c r="D79" s="57" t="s">
        <v>49</v>
      </c>
      <c r="E79" s="60">
        <f>'5-Year Plan (2014-19)'!AY72</f>
        <v>20000</v>
      </c>
      <c r="F79" s="66">
        <f>'5-Year Plan (2014-19)'!CW72</f>
        <v>20000</v>
      </c>
      <c r="G79" s="66">
        <f>'5-Year Plan (2014-19)'!EU72</f>
        <v>20000</v>
      </c>
      <c r="H79" s="66">
        <f>'5-Year Plan (2014-19)'!GS72</f>
        <v>15000</v>
      </c>
      <c r="I79" s="69">
        <f>'5-Year Plan (2014-19)'!IQ72</f>
        <v>15000</v>
      </c>
      <c r="J79" s="69">
        <f>'5-Year Plan (2014-19)'!KO72</f>
        <v>15000</v>
      </c>
    </row>
    <row r="80" spans="1:10" ht="48" thickBot="1">
      <c r="A80" s="1074"/>
      <c r="B80" s="55"/>
      <c r="C80" s="62" t="s">
        <v>47</v>
      </c>
      <c r="D80" s="7" t="s">
        <v>49</v>
      </c>
      <c r="E80" s="61">
        <f>'5-Year Plan (2014-19)'!AZ72</f>
        <v>16905</v>
      </c>
      <c r="F80" s="70">
        <f>'5-Year Plan (2014-19)'!CX72</f>
        <v>118516.51000000001</v>
      </c>
      <c r="G80" s="70">
        <f>'5-Year Plan (2014-19)'!EV72</f>
        <v>103276.716</v>
      </c>
      <c r="H80" s="70">
        <f>'5-Year Plan (2014-19)'!GT72</f>
        <v>50247.361000000004</v>
      </c>
      <c r="I80" s="71">
        <f>'5-Year Plan (2014-19)'!IR72</f>
        <v>43920.2</v>
      </c>
      <c r="J80" s="71">
        <f>'5-Year Plan (2014-19)'!KP72</f>
        <v>36934.400000000001</v>
      </c>
    </row>
    <row r="81" spans="1:10" ht="15" customHeight="1" thickBot="1">
      <c r="A81" s="1075"/>
      <c r="B81" s="953" t="s">
        <v>135</v>
      </c>
      <c r="C81" s="954"/>
      <c r="D81" s="86" t="s">
        <v>49</v>
      </c>
      <c r="E81" s="87">
        <f>SUM(E78:E80)</f>
        <v>36905</v>
      </c>
      <c r="F81" s="87">
        <f t="shared" ref="F81:J81" si="2">SUM(F78:F80)</f>
        <v>138516.51</v>
      </c>
      <c r="G81" s="87">
        <f t="shared" si="2"/>
        <v>123276.716</v>
      </c>
      <c r="H81" s="87">
        <f t="shared" si="2"/>
        <v>65247.361000000004</v>
      </c>
      <c r="I81" s="87">
        <f t="shared" si="2"/>
        <v>58920.2</v>
      </c>
      <c r="J81" s="87">
        <f t="shared" si="2"/>
        <v>51934.400000000001</v>
      </c>
    </row>
    <row r="82" spans="1:10" ht="15.75" thickBot="1">
      <c r="B82" s="1058" t="s">
        <v>136</v>
      </c>
      <c r="C82" s="1059"/>
      <c r="D82" s="88" t="s">
        <v>49</v>
      </c>
      <c r="E82" s="89">
        <f>SUM(E81,E77,E66)</f>
        <v>205955</v>
      </c>
      <c r="F82" s="89">
        <f>SUM(F81,F77,F66)</f>
        <v>1323681.6099999999</v>
      </c>
      <c r="G82" s="89">
        <f>SUM(G81,G77,G66)</f>
        <v>1306043.8760000002</v>
      </c>
      <c r="H82" s="89">
        <f>SUM(H81,H77,H66)</f>
        <v>567720.97100000002</v>
      </c>
      <c r="I82" s="89">
        <f>SUM(I81,I77,I66)</f>
        <v>498122.2</v>
      </c>
      <c r="J82" s="89">
        <f t="shared" ref="J82" si="3">SUM(J81,J77,J66)</f>
        <v>421278.4</v>
      </c>
    </row>
    <row r="86" spans="1:10" ht="15" thickBot="1"/>
    <row r="87" spans="1:10" ht="21" thickBot="1">
      <c r="E87" s="1090" t="s">
        <v>11</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(2014-19)'!E77</f>
        <v>300</v>
      </c>
      <c r="F90" s="67">
        <f>'5-Year Plan (2014-19)'!BC77</f>
        <v>0</v>
      </c>
      <c r="G90" s="67">
        <f>'5-Year Plan (2014-19)'!DA77</f>
        <v>0</v>
      </c>
      <c r="H90" s="67">
        <f>'5-Year Plan (2014-19)'!EY77</f>
        <v>0</v>
      </c>
      <c r="I90" s="68">
        <f>'5-Year Plan (2014-19)'!GW77</f>
        <v>0</v>
      </c>
      <c r="J90" s="68">
        <f>'5-Year Plan (2014-19)'!IU77</f>
        <v>0</v>
      </c>
    </row>
    <row r="91" spans="1:10" ht="15" thickBot="1">
      <c r="A91" s="1077"/>
      <c r="B91" s="1080"/>
      <c r="C91" s="1070"/>
      <c r="D91" s="57" t="s">
        <v>49</v>
      </c>
      <c r="E91" s="59">
        <f>'5-Year Plan (2014-19)'!G77</f>
        <v>9000</v>
      </c>
      <c r="F91" s="66">
        <f>'5-Year Plan (2014-19)'!BE77</f>
        <v>0</v>
      </c>
      <c r="G91" s="66">
        <f>'5-Year Plan (2014-19)'!DC77</f>
        <v>0</v>
      </c>
      <c r="H91" s="66">
        <f>'5-Year Plan (2014-19)'!FA77</f>
        <v>0</v>
      </c>
      <c r="I91" s="69">
        <f>'5-Year Plan (2014-19)'!GY77</f>
        <v>0</v>
      </c>
      <c r="J91" s="69">
        <f>'5-Year Plan (2014-19)'!IW77</f>
        <v>0</v>
      </c>
    </row>
    <row r="92" spans="1:10" ht="15" thickBot="1">
      <c r="A92" s="1077"/>
      <c r="B92" s="1080"/>
      <c r="C92" s="1070" t="s">
        <v>65</v>
      </c>
      <c r="D92" s="7" t="s">
        <v>121</v>
      </c>
      <c r="E92" s="60">
        <f>'5-Year Plan (2014-19)'!H77</f>
        <v>680</v>
      </c>
      <c r="F92" s="66">
        <f>'5-Year Plan (2014-19)'!BF77</f>
        <v>750</v>
      </c>
      <c r="G92" s="66">
        <f>'5-Year Plan (2014-19)'!DD77</f>
        <v>350</v>
      </c>
      <c r="H92" s="66">
        <f>'5-Year Plan (2014-19)'!FB77</f>
        <v>350</v>
      </c>
      <c r="I92" s="69">
        <f>'5-Year Plan (2014-19)'!GZ77</f>
        <v>350</v>
      </c>
      <c r="J92" s="69">
        <f>'5-Year Plan (2014-19)'!IX77</f>
        <v>600</v>
      </c>
    </row>
    <row r="93" spans="1:10" ht="15" thickBot="1">
      <c r="A93" s="1077"/>
      <c r="B93" s="1080"/>
      <c r="C93" s="1070"/>
      <c r="D93" s="57" t="s">
        <v>49</v>
      </c>
      <c r="E93" s="60">
        <f>'5-Year Plan (2014-19)'!J77</f>
        <v>23800</v>
      </c>
      <c r="F93" s="66">
        <f>'5-Year Plan (2014-19)'!BH77</f>
        <v>26250</v>
      </c>
      <c r="G93" s="66">
        <f>'5-Year Plan (2014-19)'!DF77</f>
        <v>12250</v>
      </c>
      <c r="H93" s="66">
        <f>'5-Year Plan (2014-19)'!FD77</f>
        <v>12250</v>
      </c>
      <c r="I93" s="69">
        <f>'5-Year Plan (2014-19)'!HB77</f>
        <v>12250</v>
      </c>
      <c r="J93" s="69">
        <f>'5-Year Plan (2014-19)'!IZ77</f>
        <v>21000</v>
      </c>
    </row>
    <row r="94" spans="1:10" ht="15" thickBot="1">
      <c r="A94" s="1077"/>
      <c r="B94" s="1080"/>
      <c r="C94" s="1070" t="s">
        <v>226</v>
      </c>
      <c r="D94" s="7" t="s">
        <v>121</v>
      </c>
      <c r="E94" s="60">
        <f>'5-Year Plan (2014-19)'!K77</f>
        <v>0</v>
      </c>
      <c r="F94" s="66">
        <f>'5-Year Plan (2014-19)'!BI77</f>
        <v>0</v>
      </c>
      <c r="G94" s="66">
        <f>'5-Year Plan (2014-19)'!DG77</f>
        <v>0</v>
      </c>
      <c r="H94" s="66">
        <f>'5-Year Plan (2014-19)'!FE77</f>
        <v>0</v>
      </c>
      <c r="I94" s="69">
        <f>'5-Year Plan (2014-19)'!HC77</f>
        <v>0</v>
      </c>
      <c r="J94" s="69">
        <f>'5-Year Plan (2014-19)'!JA77</f>
        <v>0</v>
      </c>
    </row>
    <row r="95" spans="1:10" ht="15" thickBot="1">
      <c r="A95" s="1077"/>
      <c r="B95" s="1080"/>
      <c r="C95" s="1070"/>
      <c r="D95" s="57" t="s">
        <v>49</v>
      </c>
      <c r="E95" s="60">
        <f>'5-Year Plan (2014-19)'!M77</f>
        <v>0</v>
      </c>
      <c r="F95" s="66">
        <f>'5-Year Plan (2014-19)'!BK77</f>
        <v>0</v>
      </c>
      <c r="G95" s="66">
        <f>'5-Year Plan (2014-19)'!DI77</f>
        <v>0</v>
      </c>
      <c r="H95" s="66">
        <f>'5-Year Plan (2014-19)'!FG77</f>
        <v>0</v>
      </c>
      <c r="I95" s="69">
        <f>'5-Year Plan (2014-19)'!HE77</f>
        <v>0</v>
      </c>
      <c r="J95" s="69">
        <f>'5-Year Plan (2014-19)'!JC77</f>
        <v>0</v>
      </c>
    </row>
    <row r="96" spans="1:10" ht="15" customHeight="1" thickBot="1">
      <c r="A96" s="1077"/>
      <c r="B96" s="1080"/>
      <c r="C96" s="1070" t="s">
        <v>272</v>
      </c>
      <c r="D96" s="7" t="s">
        <v>121</v>
      </c>
      <c r="E96" s="60">
        <f>'5-Year Plan (2014-19)'!N77</f>
        <v>0</v>
      </c>
      <c r="F96" s="66">
        <f>'5-Year Plan (2014-19)'!BL77</f>
        <v>0</v>
      </c>
      <c r="G96" s="66">
        <f>'5-Year Plan (2014-19)'!DJ77</f>
        <v>0</v>
      </c>
      <c r="H96" s="66">
        <f>'5-Year Plan (2014-19)'!FH77</f>
        <v>0</v>
      </c>
      <c r="I96" s="69">
        <f>'5-Year Plan (2014-19)'!HF77</f>
        <v>30</v>
      </c>
      <c r="J96" s="69">
        <f>'5-Year Plan (2014-19)'!JD77</f>
        <v>0</v>
      </c>
    </row>
    <row r="97" spans="1:10" ht="15" customHeight="1" thickBot="1">
      <c r="A97" s="1077"/>
      <c r="B97" s="1081"/>
      <c r="C97" s="1070"/>
      <c r="D97" s="57" t="s">
        <v>49</v>
      </c>
      <c r="E97" s="60">
        <f>'5-Year Plan (2014-19)'!P77</f>
        <v>0</v>
      </c>
      <c r="F97" s="66">
        <f>'5-Year Plan (2014-19)'!BN77</f>
        <v>0</v>
      </c>
      <c r="G97" s="66">
        <f>'5-Year Plan (2014-19)'!DL77</f>
        <v>0</v>
      </c>
      <c r="H97" s="66">
        <f>'5-Year Plan (2014-19)'!FJ77</f>
        <v>0</v>
      </c>
      <c r="I97" s="69">
        <f>'5-Year Plan (2014-19)'!HH77</f>
        <v>1050</v>
      </c>
      <c r="J97" s="69">
        <f>'5-Year Plan (2014-19)'!JF77</f>
        <v>0</v>
      </c>
    </row>
    <row r="98" spans="1:10" ht="15.75" thickBot="1">
      <c r="A98" s="1077"/>
      <c r="B98" s="8"/>
      <c r="C98" s="1070" t="s">
        <v>43</v>
      </c>
      <c r="D98" s="7" t="s">
        <v>121</v>
      </c>
      <c r="E98" s="60">
        <f>'5-Year Plan (2014-19)'!Q77</f>
        <v>30</v>
      </c>
      <c r="F98" s="66">
        <f>'5-Year Plan (2014-19)'!BO77</f>
        <v>0</v>
      </c>
      <c r="G98" s="66">
        <f>'5-Year Plan (2014-19)'!DM77</f>
        <v>0</v>
      </c>
      <c r="H98" s="66">
        <f>'5-Year Plan (2014-19)'!FK77</f>
        <v>0</v>
      </c>
      <c r="I98" s="69">
        <f>'5-Year Plan (2014-19)'!HI77</f>
        <v>0</v>
      </c>
      <c r="J98" s="69">
        <f>'5-Year Plan (2014-19)'!JG77</f>
        <v>0</v>
      </c>
    </row>
    <row r="99" spans="1:10" ht="15" thickBot="1">
      <c r="A99" s="1077"/>
      <c r="B99" s="47"/>
      <c r="C99" s="1070"/>
      <c r="D99" s="57" t="s">
        <v>49</v>
      </c>
      <c r="E99" s="60">
        <f>'5-Year Plan (2014-19)'!S77</f>
        <v>5400</v>
      </c>
      <c r="F99" s="66">
        <f>'5-Year Plan (2014-19)'!BQ77</f>
        <v>0</v>
      </c>
      <c r="G99" s="66">
        <f>'5-Year Plan (2014-19)'!DO77</f>
        <v>0</v>
      </c>
      <c r="H99" s="66">
        <f>'5-Year Plan (2014-19)'!FM77</f>
        <v>0</v>
      </c>
      <c r="I99" s="69">
        <f>'5-Year Plan (2014-19)'!HK77</f>
        <v>0</v>
      </c>
      <c r="J99" s="69">
        <f>'5-Year Plan (2014-19)'!JI77</f>
        <v>0</v>
      </c>
    </row>
    <row r="100" spans="1:10" ht="15" thickBot="1">
      <c r="A100" s="1077"/>
      <c r="B100" s="48"/>
      <c r="C100" s="1070" t="s">
        <v>41</v>
      </c>
      <c r="D100" s="7" t="s">
        <v>121</v>
      </c>
      <c r="E100" s="60">
        <f>'5-Year Plan (2014-19)'!T77</f>
        <v>0</v>
      </c>
      <c r="F100" s="66">
        <f>'5-Year Plan (2014-19)'!BR77</f>
        <v>0</v>
      </c>
      <c r="G100" s="66">
        <f>'5-Year Plan (2014-19)'!DP77</f>
        <v>0</v>
      </c>
      <c r="H100" s="66">
        <f>'5-Year Plan (2014-19)'!FN77</f>
        <v>0</v>
      </c>
      <c r="I100" s="69">
        <f>'5-Year Plan (2014-19)'!HL77</f>
        <v>0</v>
      </c>
      <c r="J100" s="69">
        <f>'5-Year Plan (2014-19)'!JJ77</f>
        <v>0</v>
      </c>
    </row>
    <row r="101" spans="1:10" ht="15" thickBot="1">
      <c r="A101" s="1077"/>
      <c r="B101" s="48"/>
      <c r="C101" s="1070"/>
      <c r="D101" s="57" t="s">
        <v>49</v>
      </c>
      <c r="E101" s="60">
        <f>'5-Year Plan (2014-19)'!V77</f>
        <v>0</v>
      </c>
      <c r="F101" s="66">
        <f>'5-Year Plan (2014-19)'!BT77</f>
        <v>0</v>
      </c>
      <c r="G101" s="66">
        <f>'5-Year Plan (2014-19)'!DR77</f>
        <v>0</v>
      </c>
      <c r="H101" s="66">
        <f>'5-Year Plan (2014-19)'!FP77</f>
        <v>0</v>
      </c>
      <c r="I101" s="69">
        <f>'5-Year Plan (2014-19)'!HN77</f>
        <v>0</v>
      </c>
      <c r="J101" s="69">
        <f>'5-Year Plan (2014-19)'!JL77</f>
        <v>0</v>
      </c>
    </row>
    <row r="102" spans="1:10" ht="15" thickBot="1">
      <c r="A102" s="1077"/>
      <c r="B102" s="48"/>
      <c r="C102" s="963" t="s">
        <v>342</v>
      </c>
      <c r="D102" s="7" t="s">
        <v>121</v>
      </c>
      <c r="E102" s="60">
        <f>'5-Year Plan (2014-19)'!W77</f>
        <v>0</v>
      </c>
      <c r="F102" s="66">
        <f>'5-Year Plan (2014-19)'!BU77</f>
        <v>0</v>
      </c>
      <c r="G102" s="66">
        <f>'5-Year Plan (2014-19)'!DS77</f>
        <v>0</v>
      </c>
      <c r="H102" s="66">
        <f>'5-Year Plan (2014-19)'!FQ77</f>
        <v>0</v>
      </c>
      <c r="I102" s="69">
        <f>'5-Year Plan (2014-19)'!HO77</f>
        <v>100</v>
      </c>
      <c r="J102" s="69">
        <f>'5-Year Plan (2014-19)'!JM77</f>
        <v>100</v>
      </c>
    </row>
    <row r="103" spans="1:10" ht="15" customHeight="1" thickBot="1">
      <c r="A103" s="1077"/>
      <c r="B103" s="48"/>
      <c r="C103" s="964"/>
      <c r="D103" s="57" t="s">
        <v>49</v>
      </c>
      <c r="E103" s="60">
        <f>'5-Year Plan (2014-19)'!Y77</f>
        <v>0</v>
      </c>
      <c r="F103" s="66">
        <f>'5-Year Plan (2014-19)'!BW77</f>
        <v>0</v>
      </c>
      <c r="G103" s="66">
        <f>'5-Year Plan (2014-19)'!DU77</f>
        <v>0</v>
      </c>
      <c r="H103" s="66">
        <f>'5-Year Plan (2014-19)'!FS77</f>
        <v>0</v>
      </c>
      <c r="I103" s="69">
        <f>'5-Year Plan (2014-19)'!HQ77</f>
        <v>150000</v>
      </c>
      <c r="J103" s="69">
        <f>'5-Year Plan (2014-19)'!JO77</f>
        <v>150000</v>
      </c>
    </row>
    <row r="104" spans="1:10" ht="29.25" thickBot="1">
      <c r="A104" s="1077"/>
      <c r="B104" s="48"/>
      <c r="C104" s="1070" t="s">
        <v>52</v>
      </c>
      <c r="D104" s="7" t="s">
        <v>51</v>
      </c>
      <c r="E104" s="60">
        <f>'5-Year Plan (2014-19)'!Z77</f>
        <v>39500</v>
      </c>
      <c r="F104" s="66">
        <f>'5-Year Plan (2014-19)'!BX77</f>
        <v>0</v>
      </c>
      <c r="G104" s="66">
        <f>'5-Year Plan (2014-19)'!DV77</f>
        <v>40000</v>
      </c>
      <c r="H104" s="66">
        <f>'5-Year Plan (2014-19)'!FT77</f>
        <v>0</v>
      </c>
      <c r="I104" s="69">
        <f>'5-Year Plan (2014-19)'!HR77</f>
        <v>0</v>
      </c>
      <c r="J104" s="69">
        <f>'5-Year Plan (2014-19)'!JP77</f>
        <v>0</v>
      </c>
    </row>
    <row r="105" spans="1:10" ht="15" thickBot="1">
      <c r="A105" s="1077"/>
      <c r="B105" s="48"/>
      <c r="C105" s="1070"/>
      <c r="D105" s="57" t="s">
        <v>49</v>
      </c>
      <c r="E105" s="60">
        <f>'5-Year Plan (2014-19)'!AB77</f>
        <v>22515</v>
      </c>
      <c r="F105" s="66">
        <f>'5-Year Plan (2014-19)'!BZ77</f>
        <v>0</v>
      </c>
      <c r="G105" s="66">
        <f>'5-Year Plan (2014-19)'!DX77</f>
        <v>22800</v>
      </c>
      <c r="H105" s="66">
        <f>'5-Year Plan (2014-19)'!FV77</f>
        <v>0</v>
      </c>
      <c r="I105" s="69">
        <f>'5-Year Plan (2014-19)'!HT77</f>
        <v>0</v>
      </c>
      <c r="J105" s="69">
        <f>'5-Year Plan (2014-19)'!JR77</f>
        <v>0</v>
      </c>
    </row>
    <row r="106" spans="1:10" ht="29.25" thickBot="1">
      <c r="A106" s="1077"/>
      <c r="B106" s="48"/>
      <c r="C106" s="401" t="s">
        <v>50</v>
      </c>
      <c r="D106" s="7" t="s">
        <v>51</v>
      </c>
      <c r="E106" s="60">
        <f>'5-Year Plan (2014-19)'!AC77</f>
        <v>0</v>
      </c>
      <c r="F106" s="66">
        <f>'5-Year Plan (2014-19)'!CA77</f>
        <v>40000</v>
      </c>
      <c r="G106" s="66">
        <f>'5-Year Plan (2014-19)'!DY77</f>
        <v>0</v>
      </c>
      <c r="H106" s="66">
        <f>'5-Year Plan (2014-19)'!FW77</f>
        <v>0</v>
      </c>
      <c r="I106" s="69">
        <f>'5-Year Plan (2014-19)'!HU77</f>
        <v>0</v>
      </c>
      <c r="J106" s="69">
        <f>'5-Year Plan (2014-19)'!JS77</f>
        <v>0</v>
      </c>
    </row>
    <row r="107" spans="1:10" ht="15" thickBot="1">
      <c r="A107" s="1077"/>
      <c r="B107" s="48"/>
      <c r="C107" s="1070" t="s">
        <v>120</v>
      </c>
      <c r="D107" s="7" t="s">
        <v>121</v>
      </c>
      <c r="E107" s="60">
        <f>'5-Year Plan (2014-19)'!AD77</f>
        <v>0</v>
      </c>
      <c r="F107" s="66">
        <f>'5-Year Plan (2014-19)'!CB77</f>
        <v>38</v>
      </c>
      <c r="G107" s="66">
        <f>'5-Year Plan (2014-19)'!DZ77</f>
        <v>0</v>
      </c>
      <c r="H107" s="66">
        <f>'5-Year Plan (2014-19)'!FX77</f>
        <v>0</v>
      </c>
      <c r="I107" s="69">
        <f>'5-Year Plan (2014-19)'!HV77</f>
        <v>0</v>
      </c>
      <c r="J107" s="69">
        <f>'5-Year Plan (2014-19)'!JT77</f>
        <v>0</v>
      </c>
    </row>
    <row r="108" spans="1:10" ht="15" thickBot="1">
      <c r="A108" s="1077"/>
      <c r="B108" s="48"/>
      <c r="C108" s="963"/>
      <c r="D108" s="57" t="s">
        <v>49</v>
      </c>
      <c r="E108" s="72">
        <f>'5-Year Plan (2014-19)'!AF77</f>
        <v>0</v>
      </c>
      <c r="F108" s="73">
        <f>'5-Year Plan (2014-19)'!CD77</f>
        <v>13300</v>
      </c>
      <c r="G108" s="73">
        <f>'5-Year Plan (2014-19)'!EB77</f>
        <v>0</v>
      </c>
      <c r="H108" s="73">
        <f>'5-Year Plan (2014-19)'!FZ77</f>
        <v>0</v>
      </c>
      <c r="I108" s="74">
        <f>'5-Year Plan (2014-19)'!HX77</f>
        <v>0</v>
      </c>
      <c r="J108" s="74">
        <f>'5-Year Plan (2014-19)'!JV77</f>
        <v>0</v>
      </c>
    </row>
    <row r="109" spans="1:10" ht="15.75" thickBot="1">
      <c r="A109" s="1078"/>
      <c r="B109" s="1082" t="s">
        <v>72</v>
      </c>
      <c r="C109" s="1083"/>
      <c r="D109" s="63" t="s">
        <v>49</v>
      </c>
      <c r="E109" s="78">
        <f>'5-Year Plan (2014-19)'!AG77</f>
        <v>60715</v>
      </c>
      <c r="F109" s="79">
        <f>'5-Year Plan (2014-19)'!CE77</f>
        <v>39550</v>
      </c>
      <c r="G109" s="79">
        <f>'5-Year Plan (2014-19)'!EC77</f>
        <v>35050</v>
      </c>
      <c r="H109" s="79">
        <f>'5-Year Plan (2014-19)'!GA77</f>
        <v>12250</v>
      </c>
      <c r="I109" s="80">
        <f>'5-Year Plan (2014-19)'!HY77</f>
        <v>163300</v>
      </c>
      <c r="J109" s="80">
        <f>'5-Year Plan (2014-19)'!JW77</f>
        <v>171000</v>
      </c>
    </row>
    <row r="110" spans="1:10" ht="15" thickBot="1">
      <c r="A110" s="1067" t="s">
        <v>78</v>
      </c>
      <c r="B110" s="50"/>
      <c r="C110" s="1070" t="s">
        <v>68</v>
      </c>
      <c r="D110" s="7" t="s">
        <v>121</v>
      </c>
      <c r="E110" s="75">
        <f>'5-Year Plan (2014-19)'!AH77</f>
        <v>0</v>
      </c>
      <c r="F110" s="76">
        <f>'5-Year Plan (2014-19)'!CF77</f>
        <v>400</v>
      </c>
      <c r="G110" s="76">
        <f>'5-Year Plan (2014-19)'!ED77</f>
        <v>100</v>
      </c>
      <c r="H110" s="76">
        <f>'5-Year Plan (2014-19)'!GB77</f>
        <v>475</v>
      </c>
      <c r="I110" s="77">
        <f>'5-Year Plan (2014-19)'!HZ77</f>
        <v>0</v>
      </c>
      <c r="J110" s="77">
        <f>'5-Year Plan (2014-19)'!JX77</f>
        <v>0</v>
      </c>
    </row>
    <row r="111" spans="1:10" ht="15" thickBot="1">
      <c r="A111" s="1068"/>
      <c r="B111" s="51"/>
      <c r="C111" s="1070"/>
      <c r="D111" s="57" t="s">
        <v>49</v>
      </c>
      <c r="E111" s="60">
        <f>'5-Year Plan (2014-19)'!AJ77</f>
        <v>0</v>
      </c>
      <c r="F111" s="66">
        <f>'5-Year Plan (2014-19)'!CH77</f>
        <v>14000</v>
      </c>
      <c r="G111" s="66">
        <f>'5-Year Plan (2014-19)'!EF77</f>
        <v>3500</v>
      </c>
      <c r="H111" s="66">
        <f>'5-Year Plan (2014-19)'!GD77</f>
        <v>16625</v>
      </c>
      <c r="I111" s="69">
        <f>'5-Year Plan (2014-19)'!IB77</f>
        <v>0</v>
      </c>
      <c r="J111" s="69">
        <f>'5-Year Plan (2014-19)'!JZ77</f>
        <v>0</v>
      </c>
    </row>
    <row r="112" spans="1:10" ht="15" thickBot="1">
      <c r="A112" s="1068"/>
      <c r="B112" s="51"/>
      <c r="C112" s="1070" t="s">
        <v>74</v>
      </c>
      <c r="D112" s="7" t="s">
        <v>121</v>
      </c>
      <c r="E112" s="60">
        <f>'5-Year Plan (2014-19)'!AK77</f>
        <v>0</v>
      </c>
      <c r="F112" s="66">
        <f>'5-Year Plan (2014-19)'!CI77</f>
        <v>0</v>
      </c>
      <c r="G112" s="66">
        <f>'5-Year Plan (2014-19)'!EG77</f>
        <v>0</v>
      </c>
      <c r="H112" s="66">
        <f>'5-Year Plan (2014-19)'!GE77</f>
        <v>0</v>
      </c>
      <c r="I112" s="69">
        <f>'5-Year Plan (2014-19)'!IC77</f>
        <v>0</v>
      </c>
      <c r="J112" s="69">
        <f>'5-Year Plan (2014-19)'!KA77</f>
        <v>0</v>
      </c>
    </row>
    <row r="113" spans="1:10" ht="15" thickBot="1">
      <c r="A113" s="1068"/>
      <c r="B113" s="51"/>
      <c r="C113" s="1070"/>
      <c r="D113" s="57" t="s">
        <v>49</v>
      </c>
      <c r="E113" s="60">
        <f>'5-Year Plan (2014-19)'!AM77</f>
        <v>0</v>
      </c>
      <c r="F113" s="66">
        <f>'5-Year Plan (2014-19)'!CK77</f>
        <v>0</v>
      </c>
      <c r="G113" s="66">
        <f>'5-Year Plan (2014-19)'!EI77</f>
        <v>0</v>
      </c>
      <c r="H113" s="66">
        <f>'5-Year Plan (2014-19)'!GG77</f>
        <v>0</v>
      </c>
      <c r="I113" s="69">
        <f>'5-Year Plan (2014-19)'!IE77</f>
        <v>0</v>
      </c>
      <c r="J113" s="69">
        <f>'5-Year Plan (2014-19)'!KC77</f>
        <v>0</v>
      </c>
    </row>
    <row r="114" spans="1:10" ht="15" thickBot="1">
      <c r="A114" s="1068"/>
      <c r="B114" s="51"/>
      <c r="C114" s="1070" t="s">
        <v>44</v>
      </c>
      <c r="D114" s="7" t="s">
        <v>121</v>
      </c>
      <c r="E114" s="60">
        <f>'5-Year Plan (2014-19)'!AN77</f>
        <v>0</v>
      </c>
      <c r="F114" s="66">
        <f>'5-Year Plan (2014-19)'!CL77</f>
        <v>0</v>
      </c>
      <c r="G114" s="66">
        <f>'5-Year Plan (2014-19)'!EJ77</f>
        <v>0</v>
      </c>
      <c r="H114" s="66">
        <f>'5-Year Plan (2014-19)'!GH77</f>
        <v>0</v>
      </c>
      <c r="I114" s="69">
        <f>'5-Year Plan (2014-19)'!IF77</f>
        <v>0</v>
      </c>
      <c r="J114" s="69">
        <f>'5-Year Plan (2014-19)'!KD77</f>
        <v>0</v>
      </c>
    </row>
    <row r="115" spans="1:10" ht="15" thickBot="1">
      <c r="A115" s="1068"/>
      <c r="B115" s="51"/>
      <c r="C115" s="1070"/>
      <c r="D115" s="57" t="s">
        <v>49</v>
      </c>
      <c r="E115" s="60">
        <f>'5-Year Plan (2014-19)'!AP77</f>
        <v>0</v>
      </c>
      <c r="F115" s="66">
        <f>'5-Year Plan (2014-19)'!CN77</f>
        <v>0</v>
      </c>
      <c r="G115" s="66">
        <f>'5-Year Plan (2014-19)'!EL77</f>
        <v>0</v>
      </c>
      <c r="H115" s="66">
        <f>'5-Year Plan (2014-19)'!GJ77</f>
        <v>0</v>
      </c>
      <c r="I115" s="69">
        <f>'5-Year Plan (2014-19)'!IH77</f>
        <v>0</v>
      </c>
      <c r="J115" s="69">
        <f>'5-Year Plan (2014-19)'!KF77</f>
        <v>0</v>
      </c>
    </row>
    <row r="116" spans="1:10" ht="15" thickBot="1">
      <c r="A116" s="1068"/>
      <c r="B116" s="51"/>
      <c r="C116" s="1070" t="s">
        <v>45</v>
      </c>
      <c r="D116" s="7" t="s">
        <v>121</v>
      </c>
      <c r="E116" s="60">
        <f>'5-Year Plan (2014-19)'!AQ77</f>
        <v>0</v>
      </c>
      <c r="F116" s="66">
        <f>'5-Year Plan (2014-19)'!CO77</f>
        <v>0</v>
      </c>
      <c r="G116" s="66">
        <f>'5-Year Plan (2014-19)'!EM77</f>
        <v>0</v>
      </c>
      <c r="H116" s="66">
        <f>'5-Year Plan (2014-19)'!GK77</f>
        <v>0</v>
      </c>
      <c r="I116" s="69">
        <f>'5-Year Plan (2014-19)'!II77</f>
        <v>0</v>
      </c>
      <c r="J116" s="69">
        <f>'5-Year Plan (2014-19)'!KG77</f>
        <v>0</v>
      </c>
    </row>
    <row r="117" spans="1:10" ht="15" thickBot="1">
      <c r="A117" s="1068"/>
      <c r="B117" s="51"/>
      <c r="C117" s="1070"/>
      <c r="D117" s="57" t="s">
        <v>49</v>
      </c>
      <c r="E117" s="60">
        <f>'5-Year Plan (2014-19)'!AS77</f>
        <v>0</v>
      </c>
      <c r="F117" s="66">
        <f>'5-Year Plan (2014-19)'!CQ77</f>
        <v>0</v>
      </c>
      <c r="G117" s="66">
        <f>'5-Year Plan (2014-19)'!EO77</f>
        <v>0</v>
      </c>
      <c r="H117" s="66">
        <f>'5-Year Plan (2014-19)'!GM77</f>
        <v>0</v>
      </c>
      <c r="I117" s="69">
        <f>'5-Year Plan (2014-19)'!IK77</f>
        <v>0</v>
      </c>
      <c r="J117" s="69">
        <f>'5-Year Plan (2014-19)'!KI77</f>
        <v>0</v>
      </c>
    </row>
    <row r="118" spans="1:10" ht="15" thickBot="1">
      <c r="A118" s="1068"/>
      <c r="B118" s="51"/>
      <c r="C118" s="1070" t="s">
        <v>46</v>
      </c>
      <c r="D118" s="7" t="s">
        <v>121</v>
      </c>
      <c r="E118" s="60">
        <f>'5-Year Plan (2014-19)'!AT77</f>
        <v>0</v>
      </c>
      <c r="F118" s="66">
        <f>'5-Year Plan (2014-19)'!CR77</f>
        <v>0</v>
      </c>
      <c r="G118" s="66">
        <f>'5-Year Plan (2014-19)'!EP77</f>
        <v>0</v>
      </c>
      <c r="H118" s="66">
        <f>'5-Year Plan (2014-19)'!GN77</f>
        <v>0</v>
      </c>
      <c r="I118" s="69">
        <f>'5-Year Plan (2014-19)'!IL77</f>
        <v>0</v>
      </c>
      <c r="J118" s="69">
        <f>'5-Year Plan (2014-19)'!KJ77</f>
        <v>0</v>
      </c>
    </row>
    <row r="119" spans="1:10" ht="15" thickBot="1">
      <c r="A119" s="1068"/>
      <c r="B119" s="52"/>
      <c r="C119" s="1070"/>
      <c r="D119" s="57" t="s">
        <v>49</v>
      </c>
      <c r="E119" s="72">
        <f>'5-Year Plan (2014-19)'!AV77</f>
        <v>0</v>
      </c>
      <c r="F119" s="73">
        <f>'5-Year Plan (2014-19)'!CT77</f>
        <v>0</v>
      </c>
      <c r="G119" s="73">
        <f>'5-Year Plan (2014-19)'!ER77</f>
        <v>0</v>
      </c>
      <c r="H119" s="73">
        <f>'5-Year Plan (2014-19)'!GP77</f>
        <v>0</v>
      </c>
      <c r="I119" s="74">
        <f>'5-Year Plan (2014-19)'!IN77</f>
        <v>0</v>
      </c>
      <c r="J119" s="74">
        <f>'5-Year Plan (2014-19)'!KL77</f>
        <v>0</v>
      </c>
    </row>
    <row r="120" spans="1:10" ht="15.75" thickBot="1">
      <c r="A120" s="1069"/>
      <c r="B120" s="1071" t="s">
        <v>73</v>
      </c>
      <c r="C120" s="1072"/>
      <c r="D120" s="64" t="s">
        <v>49</v>
      </c>
      <c r="E120" s="81">
        <f>'5-Year Plan (2014-19)'!AW77</f>
        <v>0</v>
      </c>
      <c r="F120" s="82">
        <f>'5-Year Plan (2014-19)'!CU77</f>
        <v>14000</v>
      </c>
      <c r="G120" s="82">
        <f>'5-Year Plan (2014-19)'!ES77</f>
        <v>3500</v>
      </c>
      <c r="H120" s="82">
        <f>'5-Year Plan (2014-19)'!GQ77</f>
        <v>16625</v>
      </c>
      <c r="I120" s="83">
        <f>'5-Year Plan (2014-19)'!IO77</f>
        <v>0</v>
      </c>
      <c r="J120" s="83">
        <f>'5-Year Plan (2014-19)'!KM77</f>
        <v>0</v>
      </c>
    </row>
    <row r="121" spans="1:10" ht="15.6" customHeight="1" thickBot="1">
      <c r="A121" s="1073" t="s">
        <v>75</v>
      </c>
      <c r="B121" s="54"/>
      <c r="C121" s="91" t="s">
        <v>86</v>
      </c>
      <c r="D121" s="57" t="s">
        <v>49</v>
      </c>
      <c r="E121" s="60">
        <f>'5-Year Plan (2014-19)'!AX77</f>
        <v>0</v>
      </c>
      <c r="F121" s="66">
        <f>'5-Year Plan (2014-19)'!CV77</f>
        <v>0</v>
      </c>
      <c r="G121" s="66">
        <f>'5-Year Plan (2014-19)'!ET77</f>
        <v>0</v>
      </c>
      <c r="H121" s="66">
        <f>'5-Year Plan (2014-19)'!GR77</f>
        <v>0</v>
      </c>
      <c r="I121" s="69">
        <f>'5-Year Plan (2014-19)'!IP77</f>
        <v>0</v>
      </c>
      <c r="J121" s="69">
        <f>'5-Year Plan (2014-19)'!KN77</f>
        <v>0</v>
      </c>
    </row>
    <row r="122" spans="1:10" ht="32.25" thickBot="1">
      <c r="A122" s="1074"/>
      <c r="B122" s="54"/>
      <c r="C122" s="62" t="s">
        <v>69</v>
      </c>
      <c r="D122" s="57" t="s">
        <v>49</v>
      </c>
      <c r="E122" s="60">
        <f>'5-Year Plan (2014-19)'!AY77</f>
        <v>10000</v>
      </c>
      <c r="F122" s="66">
        <f>'5-Year Plan (2014-19)'!CW77</f>
        <v>0</v>
      </c>
      <c r="G122" s="66">
        <f>'5-Year Plan (2014-19)'!EU77</f>
        <v>0</v>
      </c>
      <c r="H122" s="66">
        <f>'5-Year Plan (2014-19)'!GS77</f>
        <v>0</v>
      </c>
      <c r="I122" s="69">
        <f>'5-Year Plan (2014-19)'!IQ77</f>
        <v>0</v>
      </c>
      <c r="J122" s="69">
        <f>'5-Year Plan (2014-19)'!KO77</f>
        <v>0</v>
      </c>
    </row>
    <row r="123" spans="1:10" ht="48" thickBot="1">
      <c r="A123" s="1074"/>
      <c r="B123" s="55"/>
      <c r="C123" s="62" t="s">
        <v>47</v>
      </c>
      <c r="D123" s="7" t="s">
        <v>49</v>
      </c>
      <c r="E123" s="61">
        <f>'5-Year Plan (2014-19)'!AZ77</f>
        <v>6071.5</v>
      </c>
      <c r="F123" s="70">
        <f>'5-Year Plan (2014-19)'!CX77</f>
        <v>5355</v>
      </c>
      <c r="G123" s="70">
        <f>'5-Year Plan (2014-19)'!EV77</f>
        <v>6135</v>
      </c>
      <c r="H123" s="70">
        <f>'5-Year Plan (2014-19)'!GT77</f>
        <v>2887.5</v>
      </c>
      <c r="I123" s="71">
        <f>'5-Year Plan (2014-19)'!IR77</f>
        <v>1330</v>
      </c>
      <c r="J123" s="71">
        <f>'5-Year Plan (2014-19)'!KP77</f>
        <v>2100</v>
      </c>
    </row>
    <row r="124" spans="1:10" ht="15" customHeight="1" thickBot="1">
      <c r="A124" s="1075"/>
      <c r="B124" s="953" t="s">
        <v>135</v>
      </c>
      <c r="C124" s="954"/>
      <c r="D124" s="86" t="s">
        <v>49</v>
      </c>
      <c r="E124" s="87">
        <f>SUM(E121:E123)</f>
        <v>16071.5</v>
      </c>
      <c r="F124" s="87">
        <f t="shared" ref="F124:J124" si="4">SUM(F121:F123)</f>
        <v>5355</v>
      </c>
      <c r="G124" s="87">
        <f t="shared" si="4"/>
        <v>6135</v>
      </c>
      <c r="H124" s="87">
        <f t="shared" si="4"/>
        <v>2887.5</v>
      </c>
      <c r="I124" s="87">
        <f t="shared" si="4"/>
        <v>1330</v>
      </c>
      <c r="J124" s="87">
        <f t="shared" si="4"/>
        <v>2100</v>
      </c>
    </row>
    <row r="125" spans="1:10" ht="15.75" thickBot="1">
      <c r="B125" s="1058" t="s">
        <v>136</v>
      </c>
      <c r="C125" s="1059"/>
      <c r="D125" s="88" t="s">
        <v>49</v>
      </c>
      <c r="E125" s="89">
        <f>SUM(E124,E120,E109)</f>
        <v>76786.5</v>
      </c>
      <c r="F125" s="89">
        <f>SUM(F124,F120,F109)</f>
        <v>58905</v>
      </c>
      <c r="G125" s="89">
        <f>SUM(G124,G120,G109)</f>
        <v>44685</v>
      </c>
      <c r="H125" s="89">
        <f>SUM(H124,H120,H109)</f>
        <v>31762.5</v>
      </c>
      <c r="I125" s="89">
        <f>SUM(I124,I120,I109)</f>
        <v>164630</v>
      </c>
      <c r="J125" s="89">
        <f t="shared" ref="J125" si="5">SUM(J124,J120,J109)</f>
        <v>173100</v>
      </c>
    </row>
  </sheetData>
  <sheetProtection sheet="1" objects="1" scenarios="1"/>
  <mergeCells count="72">
    <mergeCell ref="C59:C60"/>
    <mergeCell ref="C102:C103"/>
    <mergeCell ref="A121:A124"/>
    <mergeCell ref="B124:C124"/>
    <mergeCell ref="B125:C125"/>
    <mergeCell ref="A110:A120"/>
    <mergeCell ref="C110:C111"/>
    <mergeCell ref="C112:C113"/>
    <mergeCell ref="C114:C115"/>
    <mergeCell ref="C116:C117"/>
    <mergeCell ref="C118:C119"/>
    <mergeCell ref="B120:C120"/>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0866141732283472" right="0.70866141732283472" top="0.74803149606299213" bottom="0.74803149606299213" header="0.31496062992125984" footer="0.31496062992125984"/>
  <pageSetup scale="34"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sheetPr>
    <tabColor theme="9" tint="0.39997558519241921"/>
    <pageSetUpPr fitToPage="1"/>
  </sheetPr>
  <dimension ref="A1:BA21"/>
  <sheetViews>
    <sheetView topLeftCell="J1" zoomScale="80" zoomScaleNormal="80" workbookViewId="0">
      <selection activeCell="X24" sqref="X24"/>
    </sheetView>
  </sheetViews>
  <sheetFormatPr defaultRowHeight="15"/>
  <cols>
    <col min="3" max="3" width="20.5703125" bestFit="1" customWidth="1"/>
    <col min="21" max="21" width="9.42578125" bestFit="1" customWidth="1"/>
    <col min="22" max="24" width="9.4257812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589" t="s">
        <v>49</v>
      </c>
      <c r="BA5" s="592"/>
    </row>
    <row r="6" spans="1:53">
      <c r="A6" s="570" t="s">
        <v>9</v>
      </c>
      <c r="B6" s="290"/>
      <c r="C6" s="115"/>
      <c r="D6" s="121">
        <f>'5-Year Plan (2014-19)'!BC60</f>
        <v>0</v>
      </c>
      <c r="E6" s="121" t="str">
        <f>'5-Year Plan (2014-19)'!BD60</f>
        <v/>
      </c>
      <c r="F6" s="129">
        <f>'5-Year Plan (2014-19)'!BE60</f>
        <v>0</v>
      </c>
      <c r="G6" s="121">
        <f>'5-Year Plan (2014-19)'!BF60</f>
        <v>0</v>
      </c>
      <c r="H6" s="121" t="str">
        <f>'5-Year Plan (2014-19)'!BG60</f>
        <v/>
      </c>
      <c r="I6" s="129">
        <f>'5-Year Plan (2014-19)'!BH60</f>
        <v>0</v>
      </c>
      <c r="J6" s="121">
        <f>'5-Year Plan (2014-19)'!BI60</f>
        <v>0</v>
      </c>
      <c r="K6" s="121" t="str">
        <f>'5-Year Plan (2014-19)'!BJ60</f>
        <v/>
      </c>
      <c r="L6" s="129">
        <f>'5-Year Plan (2014-19)'!BK60</f>
        <v>0</v>
      </c>
      <c r="M6" s="121">
        <f>'5-Year Plan (2014-19)'!BL60</f>
        <v>0</v>
      </c>
      <c r="N6" s="121" t="str">
        <f>'5-Year Plan (2014-19)'!BM60</f>
        <v/>
      </c>
      <c r="O6" s="129">
        <f>'5-Year Plan (2014-19)'!BN60</f>
        <v>0</v>
      </c>
      <c r="P6" s="121">
        <f>'5-Year Plan (2014-19)'!BO60</f>
        <v>0</v>
      </c>
      <c r="Q6" s="121" t="str">
        <f>'5-Year Plan (2014-19)'!BP60</f>
        <v/>
      </c>
      <c r="R6" s="129">
        <f>'5-Year Plan (2014-19)'!BQ60</f>
        <v>0</v>
      </c>
      <c r="S6" s="121">
        <f>'5-Year Plan (2014-19)'!BR60</f>
        <v>0</v>
      </c>
      <c r="T6" s="121" t="str">
        <f>'5-Year Plan (2014-19)'!BS60</f>
        <v/>
      </c>
      <c r="U6" s="129">
        <f>'5-Year Plan (2014-19)'!BT60</f>
        <v>0</v>
      </c>
      <c r="V6" s="677"/>
      <c r="W6" s="129"/>
      <c r="X6" s="129"/>
      <c r="Y6" s="121">
        <f>'5-Year Plan (2014-19)'!BX60</f>
        <v>0</v>
      </c>
      <c r="Z6" s="235" t="str">
        <f>'5-Year Plan (2014-19)'!BY60</f>
        <v/>
      </c>
      <c r="AA6" s="129">
        <f>'5-Year Plan (2014-19)'!BZ60</f>
        <v>0</v>
      </c>
      <c r="AB6" s="121">
        <f>'5-Year Plan (2014-19)'!CA60</f>
        <v>0</v>
      </c>
      <c r="AC6" s="121">
        <f>'5-Year Plan (2014-19)'!CB60</f>
        <v>0</v>
      </c>
      <c r="AD6" s="121" t="str">
        <f>'5-Year Plan (2014-19)'!CC60</f>
        <v/>
      </c>
      <c r="AE6" s="129">
        <f>'5-Year Plan (2014-19)'!CD60</f>
        <v>0</v>
      </c>
      <c r="AF6" s="129">
        <f>'5-Year Plan (2014-19)'!CE60</f>
        <v>0</v>
      </c>
      <c r="AG6" s="121">
        <f>'5-Year Plan (2014-19)'!CF60</f>
        <v>0</v>
      </c>
      <c r="AH6" s="121" t="str">
        <f>'5-Year Plan (2014-19)'!CG60</f>
        <v/>
      </c>
      <c r="AI6" s="129">
        <f>'5-Year Plan (2014-19)'!CH60</f>
        <v>0</v>
      </c>
      <c r="AJ6" s="121">
        <f>'5-Year Plan (2014-19)'!CI60</f>
        <v>0</v>
      </c>
      <c r="AK6" s="121" t="str">
        <f>'5-Year Plan (2014-19)'!CJ60</f>
        <v/>
      </c>
      <c r="AL6" s="129">
        <f>'5-Year Plan (2014-19)'!CK60</f>
        <v>0</v>
      </c>
      <c r="AM6" s="121">
        <f>'5-Year Plan (2014-19)'!CL60</f>
        <v>0</v>
      </c>
      <c r="AN6" s="121" t="str">
        <f>'5-Year Plan (2014-19)'!CM60</f>
        <v/>
      </c>
      <c r="AO6" s="129">
        <f>'5-Year Plan (2014-19)'!CN60</f>
        <v>0</v>
      </c>
      <c r="AP6" s="121">
        <f>'5-Year Plan (2014-19)'!CO60</f>
        <v>0</v>
      </c>
      <c r="AQ6" s="121" t="str">
        <f>'5-Year Plan (2014-19)'!CP60</f>
        <v/>
      </c>
      <c r="AR6" s="129">
        <f>'5-Year Plan (2014-19)'!CQ60</f>
        <v>0</v>
      </c>
      <c r="AS6" s="121">
        <f>'5-Year Plan (2014-19)'!CR60</f>
        <v>0</v>
      </c>
      <c r="AT6" s="121" t="str">
        <f>'5-Year Plan (2014-19)'!CS60</f>
        <v/>
      </c>
      <c r="AU6" s="129">
        <f>'5-Year Plan (2014-19)'!CT60</f>
        <v>0</v>
      </c>
      <c r="AV6" s="129">
        <f>'5-Year Plan (2014-19)'!CU60</f>
        <v>0</v>
      </c>
      <c r="AW6" s="129">
        <f>'5-Year Plan (2014-19)'!CV60</f>
        <v>0</v>
      </c>
      <c r="AX6" s="129">
        <f>'5-Year Plan (2014-19)'!CW60</f>
        <v>0</v>
      </c>
      <c r="AY6" s="129">
        <f>'5-Year Plan (2014-19)'!CX60</f>
        <v>60000</v>
      </c>
      <c r="AZ6" s="590">
        <f>'5-Year Plan (2014-19)'!CY60</f>
        <v>60000</v>
      </c>
      <c r="BA6" s="593"/>
    </row>
    <row r="7" spans="1:53">
      <c r="A7" s="21"/>
      <c r="B7" s="22" t="s">
        <v>10</v>
      </c>
      <c r="C7" s="17" t="s">
        <v>1</v>
      </c>
      <c r="D7" s="32">
        <f>'5-Year Plan (2014-19)'!BC61</f>
        <v>0</v>
      </c>
      <c r="E7" s="32" t="str">
        <f>'5-Year Plan (2014-19)'!BD61</f>
        <v/>
      </c>
      <c r="F7" s="35">
        <f>'5-Year Plan (2014-19)'!BE61</f>
        <v>0</v>
      </c>
      <c r="G7" s="32">
        <f>'5-Year Plan (2014-19)'!BF61</f>
        <v>0</v>
      </c>
      <c r="H7" s="32">
        <f>'5-Year Plan (2014-19)'!BG61</f>
        <v>0</v>
      </c>
      <c r="I7" s="35">
        <f>'5-Year Plan (2014-19)'!BH61</f>
        <v>0</v>
      </c>
      <c r="J7" s="32">
        <f>'5-Year Plan (2014-19)'!BI61</f>
        <v>0</v>
      </c>
      <c r="K7" s="32" t="str">
        <f>'5-Year Plan (2014-19)'!BJ61</f>
        <v/>
      </c>
      <c r="L7" s="35">
        <f>'5-Year Plan (2014-19)'!BK61</f>
        <v>0</v>
      </c>
      <c r="M7" s="32">
        <f>'5-Year Plan (2014-19)'!BL61</f>
        <v>5000</v>
      </c>
      <c r="N7" s="32">
        <f>'5-Year Plan (2014-19)'!BM61</f>
        <v>30</v>
      </c>
      <c r="O7" s="35">
        <f>'5-Year Plan (2014-19)'!BN61</f>
        <v>150000</v>
      </c>
      <c r="P7" s="32">
        <f>'5-Year Plan (2014-19)'!BO61</f>
        <v>0</v>
      </c>
      <c r="Q7" s="32" t="str">
        <f>'5-Year Plan (2014-19)'!BP61</f>
        <v/>
      </c>
      <c r="R7" s="35">
        <f>'5-Year Plan (2014-19)'!BQ61</f>
        <v>0</v>
      </c>
      <c r="S7" s="32">
        <f>'5-Year Plan (2014-19)'!BR61</f>
        <v>40</v>
      </c>
      <c r="T7" s="32">
        <f>'5-Year Plan (2014-19)'!BS61</f>
        <v>700</v>
      </c>
      <c r="U7" s="35">
        <f>'5-Year Plan (2014-19)'!BT61</f>
        <v>28000</v>
      </c>
      <c r="V7" s="669"/>
      <c r="W7" s="35"/>
      <c r="X7" s="35"/>
      <c r="Y7" s="32">
        <f>'5-Year Plan (2014-19)'!BX61</f>
        <v>50000</v>
      </c>
      <c r="Z7" s="229">
        <f>'5-Year Plan (2014-19)'!BY61</f>
        <v>0.5</v>
      </c>
      <c r="AA7" s="35">
        <f>'5-Year Plan (2014-19)'!BZ61</f>
        <v>25000</v>
      </c>
      <c r="AB7" s="32">
        <f>'5-Year Plan (2014-19)'!CA61</f>
        <v>0</v>
      </c>
      <c r="AC7" s="32">
        <f>'5-Year Plan (2014-19)'!CB61</f>
        <v>0</v>
      </c>
      <c r="AD7" s="32" t="str">
        <f>'5-Year Plan (2014-19)'!CC61</f>
        <v/>
      </c>
      <c r="AE7" s="35">
        <f>'5-Year Plan (2014-19)'!CD61</f>
        <v>0</v>
      </c>
      <c r="AF7" s="35">
        <f>'5-Year Plan (2014-19)'!CE61</f>
        <v>203000</v>
      </c>
      <c r="AG7" s="32">
        <f>'5-Year Plan (2014-19)'!CF61</f>
        <v>1000</v>
      </c>
      <c r="AH7" s="32">
        <f>'5-Year Plan (2014-19)'!CG61</f>
        <v>35</v>
      </c>
      <c r="AI7" s="35">
        <f>'5-Year Plan (2014-19)'!CH61</f>
        <v>35000</v>
      </c>
      <c r="AJ7" s="32">
        <f>'5-Year Plan (2014-19)'!CI61</f>
        <v>50</v>
      </c>
      <c r="AK7" s="32">
        <f>'5-Year Plan (2014-19)'!CJ61</f>
        <v>1000</v>
      </c>
      <c r="AL7" s="35">
        <f>'5-Year Plan (2014-19)'!CK61</f>
        <v>50000</v>
      </c>
      <c r="AM7" s="32">
        <f>'5-Year Plan (2014-19)'!CL61</f>
        <v>50</v>
      </c>
      <c r="AN7" s="32">
        <f>'5-Year Plan (2014-19)'!CM61</f>
        <v>1200</v>
      </c>
      <c r="AO7" s="35">
        <f>'5-Year Plan (2014-19)'!CN61</f>
        <v>60000</v>
      </c>
      <c r="AP7" s="32">
        <f>'5-Year Plan (2014-19)'!CO61</f>
        <v>0</v>
      </c>
      <c r="AQ7" s="32" t="str">
        <f>'5-Year Plan (2014-19)'!CP61</f>
        <v/>
      </c>
      <c r="AR7" s="35">
        <f>'5-Year Plan (2014-19)'!CQ61</f>
        <v>0</v>
      </c>
      <c r="AS7" s="489">
        <f>'5-Year Plan (2014-19)'!CR61</f>
        <v>0</v>
      </c>
      <c r="AT7" s="489" t="str">
        <f>'5-Year Plan (2014-19)'!CS61</f>
        <v/>
      </c>
      <c r="AU7" s="490">
        <f>'5-Year Plan (2014-19)'!CT61</f>
        <v>0</v>
      </c>
      <c r="AV7" s="35">
        <f>'5-Year Plan (2014-19)'!CU61</f>
        <v>145000</v>
      </c>
      <c r="AW7" s="35">
        <f>'5-Year Plan (2014-19)'!CV61</f>
        <v>0</v>
      </c>
      <c r="AX7" s="35">
        <f>'5-Year Plan (2014-19)'!CW61</f>
        <v>20000</v>
      </c>
      <c r="AY7" s="399">
        <f>'5-Year Plan (2014-19)'!CX61</f>
        <v>34800</v>
      </c>
      <c r="AZ7" s="45">
        <f>'5-Year Plan (2014-19)'!CY61</f>
        <v>402800</v>
      </c>
      <c r="BA7" s="593"/>
    </row>
    <row r="8" spans="1:53">
      <c r="A8" s="16"/>
      <c r="B8" s="16"/>
      <c r="C8" s="17" t="s">
        <v>55</v>
      </c>
      <c r="D8" s="32">
        <f>'5-Year Plan (2014-19)'!BC62</f>
        <v>0</v>
      </c>
      <c r="E8" s="32" t="str">
        <f>'5-Year Plan (2014-19)'!BD62</f>
        <v/>
      </c>
      <c r="F8" s="35">
        <f>'5-Year Plan (2014-19)'!BE62</f>
        <v>0</v>
      </c>
      <c r="G8" s="32">
        <f>'5-Year Plan (2014-19)'!BF62</f>
        <v>0</v>
      </c>
      <c r="H8" s="32" t="str">
        <f>'5-Year Plan (2014-19)'!BG62</f>
        <v/>
      </c>
      <c r="I8" s="35">
        <f>'5-Year Plan (2014-19)'!BH62</f>
        <v>0</v>
      </c>
      <c r="J8" s="32">
        <f>'5-Year Plan (2014-19)'!BI62</f>
        <v>0</v>
      </c>
      <c r="K8" s="32" t="str">
        <f>'5-Year Plan (2014-19)'!BJ62</f>
        <v/>
      </c>
      <c r="L8" s="35">
        <f>'5-Year Plan (2014-19)'!BK62</f>
        <v>0</v>
      </c>
      <c r="M8" s="32">
        <f>'5-Year Plan (2014-19)'!BL62</f>
        <v>0</v>
      </c>
      <c r="N8" s="32" t="str">
        <f>'5-Year Plan (2014-19)'!BM62</f>
        <v/>
      </c>
      <c r="O8" s="35">
        <f>'5-Year Plan (2014-19)'!BN62</f>
        <v>0</v>
      </c>
      <c r="P8" s="32">
        <f>'5-Year Plan (2014-19)'!BO62</f>
        <v>0</v>
      </c>
      <c r="Q8" s="32" t="str">
        <f>'5-Year Plan (2014-19)'!BP62</f>
        <v/>
      </c>
      <c r="R8" s="35">
        <f>'5-Year Plan (2014-19)'!BQ62</f>
        <v>0</v>
      </c>
      <c r="S8" s="32">
        <f>'5-Year Plan (2014-19)'!BR62</f>
        <v>0</v>
      </c>
      <c r="T8" s="32" t="str">
        <f>'5-Year Plan (2014-19)'!BS62</f>
        <v/>
      </c>
      <c r="U8" s="35">
        <f>'5-Year Plan (2014-19)'!BT62</f>
        <v>0</v>
      </c>
      <c r="V8" s="669"/>
      <c r="W8" s="35"/>
      <c r="X8" s="35"/>
      <c r="Y8" s="32">
        <f>'5-Year Plan (2014-19)'!BX62</f>
        <v>0</v>
      </c>
      <c r="Z8" s="229" t="str">
        <f>'5-Year Plan (2014-19)'!BY62</f>
        <v/>
      </c>
      <c r="AA8" s="35">
        <f>'5-Year Plan (2014-19)'!BZ62</f>
        <v>0</v>
      </c>
      <c r="AB8" s="32">
        <f>'5-Year Plan (2014-19)'!CA62</f>
        <v>0</v>
      </c>
      <c r="AC8" s="32">
        <f>'5-Year Plan (2014-19)'!CB62</f>
        <v>0</v>
      </c>
      <c r="AD8" s="32" t="str">
        <f>'5-Year Plan (2014-19)'!CC62</f>
        <v/>
      </c>
      <c r="AE8" s="35">
        <f>'5-Year Plan (2014-19)'!CD62</f>
        <v>0</v>
      </c>
      <c r="AF8" s="35">
        <f>'5-Year Plan (2014-19)'!CE62</f>
        <v>0</v>
      </c>
      <c r="AG8" s="32">
        <f>'5-Year Plan (2014-19)'!CF62</f>
        <v>0</v>
      </c>
      <c r="AH8" s="32" t="str">
        <f>'5-Year Plan (2014-19)'!CG62</f>
        <v/>
      </c>
      <c r="AI8" s="35">
        <f>'5-Year Plan (2014-19)'!CH62</f>
        <v>0</v>
      </c>
      <c r="AJ8" s="32">
        <f>'5-Year Plan (2014-19)'!CI62</f>
        <v>0</v>
      </c>
      <c r="AK8" s="32" t="str">
        <f>'5-Year Plan (2014-19)'!CJ62</f>
        <v/>
      </c>
      <c r="AL8" s="35">
        <f>'5-Year Plan (2014-19)'!CK62</f>
        <v>0</v>
      </c>
      <c r="AM8" s="32">
        <f>'5-Year Plan (2014-19)'!CL62</f>
        <v>0</v>
      </c>
      <c r="AN8" s="32" t="str">
        <f>'5-Year Plan (2014-19)'!CM62</f>
        <v/>
      </c>
      <c r="AO8" s="35">
        <f>'5-Year Plan (2014-19)'!CN62</f>
        <v>0</v>
      </c>
      <c r="AP8" s="32">
        <f>'5-Year Plan (2014-19)'!CO62</f>
        <v>0</v>
      </c>
      <c r="AQ8" s="32" t="str">
        <f>'5-Year Plan (2014-19)'!CP62</f>
        <v/>
      </c>
      <c r="AR8" s="35">
        <f>'5-Year Plan (2014-19)'!CQ62</f>
        <v>0</v>
      </c>
      <c r="AS8" s="32">
        <f>'5-Year Plan (2014-19)'!CR62</f>
        <v>0</v>
      </c>
      <c r="AT8" s="32" t="str">
        <f>'5-Year Plan (2014-19)'!CS62</f>
        <v/>
      </c>
      <c r="AU8" s="35">
        <f>'5-Year Plan (2014-19)'!CT62</f>
        <v>0</v>
      </c>
      <c r="AV8" s="35">
        <f>'5-Year Plan (2014-19)'!CU62</f>
        <v>0</v>
      </c>
      <c r="AW8" s="35">
        <f>'5-Year Plan (2014-19)'!CV62</f>
        <v>0</v>
      </c>
      <c r="AX8" s="35">
        <f>'5-Year Plan (2014-19)'!CW62</f>
        <v>0</v>
      </c>
      <c r="AY8" s="399">
        <f>'5-Year Plan (2014-19)'!CX62</f>
        <v>0</v>
      </c>
      <c r="AZ8" s="45">
        <f>'5-Year Plan (2014-19)'!CY62</f>
        <v>0</v>
      </c>
      <c r="BA8" s="593"/>
    </row>
    <row r="9" spans="1:53">
      <c r="A9" s="16"/>
      <c r="B9" s="16"/>
      <c r="C9" s="17" t="s">
        <v>56</v>
      </c>
      <c r="D9" s="32">
        <f>'5-Year Plan (2014-19)'!BC68</f>
        <v>0</v>
      </c>
      <c r="E9" s="32" t="str">
        <f>'5-Year Plan (2014-19)'!BD68</f>
        <v/>
      </c>
      <c r="F9" s="35">
        <f>'5-Year Plan (2014-19)'!BE68</f>
        <v>0</v>
      </c>
      <c r="G9" s="32">
        <f>'5-Year Plan (2014-19)'!BF68</f>
        <v>0</v>
      </c>
      <c r="H9" s="32" t="str">
        <f>'5-Year Plan (2014-19)'!BG68</f>
        <v/>
      </c>
      <c r="I9" s="35">
        <f>'5-Year Plan (2014-19)'!BH68</f>
        <v>0</v>
      </c>
      <c r="J9" s="32">
        <f>'5-Year Plan (2014-19)'!BI68</f>
        <v>0</v>
      </c>
      <c r="K9" s="32" t="str">
        <f>'5-Year Plan (2014-19)'!BJ68</f>
        <v/>
      </c>
      <c r="L9" s="35">
        <f>'5-Year Plan (2014-19)'!BK68</f>
        <v>0</v>
      </c>
      <c r="M9" s="32">
        <f>'5-Year Plan (2014-19)'!BL68</f>
        <v>0</v>
      </c>
      <c r="N9" s="32" t="str">
        <f>'5-Year Plan (2014-19)'!BM68</f>
        <v/>
      </c>
      <c r="O9" s="35">
        <f>'5-Year Plan (2014-19)'!BN68</f>
        <v>0</v>
      </c>
      <c r="P9" s="32">
        <f>'5-Year Plan (2014-19)'!BO68</f>
        <v>0</v>
      </c>
      <c r="Q9" s="32" t="str">
        <f>'5-Year Plan (2014-19)'!BP68</f>
        <v/>
      </c>
      <c r="R9" s="35">
        <f>'5-Year Plan (2014-19)'!BQ68</f>
        <v>0</v>
      </c>
      <c r="S9" s="32">
        <f>'5-Year Plan (2014-19)'!BR68</f>
        <v>0</v>
      </c>
      <c r="T9" s="32" t="str">
        <f>'5-Year Plan (2014-19)'!BS68</f>
        <v/>
      </c>
      <c r="U9" s="35">
        <f>'5-Year Plan (2014-19)'!BT68</f>
        <v>0</v>
      </c>
      <c r="V9" s="669"/>
      <c r="W9" s="35"/>
      <c r="X9" s="35"/>
      <c r="Y9" s="32">
        <f>'5-Year Plan (2014-19)'!BX68</f>
        <v>0</v>
      </c>
      <c r="Z9" s="229" t="str">
        <f>'5-Year Plan (2014-19)'!BY68</f>
        <v/>
      </c>
      <c r="AA9" s="35">
        <f>'5-Year Plan (2014-19)'!BZ68</f>
        <v>0</v>
      </c>
      <c r="AB9" s="32">
        <f>'5-Year Plan (2014-19)'!CA68</f>
        <v>0</v>
      </c>
      <c r="AC9" s="32">
        <f>'5-Year Plan (2014-19)'!CB68</f>
        <v>0</v>
      </c>
      <c r="AD9" s="32" t="str">
        <f>'5-Year Plan (2014-19)'!CC68</f>
        <v/>
      </c>
      <c r="AE9" s="35">
        <f>'5-Year Plan (2014-19)'!CD68</f>
        <v>0</v>
      </c>
      <c r="AF9" s="35">
        <f>'5-Year Plan (2014-19)'!CE68</f>
        <v>0</v>
      </c>
      <c r="AG9" s="32">
        <f>'5-Year Plan (2014-19)'!CF68</f>
        <v>0</v>
      </c>
      <c r="AH9" s="32" t="str">
        <f>'5-Year Plan (2014-19)'!CG68</f>
        <v/>
      </c>
      <c r="AI9" s="35">
        <f>'5-Year Plan (2014-19)'!CH68</f>
        <v>0</v>
      </c>
      <c r="AJ9" s="32">
        <f>'5-Year Plan (2014-19)'!CI68</f>
        <v>0</v>
      </c>
      <c r="AK9" s="32" t="str">
        <f>'5-Year Plan (2014-19)'!CJ68</f>
        <v/>
      </c>
      <c r="AL9" s="35">
        <f>'5-Year Plan (2014-19)'!CK68</f>
        <v>0</v>
      </c>
      <c r="AM9" s="32">
        <f>'5-Year Plan (2014-19)'!CL68</f>
        <v>0</v>
      </c>
      <c r="AN9" s="32" t="str">
        <f>'5-Year Plan (2014-19)'!CM68</f>
        <v/>
      </c>
      <c r="AO9" s="35">
        <f>'5-Year Plan (2014-19)'!CN68</f>
        <v>0</v>
      </c>
      <c r="AP9" s="32">
        <f>'5-Year Plan (2014-19)'!CO68</f>
        <v>0</v>
      </c>
      <c r="AQ9" s="32" t="str">
        <f>'5-Year Plan (2014-19)'!CP68</f>
        <v/>
      </c>
      <c r="AR9" s="35">
        <f>'5-Year Plan (2014-19)'!CQ68</f>
        <v>0</v>
      </c>
      <c r="AS9" s="32">
        <f>'5-Year Plan (2014-19)'!CR68</f>
        <v>0</v>
      </c>
      <c r="AT9" s="32" t="str">
        <f>'5-Year Plan (2014-19)'!CS68</f>
        <v/>
      </c>
      <c r="AU9" s="35">
        <f>'5-Year Plan (2014-19)'!CT68</f>
        <v>0</v>
      </c>
      <c r="AV9" s="35">
        <f>'5-Year Plan (2014-19)'!CU68</f>
        <v>0</v>
      </c>
      <c r="AW9" s="35">
        <f>'5-Year Plan (2014-19)'!CV68</f>
        <v>0</v>
      </c>
      <c r="AX9" s="35">
        <f>'5-Year Plan (2014-19)'!CW68</f>
        <v>0</v>
      </c>
      <c r="AY9" s="399">
        <f>'5-Year Plan (2014-19)'!CX68</f>
        <v>0</v>
      </c>
      <c r="AZ9" s="45">
        <f>'5-Year Plan (2014-19)'!CY68</f>
        <v>0</v>
      </c>
      <c r="BA9" s="593"/>
    </row>
    <row r="10" spans="1:53">
      <c r="A10" s="16"/>
      <c r="B10" s="18"/>
      <c r="C10" s="19" t="s">
        <v>57</v>
      </c>
      <c r="D10" s="32">
        <f>'5-Year Plan (2014-19)'!BC71</f>
        <v>0</v>
      </c>
      <c r="E10" s="32" t="str">
        <f>'5-Year Plan (2014-19)'!BD71</f>
        <v/>
      </c>
      <c r="F10" s="35">
        <f>'5-Year Plan (2014-19)'!BE71</f>
        <v>0</v>
      </c>
      <c r="G10" s="32">
        <f>'5-Year Plan (2014-19)'!BF71</f>
        <v>0</v>
      </c>
      <c r="H10" s="32">
        <f>'5-Year Plan (2014-19)'!BG71</f>
        <v>0</v>
      </c>
      <c r="I10" s="35">
        <f>'5-Year Plan (2014-19)'!BH71</f>
        <v>0</v>
      </c>
      <c r="J10" s="32">
        <f>'5-Year Plan (2014-19)'!BI71</f>
        <v>0</v>
      </c>
      <c r="K10" s="32" t="str">
        <f>'5-Year Plan (2014-19)'!BJ71</f>
        <v/>
      </c>
      <c r="L10" s="35">
        <f>'5-Year Plan (2014-19)'!BK71</f>
        <v>0</v>
      </c>
      <c r="M10" s="32">
        <f>'5-Year Plan (2014-19)'!BL71</f>
        <v>1500</v>
      </c>
      <c r="N10" s="32">
        <f>'5-Year Plan (2014-19)'!BM71</f>
        <v>35</v>
      </c>
      <c r="O10" s="35">
        <f>'5-Year Plan (2014-19)'!BN71</f>
        <v>52500</v>
      </c>
      <c r="P10" s="32">
        <f>'5-Year Plan (2014-19)'!BO71</f>
        <v>0</v>
      </c>
      <c r="Q10" s="32" t="str">
        <f>'5-Year Plan (2014-19)'!BP71</f>
        <v/>
      </c>
      <c r="R10" s="35">
        <f>'5-Year Plan (2014-19)'!BQ71</f>
        <v>0</v>
      </c>
      <c r="S10" s="32">
        <f>'5-Year Plan (2014-19)'!BR71</f>
        <v>50</v>
      </c>
      <c r="T10" s="32">
        <f>'5-Year Plan (2014-19)'!BS71</f>
        <v>750</v>
      </c>
      <c r="U10" s="35">
        <f>'5-Year Plan (2014-19)'!BT71</f>
        <v>37500</v>
      </c>
      <c r="V10" s="669"/>
      <c r="W10" s="35"/>
      <c r="X10" s="35"/>
      <c r="Y10" s="32">
        <f>'5-Year Plan (2014-19)'!BX71</f>
        <v>0</v>
      </c>
      <c r="Z10" s="229" t="str">
        <f>'5-Year Plan (2014-19)'!BY71</f>
        <v/>
      </c>
      <c r="AA10" s="35">
        <f>'5-Year Plan (2014-19)'!BZ71</f>
        <v>0</v>
      </c>
      <c r="AB10" s="32">
        <f>'5-Year Plan (2014-19)'!CA71</f>
        <v>0</v>
      </c>
      <c r="AC10" s="32">
        <f>'5-Year Plan (2014-19)'!CB71</f>
        <v>0</v>
      </c>
      <c r="AD10" s="32" t="str">
        <f>'5-Year Plan (2014-19)'!CC71</f>
        <v/>
      </c>
      <c r="AE10" s="35">
        <f>'5-Year Plan (2014-19)'!CD71</f>
        <v>0</v>
      </c>
      <c r="AF10" s="41">
        <f>'5-Year Plan (2014-19)'!CE71</f>
        <v>90000</v>
      </c>
      <c r="AG10" s="32">
        <f>'5-Year Plan (2014-19)'!CF71</f>
        <v>330</v>
      </c>
      <c r="AH10" s="32">
        <f>'5-Year Plan (2014-19)'!CG71</f>
        <v>35</v>
      </c>
      <c r="AI10" s="35">
        <f>'5-Year Plan (2014-19)'!CH71</f>
        <v>11550</v>
      </c>
      <c r="AJ10" s="32">
        <f>'5-Year Plan (2014-19)'!CI71</f>
        <v>0</v>
      </c>
      <c r="AK10" s="32" t="str">
        <f>'5-Year Plan (2014-19)'!CJ71</f>
        <v/>
      </c>
      <c r="AL10" s="35">
        <f>'5-Year Plan (2014-19)'!CK71</f>
        <v>0</v>
      </c>
      <c r="AM10" s="32">
        <f>'5-Year Plan (2014-19)'!CL71</f>
        <v>0</v>
      </c>
      <c r="AN10" s="32" t="str">
        <f>'5-Year Plan (2014-19)'!CM71</f>
        <v/>
      </c>
      <c r="AO10" s="35">
        <f>'5-Year Plan (2014-19)'!CN71</f>
        <v>0</v>
      </c>
      <c r="AP10" s="32">
        <f>'5-Year Plan (2014-19)'!CO71</f>
        <v>0</v>
      </c>
      <c r="AQ10" s="32" t="str">
        <f>'5-Year Plan (2014-19)'!CP71</f>
        <v/>
      </c>
      <c r="AR10" s="35">
        <f>'5-Year Plan (2014-19)'!CQ71</f>
        <v>0</v>
      </c>
      <c r="AS10" s="32">
        <f>'5-Year Plan (2014-19)'!CR71</f>
        <v>0</v>
      </c>
      <c r="AT10" s="32" t="str">
        <f>'5-Year Plan (2014-19)'!CS71</f>
        <v/>
      </c>
      <c r="AU10" s="35">
        <f>'5-Year Plan (2014-19)'!CT71</f>
        <v>0</v>
      </c>
      <c r="AV10" s="35">
        <f>'5-Year Plan (2014-19)'!CU71</f>
        <v>11550</v>
      </c>
      <c r="AW10" s="35">
        <f>'5-Year Plan (2014-19)'!CV71</f>
        <v>0</v>
      </c>
      <c r="AX10" s="35">
        <f>'5-Year Plan (2014-19)'!CW71</f>
        <v>0</v>
      </c>
      <c r="AY10" s="399">
        <f>'5-Year Plan (2014-19)'!CX71</f>
        <v>10155</v>
      </c>
      <c r="AZ10" s="45">
        <f>'5-Year Plan (2014-19)'!CY71</f>
        <v>111705</v>
      </c>
      <c r="BA10" s="593"/>
    </row>
    <row r="11" spans="1:53" ht="30">
      <c r="A11" s="1"/>
      <c r="B11" s="20" t="s">
        <v>140</v>
      </c>
      <c r="C11" s="19"/>
      <c r="D11" s="33">
        <f>'5-Year Plan (2014-19)'!BC72</f>
        <v>0</v>
      </c>
      <c r="E11" s="33" t="str">
        <f>'5-Year Plan (2014-19)'!BD72</f>
        <v/>
      </c>
      <c r="F11" s="36">
        <f>'5-Year Plan (2014-19)'!BE72</f>
        <v>0</v>
      </c>
      <c r="G11" s="33">
        <f>'5-Year Plan (2014-19)'!BF72</f>
        <v>0</v>
      </c>
      <c r="H11" s="33" t="str">
        <f>'5-Year Plan (2014-19)'!BG72</f>
        <v/>
      </c>
      <c r="I11" s="36">
        <f>'5-Year Plan (2014-19)'!BH72</f>
        <v>0</v>
      </c>
      <c r="J11" s="33">
        <f>'5-Year Plan (2014-19)'!BI72</f>
        <v>5379.7</v>
      </c>
      <c r="K11" s="33">
        <f>'5-Year Plan (2014-19)'!BJ72</f>
        <v>19.765433016710972</v>
      </c>
      <c r="L11" s="36">
        <f>'5-Year Plan (2014-19)'!BK72</f>
        <v>106332.1</v>
      </c>
      <c r="M11" s="33">
        <f>'5-Year Plan (2014-19)'!BL72</f>
        <v>6700</v>
      </c>
      <c r="N11" s="33">
        <f>'5-Year Plan (2014-19)'!BM72</f>
        <v>31.119402985074625</v>
      </c>
      <c r="O11" s="36">
        <f>'5-Year Plan (2014-19)'!BN72</f>
        <v>208500</v>
      </c>
      <c r="P11" s="33">
        <f>'5-Year Plan (2014-19)'!BO72</f>
        <v>145.69999999999999</v>
      </c>
      <c r="Q11" s="33">
        <f>'5-Year Plan (2014-19)'!BP72</f>
        <v>931.77762525737819</v>
      </c>
      <c r="R11" s="36">
        <f>'5-Year Plan (2014-19)'!BQ72</f>
        <v>135760</v>
      </c>
      <c r="S11" s="33">
        <f>'5-Year Plan (2014-19)'!BR72</f>
        <v>462</v>
      </c>
      <c r="T11" s="33">
        <f>'5-Year Plan (2014-19)'!BS72</f>
        <v>691.69913419913416</v>
      </c>
      <c r="U11" s="36">
        <f>'5-Year Plan (2014-19)'!BT72</f>
        <v>319565</v>
      </c>
      <c r="V11" s="670">
        <f>'5-Year Plan (2014-19)'!BU72</f>
        <v>0</v>
      </c>
      <c r="W11" s="33">
        <f>'5-Year Plan (2014-19)'!BV72</f>
        <v>0</v>
      </c>
      <c r="X11" s="33">
        <f>'5-Year Plan (2014-19)'!BW72</f>
        <v>0</v>
      </c>
      <c r="Y11" s="33">
        <f>'5-Year Plan (2014-19)'!BX72</f>
        <v>494960</v>
      </c>
      <c r="Z11" s="230">
        <f>'5-Year Plan (2014-19)'!BY72</f>
        <v>0.47975189914336513</v>
      </c>
      <c r="AA11" s="36">
        <f>'5-Year Plan (2014-19)'!BZ72</f>
        <v>237458</v>
      </c>
      <c r="AB11" s="33">
        <f>'5-Year Plan (2014-19)'!CA72</f>
        <v>227360</v>
      </c>
      <c r="AC11" s="33">
        <f>'5-Year Plan (2014-19)'!CB72</f>
        <v>0</v>
      </c>
      <c r="AD11" s="33" t="str">
        <f>'5-Year Plan (2014-19)'!CC72</f>
        <v/>
      </c>
      <c r="AE11" s="36">
        <f>'5-Year Plan (2014-19)'!CD72</f>
        <v>0</v>
      </c>
      <c r="AF11" s="41">
        <f>'5-Year Plan (2014-19)'!CE72</f>
        <v>1007615.1</v>
      </c>
      <c r="AG11" s="33">
        <f>'5-Year Plan (2014-19)'!CF72</f>
        <v>1930</v>
      </c>
      <c r="AH11" s="33">
        <f>'5-Year Plan (2014-19)'!CG72</f>
        <v>35</v>
      </c>
      <c r="AI11" s="36">
        <f>'5-Year Plan (2014-19)'!CH72</f>
        <v>67550</v>
      </c>
      <c r="AJ11" s="33">
        <f>'5-Year Plan (2014-19)'!CI72</f>
        <v>50</v>
      </c>
      <c r="AK11" s="33">
        <f>'5-Year Plan (2014-19)'!CJ72</f>
        <v>1000</v>
      </c>
      <c r="AL11" s="36">
        <f>'5-Year Plan (2014-19)'!CK72</f>
        <v>50000</v>
      </c>
      <c r="AM11" s="33">
        <f>'5-Year Plan (2014-19)'!CL72</f>
        <v>50</v>
      </c>
      <c r="AN11" s="33">
        <f>'5-Year Plan (2014-19)'!CM72</f>
        <v>1200</v>
      </c>
      <c r="AO11" s="36">
        <f>'5-Year Plan (2014-19)'!CN72</f>
        <v>60000</v>
      </c>
      <c r="AP11" s="33">
        <f>'5-Year Plan (2014-19)'!CO72</f>
        <v>0</v>
      </c>
      <c r="AQ11" s="33" t="str">
        <f>'5-Year Plan (2014-19)'!CP72</f>
        <v/>
      </c>
      <c r="AR11" s="36">
        <f>'5-Year Plan (2014-19)'!CQ72</f>
        <v>0</v>
      </c>
      <c r="AS11" s="33">
        <f>'5-Year Plan (2014-19)'!CR72</f>
        <v>0</v>
      </c>
      <c r="AT11" s="33" t="str">
        <f>'5-Year Plan (2014-19)'!CS72</f>
        <v/>
      </c>
      <c r="AU11" s="36">
        <f>'5-Year Plan (2014-19)'!CT72</f>
        <v>0</v>
      </c>
      <c r="AV11" s="36">
        <f>'5-Year Plan (2014-19)'!CU72</f>
        <v>177550</v>
      </c>
      <c r="AW11" s="36">
        <f>'5-Year Plan (2014-19)'!CV72</f>
        <v>0</v>
      </c>
      <c r="AX11" s="36">
        <f>'5-Year Plan (2014-19)'!CW72</f>
        <v>20000</v>
      </c>
      <c r="AY11" s="36">
        <f>'5-Year Plan (2014-19)'!CX72</f>
        <v>118516.51000000001</v>
      </c>
      <c r="AZ11" s="214">
        <f>'5-Year Plan (2014-19)'!CY72</f>
        <v>1323681.6100000001</v>
      </c>
      <c r="BA11" s="593"/>
    </row>
    <row r="12" spans="1:53" ht="28.5">
      <c r="A12" s="22"/>
      <c r="B12" s="22" t="s">
        <v>11</v>
      </c>
      <c r="C12" s="17" t="s">
        <v>1</v>
      </c>
      <c r="D12" s="32">
        <f>'5-Year Plan (2014-19)'!BC73</f>
        <v>0</v>
      </c>
      <c r="E12" s="32" t="str">
        <f>'5-Year Plan (2014-19)'!BD73</f>
        <v/>
      </c>
      <c r="F12" s="35">
        <f>'5-Year Plan (2014-19)'!BE73</f>
        <v>0</v>
      </c>
      <c r="G12" s="32">
        <f>'5-Year Plan (2014-19)'!BF73</f>
        <v>250</v>
      </c>
      <c r="H12" s="32">
        <f>'5-Year Plan (2014-19)'!BG73</f>
        <v>35</v>
      </c>
      <c r="I12" s="35">
        <f>'5-Year Plan (2014-19)'!BH73</f>
        <v>8750</v>
      </c>
      <c r="J12" s="32">
        <f>'5-Year Plan (2014-19)'!BI73</f>
        <v>0</v>
      </c>
      <c r="K12" s="32" t="str">
        <f>'5-Year Plan (2014-19)'!BJ73</f>
        <v/>
      </c>
      <c r="L12" s="35">
        <f>'5-Year Plan (2014-19)'!BK73</f>
        <v>0</v>
      </c>
      <c r="M12" s="32">
        <f>'5-Year Plan (2014-19)'!BL73</f>
        <v>0</v>
      </c>
      <c r="N12" s="32" t="str">
        <f>'5-Year Plan (2014-19)'!BM73</f>
        <v/>
      </c>
      <c r="O12" s="35">
        <f>'5-Year Plan (2014-19)'!BN73</f>
        <v>0</v>
      </c>
      <c r="P12" s="32">
        <f>'5-Year Plan (2014-19)'!BO73</f>
        <v>0</v>
      </c>
      <c r="Q12" s="32" t="str">
        <f>'5-Year Plan (2014-19)'!BP73</f>
        <v/>
      </c>
      <c r="R12" s="35">
        <f>'5-Year Plan (2014-19)'!BQ73</f>
        <v>0</v>
      </c>
      <c r="S12" s="32">
        <f>'5-Year Plan (2014-19)'!BR73</f>
        <v>0</v>
      </c>
      <c r="T12" s="32" t="str">
        <f>'5-Year Plan (2014-19)'!BS73</f>
        <v/>
      </c>
      <c r="U12" s="35">
        <f>'5-Year Plan (2014-19)'!BT73</f>
        <v>0</v>
      </c>
      <c r="V12" s="669"/>
      <c r="W12" s="35"/>
      <c r="X12" s="35"/>
      <c r="Y12" s="32">
        <f>'5-Year Plan (2014-19)'!BX73</f>
        <v>0</v>
      </c>
      <c r="Z12" s="229" t="str">
        <f>'5-Year Plan (2014-19)'!BY73</f>
        <v/>
      </c>
      <c r="AA12" s="35">
        <f>'5-Year Plan (2014-19)'!BZ73</f>
        <v>0</v>
      </c>
      <c r="AB12" s="32">
        <f>'5-Year Plan (2014-19)'!CA73</f>
        <v>0</v>
      </c>
      <c r="AC12" s="32">
        <f>'5-Year Plan (2014-19)'!CB73</f>
        <v>38</v>
      </c>
      <c r="AD12" s="32">
        <f>'5-Year Plan (2014-19)'!CC73</f>
        <v>350</v>
      </c>
      <c r="AE12" s="35">
        <f>'5-Year Plan (2014-19)'!CD73</f>
        <v>13300</v>
      </c>
      <c r="AF12" s="35">
        <f>'5-Year Plan (2014-19)'!CE73</f>
        <v>22050</v>
      </c>
      <c r="AG12" s="32">
        <f>'5-Year Plan (2014-19)'!CF73</f>
        <v>0</v>
      </c>
      <c r="AH12" s="32" t="str">
        <f>'5-Year Plan (2014-19)'!CG73</f>
        <v/>
      </c>
      <c r="AI12" s="35">
        <f>'5-Year Plan (2014-19)'!CH73</f>
        <v>0</v>
      </c>
      <c r="AJ12" s="32">
        <f>'5-Year Plan (2014-19)'!CI73</f>
        <v>0</v>
      </c>
      <c r="AK12" s="32" t="str">
        <f>'5-Year Plan (2014-19)'!CJ73</f>
        <v/>
      </c>
      <c r="AL12" s="35">
        <f>'5-Year Plan (2014-19)'!CK73</f>
        <v>0</v>
      </c>
      <c r="AM12" s="32">
        <f>'5-Year Plan (2014-19)'!CL73</f>
        <v>0</v>
      </c>
      <c r="AN12" s="32" t="str">
        <f>'5-Year Plan (2014-19)'!CM73</f>
        <v/>
      </c>
      <c r="AO12" s="35">
        <f>'5-Year Plan (2014-19)'!CN73</f>
        <v>0</v>
      </c>
      <c r="AP12" s="32">
        <f>'5-Year Plan (2014-19)'!CO73</f>
        <v>0</v>
      </c>
      <c r="AQ12" s="32" t="str">
        <f>'5-Year Plan (2014-19)'!CP73</f>
        <v/>
      </c>
      <c r="AR12" s="35">
        <f>'5-Year Plan (2014-19)'!CQ73</f>
        <v>0</v>
      </c>
      <c r="AS12" s="32">
        <f>'5-Year Plan (2014-19)'!CR73</f>
        <v>0</v>
      </c>
      <c r="AT12" s="32" t="str">
        <f>'5-Year Plan (2014-19)'!CS73</f>
        <v/>
      </c>
      <c r="AU12" s="35">
        <f>'5-Year Plan (2014-19)'!CT73</f>
        <v>0</v>
      </c>
      <c r="AV12" s="43">
        <f>'5-Year Plan (2014-19)'!CU73</f>
        <v>0</v>
      </c>
      <c r="AW12" s="35">
        <f>'5-Year Plan (2014-19)'!CV73</f>
        <v>0</v>
      </c>
      <c r="AX12" s="35">
        <f>'5-Year Plan (2014-19)'!CW73</f>
        <v>0</v>
      </c>
      <c r="AY12" s="399">
        <f>'5-Year Plan (2014-19)'!CX73</f>
        <v>2205</v>
      </c>
      <c r="AZ12" s="45">
        <f>'5-Year Plan (2014-19)'!CY73</f>
        <v>24255</v>
      </c>
      <c r="BA12" s="593"/>
    </row>
    <row r="13" spans="1:53">
      <c r="A13" s="16"/>
      <c r="B13" s="16"/>
      <c r="C13" s="17" t="s">
        <v>55</v>
      </c>
      <c r="D13" s="32">
        <f>'5-Year Plan (2014-19)'!BC74</f>
        <v>0</v>
      </c>
      <c r="E13" s="32" t="str">
        <f>'5-Year Plan (2014-19)'!BD74</f>
        <v/>
      </c>
      <c r="F13" s="35">
        <f>'5-Year Plan (2014-19)'!BE74</f>
        <v>0</v>
      </c>
      <c r="G13" s="32">
        <f>'5-Year Plan (2014-19)'!BF74</f>
        <v>0</v>
      </c>
      <c r="H13" s="32" t="str">
        <f>'5-Year Plan (2014-19)'!BG74</f>
        <v/>
      </c>
      <c r="I13" s="35">
        <f>'5-Year Plan (2014-19)'!BH74</f>
        <v>0</v>
      </c>
      <c r="J13" s="32">
        <f>'5-Year Plan (2014-19)'!BI74</f>
        <v>0</v>
      </c>
      <c r="K13" s="32" t="str">
        <f>'5-Year Plan (2014-19)'!BJ74</f>
        <v/>
      </c>
      <c r="L13" s="35">
        <f>'5-Year Plan (2014-19)'!BK74</f>
        <v>0</v>
      </c>
      <c r="M13" s="32">
        <f>'5-Year Plan (2014-19)'!BL74</f>
        <v>0</v>
      </c>
      <c r="N13" s="32" t="str">
        <f>'5-Year Plan (2014-19)'!BM74</f>
        <v/>
      </c>
      <c r="O13" s="35">
        <f>'5-Year Plan (2014-19)'!BN74</f>
        <v>0</v>
      </c>
      <c r="P13" s="32">
        <f>'5-Year Plan (2014-19)'!BO74</f>
        <v>0</v>
      </c>
      <c r="Q13" s="32" t="str">
        <f>'5-Year Plan (2014-19)'!BP74</f>
        <v/>
      </c>
      <c r="R13" s="35">
        <f>'5-Year Plan (2014-19)'!BQ74</f>
        <v>0</v>
      </c>
      <c r="S13" s="32">
        <f>'5-Year Plan (2014-19)'!BR74</f>
        <v>0</v>
      </c>
      <c r="T13" s="32" t="str">
        <f>'5-Year Plan (2014-19)'!BS74</f>
        <v/>
      </c>
      <c r="U13" s="35">
        <f>'5-Year Plan (2014-19)'!BT74</f>
        <v>0</v>
      </c>
      <c r="V13" s="669"/>
      <c r="W13" s="35"/>
      <c r="X13" s="35"/>
      <c r="Y13" s="32">
        <f>'5-Year Plan (2014-19)'!BX74</f>
        <v>0</v>
      </c>
      <c r="Z13" s="229" t="str">
        <f>'5-Year Plan (2014-19)'!BY74</f>
        <v/>
      </c>
      <c r="AA13" s="35">
        <f>'5-Year Plan (2014-19)'!BZ74</f>
        <v>0</v>
      </c>
      <c r="AB13" s="32">
        <f>'5-Year Plan (2014-19)'!CA74</f>
        <v>0</v>
      </c>
      <c r="AC13" s="32">
        <f>'5-Year Plan (2014-19)'!CB74</f>
        <v>0</v>
      </c>
      <c r="AD13" s="32" t="str">
        <f>'5-Year Plan (2014-19)'!CC74</f>
        <v/>
      </c>
      <c r="AE13" s="35">
        <f>'5-Year Plan (2014-19)'!CD74</f>
        <v>0</v>
      </c>
      <c r="AF13" s="35">
        <f>'5-Year Plan (2014-19)'!CE74</f>
        <v>0</v>
      </c>
      <c r="AG13" s="32">
        <f>'5-Year Plan (2014-19)'!CF74</f>
        <v>0</v>
      </c>
      <c r="AH13" s="32" t="str">
        <f>'5-Year Plan (2014-19)'!CG74</f>
        <v/>
      </c>
      <c r="AI13" s="35">
        <f>'5-Year Plan (2014-19)'!CH74</f>
        <v>0</v>
      </c>
      <c r="AJ13" s="32">
        <f>'5-Year Plan (2014-19)'!CI74</f>
        <v>0</v>
      </c>
      <c r="AK13" s="32" t="str">
        <f>'5-Year Plan (2014-19)'!CJ74</f>
        <v/>
      </c>
      <c r="AL13" s="35">
        <f>'5-Year Plan (2014-19)'!CK74</f>
        <v>0</v>
      </c>
      <c r="AM13" s="32">
        <f>'5-Year Plan (2014-19)'!CL74</f>
        <v>0</v>
      </c>
      <c r="AN13" s="32" t="str">
        <f>'5-Year Plan (2014-19)'!CM74</f>
        <v/>
      </c>
      <c r="AO13" s="35">
        <f>'5-Year Plan (2014-19)'!CN74</f>
        <v>0</v>
      </c>
      <c r="AP13" s="32">
        <f>'5-Year Plan (2014-19)'!CO74</f>
        <v>0</v>
      </c>
      <c r="AQ13" s="32" t="str">
        <f>'5-Year Plan (2014-19)'!CP74</f>
        <v/>
      </c>
      <c r="AR13" s="35">
        <f>'5-Year Plan (2014-19)'!CQ74</f>
        <v>0</v>
      </c>
      <c r="AS13" s="32">
        <f>'5-Year Plan (2014-19)'!CR74</f>
        <v>0</v>
      </c>
      <c r="AT13" s="32" t="str">
        <f>'5-Year Plan (2014-19)'!CS74</f>
        <v/>
      </c>
      <c r="AU13" s="35">
        <f>'5-Year Plan (2014-19)'!CT74</f>
        <v>0</v>
      </c>
      <c r="AV13" s="35">
        <f>'5-Year Plan (2014-19)'!CU74</f>
        <v>0</v>
      </c>
      <c r="AW13" s="35">
        <f>'5-Year Plan (2014-19)'!CV74</f>
        <v>0</v>
      </c>
      <c r="AX13" s="35">
        <f>'5-Year Plan (2014-19)'!CW74</f>
        <v>0</v>
      </c>
      <c r="AY13" s="399">
        <f>'5-Year Plan (2014-19)'!CX74</f>
        <v>0</v>
      </c>
      <c r="AZ13" s="45">
        <f>'5-Year Plan (2014-19)'!CY74</f>
        <v>0</v>
      </c>
      <c r="BA13" s="593"/>
    </row>
    <row r="14" spans="1:53">
      <c r="A14" s="16"/>
      <c r="B14" s="16"/>
      <c r="C14" s="17" t="s">
        <v>56</v>
      </c>
      <c r="D14" s="32">
        <f>'5-Year Plan (2014-19)'!BC75</f>
        <v>0</v>
      </c>
      <c r="E14" s="32" t="str">
        <f>'5-Year Plan (2014-19)'!BD75</f>
        <v/>
      </c>
      <c r="F14" s="35">
        <f>'5-Year Plan (2014-19)'!BE75</f>
        <v>0</v>
      </c>
      <c r="G14" s="32">
        <f>'5-Year Plan (2014-19)'!BF75</f>
        <v>0</v>
      </c>
      <c r="H14" s="32" t="str">
        <f>'5-Year Plan (2014-19)'!BG75</f>
        <v/>
      </c>
      <c r="I14" s="35">
        <f>'5-Year Plan (2014-19)'!BH75</f>
        <v>0</v>
      </c>
      <c r="J14" s="32">
        <f>'5-Year Plan (2014-19)'!BI75</f>
        <v>0</v>
      </c>
      <c r="K14" s="32" t="str">
        <f>'5-Year Plan (2014-19)'!BJ75</f>
        <v/>
      </c>
      <c r="L14" s="35">
        <f>'5-Year Plan (2014-19)'!BK75</f>
        <v>0</v>
      </c>
      <c r="M14" s="32">
        <f>'5-Year Plan (2014-19)'!BL75</f>
        <v>0</v>
      </c>
      <c r="N14" s="32" t="str">
        <f>'5-Year Plan (2014-19)'!BM75</f>
        <v/>
      </c>
      <c r="O14" s="35">
        <f>'5-Year Plan (2014-19)'!BN75</f>
        <v>0</v>
      </c>
      <c r="P14" s="32">
        <f>'5-Year Plan (2014-19)'!BO75</f>
        <v>0</v>
      </c>
      <c r="Q14" s="32" t="str">
        <f>'5-Year Plan (2014-19)'!BP75</f>
        <v/>
      </c>
      <c r="R14" s="35">
        <f>'5-Year Plan (2014-19)'!BQ75</f>
        <v>0</v>
      </c>
      <c r="S14" s="32">
        <f>'5-Year Plan (2014-19)'!BR75</f>
        <v>0</v>
      </c>
      <c r="T14" s="32" t="str">
        <f>'5-Year Plan (2014-19)'!BS75</f>
        <v/>
      </c>
      <c r="U14" s="35">
        <f>'5-Year Plan (2014-19)'!BT75</f>
        <v>0</v>
      </c>
      <c r="V14" s="669"/>
      <c r="W14" s="35"/>
      <c r="X14" s="35"/>
      <c r="Y14" s="32">
        <f>'5-Year Plan (2014-19)'!BX75</f>
        <v>0</v>
      </c>
      <c r="Z14" s="229" t="str">
        <f>'5-Year Plan (2014-19)'!BY75</f>
        <v/>
      </c>
      <c r="AA14" s="35">
        <f>'5-Year Plan (2014-19)'!BZ75</f>
        <v>0</v>
      </c>
      <c r="AB14" s="32">
        <f>'5-Year Plan (2014-19)'!CA75</f>
        <v>0</v>
      </c>
      <c r="AC14" s="32">
        <f>'5-Year Plan (2014-19)'!CB75</f>
        <v>0</v>
      </c>
      <c r="AD14" s="32" t="str">
        <f>'5-Year Plan (2014-19)'!CC75</f>
        <v/>
      </c>
      <c r="AE14" s="35">
        <f>'5-Year Plan (2014-19)'!CD75</f>
        <v>0</v>
      </c>
      <c r="AF14" s="35">
        <f>'5-Year Plan (2014-19)'!CE75</f>
        <v>0</v>
      </c>
      <c r="AG14" s="32">
        <f>'5-Year Plan (2014-19)'!CF75</f>
        <v>0</v>
      </c>
      <c r="AH14" s="32" t="str">
        <f>'5-Year Plan (2014-19)'!CG75</f>
        <v/>
      </c>
      <c r="AI14" s="35">
        <f>'5-Year Plan (2014-19)'!CH75</f>
        <v>0</v>
      </c>
      <c r="AJ14" s="32">
        <f>'5-Year Plan (2014-19)'!CI75</f>
        <v>0</v>
      </c>
      <c r="AK14" s="32" t="str">
        <f>'5-Year Plan (2014-19)'!CJ75</f>
        <v/>
      </c>
      <c r="AL14" s="35">
        <f>'5-Year Plan (2014-19)'!CK75</f>
        <v>0</v>
      </c>
      <c r="AM14" s="32">
        <f>'5-Year Plan (2014-19)'!CL75</f>
        <v>0</v>
      </c>
      <c r="AN14" s="32" t="str">
        <f>'5-Year Plan (2014-19)'!CM75</f>
        <v/>
      </c>
      <c r="AO14" s="35">
        <f>'5-Year Plan (2014-19)'!CN75</f>
        <v>0</v>
      </c>
      <c r="AP14" s="32">
        <f>'5-Year Plan (2014-19)'!CO75</f>
        <v>0</v>
      </c>
      <c r="AQ14" s="32" t="str">
        <f>'5-Year Plan (2014-19)'!CP75</f>
        <v/>
      </c>
      <c r="AR14" s="35">
        <f>'5-Year Plan (2014-19)'!CQ75</f>
        <v>0</v>
      </c>
      <c r="AS14" s="32">
        <f>'5-Year Plan (2014-19)'!CR75</f>
        <v>0</v>
      </c>
      <c r="AT14" s="32" t="str">
        <f>'5-Year Plan (2014-19)'!CS75</f>
        <v/>
      </c>
      <c r="AU14" s="35">
        <f>'5-Year Plan (2014-19)'!CT75</f>
        <v>0</v>
      </c>
      <c r="AV14" s="35">
        <f>'5-Year Plan (2014-19)'!CU75</f>
        <v>0</v>
      </c>
      <c r="AW14" s="35">
        <f>'5-Year Plan (2014-19)'!CV75</f>
        <v>0</v>
      </c>
      <c r="AX14" s="35">
        <f>'5-Year Plan (2014-19)'!CW75</f>
        <v>0</v>
      </c>
      <c r="AY14" s="399">
        <f>'5-Year Plan (2014-19)'!CX75</f>
        <v>0</v>
      </c>
      <c r="AZ14" s="45">
        <f>'5-Year Plan (2014-19)'!CY75</f>
        <v>0</v>
      </c>
      <c r="BA14" s="593"/>
    </row>
    <row r="15" spans="1:53">
      <c r="A15" s="16"/>
      <c r="B15" s="18"/>
      <c r="C15" s="19" t="s">
        <v>57</v>
      </c>
      <c r="D15" s="32">
        <f>'5-Year Plan (2014-19)'!BC76</f>
        <v>0</v>
      </c>
      <c r="E15" s="32" t="str">
        <f>'5-Year Plan (2014-19)'!BD76</f>
        <v/>
      </c>
      <c r="F15" s="35">
        <f>'5-Year Plan (2014-19)'!BE76</f>
        <v>0</v>
      </c>
      <c r="G15" s="32">
        <f>'5-Year Plan (2014-19)'!BF76</f>
        <v>500</v>
      </c>
      <c r="H15" s="32">
        <f>'5-Year Plan (2014-19)'!BG76</f>
        <v>35</v>
      </c>
      <c r="I15" s="35">
        <f>'5-Year Plan (2014-19)'!BH76</f>
        <v>17500</v>
      </c>
      <c r="J15" s="32">
        <f>'5-Year Plan (2014-19)'!BI76</f>
        <v>0</v>
      </c>
      <c r="K15" s="32" t="str">
        <f>'5-Year Plan (2014-19)'!BJ76</f>
        <v/>
      </c>
      <c r="L15" s="35">
        <f>'5-Year Plan (2014-19)'!BK76</f>
        <v>0</v>
      </c>
      <c r="M15" s="32">
        <f>'5-Year Plan (2014-19)'!BL76</f>
        <v>0</v>
      </c>
      <c r="N15" s="32" t="str">
        <f>'5-Year Plan (2014-19)'!BM76</f>
        <v/>
      </c>
      <c r="O15" s="35">
        <f>'5-Year Plan (2014-19)'!BN76</f>
        <v>0</v>
      </c>
      <c r="P15" s="32">
        <f>'5-Year Plan (2014-19)'!BO76</f>
        <v>0</v>
      </c>
      <c r="Q15" s="32" t="str">
        <f>'5-Year Plan (2014-19)'!BP76</f>
        <v/>
      </c>
      <c r="R15" s="35">
        <f>'5-Year Plan (2014-19)'!BQ76</f>
        <v>0</v>
      </c>
      <c r="S15" s="32">
        <f>'5-Year Plan (2014-19)'!BR76</f>
        <v>0</v>
      </c>
      <c r="T15" s="32" t="str">
        <f>'5-Year Plan (2014-19)'!BS76</f>
        <v/>
      </c>
      <c r="U15" s="35">
        <f>'5-Year Plan (2014-19)'!BT76</f>
        <v>0</v>
      </c>
      <c r="V15" s="669"/>
      <c r="W15" s="35"/>
      <c r="X15" s="35"/>
      <c r="Y15" s="32">
        <f>'5-Year Plan (2014-19)'!BX76</f>
        <v>0</v>
      </c>
      <c r="Z15" s="229" t="str">
        <f>'5-Year Plan (2014-19)'!BY76</f>
        <v/>
      </c>
      <c r="AA15" s="35">
        <f>'5-Year Plan (2014-19)'!BZ76</f>
        <v>0</v>
      </c>
      <c r="AB15" s="32">
        <f>'5-Year Plan (2014-19)'!CA76</f>
        <v>40000</v>
      </c>
      <c r="AC15" s="32">
        <f>'5-Year Plan (2014-19)'!CB76</f>
        <v>0</v>
      </c>
      <c r="AD15" s="32" t="str">
        <f>'5-Year Plan (2014-19)'!CC76</f>
        <v/>
      </c>
      <c r="AE15" s="35">
        <f>'5-Year Plan (2014-19)'!CD76</f>
        <v>0</v>
      </c>
      <c r="AF15" s="41">
        <f>'5-Year Plan (2014-19)'!CE76</f>
        <v>17500</v>
      </c>
      <c r="AG15" s="32">
        <f>'5-Year Plan (2014-19)'!CF76</f>
        <v>400</v>
      </c>
      <c r="AH15" s="32">
        <f>'5-Year Plan (2014-19)'!CG76</f>
        <v>35</v>
      </c>
      <c r="AI15" s="35">
        <f>'5-Year Plan (2014-19)'!CH76</f>
        <v>14000</v>
      </c>
      <c r="AJ15" s="32">
        <f>'5-Year Plan (2014-19)'!CI76</f>
        <v>0</v>
      </c>
      <c r="AK15" s="32" t="str">
        <f>'5-Year Plan (2014-19)'!CJ76</f>
        <v/>
      </c>
      <c r="AL15" s="35">
        <f>'5-Year Plan (2014-19)'!CK76</f>
        <v>0</v>
      </c>
      <c r="AM15" s="32">
        <f>'5-Year Plan (2014-19)'!CL76</f>
        <v>0</v>
      </c>
      <c r="AN15" s="32" t="str">
        <f>'5-Year Plan (2014-19)'!CM76</f>
        <v/>
      </c>
      <c r="AO15" s="35">
        <f>'5-Year Plan (2014-19)'!CN76</f>
        <v>0</v>
      </c>
      <c r="AP15" s="32">
        <f>'5-Year Plan (2014-19)'!CO76</f>
        <v>0</v>
      </c>
      <c r="AQ15" s="32" t="str">
        <f>'5-Year Plan (2014-19)'!CP76</f>
        <v/>
      </c>
      <c r="AR15" s="35">
        <f>'5-Year Plan (2014-19)'!CQ76</f>
        <v>0</v>
      </c>
      <c r="AS15" s="32">
        <f>'5-Year Plan (2014-19)'!CR76</f>
        <v>0</v>
      </c>
      <c r="AT15" s="32" t="str">
        <f>'5-Year Plan (2014-19)'!CS76</f>
        <v/>
      </c>
      <c r="AU15" s="35">
        <f>'5-Year Plan (2014-19)'!CT76</f>
        <v>0</v>
      </c>
      <c r="AV15" s="35">
        <f>'5-Year Plan (2014-19)'!CU76</f>
        <v>14000</v>
      </c>
      <c r="AW15" s="35">
        <f>'5-Year Plan (2014-19)'!CV76</f>
        <v>0</v>
      </c>
      <c r="AX15" s="35">
        <f>'5-Year Plan (2014-19)'!CW76</f>
        <v>0</v>
      </c>
      <c r="AY15" s="399">
        <f>'5-Year Plan (2014-19)'!CX76</f>
        <v>3150</v>
      </c>
      <c r="AZ15" s="45">
        <f>'5-Year Plan (2014-19)'!CY76</f>
        <v>34650</v>
      </c>
      <c r="BA15" s="593"/>
    </row>
    <row r="16" spans="1:53" ht="30">
      <c r="A16" s="1"/>
      <c r="B16" s="20" t="s">
        <v>140</v>
      </c>
      <c r="C16" s="19"/>
      <c r="D16" s="33">
        <f>'5-Year Plan (2014-19)'!BC77</f>
        <v>0</v>
      </c>
      <c r="E16" s="33" t="str">
        <f>'5-Year Plan (2014-19)'!BD77</f>
        <v/>
      </c>
      <c r="F16" s="36">
        <f>'5-Year Plan (2014-19)'!BE77</f>
        <v>0</v>
      </c>
      <c r="G16" s="33">
        <f>'5-Year Plan (2014-19)'!BF77</f>
        <v>750</v>
      </c>
      <c r="H16" s="33">
        <f>'5-Year Plan (2014-19)'!BG77</f>
        <v>35</v>
      </c>
      <c r="I16" s="36">
        <f>'5-Year Plan (2014-19)'!BH77</f>
        <v>26250</v>
      </c>
      <c r="J16" s="33">
        <f>'5-Year Plan (2014-19)'!BI77</f>
        <v>0</v>
      </c>
      <c r="K16" s="33" t="str">
        <f>'5-Year Plan (2014-19)'!BJ77</f>
        <v/>
      </c>
      <c r="L16" s="36">
        <f>'5-Year Plan (2014-19)'!BK77</f>
        <v>0</v>
      </c>
      <c r="M16" s="33">
        <f>'5-Year Plan (2014-19)'!BL77</f>
        <v>0</v>
      </c>
      <c r="N16" s="33" t="str">
        <f>'5-Year Plan (2014-19)'!BM77</f>
        <v/>
      </c>
      <c r="O16" s="36">
        <f>'5-Year Plan (2014-19)'!BN77</f>
        <v>0</v>
      </c>
      <c r="P16" s="33">
        <f>'5-Year Plan (2014-19)'!BO77</f>
        <v>0</v>
      </c>
      <c r="Q16" s="33" t="str">
        <f>'5-Year Plan (2014-19)'!BP77</f>
        <v/>
      </c>
      <c r="R16" s="36">
        <f>'5-Year Plan (2014-19)'!BQ77</f>
        <v>0</v>
      </c>
      <c r="S16" s="33">
        <f>'5-Year Plan (2014-19)'!BR77</f>
        <v>0</v>
      </c>
      <c r="T16" s="33" t="str">
        <f>'5-Year Plan (2014-19)'!BS77</f>
        <v/>
      </c>
      <c r="U16" s="36">
        <f>'5-Year Plan (2014-19)'!BT77</f>
        <v>0</v>
      </c>
      <c r="V16" s="670">
        <f>'5-Year Plan (2014-19)'!BU77</f>
        <v>0</v>
      </c>
      <c r="W16" s="36">
        <f>'5-Year Plan (2014-19)'!BV77</f>
        <v>0</v>
      </c>
      <c r="X16" s="36">
        <f>'5-Year Plan (2014-19)'!BW77</f>
        <v>0</v>
      </c>
      <c r="Y16" s="33">
        <f>'5-Year Plan (2014-19)'!BX77</f>
        <v>0</v>
      </c>
      <c r="Z16" s="230" t="str">
        <f>'5-Year Plan (2014-19)'!BY77</f>
        <v/>
      </c>
      <c r="AA16" s="36">
        <f>'5-Year Plan (2014-19)'!BZ77</f>
        <v>0</v>
      </c>
      <c r="AB16" s="33">
        <f>'5-Year Plan (2014-19)'!CA77</f>
        <v>40000</v>
      </c>
      <c r="AC16" s="33">
        <f>'5-Year Plan (2014-19)'!CB77</f>
        <v>38</v>
      </c>
      <c r="AD16" s="33">
        <f>'5-Year Plan (2014-19)'!CC77</f>
        <v>350</v>
      </c>
      <c r="AE16" s="36">
        <f>'5-Year Plan (2014-19)'!CD77</f>
        <v>13300</v>
      </c>
      <c r="AF16" s="41">
        <f>'5-Year Plan (2014-19)'!CE77</f>
        <v>39550</v>
      </c>
      <c r="AG16" s="33">
        <f>'5-Year Plan (2014-19)'!CF77</f>
        <v>400</v>
      </c>
      <c r="AH16" s="33">
        <f>'5-Year Plan (2014-19)'!CG77</f>
        <v>35</v>
      </c>
      <c r="AI16" s="36">
        <f>'5-Year Plan (2014-19)'!CH77</f>
        <v>14000</v>
      </c>
      <c r="AJ16" s="33">
        <f>'5-Year Plan (2014-19)'!CI77</f>
        <v>0</v>
      </c>
      <c r="AK16" s="33" t="str">
        <f>'5-Year Plan (2014-19)'!CJ77</f>
        <v/>
      </c>
      <c r="AL16" s="36">
        <f>'5-Year Plan (2014-19)'!CK77</f>
        <v>0</v>
      </c>
      <c r="AM16" s="33">
        <f>'5-Year Plan (2014-19)'!CL77</f>
        <v>0</v>
      </c>
      <c r="AN16" s="33" t="str">
        <f>'5-Year Plan (2014-19)'!CM77</f>
        <v/>
      </c>
      <c r="AO16" s="36">
        <f>'5-Year Plan (2014-19)'!CN77</f>
        <v>0</v>
      </c>
      <c r="AP16" s="33">
        <f>'5-Year Plan (2014-19)'!CO77</f>
        <v>0</v>
      </c>
      <c r="AQ16" s="33" t="str">
        <f>'5-Year Plan (2014-19)'!CP77</f>
        <v/>
      </c>
      <c r="AR16" s="36">
        <f>'5-Year Plan (2014-19)'!CQ77</f>
        <v>0</v>
      </c>
      <c r="AS16" s="33">
        <f>'5-Year Plan (2014-19)'!CR77</f>
        <v>0</v>
      </c>
      <c r="AT16" s="33" t="str">
        <f>'5-Year Plan (2014-19)'!CS77</f>
        <v/>
      </c>
      <c r="AU16" s="36">
        <f>'5-Year Plan (2014-19)'!CT77</f>
        <v>0</v>
      </c>
      <c r="AV16" s="36">
        <f>'5-Year Plan (2014-19)'!CU77</f>
        <v>14000</v>
      </c>
      <c r="AW16" s="36">
        <f>'5-Year Plan (2014-19)'!CV77</f>
        <v>0</v>
      </c>
      <c r="AX16" s="36">
        <f>'5-Year Plan (2014-19)'!CW77</f>
        <v>0</v>
      </c>
      <c r="AY16" s="36">
        <f>'5-Year Plan (2014-19)'!CX77</f>
        <v>5355</v>
      </c>
      <c r="AZ16" s="214">
        <f>'5-Year Plan (2014-19)'!CY77</f>
        <v>58905</v>
      </c>
      <c r="BA16" s="593"/>
    </row>
    <row r="17" spans="1:53">
      <c r="A17" s="948" t="s">
        <v>139</v>
      </c>
      <c r="B17" s="949"/>
      <c r="C17" s="115" t="s">
        <v>1</v>
      </c>
      <c r="D17" s="116">
        <f>'5-Year Plan (2014-19)'!BC78</f>
        <v>0</v>
      </c>
      <c r="E17" s="117" t="str">
        <f>'5-Year Plan (2014-19)'!BD78</f>
        <v/>
      </c>
      <c r="F17" s="117">
        <f>'5-Year Plan (2014-19)'!BE78</f>
        <v>0</v>
      </c>
      <c r="G17" s="117">
        <f>'5-Year Plan (2014-19)'!BF78</f>
        <v>250</v>
      </c>
      <c r="H17" s="117">
        <f>'5-Year Plan (2014-19)'!BG78</f>
        <v>35</v>
      </c>
      <c r="I17" s="117">
        <f>'5-Year Plan (2014-19)'!BH78</f>
        <v>8750</v>
      </c>
      <c r="J17" s="117">
        <f>'5-Year Plan (2014-19)'!BI78</f>
        <v>0</v>
      </c>
      <c r="K17" s="117" t="str">
        <f>'5-Year Plan (2014-19)'!BJ78</f>
        <v/>
      </c>
      <c r="L17" s="117">
        <f>'5-Year Plan (2014-19)'!BK78</f>
        <v>0</v>
      </c>
      <c r="M17" s="117">
        <f>'5-Year Plan (2014-19)'!BL78</f>
        <v>5000</v>
      </c>
      <c r="N17" s="117">
        <f>'5-Year Plan (2014-19)'!BM78</f>
        <v>30</v>
      </c>
      <c r="O17" s="117">
        <f>'5-Year Plan (2014-19)'!BN78</f>
        <v>150000</v>
      </c>
      <c r="P17" s="117">
        <f>'5-Year Plan (2014-19)'!BO78</f>
        <v>0</v>
      </c>
      <c r="Q17" s="117" t="str">
        <f>'5-Year Plan (2014-19)'!BP78</f>
        <v/>
      </c>
      <c r="R17" s="117">
        <f>'5-Year Plan (2014-19)'!BQ78</f>
        <v>0</v>
      </c>
      <c r="S17" s="117">
        <f>'5-Year Plan (2014-19)'!BR78</f>
        <v>40</v>
      </c>
      <c r="T17" s="117">
        <f>'5-Year Plan (2014-19)'!BS78</f>
        <v>700</v>
      </c>
      <c r="U17" s="117">
        <f>'5-Year Plan (2014-19)'!BT78</f>
        <v>28000</v>
      </c>
      <c r="V17" s="678">
        <f>'5-Year Plan (2014-19)'!BU78</f>
        <v>0</v>
      </c>
      <c r="W17" s="117">
        <f>'5-Year Plan (2014-19)'!BV78</f>
        <v>0</v>
      </c>
      <c r="X17" s="117">
        <f>'5-Year Plan (2014-19)'!BW78</f>
        <v>0</v>
      </c>
      <c r="Y17" s="117">
        <f>'5-Year Plan (2014-19)'!BX78</f>
        <v>50000</v>
      </c>
      <c r="Z17" s="234">
        <f>'5-Year Plan (2014-19)'!BY78</f>
        <v>0.5</v>
      </c>
      <c r="AA17" s="117">
        <f>'5-Year Plan (2014-19)'!BZ78</f>
        <v>25000</v>
      </c>
      <c r="AB17" s="117">
        <f>'5-Year Plan (2014-19)'!CA78</f>
        <v>0</v>
      </c>
      <c r="AC17" s="117">
        <f>'5-Year Plan (2014-19)'!CB78</f>
        <v>38</v>
      </c>
      <c r="AD17" s="117">
        <f>'5-Year Plan (2014-19)'!CC78</f>
        <v>350</v>
      </c>
      <c r="AE17" s="117">
        <f>'5-Year Plan (2014-19)'!CD78</f>
        <v>13300</v>
      </c>
      <c r="AF17" s="117">
        <f>'5-Year Plan (2014-19)'!CE78</f>
        <v>225050</v>
      </c>
      <c r="AG17" s="117">
        <f>'5-Year Plan (2014-19)'!CF78</f>
        <v>1000</v>
      </c>
      <c r="AH17" s="117">
        <f>'5-Year Plan (2014-19)'!CG78</f>
        <v>35</v>
      </c>
      <c r="AI17" s="117">
        <f>'5-Year Plan (2014-19)'!CH78</f>
        <v>35000</v>
      </c>
      <c r="AJ17" s="117">
        <f>'5-Year Plan (2014-19)'!CI78</f>
        <v>50</v>
      </c>
      <c r="AK17" s="117">
        <f>'5-Year Plan (2014-19)'!CJ78</f>
        <v>1000</v>
      </c>
      <c r="AL17" s="117">
        <f>'5-Year Plan (2014-19)'!CK78</f>
        <v>50000</v>
      </c>
      <c r="AM17" s="117">
        <f>'5-Year Plan (2014-19)'!CL78</f>
        <v>50</v>
      </c>
      <c r="AN17" s="117">
        <f>'5-Year Plan (2014-19)'!CM78</f>
        <v>1200</v>
      </c>
      <c r="AO17" s="117">
        <f>'5-Year Plan (2014-19)'!CN78</f>
        <v>60000</v>
      </c>
      <c r="AP17" s="117">
        <f>'5-Year Plan (2014-19)'!CO78</f>
        <v>0</v>
      </c>
      <c r="AQ17" s="117" t="str">
        <f>'5-Year Plan (2014-19)'!CP78</f>
        <v/>
      </c>
      <c r="AR17" s="117">
        <f>'5-Year Plan (2014-19)'!CQ78</f>
        <v>0</v>
      </c>
      <c r="AS17" s="117">
        <f>'5-Year Plan (2014-19)'!CR78</f>
        <v>0</v>
      </c>
      <c r="AT17" s="117" t="str">
        <f>'5-Year Plan (2014-19)'!CS78</f>
        <v/>
      </c>
      <c r="AU17" s="117">
        <f>'5-Year Plan (2014-19)'!CT78</f>
        <v>0</v>
      </c>
      <c r="AV17" s="117">
        <f>'5-Year Plan (2014-19)'!CU78</f>
        <v>145000</v>
      </c>
      <c r="AW17" s="117">
        <f>'5-Year Plan (2014-19)'!CV78</f>
        <v>0</v>
      </c>
      <c r="AX17" s="117">
        <f>'5-Year Plan (2014-19)'!CW78</f>
        <v>20000</v>
      </c>
      <c r="AY17" s="118">
        <f>'5-Year Plan (2014-19)'!CX78</f>
        <v>37005</v>
      </c>
      <c r="AZ17" s="208">
        <f>'5-Year Plan (2014-19)'!CY78</f>
        <v>427055</v>
      </c>
      <c r="BA17" s="593"/>
    </row>
    <row r="18" spans="1:53">
      <c r="A18" s="948" t="s">
        <v>139</v>
      </c>
      <c r="B18" s="949"/>
      <c r="C18" s="115" t="s">
        <v>55</v>
      </c>
      <c r="D18" s="120">
        <f>'5-Year Plan (2014-19)'!BC79</f>
        <v>0</v>
      </c>
      <c r="E18" s="121" t="str">
        <f>'5-Year Plan (2014-19)'!BD79</f>
        <v/>
      </c>
      <c r="F18" s="121">
        <f>'5-Year Plan (2014-19)'!BE79</f>
        <v>0</v>
      </c>
      <c r="G18" s="121">
        <f>'5-Year Plan (2014-19)'!BF79</f>
        <v>0</v>
      </c>
      <c r="H18" s="121" t="str">
        <f>'5-Year Plan (2014-19)'!BG79</f>
        <v/>
      </c>
      <c r="I18" s="121">
        <f>'5-Year Plan (2014-19)'!BH79</f>
        <v>0</v>
      </c>
      <c r="J18" s="121">
        <f>'5-Year Plan (2014-19)'!BI79</f>
        <v>0</v>
      </c>
      <c r="K18" s="121" t="str">
        <f>'5-Year Plan (2014-19)'!BJ79</f>
        <v/>
      </c>
      <c r="L18" s="121">
        <f>'5-Year Plan (2014-19)'!BK79</f>
        <v>0</v>
      </c>
      <c r="M18" s="121">
        <f>'5-Year Plan (2014-19)'!BL79</f>
        <v>0</v>
      </c>
      <c r="N18" s="121" t="str">
        <f>'5-Year Plan (2014-19)'!BM79</f>
        <v/>
      </c>
      <c r="O18" s="121">
        <f>'5-Year Plan (2014-19)'!BN79</f>
        <v>0</v>
      </c>
      <c r="P18" s="121">
        <f>'5-Year Plan (2014-19)'!BO79</f>
        <v>0</v>
      </c>
      <c r="Q18" s="121" t="str">
        <f>'5-Year Plan (2014-19)'!BP79</f>
        <v/>
      </c>
      <c r="R18" s="121">
        <f>'5-Year Plan (2014-19)'!BQ79</f>
        <v>0</v>
      </c>
      <c r="S18" s="121">
        <f>'5-Year Plan (2014-19)'!BR79</f>
        <v>0</v>
      </c>
      <c r="T18" s="121" t="str">
        <f>'5-Year Plan (2014-19)'!BS79</f>
        <v/>
      </c>
      <c r="U18" s="121">
        <f>'5-Year Plan (2014-19)'!BT79</f>
        <v>0</v>
      </c>
      <c r="V18" s="677">
        <f>'5-Year Plan (2014-19)'!BU79</f>
        <v>0</v>
      </c>
      <c r="W18" s="121">
        <f>'5-Year Plan (2014-19)'!BV79</f>
        <v>0</v>
      </c>
      <c r="X18" s="121">
        <f>'5-Year Plan (2014-19)'!BW79</f>
        <v>0</v>
      </c>
      <c r="Y18" s="121">
        <f>'5-Year Plan (2014-19)'!BX79</f>
        <v>0</v>
      </c>
      <c r="Z18" s="235" t="str">
        <f>'5-Year Plan (2014-19)'!BY79</f>
        <v/>
      </c>
      <c r="AA18" s="121">
        <f>'5-Year Plan (2014-19)'!BZ79</f>
        <v>0</v>
      </c>
      <c r="AB18" s="121">
        <f>'5-Year Plan (2014-19)'!CA79</f>
        <v>0</v>
      </c>
      <c r="AC18" s="121">
        <f>'5-Year Plan (2014-19)'!CB79</f>
        <v>0</v>
      </c>
      <c r="AD18" s="121" t="str">
        <f>'5-Year Plan (2014-19)'!CC79</f>
        <v/>
      </c>
      <c r="AE18" s="121">
        <f>'5-Year Plan (2014-19)'!CD79</f>
        <v>0</v>
      </c>
      <c r="AF18" s="121">
        <f>'5-Year Plan (2014-19)'!CE79</f>
        <v>0</v>
      </c>
      <c r="AG18" s="121">
        <f>'5-Year Plan (2014-19)'!CF79</f>
        <v>0</v>
      </c>
      <c r="AH18" s="121" t="str">
        <f>'5-Year Plan (2014-19)'!CG79</f>
        <v/>
      </c>
      <c r="AI18" s="121">
        <f>'5-Year Plan (2014-19)'!CH79</f>
        <v>0</v>
      </c>
      <c r="AJ18" s="121">
        <f>'5-Year Plan (2014-19)'!CI79</f>
        <v>0</v>
      </c>
      <c r="AK18" s="121" t="str">
        <f>'5-Year Plan (2014-19)'!CJ79</f>
        <v/>
      </c>
      <c r="AL18" s="121">
        <f>'5-Year Plan (2014-19)'!CK79</f>
        <v>0</v>
      </c>
      <c r="AM18" s="121">
        <f>'5-Year Plan (2014-19)'!CL79</f>
        <v>0</v>
      </c>
      <c r="AN18" s="121" t="str">
        <f>'5-Year Plan (2014-19)'!CM79</f>
        <v/>
      </c>
      <c r="AO18" s="121">
        <f>'5-Year Plan (2014-19)'!CN79</f>
        <v>0</v>
      </c>
      <c r="AP18" s="121">
        <f>'5-Year Plan (2014-19)'!CO79</f>
        <v>0</v>
      </c>
      <c r="AQ18" s="121" t="str">
        <f>'5-Year Plan (2014-19)'!CP79</f>
        <v/>
      </c>
      <c r="AR18" s="121">
        <f>'5-Year Plan (2014-19)'!CQ79</f>
        <v>0</v>
      </c>
      <c r="AS18" s="121">
        <f>'5-Year Plan (2014-19)'!CR79</f>
        <v>0</v>
      </c>
      <c r="AT18" s="121" t="str">
        <f>'5-Year Plan (2014-19)'!CS79</f>
        <v/>
      </c>
      <c r="AU18" s="121">
        <f>'5-Year Plan (2014-19)'!CT79</f>
        <v>0</v>
      </c>
      <c r="AV18" s="121">
        <f>'5-Year Plan (2014-19)'!CU79</f>
        <v>0</v>
      </c>
      <c r="AW18" s="121">
        <f>'5-Year Plan (2014-19)'!CV79</f>
        <v>0</v>
      </c>
      <c r="AX18" s="121">
        <f>'5-Year Plan (2014-19)'!CW79</f>
        <v>0</v>
      </c>
      <c r="AY18" s="122">
        <f>'5-Year Plan (2014-19)'!CX79</f>
        <v>0</v>
      </c>
      <c r="AZ18" s="208">
        <f>'5-Year Plan (2014-19)'!CY79</f>
        <v>0</v>
      </c>
      <c r="BA18" s="593"/>
    </row>
    <row r="19" spans="1:53">
      <c r="A19" s="948" t="s">
        <v>139</v>
      </c>
      <c r="B19" s="949"/>
      <c r="C19" s="115" t="s">
        <v>56</v>
      </c>
      <c r="D19" s="120">
        <f>'5-Year Plan (2014-19)'!BC80</f>
        <v>0</v>
      </c>
      <c r="E19" s="121" t="str">
        <f>'5-Year Plan (2014-19)'!BD80</f>
        <v/>
      </c>
      <c r="F19" s="121">
        <f>'5-Year Plan (2014-19)'!BE80</f>
        <v>0</v>
      </c>
      <c r="G19" s="121">
        <f>'5-Year Plan (2014-19)'!BF80</f>
        <v>0</v>
      </c>
      <c r="H19" s="121" t="str">
        <f>'5-Year Plan (2014-19)'!BG80</f>
        <v/>
      </c>
      <c r="I19" s="121">
        <f>'5-Year Plan (2014-19)'!BH80</f>
        <v>0</v>
      </c>
      <c r="J19" s="121">
        <f>'5-Year Plan (2014-19)'!BI80</f>
        <v>3266.7</v>
      </c>
      <c r="K19" s="121">
        <f>'5-Year Plan (2014-19)'!BJ80</f>
        <v>15.399057152478036</v>
      </c>
      <c r="L19" s="121">
        <f>'5-Year Plan (2014-19)'!BK80</f>
        <v>50304.1</v>
      </c>
      <c r="M19" s="121">
        <f>'5-Year Plan (2014-19)'!BL80</f>
        <v>0</v>
      </c>
      <c r="N19" s="121" t="str">
        <f>'5-Year Plan (2014-19)'!BM80</f>
        <v/>
      </c>
      <c r="O19" s="121">
        <f>'5-Year Plan (2014-19)'!BN80</f>
        <v>0</v>
      </c>
      <c r="P19" s="121">
        <f>'5-Year Plan (2014-19)'!BO80</f>
        <v>113.7</v>
      </c>
      <c r="Q19" s="121">
        <f>'5-Year Plan (2014-19)'!BP80</f>
        <v>800</v>
      </c>
      <c r="R19" s="121">
        <f>'5-Year Plan (2014-19)'!BQ80</f>
        <v>90960</v>
      </c>
      <c r="S19" s="121">
        <f>'5-Year Plan (2014-19)'!BR80</f>
        <v>149</v>
      </c>
      <c r="T19" s="121">
        <f>'5-Year Plan (2014-19)'!BS80</f>
        <v>711.52348993288592</v>
      </c>
      <c r="U19" s="121">
        <f>'5-Year Plan (2014-19)'!BT80</f>
        <v>106017</v>
      </c>
      <c r="V19" s="677">
        <f>'5-Year Plan (2014-19)'!BU80</f>
        <v>0</v>
      </c>
      <c r="W19" s="121">
        <f>'5-Year Plan (2014-19)'!BV80</f>
        <v>0</v>
      </c>
      <c r="X19" s="121">
        <f>'5-Year Plan (2014-19)'!BW80</f>
        <v>0</v>
      </c>
      <c r="Y19" s="121">
        <f>'5-Year Plan (2014-19)'!BX80</f>
        <v>361760</v>
      </c>
      <c r="Z19" s="235">
        <f>'5-Year Plan (2014-19)'!BY80</f>
        <v>0.48667072091994695</v>
      </c>
      <c r="AA19" s="121">
        <f>'5-Year Plan (2014-19)'!BZ80</f>
        <v>176058</v>
      </c>
      <c r="AB19" s="121">
        <f>'5-Year Plan (2014-19)'!CA80</f>
        <v>174080</v>
      </c>
      <c r="AC19" s="121">
        <f>'5-Year Plan (2014-19)'!CB80</f>
        <v>0</v>
      </c>
      <c r="AD19" s="121" t="str">
        <f>'5-Year Plan (2014-19)'!CC80</f>
        <v/>
      </c>
      <c r="AE19" s="121">
        <f>'5-Year Plan (2014-19)'!CD80</f>
        <v>0</v>
      </c>
      <c r="AF19" s="121">
        <f>'5-Year Plan (2014-19)'!CE80</f>
        <v>423339.1</v>
      </c>
      <c r="AG19" s="121">
        <f>'5-Year Plan (2014-19)'!CF80</f>
        <v>0</v>
      </c>
      <c r="AH19" s="121" t="str">
        <f>'5-Year Plan (2014-19)'!CG80</f>
        <v/>
      </c>
      <c r="AI19" s="121">
        <f>'5-Year Plan (2014-19)'!CH80</f>
        <v>0</v>
      </c>
      <c r="AJ19" s="121">
        <f>'5-Year Plan (2014-19)'!CI80</f>
        <v>0</v>
      </c>
      <c r="AK19" s="121" t="str">
        <f>'5-Year Plan (2014-19)'!CJ80</f>
        <v/>
      </c>
      <c r="AL19" s="121">
        <f>'5-Year Plan (2014-19)'!CK80</f>
        <v>0</v>
      </c>
      <c r="AM19" s="121">
        <f>'5-Year Plan (2014-19)'!CL80</f>
        <v>0</v>
      </c>
      <c r="AN19" s="121" t="str">
        <f>'5-Year Plan (2014-19)'!CM80</f>
        <v/>
      </c>
      <c r="AO19" s="121">
        <f>'5-Year Plan (2014-19)'!CN80</f>
        <v>0</v>
      </c>
      <c r="AP19" s="121">
        <f>'5-Year Plan (2014-19)'!CO80</f>
        <v>0</v>
      </c>
      <c r="AQ19" s="121" t="str">
        <f>'5-Year Plan (2014-19)'!CP80</f>
        <v/>
      </c>
      <c r="AR19" s="121">
        <f>'5-Year Plan (2014-19)'!CQ80</f>
        <v>0</v>
      </c>
      <c r="AS19" s="121">
        <f>'5-Year Plan (2014-19)'!CR80</f>
        <v>0</v>
      </c>
      <c r="AT19" s="121" t="str">
        <f>'5-Year Plan (2014-19)'!CS80</f>
        <v/>
      </c>
      <c r="AU19" s="121">
        <f>'5-Year Plan (2014-19)'!CT80</f>
        <v>0</v>
      </c>
      <c r="AV19" s="121">
        <f>'5-Year Plan (2014-19)'!CU80</f>
        <v>0</v>
      </c>
      <c r="AW19" s="121">
        <f>'5-Year Plan (2014-19)'!CV80</f>
        <v>0</v>
      </c>
      <c r="AX19" s="121">
        <f>'5-Year Plan (2014-19)'!CW80</f>
        <v>0</v>
      </c>
      <c r="AY19" s="122">
        <f>'5-Year Plan (2014-19)'!CX80</f>
        <v>42333.91</v>
      </c>
      <c r="AZ19" s="208">
        <f>'5-Year Plan (2014-19)'!CY80</f>
        <v>465673.01</v>
      </c>
      <c r="BA19" s="593"/>
    </row>
    <row r="20" spans="1:53">
      <c r="A20" s="948" t="s">
        <v>139</v>
      </c>
      <c r="B20" s="949"/>
      <c r="C20" s="123" t="s">
        <v>57</v>
      </c>
      <c r="D20" s="124">
        <f>'5-Year Plan (2014-19)'!BC81</f>
        <v>0</v>
      </c>
      <c r="E20" s="127" t="str">
        <f>'5-Year Plan (2014-19)'!BD81</f>
        <v/>
      </c>
      <c r="F20" s="127">
        <f>'5-Year Plan (2014-19)'!BE81</f>
        <v>0</v>
      </c>
      <c r="G20" s="127">
        <f>'5-Year Plan (2014-19)'!BF81</f>
        <v>500</v>
      </c>
      <c r="H20" s="127">
        <f>'5-Year Plan (2014-19)'!BG81</f>
        <v>35</v>
      </c>
      <c r="I20" s="127">
        <f>'5-Year Plan (2014-19)'!BH81</f>
        <v>17500</v>
      </c>
      <c r="J20" s="127">
        <f>'5-Year Plan (2014-19)'!BI81</f>
        <v>2113</v>
      </c>
      <c r="K20" s="127">
        <f>'5-Year Plan (2014-19)'!BJ81</f>
        <v>26.515854235683861</v>
      </c>
      <c r="L20" s="127">
        <f>'5-Year Plan (2014-19)'!BK81</f>
        <v>56028</v>
      </c>
      <c r="M20" s="127">
        <f>'5-Year Plan (2014-19)'!BL81</f>
        <v>1700</v>
      </c>
      <c r="N20" s="127">
        <f>'5-Year Plan (2014-19)'!BM81</f>
        <v>34.411764705882355</v>
      </c>
      <c r="O20" s="127">
        <f>'5-Year Plan (2014-19)'!BN81</f>
        <v>58500</v>
      </c>
      <c r="P20" s="127">
        <f>'5-Year Plan (2014-19)'!BO81</f>
        <v>32</v>
      </c>
      <c r="Q20" s="127">
        <f>'5-Year Plan (2014-19)'!BP81</f>
        <v>1400</v>
      </c>
      <c r="R20" s="127">
        <f>'5-Year Plan (2014-19)'!BQ81</f>
        <v>44800</v>
      </c>
      <c r="S20" s="127">
        <f>'5-Year Plan (2014-19)'!BR81</f>
        <v>273</v>
      </c>
      <c r="T20" s="127">
        <f>'5-Year Plan (2014-19)'!BS81</f>
        <v>679.66300366300368</v>
      </c>
      <c r="U20" s="127">
        <f>'5-Year Plan (2014-19)'!BT81</f>
        <v>185548</v>
      </c>
      <c r="V20" s="679">
        <f>'5-Year Plan (2014-19)'!BU81</f>
        <v>0</v>
      </c>
      <c r="W20" s="127">
        <f>'5-Year Plan (2014-19)'!BV81</f>
        <v>0</v>
      </c>
      <c r="X20" s="127">
        <f>'5-Year Plan (2014-19)'!BW81</f>
        <v>0</v>
      </c>
      <c r="Y20" s="127">
        <f>'5-Year Plan (2014-19)'!BX81</f>
        <v>83200</v>
      </c>
      <c r="Z20" s="237">
        <f>'5-Year Plan (2014-19)'!BY81</f>
        <v>0.4375</v>
      </c>
      <c r="AA20" s="127">
        <f>'5-Year Plan (2014-19)'!BZ81</f>
        <v>36400</v>
      </c>
      <c r="AB20" s="127">
        <f>'5-Year Plan (2014-19)'!CA81</f>
        <v>93280</v>
      </c>
      <c r="AC20" s="127">
        <f>'5-Year Plan (2014-19)'!CB81</f>
        <v>0</v>
      </c>
      <c r="AD20" s="127" t="str">
        <f>'5-Year Plan (2014-19)'!CC81</f>
        <v/>
      </c>
      <c r="AE20" s="127">
        <f>'5-Year Plan (2014-19)'!CD81</f>
        <v>0</v>
      </c>
      <c r="AF20" s="127">
        <f>'5-Year Plan (2014-19)'!CE81</f>
        <v>398776</v>
      </c>
      <c r="AG20" s="127">
        <f>'5-Year Plan (2014-19)'!CF81</f>
        <v>1330</v>
      </c>
      <c r="AH20" s="127">
        <f>'5-Year Plan (2014-19)'!CG81</f>
        <v>35</v>
      </c>
      <c r="AI20" s="127">
        <f>'5-Year Plan (2014-19)'!CH81</f>
        <v>46550</v>
      </c>
      <c r="AJ20" s="127">
        <f>'5-Year Plan (2014-19)'!CI81</f>
        <v>0</v>
      </c>
      <c r="AK20" s="127" t="str">
        <f>'5-Year Plan (2014-19)'!CJ81</f>
        <v/>
      </c>
      <c r="AL20" s="127">
        <f>'5-Year Plan (2014-19)'!CK81</f>
        <v>0</v>
      </c>
      <c r="AM20" s="127">
        <f>'5-Year Plan (2014-19)'!CL81</f>
        <v>0</v>
      </c>
      <c r="AN20" s="127" t="str">
        <f>'5-Year Plan (2014-19)'!CM81</f>
        <v/>
      </c>
      <c r="AO20" s="127">
        <f>'5-Year Plan (2014-19)'!CN81</f>
        <v>0</v>
      </c>
      <c r="AP20" s="127">
        <f>'5-Year Plan (2014-19)'!CO81</f>
        <v>0</v>
      </c>
      <c r="AQ20" s="127" t="str">
        <f>'5-Year Plan (2014-19)'!CP81</f>
        <v/>
      </c>
      <c r="AR20" s="127">
        <f>'5-Year Plan (2014-19)'!CQ81</f>
        <v>0</v>
      </c>
      <c r="AS20" s="127">
        <f>'5-Year Plan (2014-19)'!CR81</f>
        <v>0</v>
      </c>
      <c r="AT20" s="127" t="str">
        <f>'5-Year Plan (2014-19)'!CS81</f>
        <v/>
      </c>
      <c r="AU20" s="127">
        <f>'5-Year Plan (2014-19)'!CT81</f>
        <v>0</v>
      </c>
      <c r="AV20" s="127">
        <f>'5-Year Plan (2014-19)'!CU81</f>
        <v>46550</v>
      </c>
      <c r="AW20" s="127">
        <f>'5-Year Plan (2014-19)'!CV81</f>
        <v>0</v>
      </c>
      <c r="AX20" s="127">
        <f>'5-Year Plan (2014-19)'!CW81</f>
        <v>0</v>
      </c>
      <c r="AY20" s="128">
        <f>'5-Year Plan (2014-19)'!CX81</f>
        <v>44532.6</v>
      </c>
      <c r="AZ20" s="208">
        <f>'5-Year Plan (2014-19)'!CY81</f>
        <v>489858.6</v>
      </c>
      <c r="BA20" s="593"/>
    </row>
    <row r="21" spans="1:53" ht="15.75" thickBot="1">
      <c r="A21" s="930" t="s">
        <v>62</v>
      </c>
      <c r="B21" s="931"/>
      <c r="C21" s="932"/>
      <c r="D21" s="126">
        <f>'5-Year Plan (2014-19)'!BC82</f>
        <v>0</v>
      </c>
      <c r="E21" s="126" t="str">
        <f>'5-Year Plan (2014-19)'!BD82</f>
        <v/>
      </c>
      <c r="F21" s="125">
        <f>'5-Year Plan (2014-19)'!BE82</f>
        <v>0</v>
      </c>
      <c r="G21" s="125">
        <f>'5-Year Plan (2014-19)'!BF82</f>
        <v>750</v>
      </c>
      <c r="H21" s="125">
        <f>'5-Year Plan (2014-19)'!BG82</f>
        <v>35</v>
      </c>
      <c r="I21" s="125">
        <f>'5-Year Plan (2014-19)'!BH82</f>
        <v>26250</v>
      </c>
      <c r="J21" s="125">
        <f>'5-Year Plan (2014-19)'!BI82</f>
        <v>5379.7</v>
      </c>
      <c r="K21" s="125">
        <f>'5-Year Plan (2014-19)'!BJ82</f>
        <v>19.765433016710972</v>
      </c>
      <c r="L21" s="125">
        <f>'5-Year Plan (2014-19)'!BK82</f>
        <v>106332.1</v>
      </c>
      <c r="M21" s="125">
        <f>'5-Year Plan (2014-19)'!BL82</f>
        <v>6700</v>
      </c>
      <c r="N21" s="125">
        <f>'5-Year Plan (2014-19)'!BM82</f>
        <v>31.119402985074625</v>
      </c>
      <c r="O21" s="125">
        <f>'5-Year Plan (2014-19)'!BN82</f>
        <v>208500</v>
      </c>
      <c r="P21" s="125">
        <f>'5-Year Plan (2014-19)'!BO82</f>
        <v>145.69999999999999</v>
      </c>
      <c r="Q21" s="125">
        <f>'5-Year Plan (2014-19)'!BP82</f>
        <v>931.77762525737819</v>
      </c>
      <c r="R21" s="125">
        <f>'5-Year Plan (2014-19)'!BQ82</f>
        <v>135760</v>
      </c>
      <c r="S21" s="125">
        <f>'5-Year Plan (2014-19)'!BR82</f>
        <v>462</v>
      </c>
      <c r="T21" s="125">
        <f>'5-Year Plan (2014-19)'!BS82</f>
        <v>691.69913419913416</v>
      </c>
      <c r="U21" s="125">
        <f>'5-Year Plan (2014-19)'!BT82</f>
        <v>319565</v>
      </c>
      <c r="V21" s="708">
        <f>'5-Year Plan (2014-19)'!BU82</f>
        <v>0</v>
      </c>
      <c r="W21" s="125">
        <f>'5-Year Plan (2014-19)'!BV82</f>
        <v>0</v>
      </c>
      <c r="X21" s="125">
        <f>'5-Year Plan (2014-19)'!BW82</f>
        <v>0</v>
      </c>
      <c r="Y21" s="125">
        <f>'5-Year Plan (2014-19)'!BX82</f>
        <v>494960</v>
      </c>
      <c r="Z21" s="236">
        <f>'5-Year Plan (2014-19)'!BY82</f>
        <v>0.47975189914336513</v>
      </c>
      <c r="AA21" s="125">
        <f>'5-Year Plan (2014-19)'!BZ82</f>
        <v>237458</v>
      </c>
      <c r="AB21" s="125">
        <f>'5-Year Plan (2014-19)'!CA82</f>
        <v>267360</v>
      </c>
      <c r="AC21" s="125">
        <f>'5-Year Plan (2014-19)'!CB82</f>
        <v>38</v>
      </c>
      <c r="AD21" s="125">
        <f>'5-Year Plan (2014-19)'!CC82</f>
        <v>350</v>
      </c>
      <c r="AE21" s="125">
        <f>'5-Year Plan (2014-19)'!CD82</f>
        <v>13300</v>
      </c>
      <c r="AF21" s="129">
        <f>'5-Year Plan (2014-19)'!CE82</f>
        <v>1047165.1</v>
      </c>
      <c r="AG21" s="125">
        <f>'5-Year Plan (2014-19)'!CF82</f>
        <v>2330</v>
      </c>
      <c r="AH21" s="125">
        <f>'5-Year Plan (2014-19)'!CG82</f>
        <v>35</v>
      </c>
      <c r="AI21" s="125">
        <f>'5-Year Plan (2014-19)'!CH82</f>
        <v>81550</v>
      </c>
      <c r="AJ21" s="125">
        <f>'5-Year Plan (2014-19)'!CI82</f>
        <v>50</v>
      </c>
      <c r="AK21" s="125">
        <f>'5-Year Plan (2014-19)'!CJ82</f>
        <v>1000</v>
      </c>
      <c r="AL21" s="125">
        <f>'5-Year Plan (2014-19)'!CK82</f>
        <v>50000</v>
      </c>
      <c r="AM21" s="125">
        <f>'5-Year Plan (2014-19)'!CL82</f>
        <v>50</v>
      </c>
      <c r="AN21" s="125">
        <f>'5-Year Plan (2014-19)'!CM82</f>
        <v>1200</v>
      </c>
      <c r="AO21" s="125">
        <f>'5-Year Plan (2014-19)'!CN82</f>
        <v>60000</v>
      </c>
      <c r="AP21" s="125">
        <f>'5-Year Plan (2014-19)'!CO82</f>
        <v>0</v>
      </c>
      <c r="AQ21" s="125" t="str">
        <f>'5-Year Plan (2014-19)'!CP82</f>
        <v/>
      </c>
      <c r="AR21" s="125">
        <f>'5-Year Plan (2014-19)'!CQ82</f>
        <v>0</v>
      </c>
      <c r="AS21" s="125">
        <f>'5-Year Plan (2014-19)'!CR82</f>
        <v>0</v>
      </c>
      <c r="AT21" s="125" t="str">
        <f>'5-Year Plan (2014-19)'!CS82</f>
        <v/>
      </c>
      <c r="AU21" s="125">
        <f>'5-Year Plan (2014-19)'!CT82</f>
        <v>0</v>
      </c>
      <c r="AV21" s="130">
        <f>'5-Year Plan (2014-19)'!CU82</f>
        <v>191550</v>
      </c>
      <c r="AW21" s="125">
        <f>'5-Year Plan (2014-19)'!CV82</f>
        <v>0</v>
      </c>
      <c r="AX21" s="125">
        <f>'5-Year Plan (2014-19)'!CW82</f>
        <v>20000</v>
      </c>
      <c r="AY21" s="125">
        <f>'5-Year Plan (2014-19)'!CX82</f>
        <v>183871.51</v>
      </c>
      <c r="AZ21" s="591">
        <f>'5-Year Plan (2014-19)'!CY82</f>
        <v>1442586.61</v>
      </c>
      <c r="BA21" s="594"/>
    </row>
  </sheetData>
  <mergeCells count="28">
    <mergeCell ref="A21:C21"/>
    <mergeCell ref="AP4:AR4"/>
    <mergeCell ref="A17:B17"/>
    <mergeCell ref="A18:B18"/>
    <mergeCell ref="A19:B19"/>
    <mergeCell ref="A20:B20"/>
    <mergeCell ref="Y4:AA4"/>
    <mergeCell ref="AC4:AE4"/>
    <mergeCell ref="AG4:AI4"/>
    <mergeCell ref="AJ4:AL4"/>
    <mergeCell ref="AM4:AO4"/>
    <mergeCell ref="V4:X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s>
  <pageMargins left="0.70866141732283472" right="0.70866141732283472" top="0.74803149606299213" bottom="0.74803149606299213" header="0.31496062992125984" footer="0.31496062992125984"/>
  <pageSetup scale="25" orientation="landscape" horizontalDpi="360" verticalDpi="360" r:id="rId1"/>
  <legacyDrawing r:id="rId2"/>
</worksheet>
</file>

<file path=xl/worksheets/sheet13.xml><?xml version="1.0" encoding="utf-8"?>
<worksheet xmlns="http://schemas.openxmlformats.org/spreadsheetml/2006/main" xmlns:r="http://schemas.openxmlformats.org/officeDocument/2006/relationships">
  <sheetPr>
    <tabColor theme="9" tint="0.59999389629810485"/>
  </sheetPr>
  <dimension ref="A1:K211"/>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127</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(2014-19)'!E109</f>
        <v>1000</v>
      </c>
      <c r="F4" s="67">
        <f>'5-Year Plan (2014-19)'!BC109</f>
        <v>1000</v>
      </c>
      <c r="G4" s="67">
        <f>'5-Year Plan (2014-19)'!DA109</f>
        <v>208</v>
      </c>
      <c r="H4" s="67">
        <f>'5-Year Plan (2014-19)'!EY109</f>
        <v>0</v>
      </c>
      <c r="I4" s="68">
        <f>'5-Year Plan (2014-19)'!GW109</f>
        <v>0</v>
      </c>
      <c r="J4" s="68">
        <f>'5-Year Plan (2014-19)'!IU109</f>
        <v>0</v>
      </c>
    </row>
    <row r="5" spans="1:10" ht="15" thickBot="1">
      <c r="A5" s="1077"/>
      <c r="B5" s="1080"/>
      <c r="C5" s="1070"/>
      <c r="D5" s="57" t="s">
        <v>49</v>
      </c>
      <c r="E5" s="59">
        <f>'5-Year Plan (2014-19)'!G109</f>
        <v>3000</v>
      </c>
      <c r="F5" s="66">
        <f>'5-Year Plan (2014-19)'!BE109</f>
        <v>35000</v>
      </c>
      <c r="G5" s="66">
        <f>'5-Year Plan (2014-19)'!DC109</f>
        <v>5000</v>
      </c>
      <c r="H5" s="66">
        <f>'5-Year Plan (2014-19)'!FA109</f>
        <v>0</v>
      </c>
      <c r="I5" s="69">
        <f>'5-Year Plan (2014-19)'!GY109</f>
        <v>0</v>
      </c>
      <c r="J5" s="69">
        <f>'5-Year Plan (2014-19)'!IW109</f>
        <v>0</v>
      </c>
    </row>
    <row r="6" spans="1:10" ht="15" thickBot="1">
      <c r="A6" s="1077"/>
      <c r="B6" s="1080"/>
      <c r="C6" s="1070" t="s">
        <v>65</v>
      </c>
      <c r="D6" s="7" t="s">
        <v>121</v>
      </c>
      <c r="E6" s="60">
        <f>'5-Year Plan (2014-19)'!H109</f>
        <v>19419</v>
      </c>
      <c r="F6" s="66">
        <f>'5-Year Plan (2014-19)'!BF109</f>
        <v>17831.8</v>
      </c>
      <c r="G6" s="66">
        <f>'5-Year Plan (2014-19)'!DD109</f>
        <v>13668.3</v>
      </c>
      <c r="H6" s="66">
        <f>'5-Year Plan (2014-19)'!FB109</f>
        <v>19168.400000000001</v>
      </c>
      <c r="I6" s="69">
        <f>'5-Year Plan (2014-19)'!GZ109</f>
        <v>19747.7</v>
      </c>
      <c r="J6" s="69">
        <f>'5-Year Plan (2014-19)'!IX109</f>
        <v>20663.3</v>
      </c>
    </row>
    <row r="7" spans="1:10" ht="15" thickBot="1">
      <c r="A7" s="1077"/>
      <c r="B7" s="1080"/>
      <c r="C7" s="1070"/>
      <c r="D7" s="57" t="s">
        <v>49</v>
      </c>
      <c r="E7" s="60">
        <f>'5-Year Plan (2014-19)'!J109</f>
        <v>554414</v>
      </c>
      <c r="F7" s="66">
        <f>'5-Year Plan (2014-19)'!BH109</f>
        <v>560985</v>
      </c>
      <c r="G7" s="66">
        <f>'5-Year Plan (2014-19)'!DF109</f>
        <v>528471</v>
      </c>
      <c r="H7" s="66">
        <f>'5-Year Plan (2014-19)'!FD109</f>
        <v>479911</v>
      </c>
      <c r="I7" s="69">
        <f>'5-Year Plan (2014-19)'!HB109</f>
        <v>771262</v>
      </c>
      <c r="J7" s="69">
        <f>'5-Year Plan (2014-19)'!IZ109</f>
        <v>730186</v>
      </c>
    </row>
    <row r="8" spans="1:10" ht="15" thickBot="1">
      <c r="A8" s="1077"/>
      <c r="B8" s="1080"/>
      <c r="C8" s="1070" t="s">
        <v>226</v>
      </c>
      <c r="D8" s="7" t="s">
        <v>121</v>
      </c>
      <c r="E8" s="60">
        <f>'5-Year Plan (2014-19)'!K109</f>
        <v>341</v>
      </c>
      <c r="F8" s="66">
        <f>'5-Year Plan (2014-19)'!BI109</f>
        <v>0</v>
      </c>
      <c r="G8" s="66">
        <f>'5-Year Plan (2014-19)'!DG109</f>
        <v>0</v>
      </c>
      <c r="H8" s="66">
        <f>'5-Year Plan (2014-19)'!FE109</f>
        <v>0</v>
      </c>
      <c r="I8" s="69">
        <f>'5-Year Plan (2014-19)'!HC109</f>
        <v>0</v>
      </c>
      <c r="J8" s="69">
        <f>'5-Year Plan (2014-19)'!JA109</f>
        <v>0</v>
      </c>
    </row>
    <row r="9" spans="1:10" ht="15" thickBot="1">
      <c r="A9" s="1077"/>
      <c r="B9" s="1080"/>
      <c r="C9" s="1070"/>
      <c r="D9" s="57" t="s">
        <v>49</v>
      </c>
      <c r="E9" s="60">
        <f>'5-Year Plan (2014-19)'!M109</f>
        <v>12000</v>
      </c>
      <c r="F9" s="66">
        <f>'5-Year Plan (2014-19)'!BK109</f>
        <v>0</v>
      </c>
      <c r="G9" s="66">
        <f>'5-Year Plan (2014-19)'!DI109</f>
        <v>0</v>
      </c>
      <c r="H9" s="66">
        <f>'5-Year Plan (2014-19)'!FG109</f>
        <v>0</v>
      </c>
      <c r="I9" s="69">
        <f>'5-Year Plan (2014-19)'!HE109</f>
        <v>0</v>
      </c>
      <c r="J9" s="69">
        <f>'5-Year Plan (2014-19)'!JC109</f>
        <v>0</v>
      </c>
    </row>
    <row r="10" spans="1:10" ht="15" thickBot="1">
      <c r="A10" s="1077"/>
      <c r="B10" s="1080"/>
      <c r="C10" s="1070" t="s">
        <v>272</v>
      </c>
      <c r="D10" s="7" t="s">
        <v>121</v>
      </c>
      <c r="E10" s="60">
        <f>'5-Year Plan (2014-19)'!N109</f>
        <v>1210</v>
      </c>
      <c r="F10" s="66">
        <f>'5-Year Plan (2014-19)'!BL109</f>
        <v>3330</v>
      </c>
      <c r="G10" s="66">
        <f>'5-Year Plan (2014-19)'!DJ109</f>
        <v>3667</v>
      </c>
      <c r="H10" s="66">
        <f>'5-Year Plan (2014-19)'!FH109</f>
        <v>8971</v>
      </c>
      <c r="I10" s="69">
        <f>'5-Year Plan (2014-19)'!HF109</f>
        <v>6040</v>
      </c>
      <c r="J10" s="69">
        <f>'5-Year Plan (2014-19)'!JD109</f>
        <v>6457</v>
      </c>
    </row>
    <row r="11" spans="1:10" ht="15" thickBot="1">
      <c r="A11" s="1077"/>
      <c r="B11" s="1081"/>
      <c r="C11" s="1070"/>
      <c r="D11" s="57" t="s">
        <v>49</v>
      </c>
      <c r="E11" s="60">
        <f>'5-Year Plan (2014-19)'!P109</f>
        <v>34500</v>
      </c>
      <c r="F11" s="66">
        <f>'5-Year Plan (2014-19)'!BN109</f>
        <v>87652</v>
      </c>
      <c r="G11" s="66">
        <f>'5-Year Plan (2014-19)'!DL109</f>
        <v>109497</v>
      </c>
      <c r="H11" s="66">
        <f>'5-Year Plan (2014-19)'!FJ109</f>
        <v>268742</v>
      </c>
      <c r="I11" s="69">
        <f>'5-Year Plan (2014-19)'!HH109</f>
        <v>178946</v>
      </c>
      <c r="J11" s="69">
        <f>'5-Year Plan (2014-19)'!JF109</f>
        <v>201450</v>
      </c>
    </row>
    <row r="12" spans="1:10" ht="15.75" thickBot="1">
      <c r="A12" s="1077"/>
      <c r="B12" s="8"/>
      <c r="C12" s="1070" t="s">
        <v>43</v>
      </c>
      <c r="D12" s="7" t="s">
        <v>121</v>
      </c>
      <c r="E12" s="60">
        <f>'5-Year Plan (2014-19)'!Q109</f>
        <v>2029</v>
      </c>
      <c r="F12" s="66">
        <f>'5-Year Plan (2014-19)'!BO109</f>
        <v>1960</v>
      </c>
      <c r="G12" s="66">
        <f>'5-Year Plan (2014-19)'!DM109</f>
        <v>1870</v>
      </c>
      <c r="H12" s="66">
        <f>'5-Year Plan (2014-19)'!FK109</f>
        <v>1450</v>
      </c>
      <c r="I12" s="69">
        <f>'5-Year Plan (2014-19)'!HI109</f>
        <v>3000</v>
      </c>
      <c r="J12" s="69">
        <f>'5-Year Plan (2014-19)'!JG109</f>
        <v>3000</v>
      </c>
    </row>
    <row r="13" spans="1:10" ht="15" thickBot="1">
      <c r="A13" s="1077"/>
      <c r="B13" s="47"/>
      <c r="C13" s="1070"/>
      <c r="D13" s="57" t="s">
        <v>49</v>
      </c>
      <c r="E13" s="60">
        <f>'5-Year Plan (2014-19)'!S109</f>
        <v>1569154</v>
      </c>
      <c r="F13" s="66">
        <f>'5-Year Plan (2014-19)'!BQ109</f>
        <v>1612000</v>
      </c>
      <c r="G13" s="66">
        <f>'5-Year Plan (2014-19)'!DO109</f>
        <v>1698750</v>
      </c>
      <c r="H13" s="66">
        <f>'5-Year Plan (2014-19)'!FM109</f>
        <v>1361250</v>
      </c>
      <c r="I13" s="69">
        <f>'5-Year Plan (2014-19)'!HK109</f>
        <v>3300000</v>
      </c>
      <c r="J13" s="69">
        <f>'5-Year Plan (2014-19)'!JI109</f>
        <v>3300000</v>
      </c>
    </row>
    <row r="14" spans="1:10" ht="15" thickBot="1">
      <c r="A14" s="1077"/>
      <c r="B14" s="48"/>
      <c r="C14" s="1070" t="s">
        <v>41</v>
      </c>
      <c r="D14" s="7" t="s">
        <v>121</v>
      </c>
      <c r="E14" s="60">
        <f>'5-Year Plan (2014-19)'!T109</f>
        <v>944</v>
      </c>
      <c r="F14" s="66">
        <f>'5-Year Plan (2014-19)'!BR109</f>
        <v>985.1</v>
      </c>
      <c r="G14" s="66">
        <f>'5-Year Plan (2014-19)'!DP109</f>
        <v>1671</v>
      </c>
      <c r="H14" s="66">
        <f>'5-Year Plan (2014-19)'!FN109</f>
        <v>1350</v>
      </c>
      <c r="I14" s="69">
        <f>'5-Year Plan (2014-19)'!HL109</f>
        <v>1427</v>
      </c>
      <c r="J14" s="69">
        <f>'5-Year Plan (2014-19)'!JJ109</f>
        <v>1729</v>
      </c>
    </row>
    <row r="15" spans="1:10" ht="15" thickBot="1">
      <c r="A15" s="1077"/>
      <c r="B15" s="48"/>
      <c r="C15" s="1070"/>
      <c r="D15" s="57" t="s">
        <v>49</v>
      </c>
      <c r="E15" s="60">
        <f>'5-Year Plan (2014-19)'!V109</f>
        <v>365851</v>
      </c>
      <c r="F15" s="66">
        <f>'5-Year Plan (2014-19)'!BT109</f>
        <v>541903</v>
      </c>
      <c r="G15" s="66">
        <f>'5-Year Plan (2014-19)'!DR109</f>
        <v>864315</v>
      </c>
      <c r="H15" s="66">
        <f>'5-Year Plan (2014-19)'!FP109</f>
        <v>749663</v>
      </c>
      <c r="I15" s="69">
        <f>'5-Year Plan (2014-19)'!HN109</f>
        <v>756944</v>
      </c>
      <c r="J15" s="69">
        <f>'5-Year Plan (2014-19)'!JL109</f>
        <v>963034</v>
      </c>
    </row>
    <row r="16" spans="1:10" ht="15" thickBot="1">
      <c r="A16" s="1077"/>
      <c r="B16" s="48"/>
      <c r="C16" s="963" t="s">
        <v>342</v>
      </c>
      <c r="D16" s="7" t="s">
        <v>121</v>
      </c>
      <c r="E16" s="60">
        <f>'5-Year Plan (2014-19)'!W109</f>
        <v>0</v>
      </c>
      <c r="F16" s="66">
        <f>'5-Year Plan (2014-19)'!BU109</f>
        <v>0</v>
      </c>
      <c r="G16" s="66">
        <f>'5-Year Plan (2014-19)'!DS109</f>
        <v>0</v>
      </c>
      <c r="H16" s="66">
        <f>'5-Year Plan (2014-19)'!FQ109</f>
        <v>0</v>
      </c>
      <c r="I16" s="69">
        <f>'5-Year Plan (2014-19)'!HO109</f>
        <v>0</v>
      </c>
      <c r="J16" s="69">
        <f>'5-Year Plan (2014-19)'!JM109</f>
        <v>0</v>
      </c>
    </row>
    <row r="17" spans="1:11" ht="15" customHeight="1" thickBot="1">
      <c r="A17" s="1077"/>
      <c r="B17" s="48"/>
      <c r="C17" s="964"/>
      <c r="D17" s="57" t="s">
        <v>49</v>
      </c>
      <c r="E17" s="60">
        <f>'5-Year Plan (2014-19)'!Y109</f>
        <v>0</v>
      </c>
      <c r="F17" s="66">
        <f>'5-Year Plan (2014-19)'!BW109</f>
        <v>0</v>
      </c>
      <c r="G17" s="66">
        <f>'5-Year Plan (2014-19)'!DU109</f>
        <v>0</v>
      </c>
      <c r="H17" s="66">
        <f>'5-Year Plan (2014-19)'!FS109</f>
        <v>0</v>
      </c>
      <c r="I17" s="69">
        <f>'5-Year Plan (2014-19)'!HQ109</f>
        <v>0</v>
      </c>
      <c r="J17" s="69">
        <f>'5-Year Plan (2014-19)'!JO109</f>
        <v>0</v>
      </c>
    </row>
    <row r="18" spans="1:11" ht="29.25" thickBot="1">
      <c r="A18" s="1077"/>
      <c r="B18" s="48"/>
      <c r="C18" s="1070" t="s">
        <v>52</v>
      </c>
      <c r="D18" s="7" t="s">
        <v>51</v>
      </c>
      <c r="E18" s="60">
        <f>'5-Year Plan (2014-19)'!Z109</f>
        <v>7115978</v>
      </c>
      <c r="F18" s="66">
        <f>'5-Year Plan (2014-19)'!BX109</f>
        <v>9824068</v>
      </c>
      <c r="G18" s="66">
        <f>'5-Year Plan (2014-19)'!DV109</f>
        <v>7336031</v>
      </c>
      <c r="H18" s="66">
        <f>'5-Year Plan (2014-19)'!FT109</f>
        <v>7590000</v>
      </c>
      <c r="I18" s="69">
        <f>'5-Year Plan (2014-19)'!HR109</f>
        <v>7465039</v>
      </c>
      <c r="J18" s="69">
        <f>'5-Year Plan (2014-19)'!JP109</f>
        <v>7350000</v>
      </c>
    </row>
    <row r="19" spans="1:11" ht="15" thickBot="1">
      <c r="A19" s="1077"/>
      <c r="B19" s="48"/>
      <c r="C19" s="1070"/>
      <c r="D19" s="57" t="s">
        <v>49</v>
      </c>
      <c r="E19" s="60">
        <f>'5-Year Plan (2014-19)'!AB109</f>
        <v>2858790</v>
      </c>
      <c r="F19" s="66">
        <f>'5-Year Plan (2014-19)'!BZ109</f>
        <v>3955693</v>
      </c>
      <c r="G19" s="66">
        <f>'5-Year Plan (2014-19)'!DX109</f>
        <v>3280637</v>
      </c>
      <c r="H19" s="66">
        <f>'5-Year Plan (2014-19)'!FV109</f>
        <v>3332942</v>
      </c>
      <c r="I19" s="69">
        <f>'5-Year Plan (2014-19)'!HT109</f>
        <v>3307154</v>
      </c>
      <c r="J19" s="69">
        <f>'5-Year Plan (2014-19)'!JR109</f>
        <v>3272642</v>
      </c>
    </row>
    <row r="20" spans="1:11" ht="29.25" thickBot="1">
      <c r="A20" s="1077"/>
      <c r="B20" s="48"/>
      <c r="C20" s="401" t="s">
        <v>50</v>
      </c>
      <c r="D20" s="7" t="s">
        <v>51</v>
      </c>
      <c r="E20" s="60">
        <f>'5-Year Plan (2014-19)'!AC109</f>
        <v>9186391</v>
      </c>
      <c r="F20" s="66">
        <f>'5-Year Plan (2014-19)'!CA109</f>
        <v>6721510</v>
      </c>
      <c r="G20" s="66">
        <f>'5-Year Plan (2014-19)'!DY109</f>
        <v>7590000</v>
      </c>
      <c r="H20" s="66">
        <f>'5-Year Plan (2014-19)'!FW109</f>
        <v>7465039</v>
      </c>
      <c r="I20" s="69">
        <f>'5-Year Plan (2014-19)'!HU109</f>
        <v>6762719</v>
      </c>
      <c r="J20" s="69">
        <f>'5-Year Plan (2014-19)'!JS109</f>
        <v>8155039</v>
      </c>
    </row>
    <row r="21" spans="1:11" ht="15" thickBot="1">
      <c r="A21" s="1077"/>
      <c r="B21" s="48"/>
      <c r="C21" s="1070" t="s">
        <v>120</v>
      </c>
      <c r="D21" s="7" t="s">
        <v>121</v>
      </c>
      <c r="E21" s="60">
        <f>'5-Year Plan (2014-19)'!AD109</f>
        <v>650</v>
      </c>
      <c r="F21" s="66">
        <f>'5-Year Plan (2014-19)'!CB109</f>
        <v>425</v>
      </c>
      <c r="G21" s="66">
        <f>'5-Year Plan (2014-19)'!DZ109</f>
        <v>350</v>
      </c>
      <c r="H21" s="66">
        <f>'5-Year Plan (2014-19)'!FX109</f>
        <v>300</v>
      </c>
      <c r="I21" s="69">
        <f>'5-Year Plan (2014-19)'!HV109</f>
        <v>250</v>
      </c>
      <c r="J21" s="69">
        <f>'5-Year Plan (2014-19)'!JT109</f>
        <v>250</v>
      </c>
    </row>
    <row r="22" spans="1:11" ht="15" thickBot="1">
      <c r="A22" s="1077"/>
      <c r="B22" s="48"/>
      <c r="C22" s="963"/>
      <c r="D22" s="57" t="s">
        <v>49</v>
      </c>
      <c r="E22" s="72">
        <f>'5-Year Plan (2014-19)'!AF109</f>
        <v>805000</v>
      </c>
      <c r="F22" s="73">
        <f>'5-Year Plan (2014-19)'!CD109</f>
        <v>464625</v>
      </c>
      <c r="G22" s="73">
        <f>'5-Year Plan (2014-19)'!EB109</f>
        <v>345000</v>
      </c>
      <c r="H22" s="73">
        <f>'5-Year Plan (2014-19)'!FZ109</f>
        <v>280000</v>
      </c>
      <c r="I22" s="74">
        <f>'5-Year Plan (2014-19)'!HX109</f>
        <v>225000</v>
      </c>
      <c r="J22" s="74">
        <f>'5-Year Plan (2014-19)'!JV109</f>
        <v>225000</v>
      </c>
    </row>
    <row r="23" spans="1:11" ht="15.75" thickBot="1">
      <c r="A23" s="1078"/>
      <c r="B23" s="1082" t="s">
        <v>72</v>
      </c>
      <c r="C23" s="1083"/>
      <c r="D23" s="63" t="s">
        <v>49</v>
      </c>
      <c r="E23" s="78">
        <f>'5-Year Plan (2014-19)'!AG109</f>
        <v>6202709</v>
      </c>
      <c r="F23" s="79">
        <f>'5-Year Plan (2014-19)'!CE109</f>
        <v>7257858</v>
      </c>
      <c r="G23" s="79">
        <f>'5-Year Plan (2014-19)'!EC109</f>
        <v>6831670</v>
      </c>
      <c r="H23" s="79">
        <f>'5-Year Plan (2014-19)'!GA109</f>
        <v>6472508</v>
      </c>
      <c r="I23" s="80">
        <f>'5-Year Plan (2014-19)'!HY109</f>
        <v>8539306</v>
      </c>
      <c r="J23" s="80">
        <f>'5-Year Plan (2014-19)'!JW109</f>
        <v>8692312</v>
      </c>
      <c r="K23" s="65"/>
    </row>
    <row r="24" spans="1:11" ht="15" thickBot="1">
      <c r="A24" s="1067" t="s">
        <v>78</v>
      </c>
      <c r="B24" s="50"/>
      <c r="C24" s="1070" t="s">
        <v>68</v>
      </c>
      <c r="D24" s="7" t="s">
        <v>121</v>
      </c>
      <c r="E24" s="75">
        <f>'5-Year Plan (2014-19)'!AH109</f>
        <v>0</v>
      </c>
      <c r="F24" s="76">
        <f>'5-Year Plan (2014-19)'!CF109</f>
        <v>10000</v>
      </c>
      <c r="G24" s="76">
        <f>'5-Year Plan (2014-19)'!ED109</f>
        <v>10000</v>
      </c>
      <c r="H24" s="76">
        <f>'5-Year Plan (2014-19)'!GB109</f>
        <v>15000</v>
      </c>
      <c r="I24" s="77">
        <f>'5-Year Plan (2014-19)'!HZ109</f>
        <v>15000</v>
      </c>
      <c r="J24" s="77">
        <f>'5-Year Plan (2014-19)'!JX109</f>
        <v>12000</v>
      </c>
    </row>
    <row r="25" spans="1:11" ht="15" thickBot="1">
      <c r="A25" s="1068"/>
      <c r="B25" s="51"/>
      <c r="C25" s="1070"/>
      <c r="D25" s="57" t="s">
        <v>49</v>
      </c>
      <c r="E25" s="60">
        <f>'5-Year Plan (2014-19)'!AJ109</f>
        <v>0</v>
      </c>
      <c r="F25" s="66">
        <f>'5-Year Plan (2014-19)'!CH109</f>
        <v>30000</v>
      </c>
      <c r="G25" s="66">
        <f>'5-Year Plan (2014-19)'!EF109</f>
        <v>300000</v>
      </c>
      <c r="H25" s="66">
        <f>'5-Year Plan (2014-19)'!GD109</f>
        <v>450000</v>
      </c>
      <c r="I25" s="69">
        <f>'5-Year Plan (2014-19)'!IB109</f>
        <v>450000</v>
      </c>
      <c r="J25" s="69">
        <f>'5-Year Plan (2014-19)'!JZ109</f>
        <v>360000</v>
      </c>
    </row>
    <row r="26" spans="1:11" ht="15" thickBot="1">
      <c r="A26" s="1068"/>
      <c r="B26" s="51"/>
      <c r="C26" s="1070" t="s">
        <v>74</v>
      </c>
      <c r="D26" s="7" t="s">
        <v>121</v>
      </c>
      <c r="E26" s="60">
        <f>'5-Year Plan (2014-19)'!AK109</f>
        <v>0</v>
      </c>
      <c r="F26" s="66">
        <f>'5-Year Plan (2014-19)'!CI109</f>
        <v>0</v>
      </c>
      <c r="G26" s="66">
        <f>'5-Year Plan (2014-19)'!EG109</f>
        <v>0</v>
      </c>
      <c r="H26" s="66">
        <f>'5-Year Plan (2014-19)'!GE109</f>
        <v>0</v>
      </c>
      <c r="I26" s="69">
        <f>'5-Year Plan (2014-19)'!IC109</f>
        <v>0</v>
      </c>
      <c r="J26" s="69">
        <f>'5-Year Plan (2014-19)'!KA109</f>
        <v>0</v>
      </c>
    </row>
    <row r="27" spans="1:11" ht="15" thickBot="1">
      <c r="A27" s="1068"/>
      <c r="B27" s="51"/>
      <c r="C27" s="1070"/>
      <c r="D27" s="57" t="s">
        <v>49</v>
      </c>
      <c r="E27" s="60">
        <f>'5-Year Plan (2014-19)'!AM109</f>
        <v>0</v>
      </c>
      <c r="F27" s="66">
        <f>'5-Year Plan (2014-19)'!CK109</f>
        <v>0</v>
      </c>
      <c r="G27" s="66">
        <f>'5-Year Plan (2014-19)'!EI109</f>
        <v>0</v>
      </c>
      <c r="H27" s="66">
        <f>'5-Year Plan (2014-19)'!GG109</f>
        <v>0</v>
      </c>
      <c r="I27" s="69">
        <f>'5-Year Plan (2014-19)'!IE109</f>
        <v>0</v>
      </c>
      <c r="J27" s="69">
        <f>'5-Year Plan (2014-19)'!KC109</f>
        <v>0</v>
      </c>
    </row>
    <row r="28" spans="1:11" ht="15" thickBot="1">
      <c r="A28" s="1068"/>
      <c r="B28" s="51"/>
      <c r="C28" s="1070" t="s">
        <v>44</v>
      </c>
      <c r="D28" s="7" t="s">
        <v>121</v>
      </c>
      <c r="E28" s="60">
        <f>'5-Year Plan (2014-19)'!AN109</f>
        <v>0</v>
      </c>
      <c r="F28" s="66">
        <f>'5-Year Plan (2014-19)'!CL109</f>
        <v>0</v>
      </c>
      <c r="G28" s="66">
        <f>'5-Year Plan (2014-19)'!EJ109</f>
        <v>0</v>
      </c>
      <c r="H28" s="66">
        <f>'5-Year Plan (2014-19)'!GH109</f>
        <v>0</v>
      </c>
      <c r="I28" s="69">
        <f>'5-Year Plan (2014-19)'!IF109</f>
        <v>0</v>
      </c>
      <c r="J28" s="69">
        <f>'5-Year Plan (2014-19)'!KD109</f>
        <v>0</v>
      </c>
    </row>
    <row r="29" spans="1:11" ht="15" thickBot="1">
      <c r="A29" s="1068"/>
      <c r="B29" s="51"/>
      <c r="C29" s="1070"/>
      <c r="D29" s="57" t="s">
        <v>49</v>
      </c>
      <c r="E29" s="60">
        <f>'5-Year Plan (2014-19)'!AP109</f>
        <v>0</v>
      </c>
      <c r="F29" s="66">
        <f>'5-Year Plan (2014-19)'!CN109</f>
        <v>0</v>
      </c>
      <c r="G29" s="66">
        <f>'5-Year Plan (2014-19)'!EL109</f>
        <v>0</v>
      </c>
      <c r="H29" s="66">
        <f>'5-Year Plan (2014-19)'!GJ109</f>
        <v>0</v>
      </c>
      <c r="I29" s="69">
        <f>'5-Year Plan (2014-19)'!IH109</f>
        <v>0</v>
      </c>
      <c r="J29" s="69">
        <f>'5-Year Plan (2014-19)'!KF109</f>
        <v>0</v>
      </c>
    </row>
    <row r="30" spans="1:11" ht="15" thickBot="1">
      <c r="A30" s="1068"/>
      <c r="B30" s="51"/>
      <c r="C30" s="1070" t="s">
        <v>45</v>
      </c>
      <c r="D30" s="7" t="s">
        <v>121</v>
      </c>
      <c r="E30" s="60">
        <f>'5-Year Plan (2014-19)'!AQ109</f>
        <v>0</v>
      </c>
      <c r="F30" s="66">
        <f>'5-Year Plan (2014-19)'!CO109</f>
        <v>8800</v>
      </c>
      <c r="G30" s="66">
        <f>'5-Year Plan (2014-19)'!EM109</f>
        <v>8800</v>
      </c>
      <c r="H30" s="66">
        <f>'5-Year Plan (2014-19)'!GK109</f>
        <v>8800</v>
      </c>
      <c r="I30" s="69">
        <f>'5-Year Plan (2014-19)'!II109</f>
        <v>9300</v>
      </c>
      <c r="J30" s="69">
        <f>'5-Year Plan (2014-19)'!KG109</f>
        <v>9300</v>
      </c>
    </row>
    <row r="31" spans="1:11" ht="15" thickBot="1">
      <c r="A31" s="1068"/>
      <c r="B31" s="51"/>
      <c r="C31" s="1070"/>
      <c r="D31" s="57" t="s">
        <v>49</v>
      </c>
      <c r="E31" s="60">
        <f>'5-Year Plan (2014-19)'!AS109</f>
        <v>0</v>
      </c>
      <c r="F31" s="66">
        <f>'5-Year Plan (2014-19)'!CQ109</f>
        <v>1936000</v>
      </c>
      <c r="G31" s="66">
        <f>'5-Year Plan (2014-19)'!EO109</f>
        <v>1936000</v>
      </c>
      <c r="H31" s="66">
        <f>'5-Year Plan (2014-19)'!GM109</f>
        <v>1936000</v>
      </c>
      <c r="I31" s="69">
        <f>'5-Year Plan (2014-19)'!IK109</f>
        <v>2046000</v>
      </c>
      <c r="J31" s="69">
        <f>'5-Year Plan (2014-19)'!KI109</f>
        <v>2046000</v>
      </c>
    </row>
    <row r="32" spans="1:11" ht="15" thickBot="1">
      <c r="A32" s="1068"/>
      <c r="B32" s="51"/>
      <c r="C32" s="1070" t="s">
        <v>46</v>
      </c>
      <c r="D32" s="7" t="s">
        <v>121</v>
      </c>
      <c r="E32" s="60">
        <f>'5-Year Plan (2014-19)'!AT109</f>
        <v>0</v>
      </c>
      <c r="F32" s="66">
        <f>'5-Year Plan (2014-19)'!CR109</f>
        <v>0</v>
      </c>
      <c r="G32" s="66">
        <f>'5-Year Plan (2014-19)'!EP109</f>
        <v>0</v>
      </c>
      <c r="H32" s="66">
        <f>'5-Year Plan (2014-19)'!GN109</f>
        <v>0</v>
      </c>
      <c r="I32" s="69">
        <f>'5-Year Plan (2014-19)'!IL109</f>
        <v>0</v>
      </c>
      <c r="J32" s="69">
        <f>'5-Year Plan (2014-19)'!KJ109</f>
        <v>0</v>
      </c>
    </row>
    <row r="33" spans="1:11" ht="15" thickBot="1">
      <c r="A33" s="1068"/>
      <c r="B33" s="52"/>
      <c r="C33" s="1070"/>
      <c r="D33" s="57" t="s">
        <v>49</v>
      </c>
      <c r="E33" s="72">
        <f>'5-Year Plan (2014-19)'!AV109</f>
        <v>0</v>
      </c>
      <c r="F33" s="73">
        <f>'5-Year Plan (2014-19)'!CT109</f>
        <v>0</v>
      </c>
      <c r="G33" s="73">
        <f>'5-Year Plan (2014-19)'!ER109</f>
        <v>0</v>
      </c>
      <c r="H33" s="73">
        <f>'5-Year Plan (2014-19)'!GP109</f>
        <v>0</v>
      </c>
      <c r="I33" s="74">
        <f>'5-Year Plan (2014-19)'!IN109</f>
        <v>0</v>
      </c>
      <c r="J33" s="74">
        <f>'5-Year Plan (2014-19)'!KL109</f>
        <v>0</v>
      </c>
    </row>
    <row r="34" spans="1:11" ht="15.75" thickBot="1">
      <c r="A34" s="1069"/>
      <c r="B34" s="1071" t="s">
        <v>73</v>
      </c>
      <c r="C34" s="1072"/>
      <c r="D34" s="64" t="s">
        <v>49</v>
      </c>
      <c r="E34" s="81">
        <f>'5-Year Plan (2014-19)'!AW109</f>
        <v>0</v>
      </c>
      <c r="F34" s="82">
        <f>'5-Year Plan (2014-19)'!CU109</f>
        <v>1966000</v>
      </c>
      <c r="G34" s="82">
        <f>'5-Year Plan (2014-19)'!ES109</f>
        <v>2236000</v>
      </c>
      <c r="H34" s="82">
        <f>'5-Year Plan (2014-19)'!GQ109</f>
        <v>2386000</v>
      </c>
      <c r="I34" s="83">
        <f>'5-Year Plan (2014-19)'!IO109</f>
        <v>2496000</v>
      </c>
      <c r="J34" s="83">
        <f>'5-Year Plan (2014-19)'!KM109</f>
        <v>2406000</v>
      </c>
      <c r="K34" s="65"/>
    </row>
    <row r="35" spans="1:11" s="53" customFormat="1" ht="16.149999999999999" customHeight="1" thickBot="1">
      <c r="A35" s="1073" t="s">
        <v>75</v>
      </c>
      <c r="B35" s="54"/>
      <c r="C35" s="91" t="s">
        <v>86</v>
      </c>
      <c r="D35" s="57" t="s">
        <v>49</v>
      </c>
      <c r="E35" s="60">
        <f>'5-Year Plan (2014-19)'!AX109</f>
        <v>276500</v>
      </c>
      <c r="F35" s="66">
        <f>'5-Year Plan (2014-19)'!CV109</f>
        <v>135000</v>
      </c>
      <c r="G35" s="66">
        <f>'5-Year Plan (2014-19)'!ET109</f>
        <v>160000</v>
      </c>
      <c r="H35" s="66">
        <f>'5-Year Plan (2014-19)'!GR109</f>
        <v>160000</v>
      </c>
      <c r="I35" s="69">
        <f>'5-Year Plan (2014-19)'!IP109</f>
        <v>250000</v>
      </c>
      <c r="J35" s="69">
        <f>'5-Year Plan (2014-19)'!KN109</f>
        <v>250000</v>
      </c>
    </row>
    <row r="36" spans="1:11" s="53" customFormat="1" ht="29.45" customHeight="1" thickBot="1">
      <c r="A36" s="1074"/>
      <c r="B36" s="54"/>
      <c r="C36" s="62" t="s">
        <v>69</v>
      </c>
      <c r="D36" s="57" t="s">
        <v>49</v>
      </c>
      <c r="E36" s="60">
        <f>'5-Year Plan (2014-19)'!AY109</f>
        <v>50940</v>
      </c>
      <c r="F36" s="66">
        <f>'5-Year Plan (2014-19)'!CW109</f>
        <v>30000</v>
      </c>
      <c r="G36" s="66">
        <f>'5-Year Plan (2014-19)'!EU109</f>
        <v>30000</v>
      </c>
      <c r="H36" s="66">
        <f>'5-Year Plan (2014-19)'!GS109</f>
        <v>30000</v>
      </c>
      <c r="I36" s="69">
        <f>'5-Year Plan (2014-19)'!IQ109</f>
        <v>20000</v>
      </c>
      <c r="J36" s="69">
        <f>'5-Year Plan (2014-19)'!KO109</f>
        <v>20000</v>
      </c>
    </row>
    <row r="37" spans="1:11" s="53" customFormat="1" ht="43.9" customHeight="1" thickBot="1">
      <c r="A37" s="1074"/>
      <c r="B37" s="55"/>
      <c r="C37" s="62" t="s">
        <v>47</v>
      </c>
      <c r="D37" s="7" t="s">
        <v>49</v>
      </c>
      <c r="E37" s="61">
        <f>'5-Year Plan (2014-19)'!AZ109</f>
        <v>747920.9</v>
      </c>
      <c r="F37" s="70">
        <f>'5-Year Plan (2014-19)'!CX109</f>
        <v>924885.8</v>
      </c>
      <c r="G37" s="70">
        <f>'5-Year Plan (2014-19)'!EV109</f>
        <v>906767</v>
      </c>
      <c r="H37" s="70">
        <f>'5-Year Plan (2014-19)'!GT109</f>
        <v>885850.79999999993</v>
      </c>
      <c r="I37" s="71">
        <f>'5-Year Plan (2014-19)'!IR109</f>
        <v>1103530.5999999999</v>
      </c>
      <c r="J37" s="71">
        <f>'5-Year Plan (2014-19)'!KP109</f>
        <v>1109831.2000000002</v>
      </c>
    </row>
    <row r="38" spans="1:11" ht="15" customHeight="1" thickBot="1">
      <c r="A38" s="1075"/>
      <c r="B38" s="953" t="s">
        <v>135</v>
      </c>
      <c r="C38" s="954"/>
      <c r="D38" s="86" t="s">
        <v>49</v>
      </c>
      <c r="E38" s="87">
        <f>SUM(E35:E37)</f>
        <v>1075360.8999999999</v>
      </c>
      <c r="F38" s="87">
        <f t="shared" ref="F38:J38" si="0">SUM(F35:F37)</f>
        <v>1089885.8</v>
      </c>
      <c r="G38" s="87">
        <f t="shared" si="0"/>
        <v>1096767</v>
      </c>
      <c r="H38" s="87">
        <f t="shared" si="0"/>
        <v>1075850.7999999998</v>
      </c>
      <c r="I38" s="87">
        <f t="shared" si="0"/>
        <v>1373530.5999999999</v>
      </c>
      <c r="J38" s="87">
        <f t="shared" si="0"/>
        <v>1379831.2000000002</v>
      </c>
    </row>
    <row r="39" spans="1:11" ht="15.75" thickBot="1">
      <c r="B39" s="1058" t="s">
        <v>136</v>
      </c>
      <c r="C39" s="1059"/>
      <c r="D39" s="88" t="s">
        <v>49</v>
      </c>
      <c r="E39" s="89">
        <f>SUM(E38,E34,E23)</f>
        <v>7278069.9000000004</v>
      </c>
      <c r="F39" s="89">
        <f>SUM(F38,F34,F23)</f>
        <v>10313743.800000001</v>
      </c>
      <c r="G39" s="89">
        <f>SUM(G38,G34,G23)</f>
        <v>10164437</v>
      </c>
      <c r="H39" s="89">
        <f>SUM(H38,H34,H23)</f>
        <v>9934358.8000000007</v>
      </c>
      <c r="I39" s="89">
        <f>SUM(I38,I34,I23)</f>
        <v>12408836.6</v>
      </c>
      <c r="J39" s="89">
        <f t="shared" ref="J39" si="1">SUM(J38,J34,J23)</f>
        <v>12478143.199999999</v>
      </c>
    </row>
    <row r="43" spans="1:11" ht="15" thickBot="1"/>
    <row r="44" spans="1:11" ht="21" thickBot="1">
      <c r="E44" s="1090" t="s">
        <v>15</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(2014-19)'!E89</f>
        <v>0</v>
      </c>
      <c r="F47" s="67">
        <f>'5-Year Plan (2014-19)'!BC89</f>
        <v>0</v>
      </c>
      <c r="G47" s="67">
        <f>'5-Year Plan (2014-19)'!DA89</f>
        <v>200</v>
      </c>
      <c r="H47" s="67">
        <f>'5-Year Plan (2014-19)'!EY89</f>
        <v>0</v>
      </c>
      <c r="I47" s="68">
        <f>'5-Year Plan (2014-19)'!GW89</f>
        <v>0</v>
      </c>
      <c r="J47" s="68">
        <f>'5-Year Plan (2014-19)'!IU89</f>
        <v>0</v>
      </c>
    </row>
    <row r="48" spans="1:11" ht="15" thickBot="1">
      <c r="A48" s="1077"/>
      <c r="B48" s="1080"/>
      <c r="C48" s="1070"/>
      <c r="D48" s="57" t="s">
        <v>49</v>
      </c>
      <c r="E48" s="59">
        <f>'5-Year Plan (2014-19)'!G89</f>
        <v>0</v>
      </c>
      <c r="F48" s="66">
        <f>'5-Year Plan (2014-19)'!BE89</f>
        <v>0</v>
      </c>
      <c r="G48" s="66">
        <f>'5-Year Plan (2014-19)'!DC89</f>
        <v>5000</v>
      </c>
      <c r="H48" s="66">
        <f>'5-Year Plan (2014-19)'!FA89</f>
        <v>0</v>
      </c>
      <c r="I48" s="69">
        <f>'5-Year Plan (2014-19)'!GY89</f>
        <v>0</v>
      </c>
      <c r="J48" s="69">
        <f>'5-Year Plan (2014-19)'!IW89</f>
        <v>0</v>
      </c>
    </row>
    <row r="49" spans="1:10" ht="15" thickBot="1">
      <c r="A49" s="1077"/>
      <c r="B49" s="1080"/>
      <c r="C49" s="1070" t="s">
        <v>65</v>
      </c>
      <c r="D49" s="7" t="s">
        <v>121</v>
      </c>
      <c r="E49" s="60">
        <f>'5-Year Plan (2014-19)'!H89</f>
        <v>6378</v>
      </c>
      <c r="F49" s="66">
        <f>'5-Year Plan (2014-19)'!BF89</f>
        <v>5210.8</v>
      </c>
      <c r="G49" s="66">
        <f>'5-Year Plan (2014-19)'!DD89</f>
        <v>6160.3</v>
      </c>
      <c r="H49" s="66">
        <f>'5-Year Plan (2014-19)'!FB89</f>
        <v>7192.4</v>
      </c>
      <c r="I49" s="69">
        <f>'5-Year Plan (2014-19)'!GZ89</f>
        <v>5710.7</v>
      </c>
      <c r="J49" s="69">
        <f>'5-Year Plan (2014-19)'!IX89</f>
        <v>6660.3</v>
      </c>
    </row>
    <row r="50" spans="1:10" ht="15" thickBot="1">
      <c r="A50" s="1077"/>
      <c r="B50" s="1080"/>
      <c r="C50" s="1070"/>
      <c r="D50" s="57" t="s">
        <v>49</v>
      </c>
      <c r="E50" s="60">
        <f>'5-Year Plan (2014-19)'!J89</f>
        <v>110134</v>
      </c>
      <c r="F50" s="66">
        <f>'5-Year Plan (2014-19)'!BH89</f>
        <v>128295</v>
      </c>
      <c r="G50" s="66">
        <f>'5-Year Plan (2014-19)'!DF89</f>
        <v>248135</v>
      </c>
      <c r="H50" s="66">
        <f>'5-Year Plan (2014-19)'!FD89</f>
        <v>226871</v>
      </c>
      <c r="I50" s="69">
        <f>'5-Year Plan (2014-19)'!HB89</f>
        <v>204782</v>
      </c>
      <c r="J50" s="69">
        <f>'5-Year Plan (2014-19)'!IZ89</f>
        <v>215066</v>
      </c>
    </row>
    <row r="51" spans="1:10" ht="15" thickBot="1">
      <c r="A51" s="1077"/>
      <c r="B51" s="1080"/>
      <c r="C51" s="1070" t="s">
        <v>226</v>
      </c>
      <c r="D51" s="7" t="s">
        <v>121</v>
      </c>
      <c r="E51" s="60">
        <f>'5-Year Plan (2014-19)'!K89</f>
        <v>0</v>
      </c>
      <c r="F51" s="66">
        <f>'5-Year Plan (2014-19)'!BI89</f>
        <v>0</v>
      </c>
      <c r="G51" s="66">
        <f>'5-Year Plan (2014-19)'!DG89</f>
        <v>0</v>
      </c>
      <c r="H51" s="66">
        <f>'5-Year Plan (2014-19)'!FE89</f>
        <v>0</v>
      </c>
      <c r="I51" s="69">
        <f>'5-Year Plan (2014-19)'!HC89</f>
        <v>0</v>
      </c>
      <c r="J51" s="69">
        <f>'5-Year Plan (2014-19)'!JA89</f>
        <v>0</v>
      </c>
    </row>
    <row r="52" spans="1:10" ht="15" thickBot="1">
      <c r="A52" s="1077"/>
      <c r="B52" s="1080"/>
      <c r="C52" s="1070"/>
      <c r="D52" s="57" t="s">
        <v>49</v>
      </c>
      <c r="E52" s="60">
        <f>'5-Year Plan (2014-19)'!M89</f>
        <v>0</v>
      </c>
      <c r="F52" s="66">
        <f>'5-Year Plan (2014-19)'!BK89</f>
        <v>0</v>
      </c>
      <c r="G52" s="66">
        <f>'5-Year Plan (2014-19)'!DI89</f>
        <v>0</v>
      </c>
      <c r="H52" s="66">
        <f>'5-Year Plan (2014-19)'!FG89</f>
        <v>0</v>
      </c>
      <c r="I52" s="69">
        <f>'5-Year Plan (2014-19)'!HE89</f>
        <v>0</v>
      </c>
      <c r="J52" s="69">
        <f>'5-Year Plan (2014-19)'!JC89</f>
        <v>0</v>
      </c>
    </row>
    <row r="53" spans="1:10" ht="15" customHeight="1" thickBot="1">
      <c r="A53" s="1077"/>
      <c r="B53" s="1080"/>
      <c r="C53" s="1070" t="s">
        <v>272</v>
      </c>
      <c r="D53" s="7" t="s">
        <v>121</v>
      </c>
      <c r="E53" s="60">
        <f>'5-Year Plan (2014-19)'!N89</f>
        <v>910</v>
      </c>
      <c r="F53" s="66">
        <f>'5-Year Plan (2014-19)'!BL89</f>
        <v>1000</v>
      </c>
      <c r="G53" s="66">
        <f>'5-Year Plan (2014-19)'!DJ89</f>
        <v>1300</v>
      </c>
      <c r="H53" s="66">
        <f>'5-Year Plan (2014-19)'!FH89</f>
        <v>1500</v>
      </c>
      <c r="I53" s="69">
        <f>'5-Year Plan (2014-19)'!HF89</f>
        <v>1500</v>
      </c>
      <c r="J53" s="69">
        <f>'5-Year Plan (2014-19)'!JD89</f>
        <v>1500</v>
      </c>
    </row>
    <row r="54" spans="1:10" ht="15" customHeight="1" thickBot="1">
      <c r="A54" s="1077"/>
      <c r="B54" s="1081"/>
      <c r="C54" s="1070"/>
      <c r="D54" s="57" t="s">
        <v>49</v>
      </c>
      <c r="E54" s="60">
        <f>'5-Year Plan (2014-19)'!P89</f>
        <v>28500</v>
      </c>
      <c r="F54" s="66">
        <f>'5-Year Plan (2014-19)'!BN89</f>
        <v>30000</v>
      </c>
      <c r="G54" s="66">
        <f>'5-Year Plan (2014-19)'!DL89</f>
        <v>39000</v>
      </c>
      <c r="H54" s="66">
        <f>'5-Year Plan (2014-19)'!FJ89</f>
        <v>45000</v>
      </c>
      <c r="I54" s="69">
        <f>'5-Year Plan (2014-19)'!HH89</f>
        <v>45000</v>
      </c>
      <c r="J54" s="69">
        <f>'5-Year Plan (2014-19)'!JF89</f>
        <v>45000</v>
      </c>
    </row>
    <row r="55" spans="1:10" ht="15.75" thickBot="1">
      <c r="A55" s="1077"/>
      <c r="B55" s="8"/>
      <c r="C55" s="1070" t="s">
        <v>43</v>
      </c>
      <c r="D55" s="7" t="s">
        <v>121</v>
      </c>
      <c r="E55" s="60">
        <f>'5-Year Plan (2014-19)'!Q89</f>
        <v>542</v>
      </c>
      <c r="F55" s="66">
        <f>'5-Year Plan (2014-19)'!BO89</f>
        <v>900</v>
      </c>
      <c r="G55" s="66">
        <f>'5-Year Plan (2014-19)'!DM89</f>
        <v>800</v>
      </c>
      <c r="H55" s="66">
        <f>'5-Year Plan (2014-19)'!FK89</f>
        <v>500</v>
      </c>
      <c r="I55" s="69">
        <f>'5-Year Plan (2014-19)'!HI89</f>
        <v>500</v>
      </c>
      <c r="J55" s="69">
        <f>'5-Year Plan (2014-19)'!JG89</f>
        <v>500</v>
      </c>
    </row>
    <row r="56" spans="1:10" ht="15" thickBot="1">
      <c r="A56" s="1077"/>
      <c r="B56" s="47"/>
      <c r="C56" s="1070"/>
      <c r="D56" s="57" t="s">
        <v>49</v>
      </c>
      <c r="E56" s="60">
        <f>'5-Year Plan (2014-19)'!S89</f>
        <v>609900</v>
      </c>
      <c r="F56" s="66">
        <f>'5-Year Plan (2014-19)'!BQ89</f>
        <v>1100000</v>
      </c>
      <c r="G56" s="66">
        <f>'5-Year Plan (2014-19)'!DO89</f>
        <v>880000</v>
      </c>
      <c r="H56" s="66">
        <f>'5-Year Plan (2014-19)'!FM89</f>
        <v>550000</v>
      </c>
      <c r="I56" s="69">
        <f>'5-Year Plan (2014-19)'!HK89</f>
        <v>550000</v>
      </c>
      <c r="J56" s="69">
        <f>'5-Year Plan (2014-19)'!JI89</f>
        <v>550000</v>
      </c>
    </row>
    <row r="57" spans="1:10" ht="15" thickBot="1">
      <c r="A57" s="1077"/>
      <c r="B57" s="48"/>
      <c r="C57" s="1070" t="s">
        <v>41</v>
      </c>
      <c r="D57" s="7" t="s">
        <v>121</v>
      </c>
      <c r="E57" s="60">
        <f>'5-Year Plan (2014-19)'!T89</f>
        <v>444</v>
      </c>
      <c r="F57" s="66">
        <f>'5-Year Plan (2014-19)'!BR89</f>
        <v>660.1</v>
      </c>
      <c r="G57" s="66">
        <f>'5-Year Plan (2014-19)'!DP89</f>
        <v>671</v>
      </c>
      <c r="H57" s="66">
        <f>'5-Year Plan (2014-19)'!FN89</f>
        <v>1000</v>
      </c>
      <c r="I57" s="69">
        <f>'5-Year Plan (2014-19)'!HL89</f>
        <v>1000</v>
      </c>
      <c r="J57" s="69">
        <f>'5-Year Plan (2014-19)'!JJ89</f>
        <v>1000</v>
      </c>
    </row>
    <row r="58" spans="1:10" ht="15" thickBot="1">
      <c r="A58" s="1077"/>
      <c r="B58" s="48"/>
      <c r="C58" s="1070"/>
      <c r="D58" s="57" t="s">
        <v>49</v>
      </c>
      <c r="E58" s="60">
        <f>'5-Year Plan (2014-19)'!V89</f>
        <v>152101</v>
      </c>
      <c r="F58" s="66">
        <f>'5-Year Plan (2014-19)'!BT89</f>
        <v>348153</v>
      </c>
      <c r="G58" s="66">
        <f>'5-Year Plan (2014-19)'!DR89</f>
        <v>301815</v>
      </c>
      <c r="H58" s="66">
        <f>'5-Year Plan (2014-19)'!FP89</f>
        <v>512163</v>
      </c>
      <c r="I58" s="69">
        <f>'5-Year Plan (2014-19)'!HN89</f>
        <v>512163</v>
      </c>
      <c r="J58" s="69">
        <f>'5-Year Plan (2014-19)'!JL89</f>
        <v>512163</v>
      </c>
    </row>
    <row r="59" spans="1:10" ht="15" thickBot="1">
      <c r="A59" s="1077"/>
      <c r="B59" s="48"/>
      <c r="C59" s="963" t="s">
        <v>342</v>
      </c>
      <c r="D59" s="7" t="s">
        <v>121</v>
      </c>
      <c r="E59" s="60">
        <f>'5-Year Plan (2014-19)'!W89</f>
        <v>0</v>
      </c>
      <c r="F59" s="66">
        <f>'5-Year Plan (2014-19)'!BU89</f>
        <v>0</v>
      </c>
      <c r="G59" s="66">
        <f>'5-Year Plan (2014-19)'!DS89</f>
        <v>0</v>
      </c>
      <c r="H59" s="66">
        <f>'5-Year Plan (2014-19)'!FQ89</f>
        <v>0</v>
      </c>
      <c r="I59" s="69">
        <f>'5-Year Plan (2014-19)'!HO89</f>
        <v>0</v>
      </c>
      <c r="J59" s="69">
        <f>'5-Year Plan (2014-19)'!JM89</f>
        <v>0</v>
      </c>
    </row>
    <row r="60" spans="1:10" ht="15" customHeight="1" thickBot="1">
      <c r="A60" s="1077"/>
      <c r="B60" s="48"/>
      <c r="C60" s="964"/>
      <c r="D60" s="57" t="s">
        <v>49</v>
      </c>
      <c r="E60" s="60">
        <f>'5-Year Plan (2014-19)'!Y89</f>
        <v>0</v>
      </c>
      <c r="F60" s="66">
        <f>'5-Year Plan (2014-19)'!BW89</f>
        <v>0</v>
      </c>
      <c r="G60" s="66">
        <f>'5-Year Plan (2014-19)'!DU89</f>
        <v>0</v>
      </c>
      <c r="H60" s="66">
        <f>'5-Year Plan (2014-19)'!FS89</f>
        <v>0</v>
      </c>
      <c r="I60" s="69">
        <f>'5-Year Plan (2014-19)'!HQ89</f>
        <v>0</v>
      </c>
      <c r="J60" s="69">
        <f>'5-Year Plan (2014-19)'!JO89</f>
        <v>0</v>
      </c>
    </row>
    <row r="61" spans="1:10" ht="29.25" thickBot="1">
      <c r="A61" s="1077"/>
      <c r="B61" s="48"/>
      <c r="C61" s="1070" t="s">
        <v>52</v>
      </c>
      <c r="D61" s="7" t="s">
        <v>51</v>
      </c>
      <c r="E61" s="60">
        <f>'5-Year Plan (2014-19)'!Z89</f>
        <v>2896670</v>
      </c>
      <c r="F61" s="66">
        <f>'5-Year Plan (2014-19)'!BX89</f>
        <v>3118044</v>
      </c>
      <c r="G61" s="66">
        <f>'5-Year Plan (2014-19)'!DV89</f>
        <v>2614521</v>
      </c>
      <c r="H61" s="66">
        <f>'5-Year Plan (2014-19)'!FT89</f>
        <v>2000000</v>
      </c>
      <c r="I61" s="69">
        <f>'5-Year Plan (2014-19)'!HR89</f>
        <v>2000000</v>
      </c>
      <c r="J61" s="69">
        <f>'5-Year Plan (2014-19)'!JP89</f>
        <v>2000000</v>
      </c>
    </row>
    <row r="62" spans="1:10" ht="15" thickBot="1">
      <c r="A62" s="1077"/>
      <c r="B62" s="48"/>
      <c r="C62" s="1070"/>
      <c r="D62" s="57" t="s">
        <v>49</v>
      </c>
      <c r="E62" s="60">
        <f>'5-Year Plan (2014-19)'!AB89</f>
        <v>1109370</v>
      </c>
      <c r="F62" s="66">
        <f>'5-Year Plan (2014-19)'!BZ89</f>
        <v>1384196</v>
      </c>
      <c r="G62" s="66">
        <f>'5-Year Plan (2014-19)'!DX89</f>
        <v>1186805</v>
      </c>
      <c r="H62" s="66">
        <f>'5-Year Plan (2014-19)'!FV89</f>
        <v>892142</v>
      </c>
      <c r="I62" s="69">
        <f>'5-Year Plan (2014-19)'!HT89</f>
        <v>892142</v>
      </c>
      <c r="J62" s="69">
        <f>'5-Year Plan (2014-19)'!JR89</f>
        <v>892142</v>
      </c>
    </row>
    <row r="63" spans="1:10" ht="29.25" thickBot="1">
      <c r="A63" s="1077"/>
      <c r="B63" s="48"/>
      <c r="C63" s="401" t="s">
        <v>50</v>
      </c>
      <c r="D63" s="7" t="s">
        <v>51</v>
      </c>
      <c r="E63" s="60">
        <f>'5-Year Plan (2014-19)'!AC89</f>
        <v>3083571</v>
      </c>
      <c r="F63" s="66">
        <f>'5-Year Plan (2014-19)'!CA89</f>
        <v>2000000</v>
      </c>
      <c r="G63" s="66">
        <f>'5-Year Plan (2014-19)'!DY89</f>
        <v>2000000</v>
      </c>
      <c r="H63" s="66">
        <f>'5-Year Plan (2014-19)'!FW89</f>
        <v>2000000</v>
      </c>
      <c r="I63" s="69">
        <f>'5-Year Plan (2014-19)'!HU89</f>
        <v>2000000</v>
      </c>
      <c r="J63" s="69">
        <f>'5-Year Plan (2014-19)'!JS89</f>
        <v>2000000</v>
      </c>
    </row>
    <row r="64" spans="1:10" ht="15" thickBot="1">
      <c r="A64" s="1077"/>
      <c r="B64" s="48"/>
      <c r="C64" s="1070" t="s">
        <v>120</v>
      </c>
      <c r="D64" s="7" t="s">
        <v>121</v>
      </c>
      <c r="E64" s="60">
        <f>'5-Year Plan (2014-19)'!AD89</f>
        <v>650</v>
      </c>
      <c r="F64" s="66">
        <f>'5-Year Plan (2014-19)'!CB89</f>
        <v>0</v>
      </c>
      <c r="G64" s="66">
        <f>'5-Year Plan (2014-19)'!DZ89</f>
        <v>0</v>
      </c>
      <c r="H64" s="66">
        <f>'5-Year Plan (2014-19)'!FX89</f>
        <v>0</v>
      </c>
      <c r="I64" s="69">
        <f>'5-Year Plan (2014-19)'!HV89</f>
        <v>0</v>
      </c>
      <c r="J64" s="69">
        <f>'5-Year Plan (2014-19)'!JT89</f>
        <v>0</v>
      </c>
    </row>
    <row r="65" spans="1:10" ht="15" thickBot="1">
      <c r="A65" s="1077"/>
      <c r="B65" s="48"/>
      <c r="C65" s="963"/>
      <c r="D65" s="57" t="s">
        <v>49</v>
      </c>
      <c r="E65" s="72">
        <f>'5-Year Plan (2014-19)'!AF89</f>
        <v>805000</v>
      </c>
      <c r="F65" s="73">
        <f>'5-Year Plan (2014-19)'!CD89</f>
        <v>0</v>
      </c>
      <c r="G65" s="73">
        <f>'5-Year Plan (2014-19)'!EB89</f>
        <v>0</v>
      </c>
      <c r="H65" s="73">
        <f>'5-Year Plan (2014-19)'!FZ89</f>
        <v>0</v>
      </c>
      <c r="I65" s="74">
        <f>'5-Year Plan (2014-19)'!HX89</f>
        <v>0</v>
      </c>
      <c r="J65" s="74">
        <f>'5-Year Plan (2014-19)'!JV89</f>
        <v>0</v>
      </c>
    </row>
    <row r="66" spans="1:10" ht="15.75" thickBot="1">
      <c r="A66" s="1078"/>
      <c r="B66" s="1082" t="s">
        <v>72</v>
      </c>
      <c r="C66" s="1083"/>
      <c r="D66" s="63" t="s">
        <v>49</v>
      </c>
      <c r="E66" s="78">
        <f>'5-Year Plan (2014-19)'!AG89</f>
        <v>2815005</v>
      </c>
      <c r="F66" s="79">
        <f>'5-Year Plan (2014-19)'!CE89</f>
        <v>2990644</v>
      </c>
      <c r="G66" s="79">
        <f>'5-Year Plan (2014-19)'!EC89</f>
        <v>2660755</v>
      </c>
      <c r="H66" s="79">
        <f>'5-Year Plan (2014-19)'!GA89</f>
        <v>2226176</v>
      </c>
      <c r="I66" s="80">
        <f>'5-Year Plan (2014-19)'!HY89</f>
        <v>2204087</v>
      </c>
      <c r="J66" s="80">
        <f>'5-Year Plan (2014-19)'!JW89</f>
        <v>2214371</v>
      </c>
    </row>
    <row r="67" spans="1:10" ht="15" thickBot="1">
      <c r="A67" s="1067" t="s">
        <v>78</v>
      </c>
      <c r="B67" s="50"/>
      <c r="C67" s="1070" t="s">
        <v>68</v>
      </c>
      <c r="D67" s="7" t="s">
        <v>121</v>
      </c>
      <c r="E67" s="75">
        <f>'5-Year Plan (2014-19)'!AH89</f>
        <v>0</v>
      </c>
      <c r="F67" s="76">
        <f>'5-Year Plan (2014-19)'!CF89</f>
        <v>10000</v>
      </c>
      <c r="G67" s="76">
        <f>'5-Year Plan (2014-19)'!ED89</f>
        <v>10000</v>
      </c>
      <c r="H67" s="76">
        <f>'5-Year Plan (2014-19)'!GB89</f>
        <v>10000</v>
      </c>
      <c r="I67" s="77">
        <f>'5-Year Plan (2014-19)'!HZ89</f>
        <v>10000</v>
      </c>
      <c r="J67" s="77">
        <f>'5-Year Plan (2014-19)'!JX89</f>
        <v>10000</v>
      </c>
    </row>
    <row r="68" spans="1:10" ht="15" thickBot="1">
      <c r="A68" s="1068"/>
      <c r="B68" s="51"/>
      <c r="C68" s="1070"/>
      <c r="D68" s="57" t="s">
        <v>49</v>
      </c>
      <c r="E68" s="60">
        <f>'5-Year Plan (2014-19)'!AJ89</f>
        <v>0</v>
      </c>
      <c r="F68" s="66">
        <f>'5-Year Plan (2014-19)'!CH89</f>
        <v>30000</v>
      </c>
      <c r="G68" s="66">
        <f>'5-Year Plan (2014-19)'!EF89</f>
        <v>300000</v>
      </c>
      <c r="H68" s="66">
        <f>'5-Year Plan (2014-19)'!GD89</f>
        <v>300000</v>
      </c>
      <c r="I68" s="69">
        <f>'5-Year Plan (2014-19)'!IB89</f>
        <v>300000</v>
      </c>
      <c r="J68" s="69">
        <f>'5-Year Plan (2014-19)'!JZ89</f>
        <v>300000</v>
      </c>
    </row>
    <row r="69" spans="1:10" ht="15" thickBot="1">
      <c r="A69" s="1068"/>
      <c r="B69" s="51"/>
      <c r="C69" s="1070" t="s">
        <v>74</v>
      </c>
      <c r="D69" s="7" t="s">
        <v>121</v>
      </c>
      <c r="E69" s="60">
        <f>'5-Year Plan (2014-19)'!AK89</f>
        <v>0</v>
      </c>
      <c r="F69" s="66">
        <f>'5-Year Plan (2014-19)'!CI89</f>
        <v>0</v>
      </c>
      <c r="G69" s="66">
        <f>'5-Year Plan (2014-19)'!EG89</f>
        <v>0</v>
      </c>
      <c r="H69" s="66">
        <f>'5-Year Plan (2014-19)'!GE89</f>
        <v>0</v>
      </c>
      <c r="I69" s="69">
        <f>'5-Year Plan (2014-19)'!IC89</f>
        <v>0</v>
      </c>
      <c r="J69" s="69">
        <f>'5-Year Plan (2014-19)'!KA89</f>
        <v>0</v>
      </c>
    </row>
    <row r="70" spans="1:10" ht="15" thickBot="1">
      <c r="A70" s="1068"/>
      <c r="B70" s="51"/>
      <c r="C70" s="1070"/>
      <c r="D70" s="57" t="s">
        <v>49</v>
      </c>
      <c r="E70" s="60">
        <f>'5-Year Plan (2014-19)'!AM89</f>
        <v>0</v>
      </c>
      <c r="F70" s="66">
        <f>'5-Year Plan (2014-19)'!CK89</f>
        <v>0</v>
      </c>
      <c r="G70" s="66">
        <f>'5-Year Plan (2014-19)'!EI89</f>
        <v>0</v>
      </c>
      <c r="H70" s="66">
        <f>'5-Year Plan (2014-19)'!GG89</f>
        <v>0</v>
      </c>
      <c r="I70" s="69">
        <f>'5-Year Plan (2014-19)'!IE89</f>
        <v>0</v>
      </c>
      <c r="J70" s="69">
        <f>'5-Year Plan (2014-19)'!KC89</f>
        <v>0</v>
      </c>
    </row>
    <row r="71" spans="1:10" ht="15" thickBot="1">
      <c r="A71" s="1068"/>
      <c r="B71" s="51"/>
      <c r="C71" s="1070" t="s">
        <v>44</v>
      </c>
      <c r="D71" s="7" t="s">
        <v>121</v>
      </c>
      <c r="E71" s="60">
        <f>'5-Year Plan (2014-19)'!AN89</f>
        <v>0</v>
      </c>
      <c r="F71" s="66">
        <f>'5-Year Plan (2014-19)'!CL89</f>
        <v>0</v>
      </c>
      <c r="G71" s="66">
        <f>'5-Year Plan (2014-19)'!EJ89</f>
        <v>0</v>
      </c>
      <c r="H71" s="66">
        <f>'5-Year Plan (2014-19)'!GH89</f>
        <v>0</v>
      </c>
      <c r="I71" s="69">
        <f>'5-Year Plan (2014-19)'!IF89</f>
        <v>0</v>
      </c>
      <c r="J71" s="69">
        <f>'5-Year Plan (2014-19)'!KD89</f>
        <v>0</v>
      </c>
    </row>
    <row r="72" spans="1:10" ht="15" thickBot="1">
      <c r="A72" s="1068"/>
      <c r="B72" s="51"/>
      <c r="C72" s="1070"/>
      <c r="D72" s="57" t="s">
        <v>49</v>
      </c>
      <c r="E72" s="60">
        <f>'5-Year Plan (2014-19)'!AP89</f>
        <v>0</v>
      </c>
      <c r="F72" s="66">
        <f>'5-Year Plan (2014-19)'!CN89</f>
        <v>0</v>
      </c>
      <c r="G72" s="66">
        <f>'5-Year Plan (2014-19)'!EL89</f>
        <v>0</v>
      </c>
      <c r="H72" s="66">
        <f>'5-Year Plan (2014-19)'!GJ89</f>
        <v>0</v>
      </c>
      <c r="I72" s="69">
        <f>'5-Year Plan (2014-19)'!IH89</f>
        <v>0</v>
      </c>
      <c r="J72" s="69">
        <f>'5-Year Plan (2014-19)'!KF89</f>
        <v>0</v>
      </c>
    </row>
    <row r="73" spans="1:10" ht="15" thickBot="1">
      <c r="A73" s="1068"/>
      <c r="B73" s="51"/>
      <c r="C73" s="1070" t="s">
        <v>45</v>
      </c>
      <c r="D73" s="7" t="s">
        <v>121</v>
      </c>
      <c r="E73" s="60">
        <f>'5-Year Plan (2014-19)'!AQ89</f>
        <v>0</v>
      </c>
      <c r="F73" s="66">
        <f>'5-Year Plan (2014-19)'!CO89</f>
        <v>8300</v>
      </c>
      <c r="G73" s="66">
        <f>'5-Year Plan (2014-19)'!EM89</f>
        <v>8300</v>
      </c>
      <c r="H73" s="66">
        <f>'5-Year Plan (2014-19)'!GK89</f>
        <v>8300</v>
      </c>
      <c r="I73" s="69">
        <f>'5-Year Plan (2014-19)'!II89</f>
        <v>8300</v>
      </c>
      <c r="J73" s="69">
        <f>'5-Year Plan (2014-19)'!KG89</f>
        <v>8300</v>
      </c>
    </row>
    <row r="74" spans="1:10" ht="15" thickBot="1">
      <c r="A74" s="1068"/>
      <c r="B74" s="51"/>
      <c r="C74" s="1070"/>
      <c r="D74" s="57" t="s">
        <v>49</v>
      </c>
      <c r="E74" s="60">
        <f>'5-Year Plan (2014-19)'!AS89</f>
        <v>0</v>
      </c>
      <c r="F74" s="66">
        <f>'5-Year Plan (2014-19)'!CQ89</f>
        <v>1826000</v>
      </c>
      <c r="G74" s="66">
        <f>'5-Year Plan (2014-19)'!EO89</f>
        <v>1826000</v>
      </c>
      <c r="H74" s="66">
        <f>'5-Year Plan (2014-19)'!GM89</f>
        <v>1826000</v>
      </c>
      <c r="I74" s="69">
        <f>'5-Year Plan (2014-19)'!IK89</f>
        <v>1826000</v>
      </c>
      <c r="J74" s="69">
        <f>'5-Year Plan (2014-19)'!KI89</f>
        <v>1826000</v>
      </c>
    </row>
    <row r="75" spans="1:10" ht="15" thickBot="1">
      <c r="A75" s="1068"/>
      <c r="B75" s="51"/>
      <c r="C75" s="1070" t="s">
        <v>46</v>
      </c>
      <c r="D75" s="7" t="s">
        <v>121</v>
      </c>
      <c r="E75" s="60">
        <f>'5-Year Plan (2014-19)'!AT89</f>
        <v>0</v>
      </c>
      <c r="F75" s="66">
        <f>'5-Year Plan (2014-19)'!CR89</f>
        <v>0</v>
      </c>
      <c r="G75" s="66">
        <f>'5-Year Plan (2014-19)'!EP89</f>
        <v>0</v>
      </c>
      <c r="H75" s="66">
        <f>'5-Year Plan (2014-19)'!GN89</f>
        <v>0</v>
      </c>
      <c r="I75" s="69">
        <f>'5-Year Plan (2014-19)'!IL89</f>
        <v>0</v>
      </c>
      <c r="J75" s="69">
        <f>'5-Year Plan (2014-19)'!KJ89</f>
        <v>0</v>
      </c>
    </row>
    <row r="76" spans="1:10" ht="15" thickBot="1">
      <c r="A76" s="1068"/>
      <c r="B76" s="52"/>
      <c r="C76" s="1070"/>
      <c r="D76" s="57" t="s">
        <v>49</v>
      </c>
      <c r="E76" s="72">
        <f>'5-Year Plan (2014-19)'!AV89</f>
        <v>0</v>
      </c>
      <c r="F76" s="73">
        <f>'5-Year Plan (2014-19)'!CT89</f>
        <v>0</v>
      </c>
      <c r="G76" s="73">
        <f>'5-Year Plan (2014-19)'!ER89</f>
        <v>0</v>
      </c>
      <c r="H76" s="73">
        <f>'5-Year Plan (2014-19)'!GP89</f>
        <v>0</v>
      </c>
      <c r="I76" s="74">
        <f>'5-Year Plan (2014-19)'!IN89</f>
        <v>0</v>
      </c>
      <c r="J76" s="74">
        <f>'5-Year Plan (2014-19)'!KL89</f>
        <v>0</v>
      </c>
    </row>
    <row r="77" spans="1:10" ht="15.75" thickBot="1">
      <c r="A77" s="1069"/>
      <c r="B77" s="1071" t="s">
        <v>73</v>
      </c>
      <c r="C77" s="1072"/>
      <c r="D77" s="64" t="s">
        <v>49</v>
      </c>
      <c r="E77" s="81">
        <f>'5-Year Plan (2014-19)'!AW89</f>
        <v>0</v>
      </c>
      <c r="F77" s="82">
        <f>'5-Year Plan (2014-19)'!CU89</f>
        <v>1856000</v>
      </c>
      <c r="G77" s="82">
        <f>'5-Year Plan (2014-19)'!ES89</f>
        <v>2126000</v>
      </c>
      <c r="H77" s="82">
        <f>'5-Year Plan (2014-19)'!GQ89</f>
        <v>2126000</v>
      </c>
      <c r="I77" s="83">
        <f>'5-Year Plan (2014-19)'!IO89</f>
        <v>2126000</v>
      </c>
      <c r="J77" s="83">
        <f>'5-Year Plan (2014-19)'!KM89</f>
        <v>2126000</v>
      </c>
    </row>
    <row r="78" spans="1:10" ht="15.6" customHeight="1" thickBot="1">
      <c r="A78" s="1074" t="s">
        <v>75</v>
      </c>
      <c r="B78" s="54"/>
      <c r="C78" s="91" t="s">
        <v>86</v>
      </c>
      <c r="D78" s="57" t="s">
        <v>49</v>
      </c>
      <c r="E78" s="60">
        <f>'5-Year Plan (2014-19)'!AX89</f>
        <v>144000</v>
      </c>
      <c r="F78" s="66">
        <f>'5-Year Plan (2014-19)'!CV89</f>
        <v>100000</v>
      </c>
      <c r="G78" s="66">
        <f>'5-Year Plan (2014-19)'!ET89</f>
        <v>100000</v>
      </c>
      <c r="H78" s="66">
        <f>'5-Year Plan (2014-19)'!GR89</f>
        <v>100000</v>
      </c>
      <c r="I78" s="69">
        <f>'5-Year Plan (2014-19)'!IP89</f>
        <v>100000</v>
      </c>
      <c r="J78" s="69">
        <f>'5-Year Plan (2014-19)'!KN89</f>
        <v>100000</v>
      </c>
    </row>
    <row r="79" spans="1:10" ht="32.25" thickBot="1">
      <c r="A79" s="1074"/>
      <c r="B79" s="54"/>
      <c r="C79" s="62" t="s">
        <v>69</v>
      </c>
      <c r="D79" s="57" t="s">
        <v>49</v>
      </c>
      <c r="E79" s="60">
        <f>'5-Year Plan (2014-19)'!AY89</f>
        <v>5000</v>
      </c>
      <c r="F79" s="66">
        <f>'5-Year Plan (2014-19)'!CW89</f>
        <v>5000</v>
      </c>
      <c r="G79" s="66">
        <f>'5-Year Plan (2014-19)'!EU89</f>
        <v>5000</v>
      </c>
      <c r="H79" s="66">
        <f>'5-Year Plan (2014-19)'!GS89</f>
        <v>5000</v>
      </c>
      <c r="I79" s="69">
        <f>'5-Year Plan (2014-19)'!IQ89</f>
        <v>5000</v>
      </c>
      <c r="J79" s="69">
        <f>'5-Year Plan (2014-19)'!KO89</f>
        <v>5000</v>
      </c>
    </row>
    <row r="80" spans="1:10" ht="48" thickBot="1">
      <c r="A80" s="1074"/>
      <c r="B80" s="55"/>
      <c r="C80" s="62" t="s">
        <v>47</v>
      </c>
      <c r="D80" s="7" t="s">
        <v>49</v>
      </c>
      <c r="E80" s="61">
        <f>'5-Year Plan (2014-19)'!AZ89</f>
        <v>295900.5</v>
      </c>
      <c r="F80" s="70">
        <f>'5-Year Plan (2014-19)'!CX89</f>
        <v>484664.4</v>
      </c>
      <c r="G80" s="70">
        <f>'5-Year Plan (2014-19)'!EV89</f>
        <v>478675.5</v>
      </c>
      <c r="H80" s="70">
        <f>'5-Year Plan (2014-19)'!GT89</f>
        <v>435217.6</v>
      </c>
      <c r="I80" s="71">
        <f>'5-Year Plan (2014-19)'!IR89</f>
        <v>433008.7</v>
      </c>
      <c r="J80" s="71">
        <f>'5-Year Plan (2014-19)'!KP89</f>
        <v>434037.1</v>
      </c>
    </row>
    <row r="81" spans="1:10" ht="15" customHeight="1" thickBot="1">
      <c r="A81" s="1075"/>
      <c r="B81" s="953" t="s">
        <v>135</v>
      </c>
      <c r="C81" s="954"/>
      <c r="D81" s="86" t="s">
        <v>49</v>
      </c>
      <c r="E81" s="87">
        <f>SUM(E78:E80)</f>
        <v>444900.5</v>
      </c>
      <c r="F81" s="87">
        <f t="shared" ref="F81:J81" si="2">SUM(F78:F80)</f>
        <v>589664.4</v>
      </c>
      <c r="G81" s="87">
        <f t="shared" si="2"/>
        <v>583675.5</v>
      </c>
      <c r="H81" s="87">
        <f t="shared" si="2"/>
        <v>540217.59999999998</v>
      </c>
      <c r="I81" s="87">
        <f t="shared" si="2"/>
        <v>538008.69999999995</v>
      </c>
      <c r="J81" s="87">
        <f t="shared" si="2"/>
        <v>539037.1</v>
      </c>
    </row>
    <row r="82" spans="1:10" ht="15.75" thickBot="1">
      <c r="B82" s="1058" t="s">
        <v>136</v>
      </c>
      <c r="C82" s="1059"/>
      <c r="D82" s="88" t="s">
        <v>49</v>
      </c>
      <c r="E82" s="89">
        <f>SUM(E81,E77,E66)</f>
        <v>3259905.5</v>
      </c>
      <c r="F82" s="89">
        <f>SUM(F81,F77,F66)</f>
        <v>5436308.4000000004</v>
      </c>
      <c r="G82" s="89">
        <f>SUM(G81,G77,G66)</f>
        <v>5370430.5</v>
      </c>
      <c r="H82" s="89">
        <f>SUM(H81,H77,H66)</f>
        <v>4892393.5999999996</v>
      </c>
      <c r="I82" s="89">
        <f>SUM(I81,I77,I66)</f>
        <v>4868095.7</v>
      </c>
      <c r="J82" s="89">
        <f t="shared" ref="J82" si="3">SUM(J81,J77,J66)</f>
        <v>4879408.0999999996</v>
      </c>
    </row>
    <row r="86" spans="1:10" ht="15" thickBot="1"/>
    <row r="87" spans="1:10" ht="21" thickBot="1">
      <c r="E87" s="1090" t="s">
        <v>128</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(2014-19)'!E94</f>
        <v>0</v>
      </c>
      <c r="F90" s="67">
        <f>'5-Year Plan (2014-19)'!BC94</f>
        <v>1000</v>
      </c>
      <c r="G90" s="67">
        <f>'5-Year Plan (2014-19)'!DA94</f>
        <v>0</v>
      </c>
      <c r="H90" s="67">
        <f>'5-Year Plan (2014-19)'!EY94</f>
        <v>0</v>
      </c>
      <c r="I90" s="68">
        <f>'5-Year Plan (2014-19)'!GW94</f>
        <v>0</v>
      </c>
      <c r="J90" s="68">
        <f>'5-Year Plan (2014-19)'!IU94</f>
        <v>0</v>
      </c>
    </row>
    <row r="91" spans="1:10" ht="15" thickBot="1">
      <c r="A91" s="1077"/>
      <c r="B91" s="1080"/>
      <c r="C91" s="1070"/>
      <c r="D91" s="57" t="s">
        <v>49</v>
      </c>
      <c r="E91" s="59">
        <f>'5-Year Plan (2014-19)'!G94</f>
        <v>0</v>
      </c>
      <c r="F91" s="66">
        <f>'5-Year Plan (2014-19)'!BE94</f>
        <v>35000</v>
      </c>
      <c r="G91" s="66">
        <f>'5-Year Plan (2014-19)'!DC94</f>
        <v>0</v>
      </c>
      <c r="H91" s="66">
        <f>'5-Year Plan (2014-19)'!FA94</f>
        <v>0</v>
      </c>
      <c r="I91" s="69">
        <f>'5-Year Plan (2014-19)'!GY94</f>
        <v>0</v>
      </c>
      <c r="J91" s="69">
        <f>'5-Year Plan (2014-19)'!IW94</f>
        <v>0</v>
      </c>
    </row>
    <row r="92" spans="1:10" ht="15" thickBot="1">
      <c r="A92" s="1077"/>
      <c r="B92" s="1080"/>
      <c r="C92" s="1070" t="s">
        <v>65</v>
      </c>
      <c r="D92" s="7" t="s">
        <v>121</v>
      </c>
      <c r="E92" s="60">
        <f>'5-Year Plan (2014-19)'!H94</f>
        <v>1000</v>
      </c>
      <c r="F92" s="66">
        <f>'5-Year Plan (2014-19)'!BF94</f>
        <v>2000</v>
      </c>
      <c r="G92" s="66">
        <f>'5-Year Plan (2014-19)'!DD94</f>
        <v>2000</v>
      </c>
      <c r="H92" s="66">
        <f>'5-Year Plan (2014-19)'!FB94</f>
        <v>2000</v>
      </c>
      <c r="I92" s="69">
        <f>'5-Year Plan (2014-19)'!GZ94</f>
        <v>5000</v>
      </c>
      <c r="J92" s="69">
        <f>'5-Year Plan (2014-19)'!IX94</f>
        <v>5000</v>
      </c>
    </row>
    <row r="93" spans="1:10" ht="15" thickBot="1">
      <c r="A93" s="1077"/>
      <c r="B93" s="1080"/>
      <c r="C93" s="1070"/>
      <c r="D93" s="57" t="s">
        <v>49</v>
      </c>
      <c r="E93" s="60">
        <f>'5-Year Plan (2014-19)'!J94</f>
        <v>35000</v>
      </c>
      <c r="F93" s="66">
        <f>'5-Year Plan (2014-19)'!BH94</f>
        <v>70000</v>
      </c>
      <c r="G93" s="66">
        <f>'5-Year Plan (2014-19)'!DF94</f>
        <v>60000</v>
      </c>
      <c r="H93" s="66">
        <f>'5-Year Plan (2014-19)'!FD94</f>
        <v>70000</v>
      </c>
      <c r="I93" s="69">
        <f>'5-Year Plan (2014-19)'!HB94</f>
        <v>175000</v>
      </c>
      <c r="J93" s="69">
        <f>'5-Year Plan (2014-19)'!IZ94</f>
        <v>125000</v>
      </c>
    </row>
    <row r="94" spans="1:10" ht="15" thickBot="1">
      <c r="A94" s="1077"/>
      <c r="B94" s="1080"/>
      <c r="C94" s="1070" t="s">
        <v>226</v>
      </c>
      <c r="D94" s="7" t="s">
        <v>121</v>
      </c>
      <c r="E94" s="60">
        <f>'5-Year Plan (2014-19)'!K94</f>
        <v>341</v>
      </c>
      <c r="F94" s="66">
        <f>'5-Year Plan (2014-19)'!BI94</f>
        <v>0</v>
      </c>
      <c r="G94" s="66">
        <f>'5-Year Plan (2014-19)'!DG94</f>
        <v>0</v>
      </c>
      <c r="H94" s="66">
        <f>'5-Year Plan (2014-19)'!FE94</f>
        <v>0</v>
      </c>
      <c r="I94" s="69">
        <f>'5-Year Plan (2014-19)'!HC94</f>
        <v>0</v>
      </c>
      <c r="J94" s="69">
        <f>'5-Year Plan (2014-19)'!JA94</f>
        <v>0</v>
      </c>
    </row>
    <row r="95" spans="1:10" ht="15" thickBot="1">
      <c r="A95" s="1077"/>
      <c r="B95" s="1080"/>
      <c r="C95" s="1070"/>
      <c r="D95" s="57" t="s">
        <v>49</v>
      </c>
      <c r="E95" s="60">
        <f>'5-Year Plan (2014-19)'!M94</f>
        <v>12000</v>
      </c>
      <c r="F95" s="66">
        <f>'5-Year Plan (2014-19)'!BK94</f>
        <v>0</v>
      </c>
      <c r="G95" s="66">
        <f>'5-Year Plan (2014-19)'!DI94</f>
        <v>0</v>
      </c>
      <c r="H95" s="66">
        <f>'5-Year Plan (2014-19)'!FG94</f>
        <v>0</v>
      </c>
      <c r="I95" s="69">
        <f>'5-Year Plan (2014-19)'!HE94</f>
        <v>0</v>
      </c>
      <c r="J95" s="69">
        <f>'5-Year Plan (2014-19)'!JC94</f>
        <v>0</v>
      </c>
    </row>
    <row r="96" spans="1:10" ht="15" customHeight="1" thickBot="1">
      <c r="A96" s="1077"/>
      <c r="B96" s="1080"/>
      <c r="C96" s="1070" t="s">
        <v>272</v>
      </c>
      <c r="D96" s="7" t="s">
        <v>121</v>
      </c>
      <c r="E96" s="60">
        <f>'5-Year Plan (2014-19)'!N94</f>
        <v>0</v>
      </c>
      <c r="F96" s="66">
        <f>'5-Year Plan (2014-19)'!BL94</f>
        <v>500</v>
      </c>
      <c r="G96" s="66">
        <f>'5-Year Plan (2014-19)'!DJ94</f>
        <v>400</v>
      </c>
      <c r="H96" s="66">
        <f>'5-Year Plan (2014-19)'!FH94</f>
        <v>300</v>
      </c>
      <c r="I96" s="69">
        <f>'5-Year Plan (2014-19)'!HF94</f>
        <v>1000</v>
      </c>
      <c r="J96" s="69">
        <f>'5-Year Plan (2014-19)'!JD94</f>
        <v>500</v>
      </c>
    </row>
    <row r="97" spans="1:10" ht="15" customHeight="1" thickBot="1">
      <c r="A97" s="1077"/>
      <c r="B97" s="1081"/>
      <c r="C97" s="1070"/>
      <c r="D97" s="57" t="s">
        <v>49</v>
      </c>
      <c r="E97" s="60">
        <f>'5-Year Plan (2014-19)'!P94</f>
        <v>0</v>
      </c>
      <c r="F97" s="66">
        <f>'5-Year Plan (2014-19)'!BN94</f>
        <v>17500</v>
      </c>
      <c r="G97" s="66">
        <f>'5-Year Plan (2014-19)'!DL94</f>
        <v>14000</v>
      </c>
      <c r="H97" s="66">
        <f>'5-Year Plan (2014-19)'!FJ94</f>
        <v>24500</v>
      </c>
      <c r="I97" s="69">
        <f>'5-Year Plan (2014-19)'!HH94</f>
        <v>20000</v>
      </c>
      <c r="J97" s="69">
        <f>'5-Year Plan (2014-19)'!JF94</f>
        <v>20000</v>
      </c>
    </row>
    <row r="98" spans="1:10" ht="15.75" thickBot="1">
      <c r="A98" s="1077"/>
      <c r="B98" s="8"/>
      <c r="C98" s="1070" t="s">
        <v>43</v>
      </c>
      <c r="D98" s="7" t="s">
        <v>121</v>
      </c>
      <c r="E98" s="60">
        <f>'5-Year Plan (2014-19)'!Q94</f>
        <v>0</v>
      </c>
      <c r="F98" s="66">
        <f>'5-Year Plan (2014-19)'!BO94</f>
        <v>200</v>
      </c>
      <c r="G98" s="66">
        <f>'5-Year Plan (2014-19)'!DM94</f>
        <v>500</v>
      </c>
      <c r="H98" s="66">
        <f>'5-Year Plan (2014-19)'!FK94</f>
        <v>500</v>
      </c>
      <c r="I98" s="69">
        <f>'5-Year Plan (2014-19)'!HI94</f>
        <v>500</v>
      </c>
      <c r="J98" s="69">
        <f>'5-Year Plan (2014-19)'!JG94</f>
        <v>500</v>
      </c>
    </row>
    <row r="99" spans="1:10" ht="15" thickBot="1">
      <c r="A99" s="1077"/>
      <c r="B99" s="47"/>
      <c r="C99" s="1070"/>
      <c r="D99" s="57" t="s">
        <v>49</v>
      </c>
      <c r="E99" s="60">
        <f>'5-Year Plan (2014-19)'!S94</f>
        <v>0</v>
      </c>
      <c r="F99" s="66">
        <f>'5-Year Plan (2014-19)'!BQ94</f>
        <v>220000</v>
      </c>
      <c r="G99" s="66">
        <f>'5-Year Plan (2014-19)'!DO94</f>
        <v>550000</v>
      </c>
      <c r="H99" s="66">
        <f>'5-Year Plan (2014-19)'!FM94</f>
        <v>550000</v>
      </c>
      <c r="I99" s="69">
        <f>'5-Year Plan (2014-19)'!HK94</f>
        <v>550000</v>
      </c>
      <c r="J99" s="69">
        <f>'5-Year Plan (2014-19)'!JI94</f>
        <v>550000</v>
      </c>
    </row>
    <row r="100" spans="1:10" ht="15" thickBot="1">
      <c r="A100" s="1077"/>
      <c r="B100" s="48"/>
      <c r="C100" s="1070" t="s">
        <v>41</v>
      </c>
      <c r="D100" s="7" t="s">
        <v>121</v>
      </c>
      <c r="E100" s="60">
        <f>'5-Year Plan (2014-19)'!T94</f>
        <v>75</v>
      </c>
      <c r="F100" s="66">
        <f>'5-Year Plan (2014-19)'!BR94</f>
        <v>125</v>
      </c>
      <c r="G100" s="66">
        <f>'5-Year Plan (2014-19)'!DP94</f>
        <v>250</v>
      </c>
      <c r="H100" s="66">
        <f>'5-Year Plan (2014-19)'!FN94</f>
        <v>250</v>
      </c>
      <c r="I100" s="69">
        <f>'5-Year Plan (2014-19)'!HL94</f>
        <v>250</v>
      </c>
      <c r="J100" s="69">
        <f>'5-Year Plan (2014-19)'!JJ94</f>
        <v>250</v>
      </c>
    </row>
    <row r="101" spans="1:10" ht="15" thickBot="1">
      <c r="A101" s="1077"/>
      <c r="B101" s="48"/>
      <c r="C101" s="1070"/>
      <c r="D101" s="57" t="s">
        <v>49</v>
      </c>
      <c r="E101" s="60">
        <f>'5-Year Plan (2014-19)'!V94</f>
        <v>22500</v>
      </c>
      <c r="F101" s="66">
        <f>'5-Year Plan (2014-19)'!BT94</f>
        <v>93750</v>
      </c>
      <c r="G101" s="66">
        <f>'5-Year Plan (2014-19)'!DR94</f>
        <v>187500</v>
      </c>
      <c r="H101" s="66">
        <f>'5-Year Plan (2014-19)'!FP94</f>
        <v>187500</v>
      </c>
      <c r="I101" s="69">
        <f>'5-Year Plan (2014-19)'!HN94</f>
        <v>187500</v>
      </c>
      <c r="J101" s="69">
        <f>'5-Year Plan (2014-19)'!JL94</f>
        <v>187500</v>
      </c>
    </row>
    <row r="102" spans="1:10" ht="15" thickBot="1">
      <c r="A102" s="1077"/>
      <c r="B102" s="48"/>
      <c r="C102" s="963" t="s">
        <v>342</v>
      </c>
      <c r="D102" s="7" t="s">
        <v>121</v>
      </c>
      <c r="E102" s="60">
        <f>'5-Year Plan (2014-19)'!W94</f>
        <v>0</v>
      </c>
      <c r="F102" s="66">
        <f>'5-Year Plan (2014-19)'!BU94</f>
        <v>0</v>
      </c>
      <c r="G102" s="66">
        <f>'5-Year Plan (2014-19)'!DS94</f>
        <v>0</v>
      </c>
      <c r="H102" s="66">
        <f>'5-Year Plan (2014-19)'!FQ94</f>
        <v>0</v>
      </c>
      <c r="I102" s="69">
        <f>'5-Year Plan (2014-19)'!HO94</f>
        <v>0</v>
      </c>
      <c r="J102" s="69">
        <f>'5-Year Plan (2014-19)'!JM94</f>
        <v>0</v>
      </c>
    </row>
    <row r="103" spans="1:10" ht="15" customHeight="1" thickBot="1">
      <c r="A103" s="1077"/>
      <c r="B103" s="48"/>
      <c r="C103" s="964"/>
      <c r="D103" s="57" t="s">
        <v>49</v>
      </c>
      <c r="E103" s="60">
        <f>'5-Year Plan (2014-19)'!Y94</f>
        <v>0</v>
      </c>
      <c r="F103" s="66">
        <f>'5-Year Plan (2014-19)'!BW94</f>
        <v>0</v>
      </c>
      <c r="G103" s="66">
        <f>'5-Year Plan (2014-19)'!DU94</f>
        <v>0</v>
      </c>
      <c r="H103" s="66">
        <f>'5-Year Plan (2014-19)'!FS94</f>
        <v>0</v>
      </c>
      <c r="I103" s="69">
        <f>'5-Year Plan (2014-19)'!HQ94</f>
        <v>0</v>
      </c>
      <c r="J103" s="69">
        <f>'5-Year Plan (2014-19)'!JO94</f>
        <v>0</v>
      </c>
    </row>
    <row r="104" spans="1:10" ht="29.25" thickBot="1">
      <c r="A104" s="1077"/>
      <c r="B104" s="48"/>
      <c r="C104" s="1070" t="s">
        <v>52</v>
      </c>
      <c r="D104" s="7" t="s">
        <v>51</v>
      </c>
      <c r="E104" s="60">
        <f>'5-Year Plan (2014-19)'!Z94</f>
        <v>100000</v>
      </c>
      <c r="F104" s="66">
        <f>'5-Year Plan (2014-19)'!BX94</f>
        <v>0</v>
      </c>
      <c r="G104" s="66">
        <f>'5-Year Plan (2014-19)'!DV94</f>
        <v>750000</v>
      </c>
      <c r="H104" s="66">
        <f>'5-Year Plan (2014-19)'!FT94</f>
        <v>1260000</v>
      </c>
      <c r="I104" s="69">
        <f>'5-Year Plan (2014-19)'!HR94</f>
        <v>1350000</v>
      </c>
      <c r="J104" s="69">
        <f>'5-Year Plan (2014-19)'!JP94</f>
        <v>1350000</v>
      </c>
    </row>
    <row r="105" spans="1:10" ht="15" thickBot="1">
      <c r="A105" s="1077"/>
      <c r="B105" s="48"/>
      <c r="C105" s="1070"/>
      <c r="D105" s="57" t="s">
        <v>49</v>
      </c>
      <c r="E105" s="60">
        <f>'5-Year Plan (2014-19)'!AB94</f>
        <v>50000</v>
      </c>
      <c r="F105" s="66">
        <f>'5-Year Plan (2014-19)'!BZ94</f>
        <v>0</v>
      </c>
      <c r="G105" s="66">
        <f>'5-Year Plan (2014-19)'!DX94</f>
        <v>320000</v>
      </c>
      <c r="H105" s="66">
        <f>'5-Year Plan (2014-19)'!FV94</f>
        <v>541800</v>
      </c>
      <c r="I105" s="69">
        <f>'5-Year Plan (2014-19)'!HT94</f>
        <v>580500</v>
      </c>
      <c r="J105" s="69">
        <f>'5-Year Plan (2014-19)'!JR94</f>
        <v>580500</v>
      </c>
    </row>
    <row r="106" spans="1:10" ht="29.25" thickBot="1">
      <c r="A106" s="1077"/>
      <c r="B106" s="48"/>
      <c r="C106" s="401" t="s">
        <v>50</v>
      </c>
      <c r="D106" s="7" t="s">
        <v>51</v>
      </c>
      <c r="E106" s="60">
        <f>'5-Year Plan (2014-19)'!AC94</f>
        <v>180000</v>
      </c>
      <c r="F106" s="66">
        <f>'5-Year Plan (2014-19)'!CA94</f>
        <v>750000</v>
      </c>
      <c r="G106" s="66">
        <f>'5-Year Plan (2014-19)'!DY94</f>
        <v>1260000</v>
      </c>
      <c r="H106" s="66">
        <f>'5-Year Plan (2014-19)'!FW94</f>
        <v>1350000</v>
      </c>
      <c r="I106" s="69">
        <f>'5-Year Plan (2014-19)'!HU94</f>
        <v>1350000</v>
      </c>
      <c r="J106" s="69">
        <f>'5-Year Plan (2014-19)'!JS94</f>
        <v>1350000</v>
      </c>
    </row>
    <row r="107" spans="1:10" ht="15" thickBot="1">
      <c r="A107" s="1077"/>
      <c r="B107" s="48"/>
      <c r="C107" s="1070" t="s">
        <v>120</v>
      </c>
      <c r="D107" s="7" t="s">
        <v>121</v>
      </c>
      <c r="E107" s="60">
        <f>'5-Year Plan (2014-19)'!AD94</f>
        <v>0</v>
      </c>
      <c r="F107" s="66">
        <f>'5-Year Plan (2014-19)'!CB94</f>
        <v>200</v>
      </c>
      <c r="G107" s="66">
        <f>'5-Year Plan (2014-19)'!DZ94</f>
        <v>200</v>
      </c>
      <c r="H107" s="66">
        <f>'5-Year Plan (2014-19)'!FX94</f>
        <v>250</v>
      </c>
      <c r="I107" s="69">
        <f>'5-Year Plan (2014-19)'!HV94</f>
        <v>250</v>
      </c>
      <c r="J107" s="69">
        <f>'5-Year Plan (2014-19)'!JT94</f>
        <v>250</v>
      </c>
    </row>
    <row r="108" spans="1:10" ht="15" thickBot="1">
      <c r="A108" s="1077"/>
      <c r="B108" s="48"/>
      <c r="C108" s="963"/>
      <c r="D108" s="57" t="s">
        <v>49</v>
      </c>
      <c r="E108" s="72">
        <f>'5-Year Plan (2014-19)'!AF94</f>
        <v>0</v>
      </c>
      <c r="F108" s="73">
        <f>'5-Year Plan (2014-19)'!CD94</f>
        <v>180000</v>
      </c>
      <c r="G108" s="73">
        <f>'5-Year Plan (2014-19)'!EB94</f>
        <v>180000</v>
      </c>
      <c r="H108" s="73">
        <f>'5-Year Plan (2014-19)'!FZ94</f>
        <v>225000</v>
      </c>
      <c r="I108" s="74">
        <f>'5-Year Plan (2014-19)'!HX94</f>
        <v>225000</v>
      </c>
      <c r="J108" s="74">
        <f>'5-Year Plan (2014-19)'!JV94</f>
        <v>225000</v>
      </c>
    </row>
    <row r="109" spans="1:10" ht="15.75" thickBot="1">
      <c r="A109" s="1078"/>
      <c r="B109" s="1082" t="s">
        <v>72</v>
      </c>
      <c r="C109" s="1083"/>
      <c r="D109" s="63" t="s">
        <v>49</v>
      </c>
      <c r="E109" s="78">
        <f>'5-Year Plan (2014-19)'!AG94</f>
        <v>119500</v>
      </c>
      <c r="F109" s="79">
        <f>'5-Year Plan (2014-19)'!CE94</f>
        <v>616250</v>
      </c>
      <c r="G109" s="79">
        <f>'5-Year Plan (2014-19)'!EC94</f>
        <v>1311500</v>
      </c>
      <c r="H109" s="79">
        <f>'5-Year Plan (2014-19)'!GA94</f>
        <v>1598800</v>
      </c>
      <c r="I109" s="80">
        <f>'5-Year Plan (2014-19)'!HY94</f>
        <v>1738000</v>
      </c>
      <c r="J109" s="80">
        <f>'5-Year Plan (2014-19)'!JW94</f>
        <v>1688000</v>
      </c>
    </row>
    <row r="110" spans="1:10" ht="15" thickBot="1">
      <c r="A110" s="1067" t="s">
        <v>78</v>
      </c>
      <c r="B110" s="50"/>
      <c r="C110" s="1070" t="s">
        <v>68</v>
      </c>
      <c r="D110" s="7" t="s">
        <v>121</v>
      </c>
      <c r="E110" s="75">
        <f>'5-Year Plan (2014-19)'!AH94</f>
        <v>0</v>
      </c>
      <c r="F110" s="76">
        <f>'5-Year Plan (2014-19)'!CF94</f>
        <v>0</v>
      </c>
      <c r="G110" s="76">
        <f>'5-Year Plan (2014-19)'!ED94</f>
        <v>0</v>
      </c>
      <c r="H110" s="76">
        <f>'5-Year Plan (2014-19)'!GB94</f>
        <v>5000</v>
      </c>
      <c r="I110" s="77">
        <f>'5-Year Plan (2014-19)'!HZ94</f>
        <v>5000</v>
      </c>
      <c r="J110" s="77">
        <f>'5-Year Plan (2014-19)'!JX94</f>
        <v>2000</v>
      </c>
    </row>
    <row r="111" spans="1:10" ht="15" thickBot="1">
      <c r="A111" s="1068"/>
      <c r="B111" s="51"/>
      <c r="C111" s="1070"/>
      <c r="D111" s="57" t="s">
        <v>49</v>
      </c>
      <c r="E111" s="60">
        <f>'5-Year Plan (2014-19)'!AJ94</f>
        <v>0</v>
      </c>
      <c r="F111" s="66">
        <f>'5-Year Plan (2014-19)'!CH94</f>
        <v>0</v>
      </c>
      <c r="G111" s="66">
        <f>'5-Year Plan (2014-19)'!EF94</f>
        <v>0</v>
      </c>
      <c r="H111" s="66">
        <f>'5-Year Plan (2014-19)'!GD94</f>
        <v>150000</v>
      </c>
      <c r="I111" s="69">
        <f>'5-Year Plan (2014-19)'!IB94</f>
        <v>150000</v>
      </c>
      <c r="J111" s="69">
        <f>'5-Year Plan (2014-19)'!JZ94</f>
        <v>60000</v>
      </c>
    </row>
    <row r="112" spans="1:10" ht="15" thickBot="1">
      <c r="A112" s="1068"/>
      <c r="B112" s="51"/>
      <c r="C112" s="1070" t="s">
        <v>74</v>
      </c>
      <c r="D112" s="7" t="s">
        <v>121</v>
      </c>
      <c r="E112" s="60">
        <f>'5-Year Plan (2014-19)'!AK94</f>
        <v>0</v>
      </c>
      <c r="F112" s="66">
        <f>'5-Year Plan (2014-19)'!CI94</f>
        <v>0</v>
      </c>
      <c r="G112" s="66">
        <f>'5-Year Plan (2014-19)'!EG94</f>
        <v>0</v>
      </c>
      <c r="H112" s="66">
        <f>'5-Year Plan (2014-19)'!GE94</f>
        <v>0</v>
      </c>
      <c r="I112" s="69">
        <f>'5-Year Plan (2014-19)'!IC94</f>
        <v>0</v>
      </c>
      <c r="J112" s="69">
        <f>'5-Year Plan (2014-19)'!KA94</f>
        <v>0</v>
      </c>
    </row>
    <row r="113" spans="1:10" ht="15" thickBot="1">
      <c r="A113" s="1068"/>
      <c r="B113" s="51"/>
      <c r="C113" s="1070"/>
      <c r="D113" s="57" t="s">
        <v>49</v>
      </c>
      <c r="E113" s="60">
        <f>'5-Year Plan (2014-19)'!AM94</f>
        <v>0</v>
      </c>
      <c r="F113" s="66">
        <f>'5-Year Plan (2014-19)'!CK94</f>
        <v>0</v>
      </c>
      <c r="G113" s="66">
        <f>'5-Year Plan (2014-19)'!EI94</f>
        <v>0</v>
      </c>
      <c r="H113" s="66">
        <f>'5-Year Plan (2014-19)'!GG94</f>
        <v>0</v>
      </c>
      <c r="I113" s="69">
        <f>'5-Year Plan (2014-19)'!IE94</f>
        <v>0</v>
      </c>
      <c r="J113" s="69">
        <f>'5-Year Plan (2014-19)'!KC94</f>
        <v>0</v>
      </c>
    </row>
    <row r="114" spans="1:10" ht="15" thickBot="1">
      <c r="A114" s="1068"/>
      <c r="B114" s="51"/>
      <c r="C114" s="1070" t="s">
        <v>44</v>
      </c>
      <c r="D114" s="7" t="s">
        <v>121</v>
      </c>
      <c r="E114" s="60">
        <f>'5-Year Plan (2014-19)'!AN94</f>
        <v>0</v>
      </c>
      <c r="F114" s="66">
        <f>'5-Year Plan (2014-19)'!CL94</f>
        <v>0</v>
      </c>
      <c r="G114" s="66">
        <f>'5-Year Plan (2014-19)'!EJ94</f>
        <v>0</v>
      </c>
      <c r="H114" s="66">
        <f>'5-Year Plan (2014-19)'!GH94</f>
        <v>0</v>
      </c>
      <c r="I114" s="69">
        <f>'5-Year Plan (2014-19)'!IF94</f>
        <v>0</v>
      </c>
      <c r="J114" s="69">
        <f>'5-Year Plan (2014-19)'!KD94</f>
        <v>0</v>
      </c>
    </row>
    <row r="115" spans="1:10" ht="15" thickBot="1">
      <c r="A115" s="1068"/>
      <c r="B115" s="51"/>
      <c r="C115" s="1070"/>
      <c r="D115" s="57" t="s">
        <v>49</v>
      </c>
      <c r="E115" s="60">
        <f>'5-Year Plan (2014-19)'!AP94</f>
        <v>0</v>
      </c>
      <c r="F115" s="66">
        <f>'5-Year Plan (2014-19)'!CN94</f>
        <v>0</v>
      </c>
      <c r="G115" s="66">
        <f>'5-Year Plan (2014-19)'!EL94</f>
        <v>0</v>
      </c>
      <c r="H115" s="66">
        <f>'5-Year Plan (2014-19)'!GJ94</f>
        <v>0</v>
      </c>
      <c r="I115" s="69">
        <f>'5-Year Plan (2014-19)'!IH94</f>
        <v>0</v>
      </c>
      <c r="J115" s="69">
        <f>'5-Year Plan (2014-19)'!KF94</f>
        <v>0</v>
      </c>
    </row>
    <row r="116" spans="1:10" ht="15" thickBot="1">
      <c r="A116" s="1068"/>
      <c r="B116" s="51"/>
      <c r="C116" s="1070" t="s">
        <v>45</v>
      </c>
      <c r="D116" s="7" t="s">
        <v>121</v>
      </c>
      <c r="E116" s="60">
        <f>'5-Year Plan (2014-19)'!AQ94</f>
        <v>0</v>
      </c>
      <c r="F116" s="66">
        <f>'5-Year Plan (2014-19)'!CO94</f>
        <v>500</v>
      </c>
      <c r="G116" s="66">
        <f>'5-Year Plan (2014-19)'!EM94</f>
        <v>500</v>
      </c>
      <c r="H116" s="66">
        <f>'5-Year Plan (2014-19)'!GK94</f>
        <v>500</v>
      </c>
      <c r="I116" s="69">
        <f>'5-Year Plan (2014-19)'!II94</f>
        <v>1000</v>
      </c>
      <c r="J116" s="69">
        <f>'5-Year Plan (2014-19)'!KG94</f>
        <v>1000</v>
      </c>
    </row>
    <row r="117" spans="1:10" ht="15" thickBot="1">
      <c r="A117" s="1068"/>
      <c r="B117" s="51"/>
      <c r="C117" s="1070"/>
      <c r="D117" s="57" t="s">
        <v>49</v>
      </c>
      <c r="E117" s="60">
        <f>'5-Year Plan (2014-19)'!AS94</f>
        <v>0</v>
      </c>
      <c r="F117" s="66">
        <f>'5-Year Plan (2014-19)'!CQ94</f>
        <v>110000</v>
      </c>
      <c r="G117" s="66">
        <f>'5-Year Plan (2014-19)'!EO94</f>
        <v>110000</v>
      </c>
      <c r="H117" s="66">
        <f>'5-Year Plan (2014-19)'!GM94</f>
        <v>110000</v>
      </c>
      <c r="I117" s="69">
        <f>'5-Year Plan (2014-19)'!IK94</f>
        <v>220000</v>
      </c>
      <c r="J117" s="69">
        <f>'5-Year Plan (2014-19)'!KI94</f>
        <v>220000</v>
      </c>
    </row>
    <row r="118" spans="1:10" ht="15" thickBot="1">
      <c r="A118" s="1068"/>
      <c r="B118" s="51"/>
      <c r="C118" s="1070" t="s">
        <v>46</v>
      </c>
      <c r="D118" s="7" t="s">
        <v>121</v>
      </c>
      <c r="E118" s="60">
        <f>'5-Year Plan (2014-19)'!AT94</f>
        <v>0</v>
      </c>
      <c r="F118" s="66">
        <f>'5-Year Plan (2014-19)'!CR94</f>
        <v>0</v>
      </c>
      <c r="G118" s="66">
        <f>'5-Year Plan (2014-19)'!EP94</f>
        <v>0</v>
      </c>
      <c r="H118" s="66">
        <f>'5-Year Plan (2014-19)'!GN94</f>
        <v>0</v>
      </c>
      <c r="I118" s="69">
        <f>'5-Year Plan (2014-19)'!IL94</f>
        <v>0</v>
      </c>
      <c r="J118" s="69">
        <f>'5-Year Plan (2014-19)'!KJ94</f>
        <v>0</v>
      </c>
    </row>
    <row r="119" spans="1:10" ht="15" thickBot="1">
      <c r="A119" s="1068"/>
      <c r="B119" s="52"/>
      <c r="C119" s="1070"/>
      <c r="D119" s="57" t="s">
        <v>49</v>
      </c>
      <c r="E119" s="72">
        <f>'5-Year Plan (2014-19)'!AV94</f>
        <v>0</v>
      </c>
      <c r="F119" s="73">
        <f>'5-Year Plan (2014-19)'!CT94</f>
        <v>0</v>
      </c>
      <c r="G119" s="73">
        <f>'5-Year Plan (2014-19)'!ER94</f>
        <v>0</v>
      </c>
      <c r="H119" s="73">
        <f>'5-Year Plan (2014-19)'!GP94</f>
        <v>0</v>
      </c>
      <c r="I119" s="74">
        <f>'5-Year Plan (2014-19)'!IN94</f>
        <v>0</v>
      </c>
      <c r="J119" s="74">
        <f>'5-Year Plan (2014-19)'!KL94</f>
        <v>0</v>
      </c>
    </row>
    <row r="120" spans="1:10" ht="15.75" thickBot="1">
      <c r="A120" s="1069"/>
      <c r="B120" s="1071" t="s">
        <v>73</v>
      </c>
      <c r="C120" s="1072"/>
      <c r="D120" s="64" t="s">
        <v>49</v>
      </c>
      <c r="E120" s="81">
        <f>'5-Year Plan (2014-19)'!AW94</f>
        <v>0</v>
      </c>
      <c r="F120" s="82">
        <f>'5-Year Plan (2014-19)'!CU94</f>
        <v>110000</v>
      </c>
      <c r="G120" s="82">
        <f>'5-Year Plan (2014-19)'!ES94</f>
        <v>110000</v>
      </c>
      <c r="H120" s="82">
        <f>'5-Year Plan (2014-19)'!GQ94</f>
        <v>260000</v>
      </c>
      <c r="I120" s="83">
        <f>'5-Year Plan (2014-19)'!IO94</f>
        <v>370000</v>
      </c>
      <c r="J120" s="83">
        <f>'5-Year Plan (2014-19)'!KM94</f>
        <v>280000</v>
      </c>
    </row>
    <row r="121" spans="1:10" ht="15.6" customHeight="1" thickBot="1">
      <c r="A121" s="1073" t="s">
        <v>75</v>
      </c>
      <c r="B121" s="54"/>
      <c r="C121" s="91" t="s">
        <v>86</v>
      </c>
      <c r="D121" s="57" t="s">
        <v>49</v>
      </c>
      <c r="E121" s="60">
        <f>'5-Year Plan (2014-19)'!AX94</f>
        <v>25000</v>
      </c>
      <c r="F121" s="66">
        <f>'5-Year Plan (2014-19)'!CV94</f>
        <v>25000</v>
      </c>
      <c r="G121" s="66">
        <f>'5-Year Plan (2014-19)'!ET94</f>
        <v>50000</v>
      </c>
      <c r="H121" s="66">
        <f>'5-Year Plan (2014-19)'!GR94</f>
        <v>50000</v>
      </c>
      <c r="I121" s="69">
        <f>'5-Year Plan (2014-19)'!IP94</f>
        <v>50000</v>
      </c>
      <c r="J121" s="69">
        <f>'5-Year Plan (2014-19)'!KN94</f>
        <v>50000</v>
      </c>
    </row>
    <row r="122" spans="1:10" ht="32.25" thickBot="1">
      <c r="A122" s="1074"/>
      <c r="B122" s="54"/>
      <c r="C122" s="62" t="s">
        <v>69</v>
      </c>
      <c r="D122" s="57" t="s">
        <v>49</v>
      </c>
      <c r="E122" s="60">
        <f>'5-Year Plan (2014-19)'!AY94</f>
        <v>5000</v>
      </c>
      <c r="F122" s="66">
        <f>'5-Year Plan (2014-19)'!CW94</f>
        <v>5000</v>
      </c>
      <c r="G122" s="66">
        <f>'5-Year Plan (2014-19)'!EU94</f>
        <v>5000</v>
      </c>
      <c r="H122" s="66">
        <f>'5-Year Plan (2014-19)'!GS94</f>
        <v>5000</v>
      </c>
      <c r="I122" s="69">
        <f>'5-Year Plan (2014-19)'!IQ94</f>
        <v>5000</v>
      </c>
      <c r="J122" s="69">
        <f>'5-Year Plan (2014-19)'!KO94</f>
        <v>5000</v>
      </c>
    </row>
    <row r="123" spans="1:10" ht="48" thickBot="1">
      <c r="A123" s="1074"/>
      <c r="B123" s="55"/>
      <c r="C123" s="62" t="s">
        <v>47</v>
      </c>
      <c r="D123" s="7" t="s">
        <v>49</v>
      </c>
      <c r="E123" s="61">
        <f>'5-Year Plan (2014-19)'!AZ94</f>
        <v>14450</v>
      </c>
      <c r="F123" s="70">
        <f>'5-Year Plan (2014-19)'!CX94</f>
        <v>72625</v>
      </c>
      <c r="G123" s="70">
        <f>'5-Year Plan (2014-19)'!EV94</f>
        <v>142150</v>
      </c>
      <c r="H123" s="70">
        <f>'5-Year Plan (2014-19)'!GT94</f>
        <v>185880</v>
      </c>
      <c r="I123" s="71">
        <f>'5-Year Plan (2014-19)'!IR94</f>
        <v>210800</v>
      </c>
      <c r="J123" s="71">
        <f>'5-Year Plan (2014-19)'!KP94</f>
        <v>196800</v>
      </c>
    </row>
    <row r="124" spans="1:10" ht="15" customHeight="1" thickBot="1">
      <c r="A124" s="1075"/>
      <c r="B124" s="953" t="s">
        <v>135</v>
      </c>
      <c r="C124" s="954"/>
      <c r="D124" s="86" t="s">
        <v>49</v>
      </c>
      <c r="E124" s="87">
        <f>SUM(E121:E123)</f>
        <v>44450</v>
      </c>
      <c r="F124" s="87">
        <f t="shared" ref="F124:J124" si="4">SUM(F121:F123)</f>
        <v>102625</v>
      </c>
      <c r="G124" s="87">
        <f t="shared" si="4"/>
        <v>197150</v>
      </c>
      <c r="H124" s="87">
        <f t="shared" si="4"/>
        <v>240880</v>
      </c>
      <c r="I124" s="87">
        <f t="shared" si="4"/>
        <v>265800</v>
      </c>
      <c r="J124" s="87">
        <f t="shared" si="4"/>
        <v>251800</v>
      </c>
    </row>
    <row r="125" spans="1:10" ht="15.75" thickBot="1">
      <c r="B125" s="1058" t="s">
        <v>136</v>
      </c>
      <c r="C125" s="1059"/>
      <c r="D125" s="88" t="s">
        <v>49</v>
      </c>
      <c r="E125" s="89">
        <f>SUM(E124,E120,E109)</f>
        <v>163950</v>
      </c>
      <c r="F125" s="89">
        <f>SUM(F124,F120,F109)</f>
        <v>828875</v>
      </c>
      <c r="G125" s="89">
        <f>SUM(G124,G120,G109)</f>
        <v>1618650</v>
      </c>
      <c r="H125" s="89">
        <f>SUM(H124,H120,H109)</f>
        <v>2099680</v>
      </c>
      <c r="I125" s="89">
        <f>SUM(I124,I120,I109)</f>
        <v>2373800</v>
      </c>
      <c r="J125" s="89">
        <f t="shared" ref="J125" si="5">SUM(J124,J120,J109)</f>
        <v>2219800</v>
      </c>
    </row>
    <row r="129" spans="1:10" ht="15" thickBot="1"/>
    <row r="130" spans="1:10" ht="21" thickBot="1">
      <c r="E130" s="1090" t="s">
        <v>17</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(2014-19)'!E99</f>
        <v>0</v>
      </c>
      <c r="F133" s="67">
        <f>'5-Year Plan (2014-19)'!BC99</f>
        <v>0</v>
      </c>
      <c r="G133" s="67">
        <f>'5-Year Plan (2014-19)'!DA99</f>
        <v>0</v>
      </c>
      <c r="H133" s="67">
        <f>'5-Year Plan (2014-19)'!EY99</f>
        <v>0</v>
      </c>
      <c r="I133" s="68">
        <f>'5-Year Plan (2014-19)'!GW99</f>
        <v>0</v>
      </c>
      <c r="J133" s="68">
        <f>'5-Year Plan (2014-19)'!IU99</f>
        <v>0</v>
      </c>
    </row>
    <row r="134" spans="1:10" ht="15" thickBot="1">
      <c r="A134" s="1077"/>
      <c r="B134" s="1080"/>
      <c r="C134" s="1070"/>
      <c r="D134" s="57" t="s">
        <v>49</v>
      </c>
      <c r="E134" s="59">
        <f>'5-Year Plan (2014-19)'!G99</f>
        <v>0</v>
      </c>
      <c r="F134" s="66">
        <f>'5-Year Plan (2014-19)'!BE99</f>
        <v>0</v>
      </c>
      <c r="G134" s="66">
        <f>'5-Year Plan (2014-19)'!DC99</f>
        <v>0</v>
      </c>
      <c r="H134" s="66">
        <f>'5-Year Plan (2014-19)'!FA99</f>
        <v>0</v>
      </c>
      <c r="I134" s="69">
        <f>'5-Year Plan (2014-19)'!GY99</f>
        <v>0</v>
      </c>
      <c r="J134" s="69">
        <f>'5-Year Plan (2014-19)'!IW99</f>
        <v>0</v>
      </c>
    </row>
    <row r="135" spans="1:10" ht="15" thickBot="1">
      <c r="A135" s="1077"/>
      <c r="B135" s="1080"/>
      <c r="C135" s="1070" t="s">
        <v>65</v>
      </c>
      <c r="D135" s="7" t="s">
        <v>121</v>
      </c>
      <c r="E135" s="60">
        <f>'5-Year Plan (2014-19)'!H99</f>
        <v>4000</v>
      </c>
      <c r="F135" s="66">
        <f>'5-Year Plan (2014-19)'!BF99</f>
        <v>4000</v>
      </c>
      <c r="G135" s="66">
        <f>'5-Year Plan (2014-19)'!DD99</f>
        <v>4000</v>
      </c>
      <c r="H135" s="66">
        <f>'5-Year Plan (2014-19)'!FB99</f>
        <v>9400</v>
      </c>
      <c r="I135" s="69">
        <f>'5-Year Plan (2014-19)'!GZ99</f>
        <v>9000</v>
      </c>
      <c r="J135" s="69">
        <f>'5-Year Plan (2014-19)'!IX99</f>
        <v>9000</v>
      </c>
    </row>
    <row r="136" spans="1:10" ht="15" thickBot="1">
      <c r="A136" s="1077"/>
      <c r="B136" s="1080"/>
      <c r="C136" s="1070"/>
      <c r="D136" s="57" t="s">
        <v>49</v>
      </c>
      <c r="E136" s="60">
        <f>'5-Year Plan (2014-19)'!J99</f>
        <v>160000</v>
      </c>
      <c r="F136" s="66">
        <f>'5-Year Plan (2014-19)'!BH99</f>
        <v>160000</v>
      </c>
      <c r="G136" s="66">
        <f>'5-Year Plan (2014-19)'!DF99</f>
        <v>160000</v>
      </c>
      <c r="H136" s="66">
        <f>'5-Year Plan (2014-19)'!FD99</f>
        <v>160000</v>
      </c>
      <c r="I136" s="69">
        <f>'5-Year Plan (2014-19)'!HB99</f>
        <v>390000</v>
      </c>
      <c r="J136" s="69">
        <f>'5-Year Plan (2014-19)'!IZ99</f>
        <v>390000</v>
      </c>
    </row>
    <row r="137" spans="1:10" ht="15" thickBot="1">
      <c r="A137" s="1077"/>
      <c r="B137" s="1080"/>
      <c r="C137" s="1070" t="s">
        <v>225</v>
      </c>
      <c r="D137" s="7" t="s">
        <v>121</v>
      </c>
      <c r="E137" s="60">
        <f>'5-Year Plan (2014-19)'!K99</f>
        <v>0</v>
      </c>
      <c r="F137" s="66">
        <f>'5-Year Plan (2014-19)'!BI99</f>
        <v>0</v>
      </c>
      <c r="G137" s="66">
        <f>'5-Year Plan (2014-19)'!DG99</f>
        <v>0</v>
      </c>
      <c r="H137" s="66">
        <f>'5-Year Plan (2014-19)'!FE99</f>
        <v>0</v>
      </c>
      <c r="I137" s="69">
        <f>'5-Year Plan (2014-19)'!HC99</f>
        <v>0</v>
      </c>
      <c r="J137" s="69">
        <f>'5-Year Plan (2014-19)'!JA99</f>
        <v>0</v>
      </c>
    </row>
    <row r="138" spans="1:10" ht="15" thickBot="1">
      <c r="A138" s="1077"/>
      <c r="B138" s="1080"/>
      <c r="C138" s="1070"/>
      <c r="D138" s="57" t="s">
        <v>49</v>
      </c>
      <c r="E138" s="60">
        <f>'5-Year Plan (2014-19)'!M99</f>
        <v>0</v>
      </c>
      <c r="F138" s="66">
        <f>'5-Year Plan (2014-19)'!BK99</f>
        <v>0</v>
      </c>
      <c r="G138" s="66">
        <f>'5-Year Plan (2014-19)'!DI99</f>
        <v>0</v>
      </c>
      <c r="H138" s="66">
        <f>'5-Year Plan (2014-19)'!FG99</f>
        <v>0</v>
      </c>
      <c r="I138" s="69">
        <f>'5-Year Plan (2014-19)'!HE99</f>
        <v>0</v>
      </c>
      <c r="J138" s="69">
        <f>'5-Year Plan (2014-19)'!JC99</f>
        <v>0</v>
      </c>
    </row>
    <row r="139" spans="1:10" ht="15" customHeight="1" thickBot="1">
      <c r="A139" s="1077"/>
      <c r="B139" s="1080"/>
      <c r="C139" s="1070" t="s">
        <v>272</v>
      </c>
      <c r="D139" s="7" t="s">
        <v>121</v>
      </c>
      <c r="E139" s="60">
        <f>'5-Year Plan (2014-19)'!N99</f>
        <v>300</v>
      </c>
      <c r="F139" s="66">
        <f>'5-Year Plan (2014-19)'!BL99</f>
        <v>1550</v>
      </c>
      <c r="G139" s="66">
        <f>'5-Year Plan (2014-19)'!DJ99</f>
        <v>1000</v>
      </c>
      <c r="H139" s="66">
        <f>'5-Year Plan (2014-19)'!FH99</f>
        <v>2700</v>
      </c>
      <c r="I139" s="69">
        <f>'5-Year Plan (2014-19)'!HF99</f>
        <v>2700</v>
      </c>
      <c r="J139" s="69">
        <f>'5-Year Plan (2014-19)'!JD99</f>
        <v>2700</v>
      </c>
    </row>
    <row r="140" spans="1:10" ht="15" customHeight="1" thickBot="1">
      <c r="A140" s="1077"/>
      <c r="B140" s="1081"/>
      <c r="C140" s="1070"/>
      <c r="D140" s="57" t="s">
        <v>49</v>
      </c>
      <c r="E140" s="60">
        <f>'5-Year Plan (2014-19)'!P99</f>
        <v>6000</v>
      </c>
      <c r="F140" s="66">
        <f>'5-Year Plan (2014-19)'!BN99</f>
        <v>38750</v>
      </c>
      <c r="G140" s="66">
        <f>'5-Year Plan (2014-19)'!DL99</f>
        <v>35000</v>
      </c>
      <c r="H140" s="66">
        <f>'5-Year Plan (2014-19)'!FJ99</f>
        <v>94500</v>
      </c>
      <c r="I140" s="69">
        <f>'5-Year Plan (2014-19)'!HH99</f>
        <v>94500</v>
      </c>
      <c r="J140" s="69">
        <f>'5-Year Plan (2014-19)'!JF99</f>
        <v>94500</v>
      </c>
    </row>
    <row r="141" spans="1:10" ht="15.75" thickBot="1">
      <c r="A141" s="1077"/>
      <c r="B141" s="8"/>
      <c r="C141" s="1070" t="s">
        <v>43</v>
      </c>
      <c r="D141" s="7" t="s">
        <v>121</v>
      </c>
      <c r="E141" s="60">
        <f>'5-Year Plan (2014-19)'!Q99</f>
        <v>300</v>
      </c>
      <c r="F141" s="66">
        <f>'5-Year Plan (2014-19)'!BO99</f>
        <v>300</v>
      </c>
      <c r="G141" s="66">
        <f>'5-Year Plan (2014-19)'!DM99</f>
        <v>300</v>
      </c>
      <c r="H141" s="66">
        <f>'5-Year Plan (2014-19)'!FK99</f>
        <v>300</v>
      </c>
      <c r="I141" s="69">
        <f>'5-Year Plan (2014-19)'!HI99</f>
        <v>2000</v>
      </c>
      <c r="J141" s="69">
        <f>'5-Year Plan (2014-19)'!JG99</f>
        <v>2000</v>
      </c>
    </row>
    <row r="142" spans="1:10" ht="15" thickBot="1">
      <c r="A142" s="1077"/>
      <c r="B142" s="47"/>
      <c r="C142" s="1070"/>
      <c r="D142" s="57" t="s">
        <v>49</v>
      </c>
      <c r="E142" s="60">
        <f>'5-Year Plan (2014-19)'!S99</f>
        <v>250000</v>
      </c>
      <c r="F142" s="66">
        <f>'5-Year Plan (2014-19)'!BQ99</f>
        <v>250000</v>
      </c>
      <c r="G142" s="66">
        <f>'5-Year Plan (2014-19)'!DO99</f>
        <v>250000</v>
      </c>
      <c r="H142" s="66">
        <f>'5-Year Plan (2014-19)'!FM99</f>
        <v>250000</v>
      </c>
      <c r="I142" s="69">
        <f>'5-Year Plan (2014-19)'!HK99</f>
        <v>2200000</v>
      </c>
      <c r="J142" s="69">
        <f>'5-Year Plan (2014-19)'!JI99</f>
        <v>2200000</v>
      </c>
    </row>
    <row r="143" spans="1:10" ht="15" thickBot="1">
      <c r="A143" s="1077"/>
      <c r="B143" s="48"/>
      <c r="C143" s="1070" t="s">
        <v>41</v>
      </c>
      <c r="D143" s="7" t="s">
        <v>121</v>
      </c>
      <c r="E143" s="60">
        <f>'5-Year Plan (2014-19)'!T99</f>
        <v>425</v>
      </c>
      <c r="F143" s="66">
        <f>'5-Year Plan (2014-19)'!BR99</f>
        <v>200</v>
      </c>
      <c r="G143" s="66">
        <f>'5-Year Plan (2014-19)'!DP99</f>
        <v>750</v>
      </c>
      <c r="H143" s="66">
        <f>'5-Year Plan (2014-19)'!FN99</f>
        <v>100</v>
      </c>
      <c r="I143" s="69">
        <f>'5-Year Plan (2014-19)'!HL99</f>
        <v>100</v>
      </c>
      <c r="J143" s="69">
        <f>'5-Year Plan (2014-19)'!JJ99</f>
        <v>100</v>
      </c>
    </row>
    <row r="144" spans="1:10" ht="15" thickBot="1">
      <c r="A144" s="1077"/>
      <c r="B144" s="48"/>
      <c r="C144" s="1070"/>
      <c r="D144" s="57" t="s">
        <v>49</v>
      </c>
      <c r="E144" s="60">
        <f>'5-Year Plan (2014-19)'!V99</f>
        <v>191250</v>
      </c>
      <c r="F144" s="66">
        <f>'5-Year Plan (2014-19)'!BT99</f>
        <v>100000</v>
      </c>
      <c r="G144" s="66">
        <f>'5-Year Plan (2014-19)'!DR99</f>
        <v>375000</v>
      </c>
      <c r="H144" s="66">
        <f>'5-Year Plan (2014-19)'!FP99</f>
        <v>50000</v>
      </c>
      <c r="I144" s="69">
        <f>'5-Year Plan (2014-19)'!HN99</f>
        <v>0</v>
      </c>
      <c r="J144" s="69">
        <f>'5-Year Plan (2014-19)'!JL99</f>
        <v>0</v>
      </c>
    </row>
    <row r="145" spans="1:10" ht="15" thickBot="1">
      <c r="A145" s="1077"/>
      <c r="B145" s="48"/>
      <c r="C145" s="963" t="s">
        <v>342</v>
      </c>
      <c r="D145" s="7" t="s">
        <v>121</v>
      </c>
      <c r="E145" s="60">
        <f>'5-Year Plan (2014-19)'!W99</f>
        <v>0</v>
      </c>
      <c r="F145" s="66">
        <f>'5-Year Plan (2014-19)'!BU99</f>
        <v>0</v>
      </c>
      <c r="G145" s="66">
        <f>'5-Year Plan (2014-19)'!DS99</f>
        <v>0</v>
      </c>
      <c r="H145" s="66">
        <f>'5-Year Plan (2014-19)'!FQ99</f>
        <v>0</v>
      </c>
      <c r="I145" s="69">
        <f>'5-Year Plan (2014-19)'!HO99</f>
        <v>0</v>
      </c>
      <c r="J145" s="69">
        <f>'5-Year Plan (2014-19)'!JM99</f>
        <v>0</v>
      </c>
    </row>
    <row r="146" spans="1:10" ht="15" customHeight="1" thickBot="1">
      <c r="A146" s="1077"/>
      <c r="B146" s="48"/>
      <c r="C146" s="964"/>
      <c r="D146" s="57" t="s">
        <v>49</v>
      </c>
      <c r="E146" s="60">
        <f>'5-Year Plan (2014-19)'!Y99</f>
        <v>0</v>
      </c>
      <c r="F146" s="66">
        <f>'5-Year Plan (2014-19)'!BW99</f>
        <v>0</v>
      </c>
      <c r="G146" s="66">
        <f>'5-Year Plan (2014-19)'!DU99</f>
        <v>0</v>
      </c>
      <c r="H146" s="66">
        <f>'5-Year Plan (2014-19)'!FS99</f>
        <v>0</v>
      </c>
      <c r="I146" s="69">
        <f>'5-Year Plan (2014-19)'!HQ99</f>
        <v>0</v>
      </c>
      <c r="J146" s="69">
        <f>'5-Year Plan (2014-19)'!JO99</f>
        <v>0</v>
      </c>
    </row>
    <row r="147" spans="1:10" ht="29.25" thickBot="1">
      <c r="A147" s="1077"/>
      <c r="B147" s="48"/>
      <c r="C147" s="1070" t="s">
        <v>52</v>
      </c>
      <c r="D147" s="7" t="s">
        <v>51</v>
      </c>
      <c r="E147" s="60">
        <f>'5-Year Plan (2014-19)'!Z99</f>
        <v>3000000</v>
      </c>
      <c r="F147" s="66">
        <f>'5-Year Plan (2014-19)'!BX99</f>
        <v>3000000</v>
      </c>
      <c r="G147" s="66">
        <f>'5-Year Plan (2014-19)'!DV99</f>
        <v>3000000</v>
      </c>
      <c r="H147" s="66">
        <f>'5-Year Plan (2014-19)'!FT99</f>
        <v>3000000</v>
      </c>
      <c r="I147" s="69">
        <f>'5-Year Plan (2014-19)'!HR99</f>
        <v>3000000</v>
      </c>
      <c r="J147" s="69">
        <f>'5-Year Plan (2014-19)'!JP99</f>
        <v>3000000</v>
      </c>
    </row>
    <row r="148" spans="1:10" ht="15" thickBot="1">
      <c r="A148" s="1077"/>
      <c r="B148" s="48"/>
      <c r="C148" s="1070"/>
      <c r="D148" s="57" t="s">
        <v>49</v>
      </c>
      <c r="E148" s="60">
        <f>'5-Year Plan (2014-19)'!AB99</f>
        <v>1200000</v>
      </c>
      <c r="F148" s="66">
        <f>'5-Year Plan (2014-19)'!BZ99</f>
        <v>1500000</v>
      </c>
      <c r="G148" s="66">
        <f>'5-Year Plan (2014-19)'!DX99</f>
        <v>1500000</v>
      </c>
      <c r="H148" s="66">
        <f>'5-Year Plan (2014-19)'!FV99</f>
        <v>1500000</v>
      </c>
      <c r="I148" s="69">
        <f>'5-Year Plan (2014-19)'!HT99</f>
        <v>1500000</v>
      </c>
      <c r="J148" s="69">
        <f>'5-Year Plan (2014-19)'!JR99</f>
        <v>1500000</v>
      </c>
    </row>
    <row r="149" spans="1:10" ht="29.25" thickBot="1">
      <c r="A149" s="1077"/>
      <c r="B149" s="48"/>
      <c r="C149" s="401" t="s">
        <v>50</v>
      </c>
      <c r="D149" s="7" t="s">
        <v>51</v>
      </c>
      <c r="E149" s="60">
        <f>'5-Year Plan (2014-19)'!AC99</f>
        <v>3000000</v>
      </c>
      <c r="F149" s="66">
        <f>'5-Year Plan (2014-19)'!CA99</f>
        <v>3000000</v>
      </c>
      <c r="G149" s="66">
        <f>'5-Year Plan (2014-19)'!DY99</f>
        <v>3000000</v>
      </c>
      <c r="H149" s="66">
        <f>'5-Year Plan (2014-19)'!FW99</f>
        <v>3000000</v>
      </c>
      <c r="I149" s="69">
        <f>'5-Year Plan (2014-19)'!HU99</f>
        <v>3000000</v>
      </c>
      <c r="J149" s="69">
        <f>'5-Year Plan (2014-19)'!JS99</f>
        <v>3000000</v>
      </c>
    </row>
    <row r="150" spans="1:10" ht="15" thickBot="1">
      <c r="A150" s="1077"/>
      <c r="B150" s="48"/>
      <c r="C150" s="1070" t="s">
        <v>120</v>
      </c>
      <c r="D150" s="7" t="s">
        <v>121</v>
      </c>
      <c r="E150" s="60">
        <f>'5-Year Plan (2014-19)'!AD99</f>
        <v>0</v>
      </c>
      <c r="F150" s="66">
        <f>'5-Year Plan (2014-19)'!CB99</f>
        <v>0</v>
      </c>
      <c r="G150" s="66">
        <f>'5-Year Plan (2014-19)'!DZ99</f>
        <v>0</v>
      </c>
      <c r="H150" s="66">
        <f>'5-Year Plan (2014-19)'!FX99</f>
        <v>0</v>
      </c>
      <c r="I150" s="69">
        <f>'5-Year Plan (2014-19)'!HV99</f>
        <v>0</v>
      </c>
      <c r="J150" s="69">
        <f>'5-Year Plan (2014-19)'!JT99</f>
        <v>0</v>
      </c>
    </row>
    <row r="151" spans="1:10" ht="15" thickBot="1">
      <c r="A151" s="1077"/>
      <c r="B151" s="48"/>
      <c r="C151" s="963"/>
      <c r="D151" s="57" t="s">
        <v>49</v>
      </c>
      <c r="E151" s="72">
        <f>'5-Year Plan (2014-19)'!AF99</f>
        <v>0</v>
      </c>
      <c r="F151" s="73">
        <f>'5-Year Plan (2014-19)'!CD99</f>
        <v>0</v>
      </c>
      <c r="G151" s="73">
        <f>'5-Year Plan (2014-19)'!EB99</f>
        <v>0</v>
      </c>
      <c r="H151" s="73">
        <f>'5-Year Plan (2014-19)'!FZ99</f>
        <v>0</v>
      </c>
      <c r="I151" s="74">
        <f>'5-Year Plan (2014-19)'!HX99</f>
        <v>0</v>
      </c>
      <c r="J151" s="74">
        <f>'5-Year Plan (2014-19)'!JV99</f>
        <v>0</v>
      </c>
    </row>
    <row r="152" spans="1:10" ht="15.75" thickBot="1">
      <c r="A152" s="1078"/>
      <c r="B152" s="1082" t="s">
        <v>72</v>
      </c>
      <c r="C152" s="1083"/>
      <c r="D152" s="63" t="s">
        <v>49</v>
      </c>
      <c r="E152" s="78">
        <f>'5-Year Plan (2014-19)'!AG99</f>
        <v>1807250</v>
      </c>
      <c r="F152" s="79">
        <f>'5-Year Plan (2014-19)'!CE99</f>
        <v>2048750</v>
      </c>
      <c r="G152" s="79">
        <f>'5-Year Plan (2014-19)'!EC99</f>
        <v>2320000</v>
      </c>
      <c r="H152" s="79">
        <f>'5-Year Plan (2014-19)'!GA99</f>
        <v>2054500</v>
      </c>
      <c r="I152" s="80">
        <f>'5-Year Plan (2014-19)'!HY99</f>
        <v>4184500</v>
      </c>
      <c r="J152" s="80">
        <f>'5-Year Plan (2014-19)'!JW99</f>
        <v>4184500</v>
      </c>
    </row>
    <row r="153" spans="1:10" ht="15" thickBot="1">
      <c r="A153" s="1067" t="s">
        <v>78</v>
      </c>
      <c r="B153" s="50"/>
      <c r="C153" s="1070" t="s">
        <v>68</v>
      </c>
      <c r="D153" s="7" t="s">
        <v>121</v>
      </c>
      <c r="E153" s="75">
        <f>'5-Year Plan (2014-19)'!AH99</f>
        <v>0</v>
      </c>
      <c r="F153" s="76">
        <f>'5-Year Plan (2014-19)'!CF99</f>
        <v>0</v>
      </c>
      <c r="G153" s="76">
        <f>'5-Year Plan (2014-19)'!ED99</f>
        <v>0</v>
      </c>
      <c r="H153" s="76">
        <f>'5-Year Plan (2014-19)'!GB99</f>
        <v>0</v>
      </c>
      <c r="I153" s="77">
        <f>'5-Year Plan (2014-19)'!HZ99</f>
        <v>0</v>
      </c>
      <c r="J153" s="77">
        <f>'5-Year Plan (2014-19)'!JX99</f>
        <v>0</v>
      </c>
    </row>
    <row r="154" spans="1:10" ht="15" thickBot="1">
      <c r="A154" s="1068"/>
      <c r="B154" s="51"/>
      <c r="C154" s="1070"/>
      <c r="D154" s="57" t="s">
        <v>49</v>
      </c>
      <c r="E154" s="60">
        <f>'5-Year Plan (2014-19)'!AJ99</f>
        <v>0</v>
      </c>
      <c r="F154" s="66">
        <f>'5-Year Plan (2014-19)'!CH99</f>
        <v>0</v>
      </c>
      <c r="G154" s="66">
        <f>'5-Year Plan (2014-19)'!EF99</f>
        <v>0</v>
      </c>
      <c r="H154" s="66">
        <f>'5-Year Plan (2014-19)'!GD99</f>
        <v>0</v>
      </c>
      <c r="I154" s="69">
        <f>'5-Year Plan (2014-19)'!IB99</f>
        <v>0</v>
      </c>
      <c r="J154" s="69">
        <f>'5-Year Plan (2014-19)'!JZ99</f>
        <v>0</v>
      </c>
    </row>
    <row r="155" spans="1:10" ht="15" thickBot="1">
      <c r="A155" s="1068"/>
      <c r="B155" s="51"/>
      <c r="C155" s="1070" t="s">
        <v>74</v>
      </c>
      <c r="D155" s="7" t="s">
        <v>121</v>
      </c>
      <c r="E155" s="60">
        <f>'5-Year Plan (2014-19)'!AK99</f>
        <v>0</v>
      </c>
      <c r="F155" s="66">
        <f>'5-Year Plan (2014-19)'!CI99</f>
        <v>0</v>
      </c>
      <c r="G155" s="66">
        <f>'5-Year Plan (2014-19)'!EG99</f>
        <v>0</v>
      </c>
      <c r="H155" s="66">
        <f>'5-Year Plan (2014-19)'!GE99</f>
        <v>0</v>
      </c>
      <c r="I155" s="69">
        <f>'5-Year Plan (2014-19)'!IC99</f>
        <v>0</v>
      </c>
      <c r="J155" s="69">
        <f>'5-Year Plan (2014-19)'!KA99</f>
        <v>0</v>
      </c>
    </row>
    <row r="156" spans="1:10" ht="15" thickBot="1">
      <c r="A156" s="1068"/>
      <c r="B156" s="51"/>
      <c r="C156" s="1070"/>
      <c r="D156" s="57" t="s">
        <v>49</v>
      </c>
      <c r="E156" s="60">
        <f>'5-Year Plan (2014-19)'!AM99</f>
        <v>0</v>
      </c>
      <c r="F156" s="66">
        <f>'5-Year Plan (2014-19)'!CK99</f>
        <v>0</v>
      </c>
      <c r="G156" s="66">
        <f>'5-Year Plan (2014-19)'!EI99</f>
        <v>0</v>
      </c>
      <c r="H156" s="66">
        <f>'5-Year Plan (2014-19)'!GG99</f>
        <v>0</v>
      </c>
      <c r="I156" s="69">
        <f>'5-Year Plan (2014-19)'!IE99</f>
        <v>0</v>
      </c>
      <c r="J156" s="69">
        <f>'5-Year Plan (2014-19)'!KC99</f>
        <v>0</v>
      </c>
    </row>
    <row r="157" spans="1:10" ht="15" thickBot="1">
      <c r="A157" s="1068"/>
      <c r="B157" s="51"/>
      <c r="C157" s="1070" t="s">
        <v>44</v>
      </c>
      <c r="D157" s="7" t="s">
        <v>121</v>
      </c>
      <c r="E157" s="60">
        <f>'5-Year Plan (2014-19)'!AN99</f>
        <v>0</v>
      </c>
      <c r="F157" s="66">
        <f>'5-Year Plan (2014-19)'!CL99</f>
        <v>0</v>
      </c>
      <c r="G157" s="66">
        <f>'5-Year Plan (2014-19)'!EJ99</f>
        <v>0</v>
      </c>
      <c r="H157" s="66">
        <f>'5-Year Plan (2014-19)'!GH99</f>
        <v>0</v>
      </c>
      <c r="I157" s="69">
        <f>'5-Year Plan (2014-19)'!IF99</f>
        <v>0</v>
      </c>
      <c r="J157" s="69">
        <f>'5-Year Plan (2014-19)'!KD99</f>
        <v>0</v>
      </c>
    </row>
    <row r="158" spans="1:10" ht="15" thickBot="1">
      <c r="A158" s="1068"/>
      <c r="B158" s="51"/>
      <c r="C158" s="1070"/>
      <c r="D158" s="57" t="s">
        <v>49</v>
      </c>
      <c r="E158" s="60">
        <f>'5-Year Plan (2014-19)'!AP99</f>
        <v>0</v>
      </c>
      <c r="F158" s="66">
        <f>'5-Year Plan (2014-19)'!CN99</f>
        <v>0</v>
      </c>
      <c r="G158" s="66">
        <f>'5-Year Plan (2014-19)'!EL99</f>
        <v>0</v>
      </c>
      <c r="H158" s="66">
        <f>'5-Year Plan (2014-19)'!GJ99</f>
        <v>0</v>
      </c>
      <c r="I158" s="69">
        <f>'5-Year Plan (2014-19)'!IH99</f>
        <v>0</v>
      </c>
      <c r="J158" s="69">
        <f>'5-Year Plan (2014-19)'!KF99</f>
        <v>0</v>
      </c>
    </row>
    <row r="159" spans="1:10" ht="15" thickBot="1">
      <c r="A159" s="1068"/>
      <c r="B159" s="51"/>
      <c r="C159" s="1070" t="s">
        <v>45</v>
      </c>
      <c r="D159" s="7" t="s">
        <v>121</v>
      </c>
      <c r="E159" s="60">
        <f>'5-Year Plan (2014-19)'!AQ99</f>
        <v>0</v>
      </c>
      <c r="F159" s="66">
        <f>'5-Year Plan (2014-19)'!CO99</f>
        <v>0</v>
      </c>
      <c r="G159" s="66">
        <f>'5-Year Plan (2014-19)'!EM99</f>
        <v>0</v>
      </c>
      <c r="H159" s="66">
        <f>'5-Year Plan (2014-19)'!GK99</f>
        <v>0</v>
      </c>
      <c r="I159" s="69">
        <f>'5-Year Plan (2014-19)'!II99</f>
        <v>0</v>
      </c>
      <c r="J159" s="69">
        <f>'5-Year Plan (2014-19)'!KG99</f>
        <v>0</v>
      </c>
    </row>
    <row r="160" spans="1:10" ht="15" thickBot="1">
      <c r="A160" s="1068"/>
      <c r="B160" s="51"/>
      <c r="C160" s="1070"/>
      <c r="D160" s="57" t="s">
        <v>49</v>
      </c>
      <c r="E160" s="60">
        <f>'5-Year Plan (2014-19)'!AS99</f>
        <v>0</v>
      </c>
      <c r="F160" s="66">
        <f>'5-Year Plan (2014-19)'!CQ99</f>
        <v>0</v>
      </c>
      <c r="G160" s="66">
        <f>'5-Year Plan (2014-19)'!EO99</f>
        <v>0</v>
      </c>
      <c r="H160" s="66">
        <f>'5-Year Plan (2014-19)'!GM99</f>
        <v>0</v>
      </c>
      <c r="I160" s="69">
        <f>'5-Year Plan (2014-19)'!IK99</f>
        <v>0</v>
      </c>
      <c r="J160" s="69">
        <f>'5-Year Plan (2014-19)'!KI99</f>
        <v>0</v>
      </c>
    </row>
    <row r="161" spans="1:10" ht="15" thickBot="1">
      <c r="A161" s="1068"/>
      <c r="B161" s="51"/>
      <c r="C161" s="1070" t="s">
        <v>46</v>
      </c>
      <c r="D161" s="7" t="s">
        <v>121</v>
      </c>
      <c r="E161" s="60">
        <f>'5-Year Plan (2014-19)'!AT99</f>
        <v>0</v>
      </c>
      <c r="F161" s="66">
        <f>'5-Year Plan (2014-19)'!CR99</f>
        <v>0</v>
      </c>
      <c r="G161" s="66">
        <f>'5-Year Plan (2014-19)'!EP99</f>
        <v>0</v>
      </c>
      <c r="H161" s="66">
        <f>'5-Year Plan (2014-19)'!GN99</f>
        <v>0</v>
      </c>
      <c r="I161" s="69">
        <f>'5-Year Plan (2014-19)'!IL99</f>
        <v>0</v>
      </c>
      <c r="J161" s="69">
        <f>'5-Year Plan (2014-19)'!KJ99</f>
        <v>0</v>
      </c>
    </row>
    <row r="162" spans="1:10" ht="15" thickBot="1">
      <c r="A162" s="1068"/>
      <c r="B162" s="52"/>
      <c r="C162" s="1070"/>
      <c r="D162" s="57" t="s">
        <v>49</v>
      </c>
      <c r="E162" s="72">
        <f>'5-Year Plan (2014-19)'!AV99</f>
        <v>0</v>
      </c>
      <c r="F162" s="73">
        <f>'5-Year Plan (2014-19)'!CT99</f>
        <v>0</v>
      </c>
      <c r="G162" s="73">
        <f>'5-Year Plan (2014-19)'!ER99</f>
        <v>0</v>
      </c>
      <c r="H162" s="73">
        <f>'5-Year Plan (2014-19)'!GP99</f>
        <v>0</v>
      </c>
      <c r="I162" s="74">
        <f>'5-Year Plan (2014-19)'!IN99</f>
        <v>0</v>
      </c>
      <c r="J162" s="74">
        <f>'5-Year Plan (2014-19)'!KL99</f>
        <v>0</v>
      </c>
    </row>
    <row r="163" spans="1:10" ht="15.75" thickBot="1">
      <c r="A163" s="1069"/>
      <c r="B163" s="1071" t="s">
        <v>73</v>
      </c>
      <c r="C163" s="1072"/>
      <c r="D163" s="64" t="s">
        <v>49</v>
      </c>
      <c r="E163" s="81">
        <f>'5-Year Plan (2014-19)'!AW99</f>
        <v>0</v>
      </c>
      <c r="F163" s="82">
        <f>'5-Year Plan (2014-19)'!CU99</f>
        <v>0</v>
      </c>
      <c r="G163" s="82">
        <f>'5-Year Plan (2014-19)'!ES99</f>
        <v>0</v>
      </c>
      <c r="H163" s="82">
        <f>'5-Year Plan (2014-19)'!GQ99</f>
        <v>0</v>
      </c>
      <c r="I163" s="83">
        <f>'5-Year Plan (2014-19)'!IO99</f>
        <v>0</v>
      </c>
      <c r="J163" s="83">
        <f>'5-Year Plan (2014-19)'!KM99</f>
        <v>0</v>
      </c>
    </row>
    <row r="164" spans="1:10" ht="15.6" customHeight="1" thickBot="1">
      <c r="A164" s="1073" t="s">
        <v>75</v>
      </c>
      <c r="B164" s="54"/>
      <c r="C164" s="91" t="s">
        <v>86</v>
      </c>
      <c r="D164" s="57" t="s">
        <v>49</v>
      </c>
      <c r="E164" s="60">
        <f>'5-Year Plan (2014-19)'!AX99</f>
        <v>100000</v>
      </c>
      <c r="F164" s="66">
        <f>'5-Year Plan (2014-19)'!CV99</f>
        <v>10000</v>
      </c>
      <c r="G164" s="66">
        <f>'5-Year Plan (2014-19)'!ET99</f>
        <v>10000</v>
      </c>
      <c r="H164" s="66">
        <f>'5-Year Plan (2014-19)'!GR99</f>
        <v>10000</v>
      </c>
      <c r="I164" s="69">
        <f>'5-Year Plan (2014-19)'!IP99</f>
        <v>100000</v>
      </c>
      <c r="J164" s="69">
        <f>'5-Year Plan (2014-19)'!KN99</f>
        <v>100000</v>
      </c>
    </row>
    <row r="165" spans="1:10" ht="32.25" thickBot="1">
      <c r="A165" s="1074"/>
      <c r="B165" s="54"/>
      <c r="C165" s="62" t="s">
        <v>69</v>
      </c>
      <c r="D165" s="57" t="s">
        <v>49</v>
      </c>
      <c r="E165" s="60">
        <f>'5-Year Plan (2014-19)'!AY99</f>
        <v>15000</v>
      </c>
      <c r="F165" s="66">
        <f>'5-Year Plan (2014-19)'!CW99</f>
        <v>15000</v>
      </c>
      <c r="G165" s="66">
        <f>'5-Year Plan (2014-19)'!EU99</f>
        <v>15000</v>
      </c>
      <c r="H165" s="66">
        <f>'5-Year Plan (2014-19)'!GS99</f>
        <v>15000</v>
      </c>
      <c r="I165" s="69">
        <f>'5-Year Plan (2014-19)'!IQ99</f>
        <v>5000</v>
      </c>
      <c r="J165" s="69">
        <f>'5-Year Plan (2014-19)'!KO99</f>
        <v>5000</v>
      </c>
    </row>
    <row r="166" spans="1:10" ht="48" thickBot="1">
      <c r="A166" s="1074"/>
      <c r="B166" s="55"/>
      <c r="C166" s="62" t="s">
        <v>47</v>
      </c>
      <c r="D166" s="7" t="s">
        <v>49</v>
      </c>
      <c r="E166" s="61">
        <f>'5-Year Plan (2014-19)'!AZ99</f>
        <v>190725</v>
      </c>
      <c r="F166" s="70">
        <f>'5-Year Plan (2014-19)'!CX99</f>
        <v>207375</v>
      </c>
      <c r="G166" s="70">
        <f>'5-Year Plan (2014-19)'!EV99</f>
        <v>232000</v>
      </c>
      <c r="H166" s="70">
        <f>'5-Year Plan (2014-19)'!GT99</f>
        <v>205450</v>
      </c>
      <c r="I166" s="71">
        <f>'5-Year Plan (2014-19)'!IR99</f>
        <v>418450</v>
      </c>
      <c r="J166" s="71">
        <f>'5-Year Plan (2014-19)'!KP99</f>
        <v>418450</v>
      </c>
    </row>
    <row r="167" spans="1:10" ht="15" customHeight="1" thickBot="1">
      <c r="A167" s="1075"/>
      <c r="B167" s="953" t="s">
        <v>135</v>
      </c>
      <c r="C167" s="954"/>
      <c r="D167" s="86" t="s">
        <v>49</v>
      </c>
      <c r="E167" s="87">
        <f>SUM(E164:E166)</f>
        <v>305725</v>
      </c>
      <c r="F167" s="87">
        <f t="shared" ref="F167:I167" si="6">SUM(F164:F166)</f>
        <v>232375</v>
      </c>
      <c r="G167" s="87">
        <f t="shared" si="6"/>
        <v>257000</v>
      </c>
      <c r="H167" s="87">
        <f t="shared" si="6"/>
        <v>230450</v>
      </c>
      <c r="I167" s="87">
        <f t="shared" si="6"/>
        <v>523450</v>
      </c>
      <c r="J167" s="87">
        <f t="shared" ref="J167" si="7">SUM(J164:J166)</f>
        <v>523450</v>
      </c>
    </row>
    <row r="168" spans="1:10" ht="15.75" thickBot="1">
      <c r="B168" s="1058" t="s">
        <v>136</v>
      </c>
      <c r="C168" s="1059"/>
      <c r="D168" s="88" t="s">
        <v>49</v>
      </c>
      <c r="E168" s="89">
        <f>SUM(E167,E163,E152)</f>
        <v>2112975</v>
      </c>
      <c r="F168" s="89">
        <f>SUM(F167,F163,F152)</f>
        <v>2281125</v>
      </c>
      <c r="G168" s="89">
        <f>SUM(G167,G163,G152)</f>
        <v>2577000</v>
      </c>
      <c r="H168" s="89">
        <f>SUM(H167,H163,H152)</f>
        <v>2284950</v>
      </c>
      <c r="I168" s="89">
        <f>SUM(I167,I163,I152)</f>
        <v>4707950</v>
      </c>
      <c r="J168" s="89">
        <f t="shared" ref="J168" si="8">SUM(J167,J163,J152)</f>
        <v>4707950</v>
      </c>
    </row>
    <row r="172" spans="1:10" ht="15" thickBot="1"/>
    <row r="173" spans="1:10" ht="21" thickBot="1">
      <c r="E173" s="1090" t="s">
        <v>129</v>
      </c>
      <c r="F173" s="1091"/>
      <c r="G173" s="1091"/>
      <c r="H173" s="1091"/>
      <c r="I173" s="1091"/>
      <c r="J173" s="1092"/>
    </row>
    <row r="174" spans="1:10" ht="15.75" thickBot="1">
      <c r="E174" s="1050" t="s">
        <v>83</v>
      </c>
      <c r="F174" s="1051"/>
      <c r="G174" s="1051"/>
      <c r="H174" s="1051"/>
      <c r="I174" s="1051"/>
      <c r="J174" s="1052"/>
    </row>
    <row r="175" spans="1:10" ht="15.75" thickBot="1">
      <c r="E175" s="661" t="s">
        <v>79</v>
      </c>
      <c r="F175" s="662" t="s">
        <v>80</v>
      </c>
      <c r="G175" s="663" t="s">
        <v>81</v>
      </c>
      <c r="H175" s="664" t="s">
        <v>82</v>
      </c>
      <c r="I175" s="665" t="s">
        <v>224</v>
      </c>
      <c r="J175" s="666" t="s">
        <v>339</v>
      </c>
    </row>
    <row r="176" spans="1:10" ht="15" thickBot="1">
      <c r="A176" s="1076" t="s">
        <v>77</v>
      </c>
      <c r="B176" s="1079" t="s">
        <v>40</v>
      </c>
      <c r="C176" s="1070" t="s">
        <v>42</v>
      </c>
      <c r="D176" s="7" t="s">
        <v>121</v>
      </c>
      <c r="E176" s="58">
        <f>'5-Year Plan (2014-19)'!E104</f>
        <v>1000</v>
      </c>
      <c r="F176" s="67">
        <f>'5-Year Plan (2014-19)'!BC104</f>
        <v>0</v>
      </c>
      <c r="G176" s="67">
        <f>'5-Year Plan (2014-19)'!DA104</f>
        <v>8</v>
      </c>
      <c r="H176" s="67">
        <f>'5-Year Plan (2014-19)'!EY104</f>
        <v>0</v>
      </c>
      <c r="I176" s="68">
        <f>'5-Year Plan (2014-19)'!GW104</f>
        <v>0</v>
      </c>
      <c r="J176" s="68">
        <f>'5-Year Plan (2014-19)'!IU104</f>
        <v>0</v>
      </c>
    </row>
    <row r="177" spans="1:10" ht="15" thickBot="1">
      <c r="A177" s="1077"/>
      <c r="B177" s="1080"/>
      <c r="C177" s="1070"/>
      <c r="D177" s="57" t="s">
        <v>49</v>
      </c>
      <c r="E177" s="59">
        <f>'5-Year Plan (2014-19)'!G104</f>
        <v>3000</v>
      </c>
      <c r="F177" s="66">
        <f>'5-Year Plan (2014-19)'!BE104</f>
        <v>0</v>
      </c>
      <c r="G177" s="66">
        <f>'5-Year Plan (2014-19)'!DC104</f>
        <v>0</v>
      </c>
      <c r="H177" s="66">
        <f>'5-Year Plan (2014-19)'!FA104</f>
        <v>0</v>
      </c>
      <c r="I177" s="69">
        <f>'5-Year Plan (2014-19)'!GY104</f>
        <v>0</v>
      </c>
      <c r="J177" s="69">
        <f>'5-Year Plan (2014-19)'!IW104</f>
        <v>0</v>
      </c>
    </row>
    <row r="178" spans="1:10" ht="15" thickBot="1">
      <c r="A178" s="1077"/>
      <c r="B178" s="1080"/>
      <c r="C178" s="1070" t="s">
        <v>65</v>
      </c>
      <c r="D178" s="7" t="s">
        <v>121</v>
      </c>
      <c r="E178" s="60">
        <f>'5-Year Plan (2014-19)'!H104</f>
        <v>8041</v>
      </c>
      <c r="F178" s="66">
        <f>'5-Year Plan (2014-19)'!BF104</f>
        <v>6621</v>
      </c>
      <c r="G178" s="66">
        <f>'5-Year Plan (2014-19)'!DD104</f>
        <v>1508</v>
      </c>
      <c r="H178" s="66">
        <f>'5-Year Plan (2014-19)'!FB104</f>
        <v>576</v>
      </c>
      <c r="I178" s="69">
        <f>'5-Year Plan (2014-19)'!GZ104</f>
        <v>37</v>
      </c>
      <c r="J178" s="69">
        <f>'5-Year Plan (2014-19)'!IX104</f>
        <v>3</v>
      </c>
    </row>
    <row r="179" spans="1:10" ht="15" thickBot="1">
      <c r="A179" s="1077"/>
      <c r="B179" s="1080"/>
      <c r="C179" s="1070"/>
      <c r="D179" s="57" t="s">
        <v>49</v>
      </c>
      <c r="E179" s="60">
        <f>'5-Year Plan (2014-19)'!J104</f>
        <v>249280</v>
      </c>
      <c r="F179" s="66">
        <f>'5-Year Plan (2014-19)'!BH104</f>
        <v>202690</v>
      </c>
      <c r="G179" s="66">
        <f>'5-Year Plan (2014-19)'!DF104</f>
        <v>60336</v>
      </c>
      <c r="H179" s="66">
        <f>'5-Year Plan (2014-19)'!FD104</f>
        <v>23040</v>
      </c>
      <c r="I179" s="69">
        <f>'5-Year Plan (2014-19)'!HB104</f>
        <v>1480</v>
      </c>
      <c r="J179" s="69">
        <f>'5-Year Plan (2014-19)'!IZ104</f>
        <v>120</v>
      </c>
    </row>
    <row r="180" spans="1:10" ht="15" thickBot="1">
      <c r="A180" s="1077"/>
      <c r="B180" s="1080"/>
      <c r="C180" s="1070" t="s">
        <v>225</v>
      </c>
      <c r="D180" s="7" t="s">
        <v>121</v>
      </c>
      <c r="E180" s="60">
        <f>'5-Year Plan (2014-19)'!K104</f>
        <v>0</v>
      </c>
      <c r="F180" s="66">
        <f>'5-Year Plan (2014-19)'!BI104</f>
        <v>0</v>
      </c>
      <c r="G180" s="66">
        <f>'5-Year Plan (2014-19)'!DG104</f>
        <v>0</v>
      </c>
      <c r="H180" s="66">
        <f>'5-Year Plan (2014-19)'!FE104</f>
        <v>0</v>
      </c>
      <c r="I180" s="69">
        <f>'5-Year Plan (2014-19)'!HC104</f>
        <v>0</v>
      </c>
      <c r="J180" s="69">
        <f>'5-Year Plan (2014-19)'!JA104</f>
        <v>0</v>
      </c>
    </row>
    <row r="181" spans="1:10" ht="15" thickBot="1">
      <c r="A181" s="1077"/>
      <c r="B181" s="1080"/>
      <c r="C181" s="1070"/>
      <c r="D181" s="57" t="s">
        <v>49</v>
      </c>
      <c r="E181" s="60">
        <f>'5-Year Plan (2014-19)'!M104</f>
        <v>0</v>
      </c>
      <c r="F181" s="66">
        <f>'5-Year Plan (2014-19)'!BK104</f>
        <v>0</v>
      </c>
      <c r="G181" s="66">
        <f>'5-Year Plan (2014-19)'!DI104</f>
        <v>0</v>
      </c>
      <c r="H181" s="66">
        <f>'5-Year Plan (2014-19)'!FG104</f>
        <v>0</v>
      </c>
      <c r="I181" s="69">
        <f>'5-Year Plan (2014-19)'!HE104</f>
        <v>0</v>
      </c>
      <c r="J181" s="69">
        <f>'5-Year Plan (2014-19)'!JC104</f>
        <v>0</v>
      </c>
    </row>
    <row r="182" spans="1:10" ht="15" customHeight="1" thickBot="1">
      <c r="A182" s="1077"/>
      <c r="B182" s="1080"/>
      <c r="C182" s="1070" t="s">
        <v>272</v>
      </c>
      <c r="D182" s="7" t="s">
        <v>121</v>
      </c>
      <c r="E182" s="60">
        <f>'5-Year Plan (2014-19)'!N104</f>
        <v>0</v>
      </c>
      <c r="F182" s="66">
        <f>'5-Year Plan (2014-19)'!BL104</f>
        <v>280</v>
      </c>
      <c r="G182" s="66">
        <f>'5-Year Plan (2014-19)'!DJ104</f>
        <v>967</v>
      </c>
      <c r="H182" s="66">
        <f>'5-Year Plan (2014-19)'!FH104</f>
        <v>4471</v>
      </c>
      <c r="I182" s="69">
        <f>'5-Year Plan (2014-19)'!HF104</f>
        <v>840</v>
      </c>
      <c r="J182" s="69">
        <f>'5-Year Plan (2014-19)'!JD104</f>
        <v>1757</v>
      </c>
    </row>
    <row r="183" spans="1:10" ht="15" customHeight="1" thickBot="1">
      <c r="A183" s="1077"/>
      <c r="B183" s="1081"/>
      <c r="C183" s="1070"/>
      <c r="D183" s="57" t="s">
        <v>49</v>
      </c>
      <c r="E183" s="60">
        <f>'5-Year Plan (2014-19)'!P104</f>
        <v>0</v>
      </c>
      <c r="F183" s="66">
        <f>'5-Year Plan (2014-19)'!BN104</f>
        <v>1402</v>
      </c>
      <c r="G183" s="66">
        <f>'5-Year Plan (2014-19)'!DL104</f>
        <v>21497</v>
      </c>
      <c r="H183" s="66">
        <f>'5-Year Plan (2014-19)'!FJ104</f>
        <v>104742</v>
      </c>
      <c r="I183" s="69">
        <f>'5-Year Plan (2014-19)'!HH104</f>
        <v>19446</v>
      </c>
      <c r="J183" s="69">
        <f>'5-Year Plan (2014-19)'!JF104</f>
        <v>41950</v>
      </c>
    </row>
    <row r="184" spans="1:10" ht="15.75" thickBot="1">
      <c r="A184" s="1077"/>
      <c r="B184" s="8"/>
      <c r="C184" s="1070" t="s">
        <v>43</v>
      </c>
      <c r="D184" s="7" t="s">
        <v>121</v>
      </c>
      <c r="E184" s="60">
        <f>'5-Year Plan (2014-19)'!Q104</f>
        <v>1187</v>
      </c>
      <c r="F184" s="66">
        <f>'5-Year Plan (2014-19)'!BO104</f>
        <v>560</v>
      </c>
      <c r="G184" s="66">
        <f>'5-Year Plan (2014-19)'!DM104</f>
        <v>270</v>
      </c>
      <c r="H184" s="66">
        <f>'5-Year Plan (2014-19)'!FK104</f>
        <v>150</v>
      </c>
      <c r="I184" s="69">
        <f>'5-Year Plan (2014-19)'!HI104</f>
        <v>0</v>
      </c>
      <c r="J184" s="69">
        <f>'5-Year Plan (2014-19)'!JG104</f>
        <v>0</v>
      </c>
    </row>
    <row r="185" spans="1:10" ht="15" thickBot="1">
      <c r="A185" s="1077"/>
      <c r="B185" s="47"/>
      <c r="C185" s="1070"/>
      <c r="D185" s="57" t="s">
        <v>49</v>
      </c>
      <c r="E185" s="60">
        <f>'5-Year Plan (2014-19)'!S104</f>
        <v>709254</v>
      </c>
      <c r="F185" s="66">
        <f>'5-Year Plan (2014-19)'!BQ104</f>
        <v>42000</v>
      </c>
      <c r="G185" s="66">
        <f>'5-Year Plan (2014-19)'!DO104</f>
        <v>18750</v>
      </c>
      <c r="H185" s="66">
        <f>'5-Year Plan (2014-19)'!FM104</f>
        <v>11250</v>
      </c>
      <c r="I185" s="69">
        <f>'5-Year Plan (2014-19)'!HK104</f>
        <v>0</v>
      </c>
      <c r="J185" s="69">
        <f>'5-Year Plan (2014-19)'!JI104</f>
        <v>0</v>
      </c>
    </row>
    <row r="186" spans="1:10" ht="15" thickBot="1">
      <c r="A186" s="1077"/>
      <c r="B186" s="48"/>
      <c r="C186" s="1070" t="s">
        <v>41</v>
      </c>
      <c r="D186" s="7" t="s">
        <v>121</v>
      </c>
      <c r="E186" s="60">
        <f>'5-Year Plan (2014-19)'!T104</f>
        <v>0</v>
      </c>
      <c r="F186" s="66">
        <f>'5-Year Plan (2014-19)'!BR104</f>
        <v>0</v>
      </c>
      <c r="G186" s="66">
        <f>'5-Year Plan (2014-19)'!DP104</f>
        <v>0</v>
      </c>
      <c r="H186" s="66">
        <f>'5-Year Plan (2014-19)'!FN104</f>
        <v>0</v>
      </c>
      <c r="I186" s="69">
        <f>'5-Year Plan (2014-19)'!HL104</f>
        <v>77</v>
      </c>
      <c r="J186" s="69">
        <f>'5-Year Plan (2014-19)'!JJ104</f>
        <v>379</v>
      </c>
    </row>
    <row r="187" spans="1:10" ht="15" thickBot="1">
      <c r="A187" s="1077"/>
      <c r="B187" s="48"/>
      <c r="C187" s="1070"/>
      <c r="D187" s="57" t="s">
        <v>49</v>
      </c>
      <c r="E187" s="60">
        <f>'5-Year Plan (2014-19)'!V104</f>
        <v>0</v>
      </c>
      <c r="F187" s="66">
        <f>'5-Year Plan (2014-19)'!BT104</f>
        <v>0</v>
      </c>
      <c r="G187" s="66">
        <f>'5-Year Plan (2014-19)'!DR104</f>
        <v>0</v>
      </c>
      <c r="H187" s="66">
        <f>'5-Year Plan (2014-19)'!FP104</f>
        <v>0</v>
      </c>
      <c r="I187" s="69">
        <f>'5-Year Plan (2014-19)'!HN104</f>
        <v>57281</v>
      </c>
      <c r="J187" s="69">
        <f>'5-Year Plan (2014-19)'!JL104</f>
        <v>263371</v>
      </c>
    </row>
    <row r="188" spans="1:10" ht="14.45" customHeight="1" thickBot="1">
      <c r="A188" s="1077"/>
      <c r="B188" s="48"/>
      <c r="C188" s="963" t="s">
        <v>342</v>
      </c>
      <c r="D188" s="7" t="s">
        <v>121</v>
      </c>
      <c r="E188" s="60">
        <f>'5-Year Plan (2014-19)'!W104</f>
        <v>0</v>
      </c>
      <c r="F188" s="66">
        <f>'5-Year Plan (2014-19)'!BU104</f>
        <v>0</v>
      </c>
      <c r="G188" s="66">
        <f>'5-Year Plan (2014-19)'!DS104</f>
        <v>0</v>
      </c>
      <c r="H188" s="66">
        <f>'5-Year Plan (2014-19)'!FQ104</f>
        <v>0</v>
      </c>
      <c r="I188" s="69">
        <f>'5-Year Plan (2014-19)'!HO104</f>
        <v>0</v>
      </c>
      <c r="J188" s="69">
        <f>'5-Year Plan (2014-19)'!JM104</f>
        <v>0</v>
      </c>
    </row>
    <row r="189" spans="1:10" ht="15" customHeight="1" thickBot="1">
      <c r="A189" s="1077"/>
      <c r="B189" s="48"/>
      <c r="C189" s="964"/>
      <c r="D189" s="57" t="s">
        <v>49</v>
      </c>
      <c r="E189" s="60">
        <f>'5-Year Plan (2014-19)'!Y104</f>
        <v>0</v>
      </c>
      <c r="F189" s="66">
        <f>'5-Year Plan (2014-19)'!BW104</f>
        <v>0</v>
      </c>
      <c r="G189" s="66">
        <f>'5-Year Plan (2014-19)'!DU104</f>
        <v>0</v>
      </c>
      <c r="H189" s="66">
        <f>'5-Year Plan (2014-19)'!FS104</f>
        <v>0</v>
      </c>
      <c r="I189" s="69">
        <f>'5-Year Plan (2014-19)'!HQ104</f>
        <v>0</v>
      </c>
      <c r="J189" s="69">
        <f>'5-Year Plan (2014-19)'!JO104</f>
        <v>0</v>
      </c>
    </row>
    <row r="190" spans="1:10" ht="29.25" thickBot="1">
      <c r="A190" s="1077"/>
      <c r="B190" s="48"/>
      <c r="C190" s="1070" t="s">
        <v>52</v>
      </c>
      <c r="D190" s="7" t="s">
        <v>51</v>
      </c>
      <c r="E190" s="60">
        <f>'5-Year Plan (2014-19)'!Z104</f>
        <v>1119308</v>
      </c>
      <c r="F190" s="66">
        <f>'5-Year Plan (2014-19)'!BX104</f>
        <v>3706024</v>
      </c>
      <c r="G190" s="66">
        <f>'5-Year Plan (2014-19)'!DV104</f>
        <v>971510</v>
      </c>
      <c r="H190" s="66">
        <f>'5-Year Plan (2014-19)'!FT104</f>
        <v>1330000</v>
      </c>
      <c r="I190" s="69">
        <f>'5-Year Plan (2014-19)'!HR104</f>
        <v>1115039</v>
      </c>
      <c r="J190" s="69">
        <f>'5-Year Plan (2014-19)'!JP104</f>
        <v>1000000</v>
      </c>
    </row>
    <row r="191" spans="1:10" ht="15" thickBot="1">
      <c r="A191" s="1077"/>
      <c r="B191" s="48"/>
      <c r="C191" s="1070"/>
      <c r="D191" s="57" t="s">
        <v>49</v>
      </c>
      <c r="E191" s="60">
        <f>'5-Year Plan (2014-19)'!AB104</f>
        <v>499420</v>
      </c>
      <c r="F191" s="66">
        <f>'5-Year Plan (2014-19)'!BZ104</f>
        <v>1071497</v>
      </c>
      <c r="G191" s="66">
        <f>'5-Year Plan (2014-19)'!DX104</f>
        <v>273832</v>
      </c>
      <c r="H191" s="66">
        <f>'5-Year Plan (2014-19)'!FV104</f>
        <v>399000</v>
      </c>
      <c r="I191" s="69">
        <f>'5-Year Plan (2014-19)'!HT104</f>
        <v>334512</v>
      </c>
      <c r="J191" s="69">
        <f>'5-Year Plan (2014-19)'!JR104</f>
        <v>300000</v>
      </c>
    </row>
    <row r="192" spans="1:10" ht="29.25" thickBot="1">
      <c r="A192" s="1077"/>
      <c r="B192" s="48"/>
      <c r="C192" s="401" t="s">
        <v>50</v>
      </c>
      <c r="D192" s="7" t="s">
        <v>51</v>
      </c>
      <c r="E192" s="60">
        <f>'5-Year Plan (2014-19)'!AC104</f>
        <v>2922820</v>
      </c>
      <c r="F192" s="66">
        <f>'5-Year Plan (2014-19)'!CA104</f>
        <v>971510</v>
      </c>
      <c r="G192" s="66">
        <f>'5-Year Plan (2014-19)'!DY104</f>
        <v>1330000</v>
      </c>
      <c r="H192" s="66">
        <f>'5-Year Plan (2014-19)'!FW104</f>
        <v>1115039</v>
      </c>
      <c r="I192" s="69">
        <f>'5-Year Plan (2014-19)'!HU104</f>
        <v>412719</v>
      </c>
      <c r="J192" s="69">
        <f>'5-Year Plan (2014-19)'!JS104</f>
        <v>1805039</v>
      </c>
    </row>
    <row r="193" spans="1:10" ht="15" thickBot="1">
      <c r="A193" s="1077"/>
      <c r="B193" s="48"/>
      <c r="C193" s="1070" t="s">
        <v>120</v>
      </c>
      <c r="D193" s="7" t="s">
        <v>121</v>
      </c>
      <c r="E193" s="60">
        <f>'5-Year Plan (2014-19)'!AD104</f>
        <v>0</v>
      </c>
      <c r="F193" s="66">
        <f>'5-Year Plan (2014-19)'!CB104</f>
        <v>225</v>
      </c>
      <c r="G193" s="66">
        <f>'5-Year Plan (2014-19)'!DZ104</f>
        <v>150</v>
      </c>
      <c r="H193" s="66">
        <f>'5-Year Plan (2014-19)'!FX104</f>
        <v>50</v>
      </c>
      <c r="I193" s="69">
        <f>'5-Year Plan (2014-19)'!HV104</f>
        <v>0</v>
      </c>
      <c r="J193" s="69">
        <f>'5-Year Plan (2014-19)'!JT104</f>
        <v>0</v>
      </c>
    </row>
    <row r="194" spans="1:10" ht="15" thickBot="1">
      <c r="A194" s="1077"/>
      <c r="B194" s="48"/>
      <c r="C194" s="963"/>
      <c r="D194" s="57" t="s">
        <v>49</v>
      </c>
      <c r="E194" s="72">
        <f>'5-Year Plan (2014-19)'!AF104</f>
        <v>0</v>
      </c>
      <c r="F194" s="73">
        <f>'5-Year Plan (2014-19)'!CD104</f>
        <v>284625</v>
      </c>
      <c r="G194" s="73">
        <f>'5-Year Plan (2014-19)'!EB104</f>
        <v>165000</v>
      </c>
      <c r="H194" s="73">
        <f>'5-Year Plan (2014-19)'!FZ104</f>
        <v>55000</v>
      </c>
      <c r="I194" s="74">
        <f>'5-Year Plan (2014-19)'!HX104</f>
        <v>0</v>
      </c>
      <c r="J194" s="74">
        <f>'5-Year Plan (2014-19)'!JV104</f>
        <v>0</v>
      </c>
    </row>
    <row r="195" spans="1:10" ht="15.75" thickBot="1">
      <c r="A195" s="1078"/>
      <c r="B195" s="1082" t="s">
        <v>72</v>
      </c>
      <c r="C195" s="1083"/>
      <c r="D195" s="63" t="s">
        <v>49</v>
      </c>
      <c r="E195" s="78">
        <f>'5-Year Plan (2014-19)'!AG104</f>
        <v>1460954</v>
      </c>
      <c r="F195" s="79">
        <f>'5-Year Plan (2014-19)'!CE104</f>
        <v>1602214</v>
      </c>
      <c r="G195" s="79">
        <f>'5-Year Plan (2014-19)'!EC104</f>
        <v>539415</v>
      </c>
      <c r="H195" s="79">
        <f>'5-Year Plan (2014-19)'!GA104</f>
        <v>593032</v>
      </c>
      <c r="I195" s="80">
        <f>'5-Year Plan (2014-19)'!HY104</f>
        <v>412719</v>
      </c>
      <c r="J195" s="80">
        <f>'5-Year Plan (2014-19)'!JW104</f>
        <v>605441</v>
      </c>
    </row>
    <row r="196" spans="1:10" ht="15" thickBot="1">
      <c r="A196" s="1067" t="s">
        <v>78</v>
      </c>
      <c r="B196" s="50"/>
      <c r="C196" s="1070" t="s">
        <v>68</v>
      </c>
      <c r="D196" s="7" t="s">
        <v>121</v>
      </c>
      <c r="E196" s="75">
        <f>'5-Year Plan (2014-19)'!AH104</f>
        <v>0</v>
      </c>
      <c r="F196" s="76">
        <f>'5-Year Plan (2014-19)'!CF104</f>
        <v>0</v>
      </c>
      <c r="G196" s="76">
        <f>'5-Year Plan (2014-19)'!ED104</f>
        <v>0</v>
      </c>
      <c r="H196" s="76">
        <f>'5-Year Plan (2014-19)'!GB104</f>
        <v>0</v>
      </c>
      <c r="I196" s="77">
        <f>'5-Year Plan (2014-19)'!HZ104</f>
        <v>0</v>
      </c>
      <c r="J196" s="77">
        <f>'5-Year Plan (2014-19)'!JX104</f>
        <v>0</v>
      </c>
    </row>
    <row r="197" spans="1:10" ht="15" thickBot="1">
      <c r="A197" s="1068"/>
      <c r="B197" s="51"/>
      <c r="C197" s="1070"/>
      <c r="D197" s="57" t="s">
        <v>49</v>
      </c>
      <c r="E197" s="60">
        <f>'5-Year Plan (2014-19)'!AJ104</f>
        <v>0</v>
      </c>
      <c r="F197" s="66">
        <f>'5-Year Plan (2014-19)'!CH104</f>
        <v>0</v>
      </c>
      <c r="G197" s="66">
        <f>'5-Year Plan (2014-19)'!EF104</f>
        <v>0</v>
      </c>
      <c r="H197" s="66">
        <f>'5-Year Plan (2014-19)'!GD104</f>
        <v>0</v>
      </c>
      <c r="I197" s="69">
        <f>'5-Year Plan (2014-19)'!IB104</f>
        <v>0</v>
      </c>
      <c r="J197" s="69">
        <f>'5-Year Plan (2014-19)'!JZ104</f>
        <v>0</v>
      </c>
    </row>
    <row r="198" spans="1:10" ht="15" thickBot="1">
      <c r="A198" s="1068"/>
      <c r="B198" s="51"/>
      <c r="C198" s="1070" t="s">
        <v>74</v>
      </c>
      <c r="D198" s="7" t="s">
        <v>121</v>
      </c>
      <c r="E198" s="60">
        <f>'5-Year Plan (2014-19)'!AK104</f>
        <v>0</v>
      </c>
      <c r="F198" s="66">
        <f>'5-Year Plan (2014-19)'!CI104</f>
        <v>0</v>
      </c>
      <c r="G198" s="66">
        <f>'5-Year Plan (2014-19)'!EG104</f>
        <v>0</v>
      </c>
      <c r="H198" s="66">
        <f>'5-Year Plan (2014-19)'!GE104</f>
        <v>0</v>
      </c>
      <c r="I198" s="69">
        <f>'5-Year Plan (2014-19)'!IC104</f>
        <v>0</v>
      </c>
      <c r="J198" s="69">
        <f>'5-Year Plan (2014-19)'!KA104</f>
        <v>0</v>
      </c>
    </row>
    <row r="199" spans="1:10" ht="15" thickBot="1">
      <c r="A199" s="1068"/>
      <c r="B199" s="51"/>
      <c r="C199" s="1070"/>
      <c r="D199" s="57" t="s">
        <v>49</v>
      </c>
      <c r="E199" s="60">
        <f>'5-Year Plan (2014-19)'!AM104</f>
        <v>0</v>
      </c>
      <c r="F199" s="66">
        <f>'5-Year Plan (2014-19)'!CK104</f>
        <v>0</v>
      </c>
      <c r="G199" s="66">
        <f>'5-Year Plan (2014-19)'!EI104</f>
        <v>0</v>
      </c>
      <c r="H199" s="66">
        <f>'5-Year Plan (2014-19)'!GG104</f>
        <v>0</v>
      </c>
      <c r="I199" s="69">
        <f>'5-Year Plan (2014-19)'!IE104</f>
        <v>0</v>
      </c>
      <c r="J199" s="69">
        <f>'5-Year Plan (2014-19)'!KC104</f>
        <v>0</v>
      </c>
    </row>
    <row r="200" spans="1:10" ht="15" thickBot="1">
      <c r="A200" s="1068"/>
      <c r="B200" s="51"/>
      <c r="C200" s="1070" t="s">
        <v>44</v>
      </c>
      <c r="D200" s="7" t="s">
        <v>121</v>
      </c>
      <c r="E200" s="60">
        <f>'5-Year Plan (2014-19)'!AN104</f>
        <v>0</v>
      </c>
      <c r="F200" s="66">
        <f>'5-Year Plan (2014-19)'!CL104</f>
        <v>0</v>
      </c>
      <c r="G200" s="66">
        <f>'5-Year Plan (2014-19)'!EJ104</f>
        <v>0</v>
      </c>
      <c r="H200" s="66">
        <f>'5-Year Plan (2014-19)'!GH104</f>
        <v>0</v>
      </c>
      <c r="I200" s="69">
        <f>'5-Year Plan (2014-19)'!IF104</f>
        <v>0</v>
      </c>
      <c r="J200" s="69">
        <f>'5-Year Plan (2014-19)'!KD104</f>
        <v>0</v>
      </c>
    </row>
    <row r="201" spans="1:10" ht="15" thickBot="1">
      <c r="A201" s="1068"/>
      <c r="B201" s="51"/>
      <c r="C201" s="1070"/>
      <c r="D201" s="57" t="s">
        <v>49</v>
      </c>
      <c r="E201" s="60">
        <f>'5-Year Plan (2014-19)'!AP104</f>
        <v>0</v>
      </c>
      <c r="F201" s="66">
        <f>'5-Year Plan (2014-19)'!CN104</f>
        <v>0</v>
      </c>
      <c r="G201" s="66">
        <f>'5-Year Plan (2014-19)'!EL104</f>
        <v>0</v>
      </c>
      <c r="H201" s="66">
        <f>'5-Year Plan (2014-19)'!GJ104</f>
        <v>0</v>
      </c>
      <c r="I201" s="69">
        <f>'5-Year Plan (2014-19)'!IH104</f>
        <v>0</v>
      </c>
      <c r="J201" s="69">
        <f>'5-Year Plan (2014-19)'!KF104</f>
        <v>0</v>
      </c>
    </row>
    <row r="202" spans="1:10" ht="15" thickBot="1">
      <c r="A202" s="1068"/>
      <c r="B202" s="51"/>
      <c r="C202" s="1070" t="s">
        <v>45</v>
      </c>
      <c r="D202" s="7" t="s">
        <v>121</v>
      </c>
      <c r="E202" s="60">
        <f>'5-Year Plan (2014-19)'!AQ104</f>
        <v>0</v>
      </c>
      <c r="F202" s="66">
        <f>'5-Year Plan (2014-19)'!CO104</f>
        <v>0</v>
      </c>
      <c r="G202" s="66">
        <f>'5-Year Plan (2014-19)'!EM104</f>
        <v>0</v>
      </c>
      <c r="H202" s="66">
        <f>'5-Year Plan (2014-19)'!GK104</f>
        <v>0</v>
      </c>
      <c r="I202" s="69">
        <f>'5-Year Plan (2014-19)'!II104</f>
        <v>0</v>
      </c>
      <c r="J202" s="69">
        <f>'5-Year Plan (2014-19)'!KG104</f>
        <v>0</v>
      </c>
    </row>
    <row r="203" spans="1:10" ht="15" thickBot="1">
      <c r="A203" s="1068"/>
      <c r="B203" s="51"/>
      <c r="C203" s="1070"/>
      <c r="D203" s="57" t="s">
        <v>49</v>
      </c>
      <c r="E203" s="60">
        <f>'5-Year Plan (2014-19)'!AS104</f>
        <v>0</v>
      </c>
      <c r="F203" s="66">
        <f>'5-Year Plan (2014-19)'!CQ104</f>
        <v>0</v>
      </c>
      <c r="G203" s="66">
        <f>'5-Year Plan (2014-19)'!EO104</f>
        <v>0</v>
      </c>
      <c r="H203" s="66">
        <f>'5-Year Plan (2014-19)'!GM104</f>
        <v>0</v>
      </c>
      <c r="I203" s="69">
        <f>'5-Year Plan (2014-19)'!IK104</f>
        <v>0</v>
      </c>
      <c r="J203" s="69">
        <f>'5-Year Plan (2014-19)'!KI104</f>
        <v>0</v>
      </c>
    </row>
    <row r="204" spans="1:10" ht="15" thickBot="1">
      <c r="A204" s="1068"/>
      <c r="B204" s="51"/>
      <c r="C204" s="1070" t="s">
        <v>46</v>
      </c>
      <c r="D204" s="7" t="s">
        <v>121</v>
      </c>
      <c r="E204" s="60">
        <f>'5-Year Plan (2014-19)'!AT104</f>
        <v>0</v>
      </c>
      <c r="F204" s="66">
        <f>'5-Year Plan (2014-19)'!CR104</f>
        <v>0</v>
      </c>
      <c r="G204" s="66">
        <f>'5-Year Plan (2014-19)'!EP104</f>
        <v>0</v>
      </c>
      <c r="H204" s="66">
        <f>'5-Year Plan (2014-19)'!GN104</f>
        <v>0</v>
      </c>
      <c r="I204" s="69">
        <f>'5-Year Plan (2014-19)'!IL104</f>
        <v>0</v>
      </c>
      <c r="J204" s="69">
        <f>'5-Year Plan (2014-19)'!KJ104</f>
        <v>0</v>
      </c>
    </row>
    <row r="205" spans="1:10" ht="15" thickBot="1">
      <c r="A205" s="1068"/>
      <c r="B205" s="52"/>
      <c r="C205" s="1070"/>
      <c r="D205" s="57" t="s">
        <v>49</v>
      </c>
      <c r="E205" s="72">
        <f>'5-Year Plan (2014-19)'!AV104</f>
        <v>0</v>
      </c>
      <c r="F205" s="73">
        <f>'5-Year Plan (2014-19)'!CT104</f>
        <v>0</v>
      </c>
      <c r="G205" s="73">
        <f>'5-Year Plan (2014-19)'!ER104</f>
        <v>0</v>
      </c>
      <c r="H205" s="73">
        <f>'5-Year Plan (2014-19)'!GP104</f>
        <v>0</v>
      </c>
      <c r="I205" s="74">
        <f>'5-Year Plan (2014-19)'!IN104</f>
        <v>0</v>
      </c>
      <c r="J205" s="74">
        <f>'5-Year Plan (2014-19)'!KL104</f>
        <v>0</v>
      </c>
    </row>
    <row r="206" spans="1:10" ht="15.75" thickBot="1">
      <c r="A206" s="1069"/>
      <c r="B206" s="1071" t="s">
        <v>73</v>
      </c>
      <c r="C206" s="1072"/>
      <c r="D206" s="64" t="s">
        <v>49</v>
      </c>
      <c r="E206" s="81">
        <f>'5-Year Plan (2014-19)'!AW104</f>
        <v>0</v>
      </c>
      <c r="F206" s="82">
        <f>'5-Year Plan (2014-19)'!CU104</f>
        <v>0</v>
      </c>
      <c r="G206" s="82">
        <f>'5-Year Plan (2014-19)'!ES104</f>
        <v>0</v>
      </c>
      <c r="H206" s="82">
        <f>'5-Year Plan (2014-19)'!GQ104</f>
        <v>0</v>
      </c>
      <c r="I206" s="83">
        <f>'5-Year Plan (2014-19)'!IO104</f>
        <v>0</v>
      </c>
      <c r="J206" s="83">
        <f>'5-Year Plan (2014-19)'!KM104</f>
        <v>0</v>
      </c>
    </row>
    <row r="207" spans="1:10" ht="16.5" thickBot="1">
      <c r="A207" s="1073" t="s">
        <v>75</v>
      </c>
      <c r="B207" s="54"/>
      <c r="C207" s="91" t="s">
        <v>86</v>
      </c>
      <c r="D207" s="57" t="s">
        <v>49</v>
      </c>
      <c r="E207" s="60">
        <f>'5-Year Plan (2014-19)'!AX104</f>
        <v>7500</v>
      </c>
      <c r="F207" s="66">
        <f>'5-Year Plan (2014-19)'!CV104</f>
        <v>0</v>
      </c>
      <c r="G207" s="66">
        <f>'5-Year Plan (2014-19)'!ET104</f>
        <v>0</v>
      </c>
      <c r="H207" s="66">
        <f>'5-Year Plan (2014-19)'!GR104</f>
        <v>0</v>
      </c>
      <c r="I207" s="69">
        <f>'5-Year Plan (2014-19)'!IP104</f>
        <v>0</v>
      </c>
      <c r="J207" s="69">
        <f>'5-Year Plan (2014-19)'!KN104</f>
        <v>0</v>
      </c>
    </row>
    <row r="208" spans="1:10" ht="32.25" thickBot="1">
      <c r="A208" s="1074"/>
      <c r="B208" s="54"/>
      <c r="C208" s="62" t="s">
        <v>69</v>
      </c>
      <c r="D208" s="57" t="s">
        <v>49</v>
      </c>
      <c r="E208" s="60">
        <f>'5-Year Plan (2014-19)'!AY104</f>
        <v>25940</v>
      </c>
      <c r="F208" s="66">
        <f>'5-Year Plan (2014-19)'!CW104</f>
        <v>5000</v>
      </c>
      <c r="G208" s="66">
        <f>'5-Year Plan (2014-19)'!EU104</f>
        <v>5000</v>
      </c>
      <c r="H208" s="66">
        <f>'5-Year Plan (2014-19)'!GS104</f>
        <v>5000</v>
      </c>
      <c r="I208" s="69">
        <f>'5-Year Plan (2014-19)'!IQ104</f>
        <v>5000</v>
      </c>
      <c r="J208" s="69">
        <f>'5-Year Plan (2014-19)'!KO104</f>
        <v>5000</v>
      </c>
    </row>
    <row r="209" spans="1:10" ht="48" thickBot="1">
      <c r="A209" s="1074"/>
      <c r="B209" s="55"/>
      <c r="C209" s="62" t="s">
        <v>47</v>
      </c>
      <c r="D209" s="7" t="s">
        <v>49</v>
      </c>
      <c r="E209" s="61">
        <f>'5-Year Plan (2014-19)'!AZ104</f>
        <v>146845.4</v>
      </c>
      <c r="F209" s="70">
        <f>'5-Year Plan (2014-19)'!CX104</f>
        <v>160221.40000000002</v>
      </c>
      <c r="G209" s="70">
        <f>'5-Year Plan (2014-19)'!EV104</f>
        <v>53941.5</v>
      </c>
      <c r="H209" s="70">
        <f>'5-Year Plan (2014-19)'!GT104</f>
        <v>59303.199999999997</v>
      </c>
      <c r="I209" s="71">
        <f>'5-Year Plan (2014-19)'!IR104</f>
        <v>41271.900000000009</v>
      </c>
      <c r="J209" s="71">
        <f>'5-Year Plan (2014-19)'!KP104</f>
        <v>60544.100000000006</v>
      </c>
    </row>
    <row r="210" spans="1:10" ht="15.75" thickBot="1">
      <c r="A210" s="1075"/>
      <c r="B210" s="953" t="s">
        <v>135</v>
      </c>
      <c r="C210" s="954"/>
      <c r="D210" s="86" t="s">
        <v>49</v>
      </c>
      <c r="E210" s="87">
        <f>SUM(E207:E209)</f>
        <v>180285.4</v>
      </c>
      <c r="F210" s="87">
        <f t="shared" ref="F210:J210" si="9">SUM(F207:F209)</f>
        <v>165221.40000000002</v>
      </c>
      <c r="G210" s="87">
        <f t="shared" si="9"/>
        <v>58941.5</v>
      </c>
      <c r="H210" s="87">
        <f t="shared" si="9"/>
        <v>64303.199999999997</v>
      </c>
      <c r="I210" s="87">
        <f t="shared" si="9"/>
        <v>46271.900000000009</v>
      </c>
      <c r="J210" s="87">
        <f t="shared" si="9"/>
        <v>65544.100000000006</v>
      </c>
    </row>
    <row r="211" spans="1:10" ht="15.75" thickBot="1">
      <c r="B211" s="1058" t="s">
        <v>136</v>
      </c>
      <c r="C211" s="1059"/>
      <c r="D211" s="88" t="s">
        <v>49</v>
      </c>
      <c r="E211" s="89">
        <f>SUM(E210,E206,E195)</f>
        <v>1641239.4</v>
      </c>
      <c r="F211" s="89">
        <f>SUM(F210,F206,F195)</f>
        <v>1767435.4</v>
      </c>
      <c r="G211" s="89">
        <f>SUM(G210,G206,G195)</f>
        <v>598356.5</v>
      </c>
      <c r="H211" s="89">
        <f>SUM(H210,H206,H195)</f>
        <v>657335.19999999995</v>
      </c>
      <c r="I211" s="89">
        <f>SUM(I210,I206,I195)</f>
        <v>458990.9</v>
      </c>
      <c r="J211" s="89">
        <f t="shared" ref="J211" si="10">SUM(J210,J206,J195)</f>
        <v>670985.1</v>
      </c>
    </row>
  </sheetData>
  <sheetProtection sheet="1" objects="1" scenarios="1"/>
  <mergeCells count="120">
    <mergeCell ref="C59:C60"/>
    <mergeCell ref="C102:C103"/>
    <mergeCell ref="C145:C146"/>
    <mergeCell ref="C188:C189"/>
    <mergeCell ref="A207:A210"/>
    <mergeCell ref="B210:C210"/>
    <mergeCell ref="B211:C211"/>
    <mergeCell ref="A196:A206"/>
    <mergeCell ref="C196:C197"/>
    <mergeCell ref="C198:C199"/>
    <mergeCell ref="C200:C201"/>
    <mergeCell ref="C202:C203"/>
    <mergeCell ref="C204:C205"/>
    <mergeCell ref="B206:C206"/>
    <mergeCell ref="B82:C82"/>
    <mergeCell ref="E173:J173"/>
    <mergeCell ref="E174:J174"/>
    <mergeCell ref="A176:A195"/>
    <mergeCell ref="B176:B183"/>
    <mergeCell ref="C176:C177"/>
    <mergeCell ref="C178:C179"/>
    <mergeCell ref="C180:C181"/>
    <mergeCell ref="A153:A163"/>
    <mergeCell ref="C153:C154"/>
    <mergeCell ref="C155:C156"/>
    <mergeCell ref="C157:C158"/>
    <mergeCell ref="C159:C160"/>
    <mergeCell ref="C161:C162"/>
    <mergeCell ref="B163:C163"/>
    <mergeCell ref="C182:C183"/>
    <mergeCell ref="C184:C185"/>
    <mergeCell ref="C186:C187"/>
    <mergeCell ref="C190:C191"/>
    <mergeCell ref="C193:C194"/>
    <mergeCell ref="B195:C195"/>
    <mergeCell ref="A164:A167"/>
    <mergeCell ref="B167:C167"/>
    <mergeCell ref="B168:C168"/>
    <mergeCell ref="E130:J130"/>
    <mergeCell ref="E131:J131"/>
    <mergeCell ref="A133:A152"/>
    <mergeCell ref="B133:B140"/>
    <mergeCell ref="C133:C134"/>
    <mergeCell ref="C135:C136"/>
    <mergeCell ref="C137:C138"/>
    <mergeCell ref="A110:A120"/>
    <mergeCell ref="C110:C111"/>
    <mergeCell ref="C112:C113"/>
    <mergeCell ref="C114:C115"/>
    <mergeCell ref="C116:C117"/>
    <mergeCell ref="C118:C119"/>
    <mergeCell ref="B120:C120"/>
    <mergeCell ref="C139:C140"/>
    <mergeCell ref="C141:C142"/>
    <mergeCell ref="C143:C144"/>
    <mergeCell ref="C147:C148"/>
    <mergeCell ref="C150:C151"/>
    <mergeCell ref="B152:C152"/>
    <mergeCell ref="A121:A124"/>
    <mergeCell ref="B124:C124"/>
    <mergeCell ref="B125:C125"/>
    <mergeCell ref="B38:C38"/>
    <mergeCell ref="B39:C39"/>
    <mergeCell ref="E87:J87"/>
    <mergeCell ref="E88:J88"/>
    <mergeCell ref="A90:A109"/>
    <mergeCell ref="B90:B97"/>
    <mergeCell ref="C90:C91"/>
    <mergeCell ref="C92:C93"/>
    <mergeCell ref="C94:C95"/>
    <mergeCell ref="A67:A77"/>
    <mergeCell ref="C67:C68"/>
    <mergeCell ref="C69:C70"/>
    <mergeCell ref="C71:C72"/>
    <mergeCell ref="C73:C74"/>
    <mergeCell ref="C75:C76"/>
    <mergeCell ref="B77:C77"/>
    <mergeCell ref="C96:C97"/>
    <mergeCell ref="C98:C99"/>
    <mergeCell ref="C100:C101"/>
    <mergeCell ref="C104:C105"/>
    <mergeCell ref="C107:C108"/>
    <mergeCell ref="B109:C109"/>
    <mergeCell ref="A78:A81"/>
    <mergeCell ref="B81:C81"/>
    <mergeCell ref="E44:J44"/>
    <mergeCell ref="E45:J45"/>
    <mergeCell ref="A47:A66"/>
    <mergeCell ref="B47:B54"/>
    <mergeCell ref="C47:C48"/>
    <mergeCell ref="C49:C50"/>
    <mergeCell ref="C51:C52"/>
    <mergeCell ref="C18:C19"/>
    <mergeCell ref="C21:C22"/>
    <mergeCell ref="B23:C23"/>
    <mergeCell ref="A24:A34"/>
    <mergeCell ref="C24:C25"/>
    <mergeCell ref="C26:C27"/>
    <mergeCell ref="C28:C29"/>
    <mergeCell ref="C30:C31"/>
    <mergeCell ref="C32:C33"/>
    <mergeCell ref="B34:C34"/>
    <mergeCell ref="C53:C54"/>
    <mergeCell ref="C55:C56"/>
    <mergeCell ref="C57:C58"/>
    <mergeCell ref="C61:C62"/>
    <mergeCell ref="C64:C65"/>
    <mergeCell ref="B66:C66"/>
    <mergeCell ref="A35:A38"/>
    <mergeCell ref="E1:J1"/>
    <mergeCell ref="E2:J2"/>
    <mergeCell ref="A4:A23"/>
    <mergeCell ref="B4:B11"/>
    <mergeCell ref="C4:C5"/>
    <mergeCell ref="C6:C7"/>
    <mergeCell ref="C8:C9"/>
    <mergeCell ref="C10:C11"/>
    <mergeCell ref="C12:C13"/>
    <mergeCell ref="C14:C15"/>
    <mergeCell ref="C16:C17"/>
  </mergeCell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sheetPr>
    <tabColor theme="9" tint="0.59999389629810485"/>
    <pageSetUpPr fitToPage="1"/>
  </sheetPr>
  <dimension ref="A1:BA31"/>
  <sheetViews>
    <sheetView topLeftCell="J1" zoomScale="80" zoomScaleNormal="80" workbookViewId="0">
      <selection activeCell="V6" sqref="V6:V31"/>
    </sheetView>
  </sheetViews>
  <sheetFormatPr defaultRowHeight="15"/>
  <cols>
    <col min="3" max="3" width="20.5703125" bestFit="1" customWidth="1"/>
    <col min="9" max="9" width="12.85546875" customWidth="1"/>
    <col min="18" max="18" width="12.85546875" customWidth="1"/>
    <col min="25" max="25" width="12.5703125" customWidth="1"/>
    <col min="27" max="27" width="11.7109375" customWidth="1"/>
    <col min="28" max="28" width="13.140625" customWidth="1"/>
    <col min="31" max="32" width="11.140625" customWidth="1"/>
    <col min="35" max="35" width="11.42578125" customWidth="1"/>
    <col min="44" max="44" width="10.85546875" customWidth="1"/>
    <col min="48" max="49" width="11.42578125" customWidth="1"/>
    <col min="51" max="51" width="10.5703125" customWidth="1"/>
    <col min="52" max="52" width="14"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46" t="s">
        <v>49</v>
      </c>
      <c r="BA5" s="592"/>
    </row>
    <row r="6" spans="1:53">
      <c r="A6" s="595" t="s">
        <v>14</v>
      </c>
      <c r="B6" s="294"/>
      <c r="C6" s="596"/>
      <c r="D6" s="148">
        <f>'5-Year Plan (2014-19)'!BC84</f>
        <v>0</v>
      </c>
      <c r="E6" s="148" t="str">
        <f>'5-Year Plan (2014-19)'!BD84</f>
        <v/>
      </c>
      <c r="F6" s="158">
        <f>'5-Year Plan (2014-19)'!BE84</f>
        <v>0</v>
      </c>
      <c r="G6" s="148">
        <f>'5-Year Plan (2014-19)'!BF84</f>
        <v>0</v>
      </c>
      <c r="H6" s="148" t="str">
        <f>'5-Year Plan (2014-19)'!BG84</f>
        <v/>
      </c>
      <c r="I6" s="158">
        <f>'5-Year Plan (2014-19)'!BH84</f>
        <v>0</v>
      </c>
      <c r="J6" s="148">
        <f>'5-Year Plan (2014-19)'!BI84</f>
        <v>0</v>
      </c>
      <c r="K6" s="148" t="str">
        <f>'5-Year Plan (2014-19)'!BJ84</f>
        <v/>
      </c>
      <c r="L6" s="158">
        <f>'5-Year Plan (2014-19)'!BK84</f>
        <v>0</v>
      </c>
      <c r="M6" s="148">
        <f>'5-Year Plan (2014-19)'!BL84</f>
        <v>0</v>
      </c>
      <c r="N6" s="148" t="str">
        <f>'5-Year Plan (2014-19)'!BM84</f>
        <v/>
      </c>
      <c r="O6" s="158">
        <f>'5-Year Plan (2014-19)'!BN84</f>
        <v>0</v>
      </c>
      <c r="P6" s="148">
        <f>'5-Year Plan (2014-19)'!BO84</f>
        <v>0</v>
      </c>
      <c r="Q6" s="148" t="str">
        <f>'5-Year Plan (2014-19)'!BP84</f>
        <v/>
      </c>
      <c r="R6" s="158">
        <f>'5-Year Plan (2014-19)'!BQ84</f>
        <v>0</v>
      </c>
      <c r="S6" s="148">
        <f>'5-Year Plan (2014-19)'!BR84</f>
        <v>0</v>
      </c>
      <c r="T6" s="148" t="str">
        <f>'5-Year Plan (2014-19)'!BS84</f>
        <v/>
      </c>
      <c r="U6" s="158">
        <f>'5-Year Plan (2014-19)'!BT84</f>
        <v>0</v>
      </c>
      <c r="V6" s="685"/>
      <c r="W6" s="158"/>
      <c r="X6" s="158"/>
      <c r="Y6" s="148">
        <f>'5-Year Plan (2014-19)'!BX84</f>
        <v>0</v>
      </c>
      <c r="Z6" s="240" t="str">
        <f>'5-Year Plan (2014-19)'!BY84</f>
        <v/>
      </c>
      <c r="AA6" s="158">
        <f>'5-Year Plan (2014-19)'!BZ84</f>
        <v>0</v>
      </c>
      <c r="AB6" s="148">
        <f>'5-Year Plan (2014-19)'!CA84</f>
        <v>0</v>
      </c>
      <c r="AC6" s="148">
        <f>'5-Year Plan (2014-19)'!CB84</f>
        <v>0</v>
      </c>
      <c r="AD6" s="148" t="str">
        <f>'5-Year Plan (2014-19)'!CC84</f>
        <v/>
      </c>
      <c r="AE6" s="158">
        <f>'5-Year Plan (2014-19)'!CD84</f>
        <v>0</v>
      </c>
      <c r="AF6" s="158">
        <f>'5-Year Plan (2014-19)'!CE84</f>
        <v>0</v>
      </c>
      <c r="AG6" s="148">
        <f>'5-Year Plan (2014-19)'!CF84</f>
        <v>0</v>
      </c>
      <c r="AH6" s="148" t="str">
        <f>'5-Year Plan (2014-19)'!CG84</f>
        <v/>
      </c>
      <c r="AI6" s="158">
        <f>'5-Year Plan (2014-19)'!CH84</f>
        <v>0</v>
      </c>
      <c r="AJ6" s="148">
        <f>'5-Year Plan (2014-19)'!CI84</f>
        <v>0</v>
      </c>
      <c r="AK6" s="148" t="str">
        <f>'5-Year Plan (2014-19)'!CJ84</f>
        <v/>
      </c>
      <c r="AL6" s="158">
        <f>'5-Year Plan (2014-19)'!CK84</f>
        <v>0</v>
      </c>
      <c r="AM6" s="148">
        <f>'5-Year Plan (2014-19)'!CL84</f>
        <v>0</v>
      </c>
      <c r="AN6" s="148" t="str">
        <f>'5-Year Plan (2014-19)'!CM84</f>
        <v/>
      </c>
      <c r="AO6" s="158">
        <f>'5-Year Plan (2014-19)'!CN84</f>
        <v>0</v>
      </c>
      <c r="AP6" s="148">
        <f>'5-Year Plan (2014-19)'!CO84</f>
        <v>0</v>
      </c>
      <c r="AQ6" s="148" t="str">
        <f>'5-Year Plan (2014-19)'!CP84</f>
        <v/>
      </c>
      <c r="AR6" s="158">
        <f>'5-Year Plan (2014-19)'!CQ84</f>
        <v>0</v>
      </c>
      <c r="AS6" s="148">
        <f>'5-Year Plan (2014-19)'!CR84</f>
        <v>0</v>
      </c>
      <c r="AT6" s="148" t="str">
        <f>'5-Year Plan (2014-19)'!CS84</f>
        <v/>
      </c>
      <c r="AU6" s="158">
        <f>'5-Year Plan (2014-19)'!CT84</f>
        <v>0</v>
      </c>
      <c r="AV6" s="158">
        <f>'5-Year Plan (2014-19)'!CU84</f>
        <v>0</v>
      </c>
      <c r="AW6" s="158">
        <f>'5-Year Plan (2014-19)'!CV84</f>
        <v>0</v>
      </c>
      <c r="AX6" s="158">
        <f>'5-Year Plan (2014-19)'!CW84</f>
        <v>0</v>
      </c>
      <c r="AY6" s="158">
        <f>'5-Year Plan (2014-19)'!CX84</f>
        <v>0</v>
      </c>
      <c r="AZ6" s="146">
        <f>'5-Year Plan (2014-19)'!CY84</f>
        <v>0</v>
      </c>
      <c r="BA6" s="593"/>
    </row>
    <row r="7" spans="1:53" ht="28.5">
      <c r="A7" s="24"/>
      <c r="B7" s="16" t="s">
        <v>15</v>
      </c>
      <c r="C7" s="17" t="s">
        <v>1</v>
      </c>
      <c r="D7" s="391">
        <f>'5-Year Plan (2014-19)'!BC85</f>
        <v>0</v>
      </c>
      <c r="E7" s="391" t="str">
        <f>'5-Year Plan (2014-19)'!BD85</f>
        <v/>
      </c>
      <c r="F7" s="392">
        <f>'5-Year Plan (2014-19)'!BE85</f>
        <v>0</v>
      </c>
      <c r="G7" s="391">
        <f>'5-Year Plan (2014-19)'!BF85</f>
        <v>5000</v>
      </c>
      <c r="H7" s="391">
        <f>'5-Year Plan (2014-19)'!BG85</f>
        <v>25</v>
      </c>
      <c r="I7" s="392">
        <f>'5-Year Plan (2014-19)'!BH85</f>
        <v>125000</v>
      </c>
      <c r="J7" s="391">
        <f>'5-Year Plan (2014-19)'!BI85</f>
        <v>0</v>
      </c>
      <c r="K7" s="391" t="str">
        <f>'5-Year Plan (2014-19)'!BJ85</f>
        <v/>
      </c>
      <c r="L7" s="392">
        <f>'5-Year Plan (2014-19)'!BK85</f>
        <v>0</v>
      </c>
      <c r="M7" s="391">
        <f>'5-Year Plan (2014-19)'!BL85</f>
        <v>1000</v>
      </c>
      <c r="N7" s="391">
        <f>'5-Year Plan (2014-19)'!BM85</f>
        <v>30</v>
      </c>
      <c r="O7" s="392">
        <f>'5-Year Plan (2014-19)'!BN85</f>
        <v>30000</v>
      </c>
      <c r="P7" s="391">
        <f>'5-Year Plan (2014-19)'!BO85</f>
        <v>900</v>
      </c>
      <c r="Q7" s="391">
        <f>'5-Year Plan (2014-19)'!BP85</f>
        <v>1222.2222222222222</v>
      </c>
      <c r="R7" s="392">
        <f>'5-Year Plan (2014-19)'!BQ85</f>
        <v>1100000</v>
      </c>
      <c r="S7" s="391">
        <f>'5-Year Plan (2014-19)'!BR85</f>
        <v>0</v>
      </c>
      <c r="T7" s="391" t="str">
        <f>'5-Year Plan (2014-19)'!BS85</f>
        <v/>
      </c>
      <c r="U7" s="392">
        <f>'5-Year Plan (2014-19)'!BT85</f>
        <v>0</v>
      </c>
      <c r="V7" s="683"/>
      <c r="W7" s="392"/>
      <c r="X7" s="392"/>
      <c r="Y7" s="391">
        <f>'5-Year Plan (2014-19)'!BX85</f>
        <v>1300000</v>
      </c>
      <c r="Z7" s="393">
        <f>'5-Year Plan (2014-19)'!BY85</f>
        <v>0.5</v>
      </c>
      <c r="AA7" s="392">
        <f>'5-Year Plan (2014-19)'!BZ85</f>
        <v>650000</v>
      </c>
      <c r="AB7" s="391">
        <f>'5-Year Plan (2014-19)'!CA85</f>
        <v>1000000</v>
      </c>
      <c r="AC7" s="391">
        <f>'5-Year Plan (2014-19)'!CB85</f>
        <v>0</v>
      </c>
      <c r="AD7" s="391" t="str">
        <f>'5-Year Plan (2014-19)'!CC85</f>
        <v/>
      </c>
      <c r="AE7" s="392">
        <f>'5-Year Plan (2014-19)'!CD85</f>
        <v>0</v>
      </c>
      <c r="AF7" s="392">
        <f>'5-Year Plan (2014-19)'!CE85</f>
        <v>1905000</v>
      </c>
      <c r="AG7" s="391">
        <f>'5-Year Plan (2014-19)'!CF85</f>
        <v>0</v>
      </c>
      <c r="AH7" s="391">
        <f>'5-Year Plan (2014-19)'!CG85</f>
        <v>0</v>
      </c>
      <c r="AI7" s="392">
        <f>'5-Year Plan (2014-19)'!CH85</f>
        <v>0</v>
      </c>
      <c r="AJ7" s="391">
        <f>'5-Year Plan (2014-19)'!CI85</f>
        <v>0</v>
      </c>
      <c r="AK7" s="391" t="str">
        <f>'5-Year Plan (2014-19)'!CJ85</f>
        <v/>
      </c>
      <c r="AL7" s="392">
        <f>'5-Year Plan (2014-19)'!CK85</f>
        <v>0</v>
      </c>
      <c r="AM7" s="391">
        <f>'5-Year Plan (2014-19)'!CL85</f>
        <v>0</v>
      </c>
      <c r="AN7" s="391" t="str">
        <f>'5-Year Plan (2014-19)'!CM85</f>
        <v/>
      </c>
      <c r="AO7" s="392">
        <f>'5-Year Plan (2014-19)'!CN85</f>
        <v>0</v>
      </c>
      <c r="AP7" s="391">
        <f>'5-Year Plan (2014-19)'!CO85</f>
        <v>0</v>
      </c>
      <c r="AQ7" s="391" t="str">
        <f>'5-Year Plan (2014-19)'!CP85</f>
        <v/>
      </c>
      <c r="AR7" s="392">
        <f>'5-Year Plan (2014-19)'!CQ85</f>
        <v>0</v>
      </c>
      <c r="AS7" s="391">
        <f>'5-Year Plan (2014-19)'!CR85</f>
        <v>0</v>
      </c>
      <c r="AT7" s="391" t="str">
        <f>'5-Year Plan (2014-19)'!CS85</f>
        <v/>
      </c>
      <c r="AU7" s="392">
        <f>'5-Year Plan (2014-19)'!CT85</f>
        <v>0</v>
      </c>
      <c r="AV7" s="392">
        <f>'5-Year Plan (2014-19)'!CU85</f>
        <v>0</v>
      </c>
      <c r="AW7" s="392">
        <f>'5-Year Plan (2014-19)'!CV85</f>
        <v>100000</v>
      </c>
      <c r="AX7" s="35">
        <f>'5-Year Plan (2014-19)'!CW85</f>
        <v>5000</v>
      </c>
      <c r="AY7" s="399">
        <f>'5-Year Plan (2014-19)'!CX85</f>
        <v>190500</v>
      </c>
      <c r="AZ7" s="45">
        <f>'5-Year Plan (2014-19)'!CY85</f>
        <v>2200500</v>
      </c>
      <c r="BA7" s="593"/>
    </row>
    <row r="8" spans="1:53">
      <c r="A8" s="24"/>
      <c r="B8" s="16"/>
      <c r="C8" s="17" t="s">
        <v>55</v>
      </c>
      <c r="D8" s="391">
        <f>'5-Year Plan (2014-19)'!BC86</f>
        <v>0</v>
      </c>
      <c r="E8" s="391" t="str">
        <f>'5-Year Plan (2014-19)'!BD86</f>
        <v/>
      </c>
      <c r="F8" s="392">
        <f>'5-Year Plan (2014-19)'!BE86</f>
        <v>0</v>
      </c>
      <c r="G8" s="391">
        <f>'5-Year Plan (2014-19)'!BF86</f>
        <v>210.8</v>
      </c>
      <c r="H8" s="391">
        <f>'5-Year Plan (2014-19)'!BG86</f>
        <v>15.630929791271347</v>
      </c>
      <c r="I8" s="392">
        <f>'5-Year Plan (2014-19)'!BH86</f>
        <v>3295</v>
      </c>
      <c r="J8" s="391">
        <f>'5-Year Plan (2014-19)'!BI86</f>
        <v>0</v>
      </c>
      <c r="K8" s="391" t="str">
        <f>'5-Year Plan (2014-19)'!BJ86</f>
        <v/>
      </c>
      <c r="L8" s="392">
        <f>'5-Year Plan (2014-19)'!BK86</f>
        <v>0</v>
      </c>
      <c r="M8" s="391">
        <f>'5-Year Plan (2014-19)'!BL86</f>
        <v>0</v>
      </c>
      <c r="N8" s="391" t="str">
        <f>'5-Year Plan (2014-19)'!BM86</f>
        <v/>
      </c>
      <c r="O8" s="392">
        <f>'5-Year Plan (2014-19)'!BN86</f>
        <v>0</v>
      </c>
      <c r="P8" s="391">
        <f>'5-Year Plan (2014-19)'!BO86</f>
        <v>0</v>
      </c>
      <c r="Q8" s="391" t="str">
        <f>'5-Year Plan (2014-19)'!BP86</f>
        <v/>
      </c>
      <c r="R8" s="392">
        <f>'5-Year Plan (2014-19)'!BQ86</f>
        <v>0</v>
      </c>
      <c r="S8" s="391">
        <f>'5-Year Plan (2014-19)'!BR86</f>
        <v>660.1</v>
      </c>
      <c r="T8" s="391">
        <f>'5-Year Plan (2014-19)'!BS86</f>
        <v>527.42463263141951</v>
      </c>
      <c r="U8" s="392">
        <f>'5-Year Plan (2014-19)'!BT86</f>
        <v>348153</v>
      </c>
      <c r="V8" s="683"/>
      <c r="W8" s="392"/>
      <c r="X8" s="392"/>
      <c r="Y8" s="391">
        <f>'5-Year Plan (2014-19)'!BX86</f>
        <v>1493544</v>
      </c>
      <c r="Z8" s="393">
        <f>'5-Year Plan (2014-19)'!BY86</f>
        <v>0.39128140851558441</v>
      </c>
      <c r="AA8" s="392">
        <f>'5-Year Plan (2014-19)'!BZ86</f>
        <v>584396</v>
      </c>
      <c r="AB8" s="391">
        <f>'5-Year Plan (2014-19)'!CA86</f>
        <v>1000000</v>
      </c>
      <c r="AC8" s="391">
        <f>'5-Year Plan (2014-19)'!CB86</f>
        <v>0</v>
      </c>
      <c r="AD8" s="391" t="str">
        <f>'5-Year Plan (2014-19)'!CC86</f>
        <v/>
      </c>
      <c r="AE8" s="392">
        <f>'5-Year Plan (2014-19)'!CD86</f>
        <v>0</v>
      </c>
      <c r="AF8" s="392">
        <f>'5-Year Plan (2014-19)'!CE86</f>
        <v>935844</v>
      </c>
      <c r="AG8" s="391">
        <f>'5-Year Plan (2014-19)'!CF86</f>
        <v>0</v>
      </c>
      <c r="AH8" s="391" t="str">
        <f>'5-Year Plan (2014-19)'!CG86</f>
        <v/>
      </c>
      <c r="AI8" s="392">
        <f>'5-Year Plan (2014-19)'!CH86</f>
        <v>0</v>
      </c>
      <c r="AJ8" s="391">
        <f>'5-Year Plan (2014-19)'!CI86</f>
        <v>0</v>
      </c>
      <c r="AK8" s="391" t="str">
        <f>'5-Year Plan (2014-19)'!CJ86</f>
        <v/>
      </c>
      <c r="AL8" s="392">
        <f>'5-Year Plan (2014-19)'!CK86</f>
        <v>0</v>
      </c>
      <c r="AM8" s="391">
        <f>'5-Year Plan (2014-19)'!CL86</f>
        <v>0</v>
      </c>
      <c r="AN8" s="391" t="str">
        <f>'5-Year Plan (2014-19)'!CM86</f>
        <v/>
      </c>
      <c r="AO8" s="392">
        <f>'5-Year Plan (2014-19)'!CN86</f>
        <v>0</v>
      </c>
      <c r="AP8" s="391">
        <f>'5-Year Plan (2014-19)'!CO86</f>
        <v>0</v>
      </c>
      <c r="AQ8" s="391" t="str">
        <f>'5-Year Plan (2014-19)'!CP86</f>
        <v/>
      </c>
      <c r="AR8" s="392">
        <f>'5-Year Plan (2014-19)'!CQ86</f>
        <v>0</v>
      </c>
      <c r="AS8" s="391">
        <f>'5-Year Plan (2014-19)'!CR86</f>
        <v>0</v>
      </c>
      <c r="AT8" s="391" t="str">
        <f>'5-Year Plan (2014-19)'!CS86</f>
        <v/>
      </c>
      <c r="AU8" s="392">
        <f>'5-Year Plan (2014-19)'!CT86</f>
        <v>0</v>
      </c>
      <c r="AV8" s="392">
        <f>'5-Year Plan (2014-19)'!CU86</f>
        <v>0</v>
      </c>
      <c r="AW8" s="392">
        <f>'5-Year Plan (2014-19)'!CV86</f>
        <v>0</v>
      </c>
      <c r="AX8" s="35">
        <f>'5-Year Plan (2014-19)'!CW86</f>
        <v>0</v>
      </c>
      <c r="AY8" s="399">
        <f>'5-Year Plan (2014-19)'!CX86</f>
        <v>93584.400000000009</v>
      </c>
      <c r="AZ8" s="45">
        <f>'5-Year Plan (2014-19)'!CY86</f>
        <v>1029428.4</v>
      </c>
      <c r="BA8" s="593"/>
    </row>
    <row r="9" spans="1:53">
      <c r="A9" s="24"/>
      <c r="B9" s="16"/>
      <c r="C9" s="17" t="s">
        <v>56</v>
      </c>
      <c r="D9" s="391">
        <f>'5-Year Plan (2014-19)'!BC87</f>
        <v>0</v>
      </c>
      <c r="E9" s="391" t="str">
        <f>'5-Year Plan (2014-19)'!BD87</f>
        <v/>
      </c>
      <c r="F9" s="392">
        <f>'5-Year Plan (2014-19)'!BE87</f>
        <v>0</v>
      </c>
      <c r="G9" s="391">
        <f>'5-Year Plan (2014-19)'!BF87</f>
        <v>0</v>
      </c>
      <c r="H9" s="391" t="str">
        <f>'5-Year Plan (2014-19)'!BG87</f>
        <v/>
      </c>
      <c r="I9" s="392">
        <f>'5-Year Plan (2014-19)'!BH87</f>
        <v>0</v>
      </c>
      <c r="J9" s="391">
        <f>'5-Year Plan (2014-19)'!BI87</f>
        <v>0</v>
      </c>
      <c r="K9" s="391" t="str">
        <f>'5-Year Plan (2014-19)'!BJ87</f>
        <v/>
      </c>
      <c r="L9" s="392">
        <f>'5-Year Plan (2014-19)'!BK87</f>
        <v>0</v>
      </c>
      <c r="M9" s="391">
        <f>'5-Year Plan (2014-19)'!BL87</f>
        <v>0</v>
      </c>
      <c r="N9" s="391" t="str">
        <f>'5-Year Plan (2014-19)'!BM87</f>
        <v/>
      </c>
      <c r="O9" s="392">
        <f>'5-Year Plan (2014-19)'!BN87</f>
        <v>0</v>
      </c>
      <c r="P9" s="391">
        <f>'5-Year Plan (2014-19)'!BO87</f>
        <v>0</v>
      </c>
      <c r="Q9" s="391" t="str">
        <f>'5-Year Plan (2014-19)'!BP87</f>
        <v/>
      </c>
      <c r="R9" s="392">
        <f>'5-Year Plan (2014-19)'!BQ87</f>
        <v>0</v>
      </c>
      <c r="S9" s="391">
        <f>'5-Year Plan (2014-19)'!BR87</f>
        <v>0</v>
      </c>
      <c r="T9" s="391" t="str">
        <f>'5-Year Plan (2014-19)'!BS87</f>
        <v/>
      </c>
      <c r="U9" s="392">
        <f>'5-Year Plan (2014-19)'!BT87</f>
        <v>0</v>
      </c>
      <c r="V9" s="683"/>
      <c r="W9" s="392"/>
      <c r="X9" s="392"/>
      <c r="Y9" s="391">
        <f>'5-Year Plan (2014-19)'!BX87</f>
        <v>124500</v>
      </c>
      <c r="Z9" s="393">
        <f>'5-Year Plan (2014-19)'!BY87</f>
        <v>0.4</v>
      </c>
      <c r="AA9" s="392">
        <f>'5-Year Plan (2014-19)'!BZ87</f>
        <v>49800</v>
      </c>
      <c r="AB9" s="391">
        <f>'5-Year Plan (2014-19)'!CA87</f>
        <v>0</v>
      </c>
      <c r="AC9" s="391">
        <f>'5-Year Plan (2014-19)'!CB87</f>
        <v>0</v>
      </c>
      <c r="AD9" s="391" t="str">
        <f>'5-Year Plan (2014-19)'!CC87</f>
        <v/>
      </c>
      <c r="AE9" s="392">
        <f>'5-Year Plan (2014-19)'!CD87</f>
        <v>0</v>
      </c>
      <c r="AF9" s="392">
        <f>'5-Year Plan (2014-19)'!CE87</f>
        <v>49800</v>
      </c>
      <c r="AG9" s="426">
        <f>'5-Year Plan (2014-19)'!CF87</f>
        <v>10000</v>
      </c>
      <c r="AH9" s="391">
        <f>'5-Year Plan (2014-19)'!CG87</f>
        <v>30</v>
      </c>
      <c r="AI9" s="426">
        <f>'5-Year Plan (2014-19)'!CH87</f>
        <v>30000</v>
      </c>
      <c r="AJ9" s="391">
        <f>'5-Year Plan (2014-19)'!CI87</f>
        <v>0</v>
      </c>
      <c r="AK9" s="391" t="str">
        <f>'5-Year Plan (2014-19)'!CJ87</f>
        <v/>
      </c>
      <c r="AL9" s="392">
        <f>'5-Year Plan (2014-19)'!CK87</f>
        <v>0</v>
      </c>
      <c r="AM9" s="391">
        <f>'5-Year Plan (2014-19)'!CL87</f>
        <v>0</v>
      </c>
      <c r="AN9" s="391" t="str">
        <f>'5-Year Plan (2014-19)'!CM87</f>
        <v/>
      </c>
      <c r="AO9" s="392">
        <f>'5-Year Plan (2014-19)'!CN87</f>
        <v>0</v>
      </c>
      <c r="AP9" s="391">
        <f>'5-Year Plan (2014-19)'!CO87</f>
        <v>7500</v>
      </c>
      <c r="AQ9" s="391">
        <f>'5-Year Plan (2014-19)'!CP87</f>
        <v>220</v>
      </c>
      <c r="AR9" s="392">
        <f>'5-Year Plan (2014-19)'!CQ87</f>
        <v>1650000</v>
      </c>
      <c r="AS9" s="391">
        <f>'5-Year Plan (2014-19)'!CR87</f>
        <v>0</v>
      </c>
      <c r="AT9" s="391" t="str">
        <f>'5-Year Plan (2014-19)'!CS87</f>
        <v/>
      </c>
      <c r="AU9" s="392">
        <f>'5-Year Plan (2014-19)'!CT87</f>
        <v>0</v>
      </c>
      <c r="AV9" s="392">
        <f>'5-Year Plan (2014-19)'!CU87</f>
        <v>1680000</v>
      </c>
      <c r="AW9" s="392">
        <f>'5-Year Plan (2014-19)'!CV87</f>
        <v>0</v>
      </c>
      <c r="AX9" s="35">
        <f>'5-Year Plan (2014-19)'!CW87</f>
        <v>0</v>
      </c>
      <c r="AY9" s="399">
        <f>'5-Year Plan (2014-19)'!CX87</f>
        <v>172980</v>
      </c>
      <c r="AZ9" s="45">
        <f>'5-Year Plan (2014-19)'!CY87</f>
        <v>1902780</v>
      </c>
      <c r="BA9" s="593"/>
    </row>
    <row r="10" spans="1:53">
      <c r="A10" s="24"/>
      <c r="B10" s="18"/>
      <c r="C10" s="19" t="s">
        <v>57</v>
      </c>
      <c r="D10" s="391">
        <f>'5-Year Plan (2014-19)'!BC88</f>
        <v>0</v>
      </c>
      <c r="E10" s="391" t="str">
        <f>'5-Year Plan (2014-19)'!BD88</f>
        <v/>
      </c>
      <c r="F10" s="392">
        <f>'5-Year Plan (2014-19)'!BE88</f>
        <v>0</v>
      </c>
      <c r="G10" s="391">
        <f>'5-Year Plan (2014-19)'!BF88</f>
        <v>0</v>
      </c>
      <c r="H10" s="391" t="str">
        <f>'5-Year Plan (2014-19)'!BG88</f>
        <v/>
      </c>
      <c r="I10" s="392">
        <f>'5-Year Plan (2014-19)'!BH88</f>
        <v>0</v>
      </c>
      <c r="J10" s="391">
        <f>'5-Year Plan (2014-19)'!BI88</f>
        <v>0</v>
      </c>
      <c r="K10" s="391" t="str">
        <f>'5-Year Plan (2014-19)'!BJ88</f>
        <v/>
      </c>
      <c r="L10" s="392">
        <f>'5-Year Plan (2014-19)'!BK88</f>
        <v>0</v>
      </c>
      <c r="M10" s="391">
        <f>'5-Year Plan (2014-19)'!BL88</f>
        <v>0</v>
      </c>
      <c r="N10" s="391" t="str">
        <f>'5-Year Plan (2014-19)'!BM88</f>
        <v/>
      </c>
      <c r="O10" s="392">
        <f>'5-Year Plan (2014-19)'!BN88</f>
        <v>0</v>
      </c>
      <c r="P10" s="391">
        <f>'5-Year Plan (2014-19)'!BO88</f>
        <v>0</v>
      </c>
      <c r="Q10" s="391" t="str">
        <f>'5-Year Plan (2014-19)'!BP88</f>
        <v/>
      </c>
      <c r="R10" s="392">
        <f>'5-Year Plan (2014-19)'!BQ88</f>
        <v>0</v>
      </c>
      <c r="S10" s="391">
        <f>'5-Year Plan (2014-19)'!BR88</f>
        <v>0</v>
      </c>
      <c r="T10" s="391" t="str">
        <f>'5-Year Plan (2014-19)'!BS88</f>
        <v/>
      </c>
      <c r="U10" s="392">
        <f>'5-Year Plan (2014-19)'!BT88</f>
        <v>0</v>
      </c>
      <c r="V10" s="683"/>
      <c r="W10" s="392"/>
      <c r="X10" s="392"/>
      <c r="Y10" s="391">
        <f>'5-Year Plan (2014-19)'!BX88</f>
        <v>200000</v>
      </c>
      <c r="Z10" s="393">
        <f>'5-Year Plan (2014-19)'!BY88</f>
        <v>0.5</v>
      </c>
      <c r="AA10" s="392">
        <f>'5-Year Plan (2014-19)'!BZ88</f>
        <v>100000</v>
      </c>
      <c r="AB10" s="391">
        <f>'5-Year Plan (2014-19)'!CA88</f>
        <v>0</v>
      </c>
      <c r="AC10" s="391">
        <f>'5-Year Plan (2014-19)'!CB88</f>
        <v>0</v>
      </c>
      <c r="AD10" s="391" t="str">
        <f>'5-Year Plan (2014-19)'!CC88</f>
        <v/>
      </c>
      <c r="AE10" s="392">
        <f>'5-Year Plan (2014-19)'!CD88</f>
        <v>0</v>
      </c>
      <c r="AF10" s="395">
        <f>'5-Year Plan (2014-19)'!CE88</f>
        <v>100000</v>
      </c>
      <c r="AG10" s="391">
        <f>'5-Year Plan (2014-19)'!CF88</f>
        <v>0</v>
      </c>
      <c r="AH10" s="391" t="str">
        <f>'5-Year Plan (2014-19)'!CG88</f>
        <v/>
      </c>
      <c r="AI10" s="392">
        <f>'5-Year Plan (2014-19)'!CH88</f>
        <v>0</v>
      </c>
      <c r="AJ10" s="391">
        <f>'5-Year Plan (2014-19)'!CI87</f>
        <v>0</v>
      </c>
      <c r="AK10" s="391" t="str">
        <f>'5-Year Plan (2014-19)'!CJ87</f>
        <v/>
      </c>
      <c r="AL10" s="392">
        <f>'5-Year Plan (2014-19)'!CK87</f>
        <v>0</v>
      </c>
      <c r="AM10" s="391">
        <f>'5-Year Plan (2014-19)'!CL88</f>
        <v>0</v>
      </c>
      <c r="AN10" s="391" t="str">
        <f>'5-Year Plan (2014-19)'!CM88</f>
        <v/>
      </c>
      <c r="AO10" s="392">
        <f>'5-Year Plan (2014-19)'!CN88</f>
        <v>0</v>
      </c>
      <c r="AP10" s="391">
        <f>'5-Year Plan (2014-19)'!CO88</f>
        <v>800</v>
      </c>
      <c r="AQ10" s="391">
        <f>'5-Year Plan (2014-19)'!CP88</f>
        <v>220</v>
      </c>
      <c r="AR10" s="392">
        <f>'5-Year Plan (2014-19)'!CQ88</f>
        <v>176000</v>
      </c>
      <c r="AS10" s="391">
        <f>'5-Year Plan (2014-19)'!CR88</f>
        <v>0</v>
      </c>
      <c r="AT10" s="391" t="str">
        <f>'5-Year Plan (2014-19)'!CS88</f>
        <v/>
      </c>
      <c r="AU10" s="392">
        <f>'5-Year Plan (2014-19)'!CT88</f>
        <v>0</v>
      </c>
      <c r="AV10" s="392">
        <f>'5-Year Plan (2014-19)'!CU88</f>
        <v>176000</v>
      </c>
      <c r="AW10" s="392">
        <f>'5-Year Plan (2014-19)'!CV88</f>
        <v>0</v>
      </c>
      <c r="AX10" s="35">
        <f>'5-Year Plan (2014-19)'!CW88</f>
        <v>0</v>
      </c>
      <c r="AY10" s="399">
        <f>'5-Year Plan (2014-19)'!CX88</f>
        <v>27600</v>
      </c>
      <c r="AZ10" s="45">
        <f>'5-Year Plan (2014-19)'!CY88</f>
        <v>303600</v>
      </c>
      <c r="BA10" s="593"/>
    </row>
    <row r="11" spans="1:53" ht="30">
      <c r="A11" s="24"/>
      <c r="B11" s="20" t="s">
        <v>140</v>
      </c>
      <c r="C11" s="19"/>
      <c r="D11" s="33">
        <f>'5-Year Plan (2014-19)'!BC89</f>
        <v>0</v>
      </c>
      <c r="E11" s="33" t="str">
        <f>'5-Year Plan (2014-19)'!BD89</f>
        <v/>
      </c>
      <c r="F11" s="36">
        <f>'5-Year Plan (2014-19)'!BE89</f>
        <v>0</v>
      </c>
      <c r="G11" s="33">
        <f>'5-Year Plan (2014-19)'!BF89</f>
        <v>5210.8</v>
      </c>
      <c r="H11" s="33">
        <f>'5-Year Plan (2014-19)'!BG89</f>
        <v>24.620979504106852</v>
      </c>
      <c r="I11" s="36">
        <f>'5-Year Plan (2014-19)'!BH89</f>
        <v>128295</v>
      </c>
      <c r="J11" s="33">
        <f>'5-Year Plan (2014-19)'!BI89</f>
        <v>0</v>
      </c>
      <c r="K11" s="33" t="str">
        <f>'5-Year Plan (2014-19)'!BJ89</f>
        <v/>
      </c>
      <c r="L11" s="36">
        <f>'5-Year Plan (2014-19)'!BK89</f>
        <v>0</v>
      </c>
      <c r="M11" s="33">
        <f>'5-Year Plan (2014-19)'!BL89</f>
        <v>1000</v>
      </c>
      <c r="N11" s="33">
        <f>'5-Year Plan (2014-19)'!BM89</f>
        <v>30</v>
      </c>
      <c r="O11" s="36">
        <f>'5-Year Plan (2014-19)'!BN89</f>
        <v>30000</v>
      </c>
      <c r="P11" s="33">
        <f>'5-Year Plan (2014-19)'!BO89</f>
        <v>900</v>
      </c>
      <c r="Q11" s="33">
        <f>'5-Year Plan (2014-19)'!BP89</f>
        <v>1222.2222222222222</v>
      </c>
      <c r="R11" s="36">
        <f>'5-Year Plan (2014-19)'!BQ89</f>
        <v>1100000</v>
      </c>
      <c r="S11" s="33">
        <f>'5-Year Plan (2014-19)'!BR89</f>
        <v>660.1</v>
      </c>
      <c r="T11" s="33">
        <f>'5-Year Plan (2014-19)'!BS89</f>
        <v>527.42463263141951</v>
      </c>
      <c r="U11" s="36">
        <f>'5-Year Plan (2014-19)'!BT89</f>
        <v>348153</v>
      </c>
      <c r="V11" s="670">
        <f>'5-Year Plan (2014-19)'!BU89</f>
        <v>0</v>
      </c>
      <c r="W11" s="36">
        <f>'5-Year Plan (2014-19)'!BV89</f>
        <v>0</v>
      </c>
      <c r="X11" s="36">
        <f>'5-Year Plan (2014-19)'!BW89</f>
        <v>0</v>
      </c>
      <c r="Y11" s="33">
        <f>'5-Year Plan (2014-19)'!BX89</f>
        <v>3118044</v>
      </c>
      <c r="Z11" s="230">
        <f>'5-Year Plan (2014-19)'!BY89</f>
        <v>0.44393087461241726</v>
      </c>
      <c r="AA11" s="36">
        <f>'5-Year Plan (2014-19)'!BZ89</f>
        <v>1384196</v>
      </c>
      <c r="AB11" s="33">
        <f>'5-Year Plan (2014-19)'!CA89</f>
        <v>2000000</v>
      </c>
      <c r="AC11" s="33">
        <f>'5-Year Plan (2014-19)'!CB89</f>
        <v>0</v>
      </c>
      <c r="AD11" s="33" t="str">
        <f>'5-Year Plan (2014-19)'!CC89</f>
        <v/>
      </c>
      <c r="AE11" s="36">
        <f>'5-Year Plan (2014-19)'!CD89</f>
        <v>0</v>
      </c>
      <c r="AF11" s="41">
        <f>'5-Year Plan (2014-19)'!CE89</f>
        <v>2990644</v>
      </c>
      <c r="AG11" s="33">
        <f>'5-Year Plan (2014-19)'!CF89</f>
        <v>10000</v>
      </c>
      <c r="AH11" s="33">
        <f>'5-Year Plan (2014-19)'!CG89</f>
        <v>3</v>
      </c>
      <c r="AI11" s="36">
        <f>'5-Year Plan (2014-19)'!CH89</f>
        <v>30000</v>
      </c>
      <c r="AJ11" s="33">
        <f>'5-Year Plan (2014-19)'!CI89</f>
        <v>0</v>
      </c>
      <c r="AK11" s="33" t="str">
        <f>'5-Year Plan (2014-19)'!CJ89</f>
        <v/>
      </c>
      <c r="AL11" s="36">
        <f>'5-Year Plan (2014-19)'!CK89</f>
        <v>0</v>
      </c>
      <c r="AM11" s="33">
        <f>'5-Year Plan (2014-19)'!CL89</f>
        <v>0</v>
      </c>
      <c r="AN11" s="33" t="str">
        <f>'5-Year Plan (2014-19)'!CM89</f>
        <v/>
      </c>
      <c r="AO11" s="36">
        <f>'5-Year Plan (2014-19)'!CN89</f>
        <v>0</v>
      </c>
      <c r="AP11" s="33">
        <f>'5-Year Plan (2014-19)'!CO89</f>
        <v>8300</v>
      </c>
      <c r="AQ11" s="33">
        <f>'5-Year Plan (2014-19)'!CP89</f>
        <v>220</v>
      </c>
      <c r="AR11" s="36">
        <f>'5-Year Plan (2014-19)'!CQ89</f>
        <v>1826000</v>
      </c>
      <c r="AS11" s="33">
        <f>'5-Year Plan (2014-19)'!CR89</f>
        <v>0</v>
      </c>
      <c r="AT11" s="33" t="str">
        <f>'5-Year Plan (2014-19)'!CS89</f>
        <v/>
      </c>
      <c r="AU11" s="36">
        <f>'5-Year Plan (2014-19)'!CT89</f>
        <v>0</v>
      </c>
      <c r="AV11" s="36">
        <f>'5-Year Plan (2014-19)'!CU89</f>
        <v>1856000</v>
      </c>
      <c r="AW11" s="36">
        <f>'5-Year Plan (2014-19)'!CV89</f>
        <v>100000</v>
      </c>
      <c r="AX11" s="36">
        <f>'5-Year Plan (2014-19)'!CW89</f>
        <v>5000</v>
      </c>
      <c r="AY11" s="36">
        <f>'5-Year Plan (2014-19)'!CX89</f>
        <v>484664.4</v>
      </c>
      <c r="AZ11" s="214">
        <f>'5-Year Plan (2014-19)'!CY89</f>
        <v>5436308.4000000004</v>
      </c>
      <c r="BA11" s="593"/>
    </row>
    <row r="12" spans="1:53" ht="28.5">
      <c r="A12" s="24"/>
      <c r="B12" s="16" t="s">
        <v>16</v>
      </c>
      <c r="C12" s="17" t="s">
        <v>1</v>
      </c>
      <c r="D12" s="391">
        <f>'5-Year Plan (2014-19)'!BC90</f>
        <v>1000</v>
      </c>
      <c r="E12" s="391">
        <f>'5-Year Plan (2014-19)'!BD90</f>
        <v>35</v>
      </c>
      <c r="F12" s="392">
        <f>'5-Year Plan (2014-19)'!BE90</f>
        <v>35000</v>
      </c>
      <c r="G12" s="391">
        <f>'5-Year Plan (2014-19)'!BF90</f>
        <v>2000</v>
      </c>
      <c r="H12" s="391">
        <f>'5-Year Plan (2014-19)'!BG90</f>
        <v>35</v>
      </c>
      <c r="I12" s="392">
        <f>'5-Year Plan (2014-19)'!BH90</f>
        <v>70000</v>
      </c>
      <c r="J12" s="391">
        <f>'5-Year Plan (2014-19)'!BI90</f>
        <v>0</v>
      </c>
      <c r="K12" s="391" t="str">
        <f>'5-Year Plan (2014-19)'!BJ90</f>
        <v/>
      </c>
      <c r="L12" s="392">
        <f>'5-Year Plan (2014-19)'!BK90</f>
        <v>0</v>
      </c>
      <c r="M12" s="391">
        <f>'5-Year Plan (2014-19)'!BL90</f>
        <v>500</v>
      </c>
      <c r="N12" s="391">
        <f>'5-Year Plan (2014-19)'!BM90</f>
        <v>35</v>
      </c>
      <c r="O12" s="392">
        <f>'5-Year Plan (2014-19)'!BN90</f>
        <v>17500</v>
      </c>
      <c r="P12" s="391">
        <f>'5-Year Plan (2014-19)'!BO90</f>
        <v>200</v>
      </c>
      <c r="Q12" s="391">
        <f>'5-Year Plan (2014-19)'!BP90</f>
        <v>1100</v>
      </c>
      <c r="R12" s="392">
        <f>'5-Year Plan (2014-19)'!BQ90</f>
        <v>220000</v>
      </c>
      <c r="S12" s="391">
        <f>'5-Year Plan (2014-19)'!BR90</f>
        <v>125</v>
      </c>
      <c r="T12" s="391">
        <f>'5-Year Plan (2014-19)'!BS90</f>
        <v>750</v>
      </c>
      <c r="U12" s="392">
        <f>'5-Year Plan (2014-19)'!BT90</f>
        <v>93750</v>
      </c>
      <c r="V12" s="683"/>
      <c r="W12" s="392"/>
      <c r="X12" s="392"/>
      <c r="Y12" s="391">
        <f>'5-Year Plan (2014-19)'!BX90</f>
        <v>0</v>
      </c>
      <c r="Z12" s="393" t="str">
        <f>'5-Year Plan (2014-19)'!BY90</f>
        <v/>
      </c>
      <c r="AA12" s="392">
        <f>'5-Year Plan (2014-19)'!BZ90</f>
        <v>0</v>
      </c>
      <c r="AB12" s="391">
        <f>'5-Year Plan (2014-19)'!CA90</f>
        <v>750000</v>
      </c>
      <c r="AC12" s="391">
        <f>'5-Year Plan (2014-19)'!CB90</f>
        <v>200</v>
      </c>
      <c r="AD12" s="391">
        <f>'5-Year Plan (2014-19)'!CC90</f>
        <v>900</v>
      </c>
      <c r="AE12" s="392">
        <f>'5-Year Plan (2014-19)'!CD90</f>
        <v>180000</v>
      </c>
      <c r="AF12" s="392">
        <f>'5-Year Plan (2014-19)'!CE90</f>
        <v>616250</v>
      </c>
      <c r="AG12" s="391">
        <f>'5-Year Plan (2014-19)'!CF90</f>
        <v>0</v>
      </c>
      <c r="AH12" s="391" t="str">
        <f>'5-Year Plan (2014-19)'!CG90</f>
        <v/>
      </c>
      <c r="AI12" s="392">
        <f>'5-Year Plan (2014-19)'!CH90</f>
        <v>0</v>
      </c>
      <c r="AJ12" s="391">
        <f>'5-Year Plan (2014-19)'!CI90</f>
        <v>0</v>
      </c>
      <c r="AK12" s="391" t="str">
        <f>'5-Year Plan (2014-19)'!CJ90</f>
        <v/>
      </c>
      <c r="AL12" s="392">
        <f>'5-Year Plan (2014-19)'!CK90</f>
        <v>0</v>
      </c>
      <c r="AM12" s="391">
        <f>'5-Year Plan (2014-19)'!CL90</f>
        <v>0</v>
      </c>
      <c r="AN12" s="391" t="str">
        <f>'5-Year Plan (2014-19)'!CM90</f>
        <v/>
      </c>
      <c r="AO12" s="392">
        <f>'5-Year Plan (2014-19)'!CN90</f>
        <v>0</v>
      </c>
      <c r="AP12" s="391">
        <f>'5-Year Plan (2014-19)'!CO90</f>
        <v>500</v>
      </c>
      <c r="AQ12" s="391">
        <f>'5-Year Plan (2014-19)'!CP90</f>
        <v>220</v>
      </c>
      <c r="AR12" s="392">
        <f>'5-Year Plan (2014-19)'!CQ90</f>
        <v>110000</v>
      </c>
      <c r="AS12" s="391">
        <f>'5-Year Plan (2014-19)'!CR90</f>
        <v>0</v>
      </c>
      <c r="AT12" s="391" t="str">
        <f>'5-Year Plan (2014-19)'!CS90</f>
        <v/>
      </c>
      <c r="AU12" s="392">
        <f>'5-Year Plan (2014-19)'!CT90</f>
        <v>0</v>
      </c>
      <c r="AV12" s="394">
        <f>'5-Year Plan (2014-19)'!CU90</f>
        <v>110000</v>
      </c>
      <c r="AW12" s="392">
        <f>'5-Year Plan (2014-19)'!CV90</f>
        <v>25000</v>
      </c>
      <c r="AX12" s="35">
        <f>'5-Year Plan (2014-19)'!CW90</f>
        <v>5000</v>
      </c>
      <c r="AY12" s="399">
        <f>'5-Year Plan (2014-19)'!CX90</f>
        <v>72625</v>
      </c>
      <c r="AZ12" s="45">
        <f>'5-Year Plan (2014-19)'!CY90</f>
        <v>828875</v>
      </c>
      <c r="BA12" s="593"/>
    </row>
    <row r="13" spans="1:53">
      <c r="A13" s="24"/>
      <c r="B13" s="16"/>
      <c r="C13" s="17" t="s">
        <v>55</v>
      </c>
      <c r="D13" s="391">
        <f>'5-Year Plan (2014-19)'!BC91</f>
        <v>0</v>
      </c>
      <c r="E13" s="391" t="str">
        <f>'5-Year Plan (2014-19)'!BD91</f>
        <v/>
      </c>
      <c r="F13" s="392">
        <f>'5-Year Plan (2014-19)'!BE91</f>
        <v>0</v>
      </c>
      <c r="G13" s="391">
        <f>'5-Year Plan (2014-19)'!BF91</f>
        <v>0</v>
      </c>
      <c r="H13" s="391" t="str">
        <f>'5-Year Plan (2014-19)'!BG91</f>
        <v/>
      </c>
      <c r="I13" s="392">
        <f>'5-Year Plan (2014-19)'!BH91</f>
        <v>0</v>
      </c>
      <c r="J13" s="391">
        <f>'5-Year Plan (2014-19)'!BI91</f>
        <v>0</v>
      </c>
      <c r="K13" s="391" t="str">
        <f>'5-Year Plan (2014-19)'!BJ91</f>
        <v/>
      </c>
      <c r="L13" s="392">
        <f>'5-Year Plan (2014-19)'!BK91</f>
        <v>0</v>
      </c>
      <c r="M13" s="391">
        <f>'5-Year Plan (2014-19)'!BL91</f>
        <v>0</v>
      </c>
      <c r="N13" s="391" t="str">
        <f>'5-Year Plan (2014-19)'!BM91</f>
        <v/>
      </c>
      <c r="O13" s="392">
        <f>'5-Year Plan (2014-19)'!BN91</f>
        <v>0</v>
      </c>
      <c r="P13" s="391">
        <f>'5-Year Plan (2014-19)'!BO91</f>
        <v>0</v>
      </c>
      <c r="Q13" s="391" t="str">
        <f>'5-Year Plan (2014-19)'!BP91</f>
        <v/>
      </c>
      <c r="R13" s="392">
        <f>'5-Year Plan (2014-19)'!BQ91</f>
        <v>0</v>
      </c>
      <c r="S13" s="391">
        <f>'5-Year Plan (2014-19)'!BR91</f>
        <v>0</v>
      </c>
      <c r="T13" s="391" t="str">
        <f>'5-Year Plan (2014-19)'!BS91</f>
        <v/>
      </c>
      <c r="U13" s="392">
        <f>'5-Year Plan (2014-19)'!BT91</f>
        <v>0</v>
      </c>
      <c r="V13" s="683"/>
      <c r="W13" s="392"/>
      <c r="X13" s="392"/>
      <c r="Y13" s="391">
        <f>'5-Year Plan (2014-19)'!BX91</f>
        <v>0</v>
      </c>
      <c r="Z13" s="393" t="str">
        <f>'5-Year Plan (2014-19)'!BY91</f>
        <v/>
      </c>
      <c r="AA13" s="392">
        <f>'5-Year Plan (2014-19)'!BZ91</f>
        <v>0</v>
      </c>
      <c r="AB13" s="391">
        <f>'5-Year Plan (2014-19)'!CA91</f>
        <v>0</v>
      </c>
      <c r="AC13" s="391">
        <f>'5-Year Plan (2014-19)'!CB91</f>
        <v>0</v>
      </c>
      <c r="AD13" s="391" t="str">
        <f>'5-Year Plan (2014-19)'!CC91</f>
        <v/>
      </c>
      <c r="AE13" s="392">
        <f>'5-Year Plan (2014-19)'!CD91</f>
        <v>0</v>
      </c>
      <c r="AF13" s="392">
        <f>'5-Year Plan (2014-19)'!CE91</f>
        <v>0</v>
      </c>
      <c r="AG13" s="391">
        <f>'5-Year Plan (2014-19)'!CF91</f>
        <v>0</v>
      </c>
      <c r="AH13" s="391" t="str">
        <f>'5-Year Plan (2014-19)'!CG91</f>
        <v/>
      </c>
      <c r="AI13" s="392">
        <f>'5-Year Plan (2014-19)'!CH91</f>
        <v>0</v>
      </c>
      <c r="AJ13" s="391">
        <f>'5-Year Plan (2014-19)'!CI91</f>
        <v>0</v>
      </c>
      <c r="AK13" s="391" t="str">
        <f>'5-Year Plan (2014-19)'!CJ91</f>
        <v/>
      </c>
      <c r="AL13" s="392">
        <f>'5-Year Plan (2014-19)'!CK91</f>
        <v>0</v>
      </c>
      <c r="AM13" s="391">
        <f>'5-Year Plan (2014-19)'!CL91</f>
        <v>0</v>
      </c>
      <c r="AN13" s="391" t="str">
        <f>'5-Year Plan (2014-19)'!CM91</f>
        <v/>
      </c>
      <c r="AO13" s="392">
        <f>'5-Year Plan (2014-19)'!CN91</f>
        <v>0</v>
      </c>
      <c r="AP13" s="391">
        <f>'5-Year Plan (2014-19)'!CO91</f>
        <v>0</v>
      </c>
      <c r="AQ13" s="391" t="str">
        <f>'5-Year Plan (2014-19)'!CP91</f>
        <v/>
      </c>
      <c r="AR13" s="392">
        <f>'5-Year Plan (2014-19)'!CQ91</f>
        <v>0</v>
      </c>
      <c r="AS13" s="391">
        <f>'5-Year Plan (2014-19)'!CR91</f>
        <v>0</v>
      </c>
      <c r="AT13" s="391" t="str">
        <f>'5-Year Plan (2014-19)'!CS91</f>
        <v/>
      </c>
      <c r="AU13" s="392">
        <f>'5-Year Plan (2014-19)'!CT91</f>
        <v>0</v>
      </c>
      <c r="AV13" s="392">
        <f>'5-Year Plan (2014-19)'!CU91</f>
        <v>0</v>
      </c>
      <c r="AW13" s="392">
        <f>'5-Year Plan (2014-19)'!CV91</f>
        <v>0</v>
      </c>
      <c r="AX13" s="35">
        <f>'5-Year Plan (2014-19)'!CW91</f>
        <v>0</v>
      </c>
      <c r="AY13" s="399">
        <f>'5-Year Plan (2014-19)'!CX91</f>
        <v>0</v>
      </c>
      <c r="AZ13" s="45">
        <f>'5-Year Plan (2014-19)'!CY91</f>
        <v>0</v>
      </c>
      <c r="BA13" s="593"/>
    </row>
    <row r="14" spans="1:53">
      <c r="A14" s="24"/>
      <c r="B14" s="16"/>
      <c r="C14" s="17" t="s">
        <v>56</v>
      </c>
      <c r="D14" s="391">
        <f>'5-Year Plan (2014-19)'!BC92</f>
        <v>0</v>
      </c>
      <c r="E14" s="391" t="str">
        <f>'5-Year Plan (2014-19)'!BD92</f>
        <v/>
      </c>
      <c r="F14" s="392">
        <f>'5-Year Plan (2014-19)'!BE92</f>
        <v>0</v>
      </c>
      <c r="G14" s="391">
        <f>'5-Year Plan (2014-19)'!BF92</f>
        <v>0</v>
      </c>
      <c r="H14" s="391" t="str">
        <f>'5-Year Plan (2014-19)'!BG92</f>
        <v/>
      </c>
      <c r="I14" s="392">
        <f>'5-Year Plan (2014-19)'!BH92</f>
        <v>0</v>
      </c>
      <c r="J14" s="391">
        <f>'5-Year Plan (2014-19)'!BI92</f>
        <v>0</v>
      </c>
      <c r="K14" s="391" t="str">
        <f>'5-Year Plan (2014-19)'!BJ92</f>
        <v/>
      </c>
      <c r="L14" s="392">
        <f>'5-Year Plan (2014-19)'!BK92</f>
        <v>0</v>
      </c>
      <c r="M14" s="391">
        <f>'5-Year Plan (2014-19)'!BL92</f>
        <v>0</v>
      </c>
      <c r="N14" s="391" t="str">
        <f>'5-Year Plan (2014-19)'!BM92</f>
        <v/>
      </c>
      <c r="O14" s="392">
        <f>'5-Year Plan (2014-19)'!BN92</f>
        <v>0</v>
      </c>
      <c r="P14" s="391">
        <f>'5-Year Plan (2014-19)'!BO92</f>
        <v>0</v>
      </c>
      <c r="Q14" s="391" t="str">
        <f>'5-Year Plan (2014-19)'!BP92</f>
        <v/>
      </c>
      <c r="R14" s="392">
        <f>'5-Year Plan (2014-19)'!BQ92</f>
        <v>0</v>
      </c>
      <c r="S14" s="391">
        <f>'5-Year Plan (2014-19)'!BR92</f>
        <v>0</v>
      </c>
      <c r="T14" s="391" t="str">
        <f>'5-Year Plan (2014-19)'!BS92</f>
        <v/>
      </c>
      <c r="U14" s="392">
        <f>'5-Year Plan (2014-19)'!BT92</f>
        <v>0</v>
      </c>
      <c r="V14" s="683"/>
      <c r="W14" s="392"/>
      <c r="X14" s="392"/>
      <c r="Y14" s="391">
        <f>'5-Year Plan (2014-19)'!BX92</f>
        <v>0</v>
      </c>
      <c r="Z14" s="393" t="str">
        <f>'5-Year Plan (2014-19)'!BY92</f>
        <v/>
      </c>
      <c r="AA14" s="392">
        <f>'5-Year Plan (2014-19)'!BZ92</f>
        <v>0</v>
      </c>
      <c r="AB14" s="391">
        <f>'5-Year Plan (2014-19)'!CA92</f>
        <v>0</v>
      </c>
      <c r="AC14" s="391">
        <f>'5-Year Plan (2014-19)'!CB92</f>
        <v>0</v>
      </c>
      <c r="AD14" s="391" t="str">
        <f>'5-Year Plan (2014-19)'!CC92</f>
        <v/>
      </c>
      <c r="AE14" s="392">
        <f>'5-Year Plan (2014-19)'!CD92</f>
        <v>0</v>
      </c>
      <c r="AF14" s="392">
        <f>'5-Year Plan (2014-19)'!CE92</f>
        <v>0</v>
      </c>
      <c r="AG14" s="391">
        <f>'5-Year Plan (2014-19)'!CF92</f>
        <v>0</v>
      </c>
      <c r="AH14" s="391" t="str">
        <f>'5-Year Plan (2014-19)'!CG92</f>
        <v/>
      </c>
      <c r="AI14" s="392">
        <f>'5-Year Plan (2014-19)'!CH92</f>
        <v>0</v>
      </c>
      <c r="AJ14" s="391">
        <f>'5-Year Plan (2014-19)'!CI92</f>
        <v>0</v>
      </c>
      <c r="AK14" s="391" t="str">
        <f>'5-Year Plan (2014-19)'!CJ92</f>
        <v/>
      </c>
      <c r="AL14" s="392">
        <f>'5-Year Plan (2014-19)'!CK92</f>
        <v>0</v>
      </c>
      <c r="AM14" s="391">
        <f>'5-Year Plan (2014-19)'!CL92</f>
        <v>0</v>
      </c>
      <c r="AN14" s="391" t="str">
        <f>'5-Year Plan (2014-19)'!CM92</f>
        <v/>
      </c>
      <c r="AO14" s="392">
        <f>'5-Year Plan (2014-19)'!CN92</f>
        <v>0</v>
      </c>
      <c r="AP14" s="391">
        <f>'5-Year Plan (2014-19)'!CO92</f>
        <v>0</v>
      </c>
      <c r="AQ14" s="391" t="str">
        <f>'5-Year Plan (2014-19)'!CP92</f>
        <v/>
      </c>
      <c r="AR14" s="392">
        <f>'5-Year Plan (2014-19)'!CQ92</f>
        <v>0</v>
      </c>
      <c r="AS14" s="391">
        <f>'5-Year Plan (2014-19)'!CR92</f>
        <v>0</v>
      </c>
      <c r="AT14" s="391" t="str">
        <f>'5-Year Plan (2014-19)'!CS92</f>
        <v/>
      </c>
      <c r="AU14" s="392">
        <f>'5-Year Plan (2014-19)'!CT92</f>
        <v>0</v>
      </c>
      <c r="AV14" s="392">
        <f>'5-Year Plan (2014-19)'!CU92</f>
        <v>0</v>
      </c>
      <c r="AW14" s="392">
        <f>'5-Year Plan (2014-19)'!CV92</f>
        <v>0</v>
      </c>
      <c r="AX14" s="35">
        <f>'5-Year Plan (2014-19)'!CW92</f>
        <v>0</v>
      </c>
      <c r="AY14" s="399">
        <f>'5-Year Plan (2014-19)'!CX92</f>
        <v>0</v>
      </c>
      <c r="AZ14" s="45">
        <f>'5-Year Plan (2014-19)'!CY92</f>
        <v>0</v>
      </c>
      <c r="BA14" s="593"/>
    </row>
    <row r="15" spans="1:53">
      <c r="A15" s="24"/>
      <c r="B15" s="18"/>
      <c r="C15" s="19" t="s">
        <v>57</v>
      </c>
      <c r="D15" s="391">
        <f>'5-Year Plan (2014-19)'!BC93</f>
        <v>0</v>
      </c>
      <c r="E15" s="391" t="str">
        <f>'5-Year Plan (2014-19)'!BD93</f>
        <v/>
      </c>
      <c r="F15" s="392">
        <f>'5-Year Plan (2014-19)'!BE93</f>
        <v>0</v>
      </c>
      <c r="G15" s="391">
        <f>'5-Year Plan (2014-19)'!BF93</f>
        <v>0</v>
      </c>
      <c r="H15" s="391" t="str">
        <f>'5-Year Plan (2014-19)'!BG93</f>
        <v/>
      </c>
      <c r="I15" s="392">
        <f>'5-Year Plan (2014-19)'!BH93</f>
        <v>0</v>
      </c>
      <c r="J15" s="391">
        <f>'5-Year Plan (2014-19)'!BI93</f>
        <v>0</v>
      </c>
      <c r="K15" s="391" t="str">
        <f>'5-Year Plan (2014-19)'!BJ93</f>
        <v/>
      </c>
      <c r="L15" s="392">
        <f>'5-Year Plan (2014-19)'!BK93</f>
        <v>0</v>
      </c>
      <c r="M15" s="391">
        <f>'5-Year Plan (2014-19)'!BL93</f>
        <v>0</v>
      </c>
      <c r="N15" s="391" t="str">
        <f>'5-Year Plan (2014-19)'!BM93</f>
        <v/>
      </c>
      <c r="O15" s="392">
        <f>'5-Year Plan (2014-19)'!BN93</f>
        <v>0</v>
      </c>
      <c r="P15" s="391">
        <f>'5-Year Plan (2014-19)'!BO93</f>
        <v>0</v>
      </c>
      <c r="Q15" s="391" t="str">
        <f>'5-Year Plan (2014-19)'!BP93</f>
        <v/>
      </c>
      <c r="R15" s="392">
        <f>'5-Year Plan (2014-19)'!BQ93</f>
        <v>0</v>
      </c>
      <c r="S15" s="391">
        <f>'5-Year Plan (2014-19)'!BR93</f>
        <v>0</v>
      </c>
      <c r="T15" s="391" t="str">
        <f>'5-Year Plan (2014-19)'!BS93</f>
        <v/>
      </c>
      <c r="U15" s="392">
        <f>'5-Year Plan (2014-19)'!BT93</f>
        <v>0</v>
      </c>
      <c r="V15" s="683"/>
      <c r="W15" s="392"/>
      <c r="X15" s="392"/>
      <c r="Y15" s="391">
        <f>'5-Year Plan (2014-19)'!BX93</f>
        <v>0</v>
      </c>
      <c r="Z15" s="393" t="str">
        <f>'5-Year Plan (2014-19)'!BY93</f>
        <v/>
      </c>
      <c r="AA15" s="392">
        <f>'5-Year Plan (2014-19)'!BZ93</f>
        <v>0</v>
      </c>
      <c r="AB15" s="391">
        <f>'5-Year Plan (2014-19)'!CA93</f>
        <v>0</v>
      </c>
      <c r="AC15" s="391">
        <f>'5-Year Plan (2014-19)'!CB93</f>
        <v>0</v>
      </c>
      <c r="AD15" s="391" t="str">
        <f>'5-Year Plan (2014-19)'!CC93</f>
        <v/>
      </c>
      <c r="AE15" s="392">
        <f>'5-Year Plan (2014-19)'!CD93</f>
        <v>0</v>
      </c>
      <c r="AF15" s="395">
        <f>'5-Year Plan (2014-19)'!CE93</f>
        <v>0</v>
      </c>
      <c r="AG15" s="391">
        <f>'5-Year Plan (2014-19)'!CF93</f>
        <v>0</v>
      </c>
      <c r="AH15" s="391" t="str">
        <f>'5-Year Plan (2014-19)'!CG93</f>
        <v/>
      </c>
      <c r="AI15" s="392">
        <f>'5-Year Plan (2014-19)'!CH93</f>
        <v>0</v>
      </c>
      <c r="AJ15" s="391">
        <f>'5-Year Plan (2014-19)'!CI93</f>
        <v>0</v>
      </c>
      <c r="AK15" s="391" t="str">
        <f>'5-Year Plan (2014-19)'!CJ93</f>
        <v/>
      </c>
      <c r="AL15" s="392">
        <f>'5-Year Plan (2014-19)'!CK93</f>
        <v>0</v>
      </c>
      <c r="AM15" s="391">
        <f>'5-Year Plan (2014-19)'!CL93</f>
        <v>0</v>
      </c>
      <c r="AN15" s="391" t="str">
        <f>'5-Year Plan (2014-19)'!CM93</f>
        <v/>
      </c>
      <c r="AO15" s="392">
        <f>'5-Year Plan (2014-19)'!CN93</f>
        <v>0</v>
      </c>
      <c r="AP15" s="391">
        <f>'5-Year Plan (2014-19)'!CO93</f>
        <v>0</v>
      </c>
      <c r="AQ15" s="391" t="str">
        <f>'5-Year Plan (2014-19)'!CP93</f>
        <v/>
      </c>
      <c r="AR15" s="392">
        <f>'5-Year Plan (2014-19)'!CQ93</f>
        <v>0</v>
      </c>
      <c r="AS15" s="391">
        <f>'5-Year Plan (2014-19)'!CR93</f>
        <v>0</v>
      </c>
      <c r="AT15" s="391" t="str">
        <f>'5-Year Plan (2014-19)'!CS93</f>
        <v/>
      </c>
      <c r="AU15" s="392">
        <f>'5-Year Plan (2014-19)'!CT93</f>
        <v>0</v>
      </c>
      <c r="AV15" s="392">
        <f>'5-Year Plan (2014-19)'!CU93</f>
        <v>0</v>
      </c>
      <c r="AW15" s="392">
        <f>'5-Year Plan (2014-19)'!CV93</f>
        <v>0</v>
      </c>
      <c r="AX15" s="35">
        <f>'5-Year Plan (2014-19)'!CW93</f>
        <v>0</v>
      </c>
      <c r="AY15" s="399">
        <f>'5-Year Plan (2014-19)'!CX93</f>
        <v>0</v>
      </c>
      <c r="AZ15" s="45">
        <f>'5-Year Plan (2014-19)'!CY93</f>
        <v>0</v>
      </c>
      <c r="BA15" s="593"/>
    </row>
    <row r="16" spans="1:53" ht="30">
      <c r="A16" s="24"/>
      <c r="B16" s="20" t="s">
        <v>140</v>
      </c>
      <c r="C16" s="19"/>
      <c r="D16" s="33">
        <f>'5-Year Plan (2014-19)'!BC94</f>
        <v>1000</v>
      </c>
      <c r="E16" s="33">
        <f>'5-Year Plan (2014-19)'!BD94</f>
        <v>35</v>
      </c>
      <c r="F16" s="36">
        <f>'5-Year Plan (2014-19)'!BE94</f>
        <v>35000</v>
      </c>
      <c r="G16" s="33">
        <f>'5-Year Plan (2014-19)'!BF94</f>
        <v>2000</v>
      </c>
      <c r="H16" s="33">
        <f>'5-Year Plan (2014-19)'!BG94</f>
        <v>35</v>
      </c>
      <c r="I16" s="36">
        <f>'5-Year Plan (2014-19)'!BH94</f>
        <v>70000</v>
      </c>
      <c r="J16" s="33">
        <f>'5-Year Plan (2014-19)'!BI94</f>
        <v>0</v>
      </c>
      <c r="K16" s="33" t="str">
        <f>'5-Year Plan (2014-19)'!BJ94</f>
        <v/>
      </c>
      <c r="L16" s="36">
        <f>'5-Year Plan (2014-19)'!BK94</f>
        <v>0</v>
      </c>
      <c r="M16" s="33">
        <f>'5-Year Plan (2014-19)'!BL94</f>
        <v>500</v>
      </c>
      <c r="N16" s="33">
        <f>'5-Year Plan (2014-19)'!BM94</f>
        <v>35</v>
      </c>
      <c r="O16" s="36">
        <f>'5-Year Plan (2014-19)'!BN94</f>
        <v>17500</v>
      </c>
      <c r="P16" s="33">
        <f>'5-Year Plan (2014-19)'!BO94</f>
        <v>200</v>
      </c>
      <c r="Q16" s="33">
        <f>'5-Year Plan (2014-19)'!BP94</f>
        <v>1100</v>
      </c>
      <c r="R16" s="36">
        <f>'5-Year Plan (2014-19)'!BQ94</f>
        <v>220000</v>
      </c>
      <c r="S16" s="33">
        <f>'5-Year Plan (2014-19)'!BR94</f>
        <v>125</v>
      </c>
      <c r="T16" s="33">
        <f>'5-Year Plan (2014-19)'!BS94</f>
        <v>750</v>
      </c>
      <c r="U16" s="36">
        <f>'5-Year Plan (2014-19)'!BT94</f>
        <v>93750</v>
      </c>
      <c r="V16" s="670">
        <f>'5-Year Plan (2014-19)'!BU94</f>
        <v>0</v>
      </c>
      <c r="W16" s="36">
        <f>'5-Year Plan (2014-19)'!BV94</f>
        <v>0</v>
      </c>
      <c r="X16" s="36">
        <f>'5-Year Plan (2014-19)'!BW94</f>
        <v>0</v>
      </c>
      <c r="Y16" s="33">
        <f>'5-Year Plan (2014-19)'!BX94</f>
        <v>0</v>
      </c>
      <c r="Z16" s="230" t="str">
        <f>'5-Year Plan (2014-19)'!BY94</f>
        <v/>
      </c>
      <c r="AA16" s="36">
        <f>'5-Year Plan (2014-19)'!BZ94</f>
        <v>0</v>
      </c>
      <c r="AB16" s="33">
        <f>'5-Year Plan (2014-19)'!CA94</f>
        <v>750000</v>
      </c>
      <c r="AC16" s="33">
        <f>'5-Year Plan (2014-19)'!CB94</f>
        <v>200</v>
      </c>
      <c r="AD16" s="33">
        <f>'5-Year Plan (2014-19)'!CC94</f>
        <v>900</v>
      </c>
      <c r="AE16" s="36">
        <f>'5-Year Plan (2014-19)'!CD94</f>
        <v>180000</v>
      </c>
      <c r="AF16" s="41">
        <f>'5-Year Plan (2014-19)'!CE94</f>
        <v>616250</v>
      </c>
      <c r="AG16" s="33">
        <f>'5-Year Plan (2014-19)'!CF94</f>
        <v>0</v>
      </c>
      <c r="AH16" s="33" t="str">
        <f>'5-Year Plan (2014-19)'!CG94</f>
        <v/>
      </c>
      <c r="AI16" s="36">
        <f>'5-Year Plan (2014-19)'!CH94</f>
        <v>0</v>
      </c>
      <c r="AJ16" s="33">
        <f>'5-Year Plan (2014-19)'!CI94</f>
        <v>0</v>
      </c>
      <c r="AK16" s="33" t="str">
        <f>'5-Year Plan (2014-19)'!CJ94</f>
        <v/>
      </c>
      <c r="AL16" s="36">
        <f>'5-Year Plan (2014-19)'!CK94</f>
        <v>0</v>
      </c>
      <c r="AM16" s="33">
        <f>'5-Year Plan (2014-19)'!CL94</f>
        <v>0</v>
      </c>
      <c r="AN16" s="33" t="str">
        <f>'5-Year Plan (2014-19)'!CM94</f>
        <v/>
      </c>
      <c r="AO16" s="36">
        <f>'5-Year Plan (2014-19)'!CN94</f>
        <v>0</v>
      </c>
      <c r="AP16" s="33">
        <f>'5-Year Plan (2014-19)'!CO94</f>
        <v>500</v>
      </c>
      <c r="AQ16" s="33">
        <f>'5-Year Plan (2014-19)'!CP94</f>
        <v>220</v>
      </c>
      <c r="AR16" s="36">
        <f>'5-Year Plan (2014-19)'!CQ94</f>
        <v>110000</v>
      </c>
      <c r="AS16" s="33">
        <f>'5-Year Plan (2014-19)'!CR94</f>
        <v>0</v>
      </c>
      <c r="AT16" s="33" t="str">
        <f>'5-Year Plan (2014-19)'!CS94</f>
        <v/>
      </c>
      <c r="AU16" s="36">
        <f>'5-Year Plan (2014-19)'!CT94</f>
        <v>0</v>
      </c>
      <c r="AV16" s="36">
        <f>'5-Year Plan (2014-19)'!CU94</f>
        <v>110000</v>
      </c>
      <c r="AW16" s="36">
        <f>'5-Year Plan (2014-19)'!CV94</f>
        <v>25000</v>
      </c>
      <c r="AX16" s="36">
        <f>'5-Year Plan (2014-19)'!CW94</f>
        <v>5000</v>
      </c>
      <c r="AY16" s="36">
        <f>'5-Year Plan (2014-19)'!CX94</f>
        <v>72625</v>
      </c>
      <c r="AZ16" s="214">
        <f>'5-Year Plan (2014-19)'!CY94</f>
        <v>828875</v>
      </c>
      <c r="BA16" s="593"/>
    </row>
    <row r="17" spans="1:53" ht="42.75">
      <c r="A17" s="24"/>
      <c r="B17" s="16" t="s">
        <v>17</v>
      </c>
      <c r="C17" s="17" t="s">
        <v>1</v>
      </c>
      <c r="D17" s="391">
        <f>'5-Year Plan (2014-19)'!BC95</f>
        <v>0</v>
      </c>
      <c r="E17" s="391" t="str">
        <f>'5-Year Plan (2014-19)'!BD95</f>
        <v/>
      </c>
      <c r="F17" s="392">
        <f>'5-Year Plan (2014-19)'!BE95</f>
        <v>0</v>
      </c>
      <c r="G17" s="391">
        <f>'5-Year Plan (2014-19)'!BF95</f>
        <v>0</v>
      </c>
      <c r="H17" s="391" t="str">
        <f>'5-Year Plan (2014-19)'!BG95</f>
        <v/>
      </c>
      <c r="I17" s="392">
        <f>'5-Year Plan (2014-19)'!BH96</f>
        <v>160000</v>
      </c>
      <c r="J17" s="391">
        <f>'5-Year Plan (2014-19)'!BI95</f>
        <v>0</v>
      </c>
      <c r="K17" s="391" t="str">
        <f>'5-Year Plan (2014-19)'!BJ95</f>
        <v/>
      </c>
      <c r="L17" s="392">
        <f>'5-Year Plan (2014-19)'!BK95</f>
        <v>0</v>
      </c>
      <c r="M17" s="391">
        <f>'5-Year Plan (2014-19)'!BL95</f>
        <v>1550</v>
      </c>
      <c r="N17" s="391">
        <f>'5-Year Plan (2014-19)'!BM95</f>
        <v>25</v>
      </c>
      <c r="O17" s="392">
        <f>'5-Year Plan (2014-19)'!BN95</f>
        <v>38750</v>
      </c>
      <c r="P17" s="391">
        <f>'5-Year Plan (2014-19)'!BO96</f>
        <v>300</v>
      </c>
      <c r="Q17" s="391">
        <f>'5-Year Plan (2014-19)'!BP96</f>
        <v>833.33333333333337</v>
      </c>
      <c r="R17" s="392">
        <f>'5-Year Plan (2014-19)'!BQ96</f>
        <v>250000</v>
      </c>
      <c r="S17" s="391">
        <f>'5-Year Plan (2014-19)'!BR95</f>
        <v>200</v>
      </c>
      <c r="T17" s="391">
        <f>'5-Year Plan (2014-19)'!BS95</f>
        <v>500</v>
      </c>
      <c r="U17" s="392">
        <f>'5-Year Plan (2014-19)'!BT95</f>
        <v>100000</v>
      </c>
      <c r="V17" s="683"/>
      <c r="W17" s="392"/>
      <c r="X17" s="392"/>
      <c r="Y17" s="391">
        <f>'5-Year Plan (2014-19)'!BX95</f>
        <v>0</v>
      </c>
      <c r="Z17" s="393">
        <f>'5-Year Plan (2014-19)'!BY95</f>
        <v>0.5</v>
      </c>
      <c r="AA17" s="392">
        <f>'5-Year Plan (2014-19)'!BZ95</f>
        <v>0</v>
      </c>
      <c r="AB17" s="391">
        <f>'5-Year Plan (2014-19)'!CA95</f>
        <v>0</v>
      </c>
      <c r="AC17" s="391">
        <f>'5-Year Plan (2014-19)'!CB95</f>
        <v>0</v>
      </c>
      <c r="AD17" s="391" t="str">
        <f>'5-Year Plan (2014-19)'!CC95</f>
        <v/>
      </c>
      <c r="AE17" s="392">
        <f>'5-Year Plan (2014-19)'!CD95</f>
        <v>0</v>
      </c>
      <c r="AF17" s="392">
        <f>'5-Year Plan (2014-19)'!CE95</f>
        <v>138750</v>
      </c>
      <c r="AG17" s="391">
        <f>'5-Year Plan (2014-19)'!CF95</f>
        <v>0</v>
      </c>
      <c r="AH17" s="391" t="str">
        <f>'5-Year Plan (2014-19)'!CG95</f>
        <v/>
      </c>
      <c r="AI17" s="392">
        <f>'5-Year Plan (2014-19)'!CH95</f>
        <v>0</v>
      </c>
      <c r="AJ17" s="391">
        <f>'5-Year Plan (2014-19)'!CI95</f>
        <v>0</v>
      </c>
      <c r="AK17" s="391" t="str">
        <f>'5-Year Plan (2014-19)'!CJ95</f>
        <v/>
      </c>
      <c r="AL17" s="392">
        <f>'5-Year Plan (2014-19)'!CK95</f>
        <v>0</v>
      </c>
      <c r="AM17" s="391">
        <f>'5-Year Plan (2014-19)'!CL95</f>
        <v>0</v>
      </c>
      <c r="AN17" s="391" t="str">
        <f>'5-Year Plan (2014-19)'!CM95</f>
        <v/>
      </c>
      <c r="AO17" s="392">
        <f>'5-Year Plan (2014-19)'!CN95</f>
        <v>0</v>
      </c>
      <c r="AP17" s="391">
        <f>'5-Year Plan (2014-19)'!CO95</f>
        <v>0</v>
      </c>
      <c r="AQ17" s="391" t="str">
        <f>'5-Year Plan (2014-19)'!CP95</f>
        <v/>
      </c>
      <c r="AR17" s="392">
        <f>'5-Year Plan (2014-19)'!CQ95</f>
        <v>0</v>
      </c>
      <c r="AS17" s="391">
        <f>'5-Year Plan (2014-19)'!CR95</f>
        <v>0</v>
      </c>
      <c r="AT17" s="391" t="str">
        <f>'5-Year Plan (2014-19)'!CS95</f>
        <v/>
      </c>
      <c r="AU17" s="392">
        <f>'5-Year Plan (2014-19)'!CT95</f>
        <v>0</v>
      </c>
      <c r="AV17" s="394">
        <f>'5-Year Plan (2014-19)'!CU95</f>
        <v>0</v>
      </c>
      <c r="AW17" s="392">
        <f>'5-Year Plan (2014-19)'!CV96</f>
        <v>10000</v>
      </c>
      <c r="AX17" s="35">
        <f>'5-Year Plan (2014-19)'!CW95</f>
        <v>5000</v>
      </c>
      <c r="AY17" s="399">
        <f>'5-Year Plan (2014-19)'!CX95</f>
        <v>14375</v>
      </c>
      <c r="AZ17" s="45">
        <f>'5-Year Plan (2014-19)'!CY95</f>
        <v>158125</v>
      </c>
      <c r="BA17" s="593"/>
    </row>
    <row r="18" spans="1:53">
      <c r="A18" s="24"/>
      <c r="B18" s="16"/>
      <c r="C18" s="17" t="s">
        <v>55</v>
      </c>
      <c r="D18" s="391">
        <f>'5-Year Plan (2014-19)'!BC96</f>
        <v>0</v>
      </c>
      <c r="E18" s="391" t="str">
        <f>'5-Year Plan (2014-19)'!BD96</f>
        <v/>
      </c>
      <c r="F18" s="392">
        <f>'5-Year Plan (2014-19)'!BE96</f>
        <v>0</v>
      </c>
      <c r="G18" s="391">
        <f>'5-Year Plan (2014-19)'!BF96</f>
        <v>4000</v>
      </c>
      <c r="H18" s="391">
        <f>'5-Year Plan (2014-19)'!BG96</f>
        <v>40</v>
      </c>
      <c r="I18" s="392">
        <f>'5-Year Plan (2014-19)'!BH97</f>
        <v>0</v>
      </c>
      <c r="J18" s="391">
        <f>'5-Year Plan (2014-19)'!BI96</f>
        <v>0</v>
      </c>
      <c r="K18" s="391" t="str">
        <f>'5-Year Plan (2014-19)'!BJ96</f>
        <v/>
      </c>
      <c r="L18" s="392">
        <f>'5-Year Plan (2014-19)'!BK96</f>
        <v>0</v>
      </c>
      <c r="M18" s="391">
        <f>'5-Year Plan (2014-19)'!BL96</f>
        <v>0</v>
      </c>
      <c r="N18" s="391" t="str">
        <f>'5-Year Plan (2014-19)'!BM96</f>
        <v/>
      </c>
      <c r="O18" s="392">
        <f>'5-Year Plan (2014-19)'!BN96</f>
        <v>0</v>
      </c>
      <c r="P18" s="391">
        <f>'5-Year Plan (2014-19)'!BO97</f>
        <v>0</v>
      </c>
      <c r="Q18" s="391" t="str">
        <f>'5-Year Plan (2014-19)'!BP97</f>
        <v/>
      </c>
      <c r="R18" s="391">
        <f>'5-Year Plan (2014-19)'!BQ97</f>
        <v>0</v>
      </c>
      <c r="S18" s="391">
        <f>'5-Year Plan (2014-19)'!BR96</f>
        <v>0</v>
      </c>
      <c r="T18" s="391" t="str">
        <f>'5-Year Plan (2014-19)'!BS96</f>
        <v/>
      </c>
      <c r="U18" s="392">
        <f>'5-Year Plan (2014-19)'!BT96</f>
        <v>0</v>
      </c>
      <c r="V18" s="683"/>
      <c r="W18" s="392"/>
      <c r="X18" s="392"/>
      <c r="Y18" s="391">
        <f>'5-Year Plan (2014-19)'!BX96</f>
        <v>3000000</v>
      </c>
      <c r="Z18" s="393" t="str">
        <f>'5-Year Plan (2014-19)'!BY96</f>
        <v/>
      </c>
      <c r="AA18" s="392">
        <f>'5-Year Plan (2014-19)'!BZ96</f>
        <v>1500000</v>
      </c>
      <c r="AB18" s="391">
        <f>'5-Year Plan (2014-19)'!CA96</f>
        <v>3000000</v>
      </c>
      <c r="AC18" s="391">
        <f>'5-Year Plan (2014-19)'!CB96</f>
        <v>0</v>
      </c>
      <c r="AD18" s="391" t="str">
        <f>'5-Year Plan (2014-19)'!CC96</f>
        <v/>
      </c>
      <c r="AE18" s="392">
        <f>'5-Year Plan (2014-19)'!CD96</f>
        <v>0</v>
      </c>
      <c r="AF18" s="392">
        <f>'5-Year Plan (2014-19)'!CE96</f>
        <v>1910000</v>
      </c>
      <c r="AG18" s="391">
        <f>'5-Year Plan (2014-19)'!CF96</f>
        <v>0</v>
      </c>
      <c r="AH18" s="391" t="str">
        <f>'5-Year Plan (2014-19)'!CG96</f>
        <v/>
      </c>
      <c r="AI18" s="392">
        <f>'5-Year Plan (2014-19)'!CH96</f>
        <v>0</v>
      </c>
      <c r="AJ18" s="391">
        <f>'5-Year Plan (2014-19)'!CI96</f>
        <v>0</v>
      </c>
      <c r="AK18" s="391" t="str">
        <f>'5-Year Plan (2014-19)'!CJ96</f>
        <v/>
      </c>
      <c r="AL18" s="392">
        <f>'5-Year Plan (2014-19)'!CK96</f>
        <v>0</v>
      </c>
      <c r="AM18" s="391">
        <f>'5-Year Plan (2014-19)'!CL96</f>
        <v>0</v>
      </c>
      <c r="AN18" s="391" t="str">
        <f>'5-Year Plan (2014-19)'!CM96</f>
        <v/>
      </c>
      <c r="AO18" s="392">
        <f>'5-Year Plan (2014-19)'!CN96</f>
        <v>0</v>
      </c>
      <c r="AP18" s="391">
        <f>'5-Year Plan (2014-19)'!CO96</f>
        <v>0</v>
      </c>
      <c r="AQ18" s="391" t="str">
        <f>'5-Year Plan (2014-19)'!CP96</f>
        <v/>
      </c>
      <c r="AR18" s="392">
        <f>'5-Year Plan (2014-19)'!CQ96</f>
        <v>0</v>
      </c>
      <c r="AS18" s="391">
        <f>'5-Year Plan (2014-19)'!CR96</f>
        <v>0</v>
      </c>
      <c r="AT18" s="391" t="str">
        <f>'5-Year Plan (2014-19)'!CS96</f>
        <v/>
      </c>
      <c r="AU18" s="392">
        <f>'5-Year Plan (2014-19)'!CT96</f>
        <v>0</v>
      </c>
      <c r="AV18" s="392">
        <f>'5-Year Plan (2014-19)'!CU96</f>
        <v>0</v>
      </c>
      <c r="AW18" s="392">
        <f>'5-Year Plan (2014-19)'!CV96</f>
        <v>10000</v>
      </c>
      <c r="AX18" s="35">
        <f>'5-Year Plan (2014-19)'!CW96</f>
        <v>10000</v>
      </c>
      <c r="AY18" s="399">
        <f>'5-Year Plan (2014-19)'!CX96</f>
        <v>193000</v>
      </c>
      <c r="AZ18" s="45">
        <f>'5-Year Plan (2014-19)'!CY96</f>
        <v>2123000</v>
      </c>
      <c r="BA18" s="593"/>
    </row>
    <row r="19" spans="1:53">
      <c r="A19" s="24"/>
      <c r="B19" s="16"/>
      <c r="C19" s="17" t="s">
        <v>56</v>
      </c>
      <c r="D19" s="391">
        <f>'5-Year Plan (2014-19)'!BC97</f>
        <v>0</v>
      </c>
      <c r="E19" s="391" t="str">
        <f>'5-Year Plan (2014-19)'!BD97</f>
        <v/>
      </c>
      <c r="F19" s="392">
        <f>'5-Year Plan (2014-19)'!BE97</f>
        <v>0</v>
      </c>
      <c r="G19" s="391">
        <f>'5-Year Plan (2014-19)'!BF97</f>
        <v>0</v>
      </c>
      <c r="H19" s="391" t="str">
        <f>'5-Year Plan (2014-19)'!BG97</f>
        <v/>
      </c>
      <c r="I19" s="392">
        <f>'5-Year Plan (2014-19)'!BH97</f>
        <v>0</v>
      </c>
      <c r="J19" s="391">
        <f>'5-Year Plan (2014-19)'!BI97</f>
        <v>0</v>
      </c>
      <c r="K19" s="391" t="str">
        <f>'5-Year Plan (2014-19)'!BJ97</f>
        <v/>
      </c>
      <c r="L19" s="392">
        <f>'5-Year Plan (2014-19)'!BK97</f>
        <v>0</v>
      </c>
      <c r="M19" s="391">
        <f>'5-Year Plan (2014-19)'!BL97</f>
        <v>0</v>
      </c>
      <c r="N19" s="391" t="str">
        <f>'5-Year Plan (2014-19)'!BM97</f>
        <v/>
      </c>
      <c r="O19" s="392">
        <f>'5-Year Plan (2014-19)'!BN97</f>
        <v>0</v>
      </c>
      <c r="P19" s="391">
        <f>'5-Year Plan (2014-19)'!BO97</f>
        <v>0</v>
      </c>
      <c r="Q19" s="391" t="str">
        <f>'5-Year Plan (2014-19)'!BP97</f>
        <v/>
      </c>
      <c r="R19" s="392">
        <f>'5-Year Plan (2014-19)'!BQ97</f>
        <v>0</v>
      </c>
      <c r="S19" s="391">
        <f>'5-Year Plan (2014-19)'!BR97</f>
        <v>0</v>
      </c>
      <c r="T19" s="391" t="str">
        <f>'5-Year Plan (2014-19)'!BS97</f>
        <v/>
      </c>
      <c r="U19" s="392">
        <f>'5-Year Plan (2014-19)'!BT97</f>
        <v>0</v>
      </c>
      <c r="V19" s="683"/>
      <c r="W19" s="392"/>
      <c r="X19" s="392"/>
      <c r="Y19" s="391">
        <f>'5-Year Plan (2014-19)'!BX97</f>
        <v>0</v>
      </c>
      <c r="Z19" s="393" t="str">
        <f>'5-Year Plan (2014-19)'!BY97</f>
        <v/>
      </c>
      <c r="AA19" s="392">
        <f>'5-Year Plan (2014-19)'!BZ97</f>
        <v>0</v>
      </c>
      <c r="AB19" s="391">
        <f>'5-Year Plan (2014-19)'!CA97</f>
        <v>0</v>
      </c>
      <c r="AC19" s="391">
        <f>'5-Year Plan (2014-19)'!CB97</f>
        <v>0</v>
      </c>
      <c r="AD19" s="391" t="str">
        <f>'5-Year Plan (2014-19)'!CC97</f>
        <v/>
      </c>
      <c r="AE19" s="392">
        <f>'5-Year Plan (2014-19)'!CD97</f>
        <v>0</v>
      </c>
      <c r="AF19" s="392">
        <f>'5-Year Plan (2014-19)'!CE97</f>
        <v>0</v>
      </c>
      <c r="AG19" s="391">
        <f>'5-Year Plan (2014-19)'!CF97</f>
        <v>0</v>
      </c>
      <c r="AH19" s="391" t="str">
        <f>'5-Year Plan (2014-19)'!CG97</f>
        <v/>
      </c>
      <c r="AI19" s="392">
        <f>'5-Year Plan (2014-19)'!CH97</f>
        <v>0</v>
      </c>
      <c r="AJ19" s="391">
        <f>'5-Year Plan (2014-19)'!CI97</f>
        <v>0</v>
      </c>
      <c r="AK19" s="391" t="str">
        <f>'5-Year Plan (2014-19)'!CJ97</f>
        <v/>
      </c>
      <c r="AL19" s="392">
        <f>'5-Year Plan (2014-19)'!CK97</f>
        <v>0</v>
      </c>
      <c r="AM19" s="391">
        <f>'5-Year Plan (2014-19)'!CL97</f>
        <v>0</v>
      </c>
      <c r="AN19" s="391" t="str">
        <f>'5-Year Plan (2014-19)'!CM97</f>
        <v/>
      </c>
      <c r="AO19" s="392">
        <f>'5-Year Plan (2014-19)'!CN97</f>
        <v>0</v>
      </c>
      <c r="AP19" s="391">
        <f>'5-Year Plan (2014-19)'!CO97</f>
        <v>0</v>
      </c>
      <c r="AQ19" s="391" t="str">
        <f>'5-Year Plan (2014-19)'!CP97</f>
        <v/>
      </c>
      <c r="AR19" s="392">
        <f>'5-Year Plan (2014-19)'!CQ97</f>
        <v>0</v>
      </c>
      <c r="AS19" s="391">
        <f>'5-Year Plan (2014-19)'!CR97</f>
        <v>0</v>
      </c>
      <c r="AT19" s="391" t="str">
        <f>'5-Year Plan (2014-19)'!CS97</f>
        <v/>
      </c>
      <c r="AU19" s="392">
        <f>'5-Year Plan (2014-19)'!CT97</f>
        <v>0</v>
      </c>
      <c r="AV19" s="392">
        <f>'5-Year Plan (2014-19)'!CU97</f>
        <v>0</v>
      </c>
      <c r="AW19" s="392">
        <f>'5-Year Plan (2014-19)'!CV97</f>
        <v>0</v>
      </c>
      <c r="AX19" s="35">
        <f>'5-Year Plan (2014-19)'!CW97</f>
        <v>0</v>
      </c>
      <c r="AY19" s="399">
        <f>'5-Year Plan (2014-19)'!CX97</f>
        <v>0</v>
      </c>
      <c r="AZ19" s="45">
        <f>'5-Year Plan (2014-19)'!CY97</f>
        <v>0</v>
      </c>
      <c r="BA19" s="593"/>
    </row>
    <row r="20" spans="1:53">
      <c r="A20" s="24"/>
      <c r="B20" s="18"/>
      <c r="C20" s="19" t="s">
        <v>57</v>
      </c>
      <c r="D20" s="391">
        <f>'5-Year Plan (2014-19)'!BC98</f>
        <v>0</v>
      </c>
      <c r="E20" s="391" t="str">
        <f>'5-Year Plan (2014-19)'!BD98</f>
        <v/>
      </c>
      <c r="F20" s="392">
        <f>'5-Year Plan (2014-19)'!BE98</f>
        <v>0</v>
      </c>
      <c r="G20" s="391">
        <f>'5-Year Plan (2014-19)'!BF98</f>
        <v>0</v>
      </c>
      <c r="H20" s="391" t="str">
        <f>'5-Year Plan (2014-19)'!BG98</f>
        <v/>
      </c>
      <c r="I20" s="392">
        <f>'5-Year Plan (2014-19)'!BH98</f>
        <v>0</v>
      </c>
      <c r="J20" s="391">
        <f>'5-Year Plan (2014-19)'!BI98</f>
        <v>0</v>
      </c>
      <c r="K20" s="391" t="str">
        <f>'5-Year Plan (2014-19)'!BJ98</f>
        <v/>
      </c>
      <c r="L20" s="392">
        <f>'5-Year Plan (2014-19)'!BK98</f>
        <v>0</v>
      </c>
      <c r="M20" s="391">
        <f>'5-Year Plan (2014-19)'!BL98</f>
        <v>0</v>
      </c>
      <c r="N20" s="391" t="str">
        <f>'5-Year Plan (2014-19)'!BM98</f>
        <v/>
      </c>
      <c r="O20" s="392">
        <f>'5-Year Plan (2014-19)'!BN98</f>
        <v>0</v>
      </c>
      <c r="P20" s="391">
        <f>'5-Year Plan (2014-19)'!BO98</f>
        <v>0</v>
      </c>
      <c r="Q20" s="391" t="str">
        <f>'5-Year Plan (2014-19)'!BP98</f>
        <v/>
      </c>
      <c r="R20" s="392">
        <f>'5-Year Plan (2014-19)'!BQ98</f>
        <v>0</v>
      </c>
      <c r="S20" s="391">
        <f>'5-Year Plan (2014-19)'!BR98</f>
        <v>0</v>
      </c>
      <c r="T20" s="391" t="str">
        <f>'5-Year Plan (2014-19)'!BS98</f>
        <v/>
      </c>
      <c r="U20" s="392">
        <f>'5-Year Plan (2014-19)'!BT98</f>
        <v>0</v>
      </c>
      <c r="V20" s="683"/>
      <c r="W20" s="392"/>
      <c r="X20" s="392"/>
      <c r="Y20" s="391">
        <f>'5-Year Plan (2014-19)'!BX98</f>
        <v>0</v>
      </c>
      <c r="Z20" s="393" t="str">
        <f>'5-Year Plan (2014-19)'!BY98</f>
        <v/>
      </c>
      <c r="AA20" s="392">
        <f>'5-Year Plan (2014-19)'!BZ98</f>
        <v>0</v>
      </c>
      <c r="AB20" s="391">
        <f>'5-Year Plan (2014-19)'!CA98</f>
        <v>0</v>
      </c>
      <c r="AC20" s="391">
        <f>'5-Year Plan (2014-19)'!CB98</f>
        <v>0</v>
      </c>
      <c r="AD20" s="391" t="str">
        <f>'5-Year Plan (2014-19)'!CC98</f>
        <v/>
      </c>
      <c r="AE20" s="392">
        <f>'5-Year Plan (2014-19)'!CD98</f>
        <v>0</v>
      </c>
      <c r="AF20" s="395">
        <f>'5-Year Plan (2014-19)'!CE98</f>
        <v>0</v>
      </c>
      <c r="AG20" s="391">
        <f>'5-Year Plan (2014-19)'!CF98</f>
        <v>0</v>
      </c>
      <c r="AH20" s="391" t="str">
        <f>'5-Year Plan (2014-19)'!CG98</f>
        <v/>
      </c>
      <c r="AI20" s="392">
        <f>'5-Year Plan (2014-19)'!CH98</f>
        <v>0</v>
      </c>
      <c r="AJ20" s="391">
        <f>'5-Year Plan (2014-19)'!CI98</f>
        <v>0</v>
      </c>
      <c r="AK20" s="391" t="str">
        <f>'5-Year Plan (2014-19)'!CJ98</f>
        <v/>
      </c>
      <c r="AL20" s="392">
        <f>'5-Year Plan (2014-19)'!CK98</f>
        <v>0</v>
      </c>
      <c r="AM20" s="391">
        <f>'5-Year Plan (2014-19)'!CL98</f>
        <v>0</v>
      </c>
      <c r="AN20" s="391" t="str">
        <f>'5-Year Plan (2014-19)'!CM98</f>
        <v/>
      </c>
      <c r="AO20" s="392">
        <f>'5-Year Plan (2014-19)'!CN98</f>
        <v>0</v>
      </c>
      <c r="AP20" s="391">
        <f>'5-Year Plan (2014-19)'!CO98</f>
        <v>0</v>
      </c>
      <c r="AQ20" s="391" t="str">
        <f>'5-Year Plan (2014-19)'!CP98</f>
        <v/>
      </c>
      <c r="AR20" s="392">
        <f>'5-Year Plan (2014-19)'!CQ98</f>
        <v>0</v>
      </c>
      <c r="AS20" s="391">
        <f>'5-Year Plan (2014-19)'!CR98</f>
        <v>0</v>
      </c>
      <c r="AT20" s="391" t="str">
        <f>'5-Year Plan (2014-19)'!CS98</f>
        <v/>
      </c>
      <c r="AU20" s="392">
        <f>'5-Year Plan (2014-19)'!CT98</f>
        <v>0</v>
      </c>
      <c r="AV20" s="392">
        <f>'5-Year Plan (2014-19)'!CU98</f>
        <v>0</v>
      </c>
      <c r="AW20" s="392">
        <f>'5-Year Plan (2014-19)'!CV98</f>
        <v>0</v>
      </c>
      <c r="AX20" s="35">
        <f>'5-Year Plan (2014-19)'!CW98</f>
        <v>0</v>
      </c>
      <c r="AY20" s="399">
        <f>'5-Year Plan (2014-19)'!CX98</f>
        <v>0</v>
      </c>
      <c r="AZ20" s="45">
        <f>'5-Year Plan (2014-19)'!CY98</f>
        <v>0</v>
      </c>
      <c r="BA20" s="593"/>
    </row>
    <row r="21" spans="1:53" ht="30">
      <c r="A21" s="24"/>
      <c r="B21" s="20" t="s">
        <v>140</v>
      </c>
      <c r="C21" s="19"/>
      <c r="D21" s="33">
        <f>'5-Year Plan (2014-19)'!BC99</f>
        <v>0</v>
      </c>
      <c r="E21" s="33" t="str">
        <f>'5-Year Plan (2014-19)'!BD99</f>
        <v/>
      </c>
      <c r="F21" s="36">
        <f>'5-Year Plan (2014-19)'!BE99</f>
        <v>0</v>
      </c>
      <c r="G21" s="33">
        <f>'5-Year Plan (2014-19)'!BF99</f>
        <v>4000</v>
      </c>
      <c r="H21" s="33">
        <f>'5-Year Plan (2014-19)'!BG99</f>
        <v>40</v>
      </c>
      <c r="I21" s="36">
        <f>'5-Year Plan (2014-19)'!BH99</f>
        <v>160000</v>
      </c>
      <c r="J21" s="33">
        <f>'5-Year Plan (2014-19)'!BI99</f>
        <v>0</v>
      </c>
      <c r="K21" s="33" t="str">
        <f>'5-Year Plan (2014-19)'!BJ99</f>
        <v/>
      </c>
      <c r="L21" s="36">
        <f>'5-Year Plan (2014-19)'!BK99</f>
        <v>0</v>
      </c>
      <c r="M21" s="33">
        <f>'5-Year Plan (2014-19)'!BL99</f>
        <v>1550</v>
      </c>
      <c r="N21" s="33">
        <f>'5-Year Plan (2014-19)'!BM99</f>
        <v>25</v>
      </c>
      <c r="O21" s="36">
        <f>'5-Year Plan (2014-19)'!BN99</f>
        <v>38750</v>
      </c>
      <c r="P21" s="33">
        <f>'5-Year Plan (2014-19)'!BO99</f>
        <v>300</v>
      </c>
      <c r="Q21" s="33">
        <f>'5-Year Plan (2014-19)'!BP99</f>
        <v>833.33333333333337</v>
      </c>
      <c r="R21" s="36">
        <f>'5-Year Plan (2014-19)'!BQ99</f>
        <v>250000</v>
      </c>
      <c r="S21" s="33">
        <f>'5-Year Plan (2014-19)'!BR99</f>
        <v>200</v>
      </c>
      <c r="T21" s="33">
        <f>'5-Year Plan (2014-19)'!BS99</f>
        <v>500</v>
      </c>
      <c r="U21" s="36">
        <f>'5-Year Plan (2014-19)'!BT99</f>
        <v>100000</v>
      </c>
      <c r="V21" s="670">
        <f>'5-Year Plan (2014-19)'!BU99</f>
        <v>0</v>
      </c>
      <c r="W21" s="36">
        <f>'5-Year Plan (2014-19)'!BV99</f>
        <v>0</v>
      </c>
      <c r="X21" s="36">
        <f>'5-Year Plan (2014-19)'!BW99</f>
        <v>0</v>
      </c>
      <c r="Y21" s="33">
        <f>'5-Year Plan (2014-19)'!BX99</f>
        <v>3000000</v>
      </c>
      <c r="Z21" s="230">
        <f>'5-Year Plan (2014-19)'!BY99</f>
        <v>0.5</v>
      </c>
      <c r="AA21" s="36">
        <f>'5-Year Plan (2014-19)'!BZ99</f>
        <v>1500000</v>
      </c>
      <c r="AB21" s="33">
        <f>'5-Year Plan (2014-19)'!CA99</f>
        <v>3000000</v>
      </c>
      <c r="AC21" s="33">
        <f>'5-Year Plan (2014-19)'!CB99</f>
        <v>0</v>
      </c>
      <c r="AD21" s="33" t="str">
        <f>'5-Year Plan (2014-19)'!CC99</f>
        <v/>
      </c>
      <c r="AE21" s="36">
        <f>'5-Year Plan (2014-19)'!CD99</f>
        <v>0</v>
      </c>
      <c r="AF21" s="41">
        <f>'5-Year Plan (2014-19)'!CE99</f>
        <v>2048750</v>
      </c>
      <c r="AG21" s="33">
        <f>'5-Year Plan (2014-19)'!CF99</f>
        <v>0</v>
      </c>
      <c r="AH21" s="33" t="str">
        <f>'5-Year Plan (2014-19)'!CG99</f>
        <v/>
      </c>
      <c r="AI21" s="36">
        <f>'5-Year Plan (2014-19)'!CH99</f>
        <v>0</v>
      </c>
      <c r="AJ21" s="33">
        <f>'5-Year Plan (2014-19)'!CI99</f>
        <v>0</v>
      </c>
      <c r="AK21" s="33" t="str">
        <f>'5-Year Plan (2014-19)'!CJ99</f>
        <v/>
      </c>
      <c r="AL21" s="36">
        <f>'5-Year Plan (2014-19)'!CK99</f>
        <v>0</v>
      </c>
      <c r="AM21" s="33">
        <f>'5-Year Plan (2014-19)'!CL99</f>
        <v>0</v>
      </c>
      <c r="AN21" s="33" t="str">
        <f>'5-Year Plan (2014-19)'!CM99</f>
        <v/>
      </c>
      <c r="AO21" s="36">
        <f>'5-Year Plan (2014-19)'!CN99</f>
        <v>0</v>
      </c>
      <c r="AP21" s="33">
        <f>'5-Year Plan (2014-19)'!CO99</f>
        <v>0</v>
      </c>
      <c r="AQ21" s="33" t="str">
        <f>'5-Year Plan (2014-19)'!CP99</f>
        <v/>
      </c>
      <c r="AR21" s="36">
        <f>'5-Year Plan (2014-19)'!CQ99</f>
        <v>0</v>
      </c>
      <c r="AS21" s="33">
        <f>'5-Year Plan (2014-19)'!CR99</f>
        <v>0</v>
      </c>
      <c r="AT21" s="33" t="str">
        <f>'5-Year Plan (2014-19)'!CS99</f>
        <v/>
      </c>
      <c r="AU21" s="36">
        <f>'5-Year Plan (2014-19)'!CT99</f>
        <v>0</v>
      </c>
      <c r="AV21" s="36">
        <f>'5-Year Plan (2014-19)'!CU99</f>
        <v>0</v>
      </c>
      <c r="AW21" s="36">
        <f>'5-Year Plan (2014-19)'!CV99</f>
        <v>10000</v>
      </c>
      <c r="AX21" s="36">
        <f>'5-Year Plan (2014-19)'!CW99</f>
        <v>15000</v>
      </c>
      <c r="AY21" s="36">
        <f>'5-Year Plan (2014-19)'!CX99</f>
        <v>207375</v>
      </c>
      <c r="AZ21" s="214">
        <f>'5-Year Plan (2014-19)'!CY99</f>
        <v>2281125</v>
      </c>
      <c r="BA21" s="593"/>
    </row>
    <row r="22" spans="1:53" ht="42.75">
      <c r="A22" s="24"/>
      <c r="B22" s="16" t="s">
        <v>18</v>
      </c>
      <c r="C22" s="17" t="s">
        <v>1</v>
      </c>
      <c r="D22" s="426">
        <f>'5-Year Plan (2014-19)'!BC100</f>
        <v>0</v>
      </c>
      <c r="E22" s="426" t="str">
        <f>'5-Year Plan (2014-19)'!BD100</f>
        <v/>
      </c>
      <c r="F22" s="426">
        <f>'5-Year Plan (2014-19)'!BE100</f>
        <v>0</v>
      </c>
      <c r="G22" s="426">
        <f>'5-Year Plan (2014-19)'!BF100</f>
        <v>6621</v>
      </c>
      <c r="H22" s="426">
        <f>'5-Year Plan (2014-19)'!BG100</f>
        <v>31</v>
      </c>
      <c r="I22" s="426">
        <f>'5-Year Plan (2014-19)'!BH100</f>
        <v>202690</v>
      </c>
      <c r="J22" s="391">
        <f>'5-Year Plan (2014-19)'!BI100</f>
        <v>0</v>
      </c>
      <c r="K22" s="391" t="str">
        <f>'5-Year Plan (2014-19)'!BJ100</f>
        <v/>
      </c>
      <c r="L22" s="392">
        <f>'5-Year Plan (2014-19)'!BK100</f>
        <v>0</v>
      </c>
      <c r="M22" s="391">
        <f>'5-Year Plan (2014-19)'!BL100</f>
        <v>0</v>
      </c>
      <c r="N22" s="391" t="str">
        <f>'5-Year Plan (2014-19)'!BM100</f>
        <v/>
      </c>
      <c r="O22" s="392">
        <f>'5-Year Plan (2014-19)'!BN100</f>
        <v>0</v>
      </c>
      <c r="P22" s="426">
        <f>'5-Year Plan (2014-19)'!BO100</f>
        <v>560</v>
      </c>
      <c r="Q22" s="426">
        <f>'5-Year Plan (2014-19)'!BP100</f>
        <v>75</v>
      </c>
      <c r="R22" s="426">
        <f>'5-Year Plan (2014-19)'!BQ100</f>
        <v>42000</v>
      </c>
      <c r="S22" s="426">
        <f>'5-Year Plan (2014-19)'!BR100</f>
        <v>0</v>
      </c>
      <c r="T22" s="426" t="str">
        <f>'5-Year Plan (2014-19)'!BS100</f>
        <v/>
      </c>
      <c r="U22" s="426">
        <f>'5-Year Plan (2014-19)'!BT100</f>
        <v>0</v>
      </c>
      <c r="V22" s="709"/>
      <c r="W22" s="426"/>
      <c r="X22" s="426"/>
      <c r="Y22" s="426">
        <f>'5-Year Plan (2014-19)'!BX100</f>
        <v>1300000</v>
      </c>
      <c r="Z22" s="397">
        <f>'5-Year Plan (2014-19)'!BY100</f>
        <v>0.28999999999999998</v>
      </c>
      <c r="AA22" s="426">
        <f>'5-Year Plan (2014-19)'!BZ100</f>
        <v>373750</v>
      </c>
      <c r="AB22" s="426">
        <f>'5-Year Plan (2014-19)'!CA100</f>
        <v>495000</v>
      </c>
      <c r="AC22" s="391">
        <f>'5-Year Plan (2014-19)'!CB100</f>
        <v>225</v>
      </c>
      <c r="AD22" s="391">
        <f>'5-Year Plan (2014-19)'!CC100</f>
        <v>1265</v>
      </c>
      <c r="AE22" s="392">
        <f>'5-Year Plan (2014-19)'!CD100</f>
        <v>284625</v>
      </c>
      <c r="AF22" s="426">
        <f>'5-Year Plan (2014-19)'!CE100</f>
        <v>903065</v>
      </c>
      <c r="AG22" s="391">
        <f>'5-Year Plan (2014-19)'!CF100</f>
        <v>0</v>
      </c>
      <c r="AH22" s="391" t="str">
        <f>'5-Year Plan (2014-19)'!CG100</f>
        <v/>
      </c>
      <c r="AI22" s="392">
        <f>'5-Year Plan (2014-19)'!CH100</f>
        <v>0</v>
      </c>
      <c r="AJ22" s="391">
        <f>'5-Year Plan (2014-19)'!CI100</f>
        <v>0</v>
      </c>
      <c r="AK22" s="391" t="str">
        <f>'5-Year Plan (2014-19)'!CJ100</f>
        <v/>
      </c>
      <c r="AL22" s="392">
        <f>'5-Year Plan (2014-19)'!CK100</f>
        <v>0</v>
      </c>
      <c r="AM22" s="391">
        <f>'5-Year Plan (2014-19)'!CL100</f>
        <v>0</v>
      </c>
      <c r="AN22" s="391" t="str">
        <f>'5-Year Plan (2014-19)'!CM100</f>
        <v/>
      </c>
      <c r="AO22" s="392">
        <f>'5-Year Plan (2014-19)'!CN100</f>
        <v>0</v>
      </c>
      <c r="AP22" s="391">
        <f>'5-Year Plan (2014-19)'!CO100</f>
        <v>0</v>
      </c>
      <c r="AQ22" s="391" t="str">
        <f>'5-Year Plan (2014-19)'!CP100</f>
        <v/>
      </c>
      <c r="AR22" s="392">
        <f>'5-Year Plan (2014-19)'!CQ100</f>
        <v>0</v>
      </c>
      <c r="AS22" s="391">
        <f>'5-Year Plan (2014-19)'!CR100</f>
        <v>0</v>
      </c>
      <c r="AT22" s="391" t="str">
        <f>'5-Year Plan (2014-19)'!CS100</f>
        <v/>
      </c>
      <c r="AU22" s="392">
        <f>'5-Year Plan (2014-19)'!CT100</f>
        <v>0</v>
      </c>
      <c r="AV22" s="394">
        <f>'5-Year Plan (2014-19)'!CU100</f>
        <v>0</v>
      </c>
      <c r="AW22" s="426">
        <f>'5-Year Plan (2014-19)'!CV100</f>
        <v>0</v>
      </c>
      <c r="AX22" s="426">
        <f>'5-Year Plan (2014-19)'!CW100</f>
        <v>5000</v>
      </c>
      <c r="AY22" s="399">
        <f>'5-Year Plan (2014-19)'!CX100</f>
        <v>90306.5</v>
      </c>
      <c r="AZ22" s="45">
        <f>'5-Year Plan (2014-19)'!CY100</f>
        <v>998371.5</v>
      </c>
      <c r="BA22" s="593"/>
    </row>
    <row r="23" spans="1:53">
      <c r="A23" s="24"/>
      <c r="B23" s="16"/>
      <c r="C23" s="17" t="s">
        <v>55</v>
      </c>
      <c r="D23" s="391">
        <f>'5-Year Plan (2014-19)'!BC101</f>
        <v>0</v>
      </c>
      <c r="E23" s="391" t="str">
        <f>'5-Year Plan (2014-19)'!BD101</f>
        <v/>
      </c>
      <c r="F23" s="392">
        <f>'5-Year Plan (2014-19)'!BE101</f>
        <v>0</v>
      </c>
      <c r="G23" s="391">
        <f>'5-Year Plan (2014-19)'!BF101</f>
        <v>0</v>
      </c>
      <c r="H23" s="391" t="str">
        <f>'5-Year Plan (2014-19)'!BG101</f>
        <v/>
      </c>
      <c r="I23" s="392">
        <f>'5-Year Plan (2014-19)'!BH101</f>
        <v>0</v>
      </c>
      <c r="J23" s="391">
        <f>'5-Year Plan (2014-19)'!BI101</f>
        <v>0</v>
      </c>
      <c r="K23" s="391" t="str">
        <f>'5-Year Plan (2014-19)'!BJ101</f>
        <v/>
      </c>
      <c r="L23" s="392">
        <f>'5-Year Plan (2014-19)'!BK101</f>
        <v>0</v>
      </c>
      <c r="M23" s="391">
        <f>'5-Year Plan (2014-19)'!BL101</f>
        <v>280</v>
      </c>
      <c r="N23" s="391">
        <f>'5-Year Plan (2014-19)'!BM101</f>
        <v>5</v>
      </c>
      <c r="O23" s="392">
        <f>'5-Year Plan (2014-19)'!BN101</f>
        <v>1402</v>
      </c>
      <c r="P23" s="391">
        <f>'5-Year Plan (2014-19)'!BO101</f>
        <v>0</v>
      </c>
      <c r="Q23" s="391" t="str">
        <f>'5-Year Plan (2014-19)'!BP101</f>
        <v/>
      </c>
      <c r="R23" s="392">
        <f>'5-Year Plan (2014-19)'!BQ101</f>
        <v>0</v>
      </c>
      <c r="S23" s="391">
        <f>'5-Year Plan (2014-19)'!BR101</f>
        <v>0</v>
      </c>
      <c r="T23" s="391" t="str">
        <f>'5-Year Plan (2014-19)'!BS101</f>
        <v/>
      </c>
      <c r="U23" s="392">
        <f>'5-Year Plan (2014-19)'!BT101</f>
        <v>0</v>
      </c>
      <c r="V23" s="683"/>
      <c r="W23" s="392"/>
      <c r="X23" s="392"/>
      <c r="Y23" s="391">
        <f>'5-Year Plan (2014-19)'!BX101</f>
        <v>2406024</v>
      </c>
      <c r="Z23" s="393">
        <f>'5-Year Plan (2014-19)'!BY101</f>
        <v>0.29000001662493807</v>
      </c>
      <c r="AA23" s="392">
        <f>'5-Year Plan (2014-19)'!BZ101</f>
        <v>697747</v>
      </c>
      <c r="AB23" s="391">
        <f>'5-Year Plan (2014-19)'!CA101</f>
        <v>476510</v>
      </c>
      <c r="AC23" s="391">
        <f>'5-Year Plan (2014-19)'!CB101</f>
        <v>0</v>
      </c>
      <c r="AD23" s="391" t="str">
        <f>'5-Year Plan (2014-19)'!CC101</f>
        <v/>
      </c>
      <c r="AE23" s="392">
        <f>'5-Year Plan (2014-19)'!CD101</f>
        <v>0</v>
      </c>
      <c r="AF23" s="392">
        <f>'5-Year Plan (2014-19)'!CE101</f>
        <v>699149</v>
      </c>
      <c r="AG23" s="391">
        <f>'5-Year Plan (2014-19)'!CF101</f>
        <v>0</v>
      </c>
      <c r="AH23" s="391" t="str">
        <f>'5-Year Plan (2014-19)'!CG101</f>
        <v/>
      </c>
      <c r="AI23" s="392">
        <f>'5-Year Plan (2014-19)'!CH101</f>
        <v>0</v>
      </c>
      <c r="AJ23" s="391">
        <f>'5-Year Plan (2014-19)'!CI101</f>
        <v>0</v>
      </c>
      <c r="AK23" s="391" t="str">
        <f>'5-Year Plan (2014-19)'!CJ101</f>
        <v/>
      </c>
      <c r="AL23" s="392">
        <f>'5-Year Plan (2014-19)'!CK101</f>
        <v>0</v>
      </c>
      <c r="AM23" s="391">
        <f>'5-Year Plan (2014-19)'!CL101</f>
        <v>0</v>
      </c>
      <c r="AN23" s="391" t="str">
        <f>'5-Year Plan (2014-19)'!CM101</f>
        <v/>
      </c>
      <c r="AO23" s="392">
        <f>'5-Year Plan (2014-19)'!CN101</f>
        <v>0</v>
      </c>
      <c r="AP23" s="391">
        <f>'5-Year Plan (2014-19)'!CO101</f>
        <v>0</v>
      </c>
      <c r="AQ23" s="391" t="str">
        <f>'5-Year Plan (2014-19)'!CP101</f>
        <v/>
      </c>
      <c r="AR23" s="392">
        <f>'5-Year Plan (2014-19)'!CQ101</f>
        <v>0</v>
      </c>
      <c r="AS23" s="391">
        <f>'5-Year Plan (2014-19)'!CR101</f>
        <v>0</v>
      </c>
      <c r="AT23" s="391" t="str">
        <f>'5-Year Plan (2014-19)'!CS101</f>
        <v/>
      </c>
      <c r="AU23" s="392">
        <f>'5-Year Plan (2014-19)'!CT101</f>
        <v>0</v>
      </c>
      <c r="AV23" s="392">
        <f>'5-Year Plan (2014-19)'!CU101</f>
        <v>0</v>
      </c>
      <c r="AW23" s="392">
        <f>'5-Year Plan (2014-19)'!CV101</f>
        <v>0</v>
      </c>
      <c r="AX23" s="392">
        <f>'5-Year Plan (2014-19)'!CW101</f>
        <v>0</v>
      </c>
      <c r="AY23" s="399">
        <f>'5-Year Plan (2014-19)'!CX101</f>
        <v>69914.900000000009</v>
      </c>
      <c r="AZ23" s="45">
        <f>'5-Year Plan (2014-19)'!CY101</f>
        <v>769063.9</v>
      </c>
      <c r="BA23" s="593"/>
    </row>
    <row r="24" spans="1:53">
      <c r="A24" s="24"/>
      <c r="B24" s="16"/>
      <c r="C24" s="17" t="s">
        <v>56</v>
      </c>
      <c r="D24" s="391">
        <f>'5-Year Plan (2014-19)'!BC102</f>
        <v>0</v>
      </c>
      <c r="E24" s="391" t="str">
        <f>'5-Year Plan (2014-19)'!BD102</f>
        <v/>
      </c>
      <c r="F24" s="392">
        <f>'5-Year Plan (2014-19)'!BE102</f>
        <v>0</v>
      </c>
      <c r="G24" s="391">
        <f>'5-Year Plan (2014-19)'!BF102</f>
        <v>0</v>
      </c>
      <c r="H24" s="391" t="str">
        <f>'5-Year Plan (2014-19)'!BG102</f>
        <v/>
      </c>
      <c r="I24" s="392">
        <f>'5-Year Plan (2014-19)'!BH102</f>
        <v>0</v>
      </c>
      <c r="J24" s="391">
        <f>'5-Year Plan (2014-19)'!BI102</f>
        <v>0</v>
      </c>
      <c r="K24" s="391" t="str">
        <f>'5-Year Plan (2014-19)'!BJ102</f>
        <v/>
      </c>
      <c r="L24" s="392">
        <f>'5-Year Plan (2014-19)'!BK102</f>
        <v>0</v>
      </c>
      <c r="M24" s="391">
        <f>'5-Year Plan (2014-19)'!BL102</f>
        <v>0</v>
      </c>
      <c r="N24" s="391" t="str">
        <f>'5-Year Plan (2014-19)'!BM102</f>
        <v/>
      </c>
      <c r="O24" s="392">
        <f>'5-Year Plan (2014-19)'!BN102</f>
        <v>0</v>
      </c>
      <c r="P24" s="391">
        <f>'5-Year Plan (2014-19)'!BO102</f>
        <v>0</v>
      </c>
      <c r="Q24" s="391" t="str">
        <f>'5-Year Plan (2014-19)'!BP102</f>
        <v/>
      </c>
      <c r="R24" s="392">
        <f>'5-Year Plan (2014-19)'!BQ102</f>
        <v>0</v>
      </c>
      <c r="S24" s="391">
        <f>'5-Year Plan (2014-19)'!BR102</f>
        <v>0</v>
      </c>
      <c r="T24" s="391" t="str">
        <f>'5-Year Plan (2014-19)'!BS102</f>
        <v/>
      </c>
      <c r="U24" s="392">
        <f>'5-Year Plan (2014-19)'!BT102</f>
        <v>0</v>
      </c>
      <c r="V24" s="683"/>
      <c r="W24" s="392"/>
      <c r="X24" s="392"/>
      <c r="Y24" s="391">
        <f>'5-Year Plan (2014-19)'!BX102</f>
        <v>0</v>
      </c>
      <c r="Z24" s="393" t="str">
        <f>'5-Year Plan (2014-19)'!BY102</f>
        <v/>
      </c>
      <c r="AA24" s="392">
        <f>'5-Year Plan (2014-19)'!BZ102</f>
        <v>0</v>
      </c>
      <c r="AB24" s="391">
        <f>'5-Year Plan (2014-19)'!CA102</f>
        <v>0</v>
      </c>
      <c r="AC24" s="391">
        <f>'5-Year Plan (2014-19)'!CB102</f>
        <v>0</v>
      </c>
      <c r="AD24" s="391" t="str">
        <f>'5-Year Plan (2014-19)'!CC102</f>
        <v/>
      </c>
      <c r="AE24" s="392">
        <f>'5-Year Plan (2014-19)'!CD102</f>
        <v>0</v>
      </c>
      <c r="AF24" s="392">
        <f>'5-Year Plan (2014-19)'!CE102</f>
        <v>0</v>
      </c>
      <c r="AG24" s="391">
        <f>'5-Year Plan (2014-19)'!CF102</f>
        <v>0</v>
      </c>
      <c r="AH24" s="391" t="str">
        <f>'5-Year Plan (2014-19)'!CG102</f>
        <v/>
      </c>
      <c r="AI24" s="392">
        <f>'5-Year Plan (2014-19)'!CH102</f>
        <v>0</v>
      </c>
      <c r="AJ24" s="391">
        <f>'5-Year Plan (2014-19)'!CI102</f>
        <v>0</v>
      </c>
      <c r="AK24" s="391" t="str">
        <f>'5-Year Plan (2014-19)'!CJ102</f>
        <v/>
      </c>
      <c r="AL24" s="392">
        <f>'5-Year Plan (2014-19)'!CK102</f>
        <v>0</v>
      </c>
      <c r="AM24" s="391">
        <f>'5-Year Plan (2014-19)'!CL102</f>
        <v>0</v>
      </c>
      <c r="AN24" s="391" t="str">
        <f>'5-Year Plan (2014-19)'!CM102</f>
        <v/>
      </c>
      <c r="AO24" s="392">
        <f>'5-Year Plan (2014-19)'!CN102</f>
        <v>0</v>
      </c>
      <c r="AP24" s="391">
        <f>'5-Year Plan (2014-19)'!CO102</f>
        <v>0</v>
      </c>
      <c r="AQ24" s="391" t="str">
        <f>'5-Year Plan (2014-19)'!CP102</f>
        <v/>
      </c>
      <c r="AR24" s="392">
        <f>'5-Year Plan (2014-19)'!CQ102</f>
        <v>0</v>
      </c>
      <c r="AS24" s="391">
        <f>'5-Year Plan (2014-19)'!CR102</f>
        <v>0</v>
      </c>
      <c r="AT24" s="391" t="str">
        <f>'5-Year Plan (2014-19)'!CS102</f>
        <v/>
      </c>
      <c r="AU24" s="392">
        <f>'5-Year Plan (2014-19)'!CT102</f>
        <v>0</v>
      </c>
      <c r="AV24" s="392">
        <f>'5-Year Plan (2014-19)'!CU102</f>
        <v>0</v>
      </c>
      <c r="AW24" s="392">
        <f>'5-Year Plan (2014-19)'!CV102</f>
        <v>0</v>
      </c>
      <c r="AX24" s="392">
        <f>'5-Year Plan (2014-19)'!CW102</f>
        <v>0</v>
      </c>
      <c r="AY24" s="399">
        <f>'5-Year Plan (2014-19)'!CX102</f>
        <v>0</v>
      </c>
      <c r="AZ24" s="45">
        <f>'5-Year Plan (2014-19)'!CY102</f>
        <v>0</v>
      </c>
      <c r="BA24" s="593"/>
    </row>
    <row r="25" spans="1:53">
      <c r="A25" s="24"/>
      <c r="B25" s="18"/>
      <c r="C25" s="19" t="s">
        <v>57</v>
      </c>
      <c r="D25" s="426">
        <f>'5-Year Plan (2014-19)'!BC103</f>
        <v>0</v>
      </c>
      <c r="E25" s="426" t="str">
        <f>'5-Year Plan (2014-19)'!BD103</f>
        <v/>
      </c>
      <c r="F25" s="426">
        <f>'5-Year Plan (2014-19)'!BE103</f>
        <v>0</v>
      </c>
      <c r="G25" s="426">
        <f>'5-Year Plan (2014-19)'!BF103</f>
        <v>0</v>
      </c>
      <c r="H25" s="426" t="str">
        <f>'5-Year Plan (2014-19)'!BG103</f>
        <v/>
      </c>
      <c r="I25" s="426">
        <f>'5-Year Plan (2014-19)'!BH103</f>
        <v>0</v>
      </c>
      <c r="J25" s="391">
        <f>'5-Year Plan (2014-19)'!BI103</f>
        <v>0</v>
      </c>
      <c r="K25" s="391" t="str">
        <f>'5-Year Plan (2014-19)'!BJ103</f>
        <v/>
      </c>
      <c r="L25" s="392">
        <f>'5-Year Plan (2014-19)'!BK103</f>
        <v>0</v>
      </c>
      <c r="M25" s="391">
        <f>'5-Year Plan (2014-19)'!BL103</f>
        <v>0</v>
      </c>
      <c r="N25" s="391" t="str">
        <f>'5-Year Plan (2014-19)'!BM103</f>
        <v/>
      </c>
      <c r="O25" s="392">
        <f>'5-Year Plan (2014-19)'!BN103</f>
        <v>0</v>
      </c>
      <c r="P25" s="426">
        <f>'5-Year Plan (2014-19)'!BO103</f>
        <v>0</v>
      </c>
      <c r="Q25" s="426" t="str">
        <f>'5-Year Plan (2014-19)'!BP103</f>
        <v/>
      </c>
      <c r="R25" s="426">
        <f>'5-Year Plan (2014-19)'!BQ103</f>
        <v>0</v>
      </c>
      <c r="S25" s="426">
        <f>'5-Year Plan (2014-19)'!BR103</f>
        <v>0</v>
      </c>
      <c r="T25" s="426" t="str">
        <f>'5-Year Plan (2014-19)'!BS103</f>
        <v/>
      </c>
      <c r="U25" s="426">
        <f>'5-Year Plan (2014-19)'!BT103</f>
        <v>0</v>
      </c>
      <c r="V25" s="709"/>
      <c r="W25" s="426"/>
      <c r="X25" s="426"/>
      <c r="Y25" s="426">
        <f>'5-Year Plan (2014-19)'!BX103</f>
        <v>0</v>
      </c>
      <c r="Z25" s="397" t="str">
        <f>'5-Year Plan (2014-19)'!BY103</f>
        <v/>
      </c>
      <c r="AA25" s="426">
        <f>'5-Year Plan (2014-19)'!BZ103</f>
        <v>0</v>
      </c>
      <c r="AB25" s="426">
        <f>'5-Year Plan (2014-19)'!CA103</f>
        <v>0</v>
      </c>
      <c r="AC25" s="426">
        <f>'5-Year Plan (2014-19)'!CB103</f>
        <v>0</v>
      </c>
      <c r="AD25" s="426" t="str">
        <f>'5-Year Plan (2014-19)'!CC103</f>
        <v/>
      </c>
      <c r="AE25" s="426">
        <f>'5-Year Plan (2014-19)'!CD103</f>
        <v>0</v>
      </c>
      <c r="AF25" s="426">
        <f>'5-Year Plan (2014-19)'!CE103</f>
        <v>0</v>
      </c>
      <c r="AG25" s="391">
        <f>'5-Year Plan (2014-19)'!CF103</f>
        <v>0</v>
      </c>
      <c r="AH25" s="391" t="str">
        <f>'5-Year Plan (2014-19)'!CG103</f>
        <v/>
      </c>
      <c r="AI25" s="392">
        <f>'5-Year Plan (2014-19)'!CH103</f>
        <v>0</v>
      </c>
      <c r="AJ25" s="391">
        <f>'5-Year Plan (2014-19)'!CI103</f>
        <v>0</v>
      </c>
      <c r="AK25" s="391" t="str">
        <f>'5-Year Plan (2014-19)'!CJ103</f>
        <v/>
      </c>
      <c r="AL25" s="392">
        <f>'5-Year Plan (2014-19)'!CK103</f>
        <v>0</v>
      </c>
      <c r="AM25" s="391">
        <f>'5-Year Plan (2014-19)'!CL103</f>
        <v>0</v>
      </c>
      <c r="AN25" s="391" t="str">
        <f>'5-Year Plan (2014-19)'!CM103</f>
        <v/>
      </c>
      <c r="AO25" s="392">
        <f>'5-Year Plan (2014-19)'!CN103</f>
        <v>0</v>
      </c>
      <c r="AP25" s="391">
        <f>'5-Year Plan (2014-19)'!CO103</f>
        <v>0</v>
      </c>
      <c r="AQ25" s="391" t="str">
        <f>'5-Year Plan (2014-19)'!CP103</f>
        <v/>
      </c>
      <c r="AR25" s="392">
        <f>'5-Year Plan (2014-19)'!CQ103</f>
        <v>0</v>
      </c>
      <c r="AS25" s="391">
        <f>'5-Year Plan (2014-19)'!CR103</f>
        <v>0</v>
      </c>
      <c r="AT25" s="391" t="str">
        <f>'5-Year Plan (2014-19)'!CS103</f>
        <v/>
      </c>
      <c r="AU25" s="392">
        <f>'5-Year Plan (2014-19)'!CT103</f>
        <v>0</v>
      </c>
      <c r="AV25" s="392">
        <f>'5-Year Plan (2014-19)'!CU103</f>
        <v>0</v>
      </c>
      <c r="AW25" s="426">
        <f>'5-Year Plan (2014-19)'!CV103</f>
        <v>0</v>
      </c>
      <c r="AX25" s="426">
        <f>'5-Year Plan (2014-19)'!CW103</f>
        <v>0</v>
      </c>
      <c r="AY25" s="399">
        <f>'5-Year Plan (2014-19)'!CX103</f>
        <v>0</v>
      </c>
      <c r="AZ25" s="45">
        <f>'5-Year Plan (2014-19)'!CY103</f>
        <v>0</v>
      </c>
      <c r="BA25" s="593"/>
    </row>
    <row r="26" spans="1:53" ht="30">
      <c r="A26" s="24"/>
      <c r="B26" s="20" t="s">
        <v>140</v>
      </c>
      <c r="C26" s="19"/>
      <c r="D26" s="33">
        <f>'5-Year Plan (2014-19)'!BC104</f>
        <v>0</v>
      </c>
      <c r="E26" s="33" t="str">
        <f>'5-Year Plan (2014-19)'!BD104</f>
        <v/>
      </c>
      <c r="F26" s="36">
        <f>'5-Year Plan (2014-19)'!BE104</f>
        <v>0</v>
      </c>
      <c r="G26" s="33">
        <f>'5-Year Plan (2014-19)'!BF104</f>
        <v>6621</v>
      </c>
      <c r="H26" s="33">
        <f>'5-Year Plan (2014-19)'!BG104</f>
        <v>30.613200422896842</v>
      </c>
      <c r="I26" s="36">
        <f>'5-Year Plan (2014-19)'!BH104</f>
        <v>202690</v>
      </c>
      <c r="J26" s="33">
        <f>'5-Year Plan (2014-19)'!BI104</f>
        <v>0</v>
      </c>
      <c r="K26" s="33" t="str">
        <f>'5-Year Plan (2014-19)'!BJ104</f>
        <v/>
      </c>
      <c r="L26" s="36">
        <f>'5-Year Plan (2014-19)'!BK104</f>
        <v>0</v>
      </c>
      <c r="M26" s="33">
        <f>'5-Year Plan (2014-19)'!BL104</f>
        <v>280</v>
      </c>
      <c r="N26" s="33">
        <f>'5-Year Plan (2014-19)'!BM104</f>
        <v>5.0071428571428571</v>
      </c>
      <c r="O26" s="36">
        <f>'5-Year Plan (2014-19)'!BN104</f>
        <v>1402</v>
      </c>
      <c r="P26" s="33">
        <f>'5-Year Plan (2014-19)'!BO104</f>
        <v>560</v>
      </c>
      <c r="Q26" s="33">
        <f>'5-Year Plan (2014-19)'!BP104</f>
        <v>75</v>
      </c>
      <c r="R26" s="36">
        <f>'5-Year Plan (2014-19)'!BQ104</f>
        <v>42000</v>
      </c>
      <c r="S26" s="33">
        <f>'5-Year Plan (2014-19)'!BR104</f>
        <v>0</v>
      </c>
      <c r="T26" s="33" t="str">
        <f>'5-Year Plan (2014-19)'!BS104</f>
        <v/>
      </c>
      <c r="U26" s="36">
        <f>'5-Year Plan (2014-19)'!BT104</f>
        <v>0</v>
      </c>
      <c r="V26" s="670">
        <f>'5-Year Plan (2014-19)'!BU104</f>
        <v>0</v>
      </c>
      <c r="W26" s="36">
        <f>'5-Year Plan (2014-19)'!BV104</f>
        <v>0</v>
      </c>
      <c r="X26" s="36">
        <f>'5-Year Plan (2014-19)'!BW104</f>
        <v>0</v>
      </c>
      <c r="Y26" s="33">
        <f>'5-Year Plan (2014-19)'!BX104</f>
        <v>3706024</v>
      </c>
      <c r="Z26" s="230">
        <f>'5-Year Plan (2014-19)'!BY104</f>
        <v>0.28912306018525513</v>
      </c>
      <c r="AA26" s="36">
        <f>'5-Year Plan (2014-19)'!BZ104</f>
        <v>1071497</v>
      </c>
      <c r="AB26" s="33">
        <f>'5-Year Plan (2014-19)'!CA104</f>
        <v>971510</v>
      </c>
      <c r="AC26" s="33">
        <f>'5-Year Plan (2014-19)'!CB104</f>
        <v>225</v>
      </c>
      <c r="AD26" s="33">
        <f>'5-Year Plan (2014-19)'!CC104</f>
        <v>1265</v>
      </c>
      <c r="AE26" s="36">
        <f>'5-Year Plan (2014-19)'!CD104</f>
        <v>284625</v>
      </c>
      <c r="AF26" s="41">
        <f>'5-Year Plan (2014-19)'!CE104</f>
        <v>1602214</v>
      </c>
      <c r="AG26" s="33">
        <f>'5-Year Plan (2014-19)'!CF104</f>
        <v>0</v>
      </c>
      <c r="AH26" s="33" t="str">
        <f>'5-Year Plan (2014-19)'!CG104</f>
        <v/>
      </c>
      <c r="AI26" s="36">
        <f>'5-Year Plan (2014-19)'!CH104</f>
        <v>0</v>
      </c>
      <c r="AJ26" s="33">
        <f>'5-Year Plan (2014-19)'!CI104</f>
        <v>0</v>
      </c>
      <c r="AK26" s="33" t="str">
        <f>'5-Year Plan (2014-19)'!CJ104</f>
        <v/>
      </c>
      <c r="AL26" s="36">
        <f>'5-Year Plan (2014-19)'!CK104</f>
        <v>0</v>
      </c>
      <c r="AM26" s="33">
        <f>'5-Year Plan (2014-19)'!CL104</f>
        <v>0</v>
      </c>
      <c r="AN26" s="33" t="str">
        <f>'5-Year Plan (2014-19)'!CM104</f>
        <v/>
      </c>
      <c r="AO26" s="36">
        <f>'5-Year Plan (2014-19)'!CN104</f>
        <v>0</v>
      </c>
      <c r="AP26" s="33">
        <f>'5-Year Plan (2014-19)'!CO104</f>
        <v>0</v>
      </c>
      <c r="AQ26" s="33" t="str">
        <f>'5-Year Plan (2014-19)'!CP104</f>
        <v/>
      </c>
      <c r="AR26" s="36">
        <f>'5-Year Plan (2014-19)'!CQ104</f>
        <v>0</v>
      </c>
      <c r="AS26" s="33">
        <f>'5-Year Plan (2014-19)'!CR104</f>
        <v>0</v>
      </c>
      <c r="AT26" s="33" t="str">
        <f>'5-Year Plan (2014-19)'!CS104</f>
        <v/>
      </c>
      <c r="AU26" s="36">
        <f>'5-Year Plan (2014-19)'!CT104</f>
        <v>0</v>
      </c>
      <c r="AV26" s="36">
        <f>'5-Year Plan (2014-19)'!CU104</f>
        <v>0</v>
      </c>
      <c r="AW26" s="36">
        <f>'5-Year Plan (2014-19)'!CV104</f>
        <v>0</v>
      </c>
      <c r="AX26" s="36">
        <f>'5-Year Plan (2014-19)'!CW104</f>
        <v>5000</v>
      </c>
      <c r="AY26" s="36">
        <f>'5-Year Plan (2014-19)'!CX104</f>
        <v>160221.40000000002</v>
      </c>
      <c r="AZ26" s="214">
        <f>'5-Year Plan (2014-19)'!CY104</f>
        <v>1767435.4</v>
      </c>
      <c r="BA26" s="593"/>
    </row>
    <row r="27" spans="1:53">
      <c r="A27" s="990" t="s">
        <v>139</v>
      </c>
      <c r="B27" s="991"/>
      <c r="C27" s="142" t="s">
        <v>1</v>
      </c>
      <c r="D27" s="144">
        <f>'5-Year Plan (2014-19)'!BC105</f>
        <v>1000</v>
      </c>
      <c r="E27" s="144">
        <f>'5-Year Plan (2014-19)'!BD105</f>
        <v>35</v>
      </c>
      <c r="F27" s="144">
        <f>'5-Year Plan (2014-19)'!BE105</f>
        <v>35000</v>
      </c>
      <c r="G27" s="144">
        <f>'5-Year Plan (2014-19)'!BF105</f>
        <v>13621</v>
      </c>
      <c r="H27" s="144">
        <f>'5-Year Plan (2014-19)'!BG105</f>
        <v>29.196828426694076</v>
      </c>
      <c r="I27" s="144">
        <f>'5-Year Plan (2014-19)'!BH105</f>
        <v>397690</v>
      </c>
      <c r="J27" s="144">
        <f>'5-Year Plan (2014-19)'!BI105</f>
        <v>0</v>
      </c>
      <c r="K27" s="144" t="str">
        <f>'5-Year Plan (2014-19)'!BJ105</f>
        <v/>
      </c>
      <c r="L27" s="144">
        <f>'5-Year Plan (2014-19)'!BK105</f>
        <v>0</v>
      </c>
      <c r="M27" s="144">
        <f>'5-Year Plan (2014-19)'!BL105</f>
        <v>3050</v>
      </c>
      <c r="N27" s="144">
        <f>'5-Year Plan (2014-19)'!BM105</f>
        <v>28.278688524590162</v>
      </c>
      <c r="O27" s="144">
        <f>'5-Year Plan (2014-19)'!BN105</f>
        <v>86250</v>
      </c>
      <c r="P27" s="144">
        <f>'5-Year Plan (2014-19)'!BO105</f>
        <v>1660</v>
      </c>
      <c r="Q27" s="144">
        <f>'5-Year Plan (2014-19)'!BP105</f>
        <v>820.48192771084337</v>
      </c>
      <c r="R27" s="144">
        <f>'5-Year Plan (2014-19)'!BQ105</f>
        <v>1362000</v>
      </c>
      <c r="S27" s="144">
        <f>'5-Year Plan (2014-19)'!BR105</f>
        <v>325</v>
      </c>
      <c r="T27" s="144">
        <f>'5-Year Plan (2014-19)'!BS105</f>
        <v>596.15384615384619</v>
      </c>
      <c r="U27" s="144">
        <f>'5-Year Plan (2014-19)'!BT105</f>
        <v>193750</v>
      </c>
      <c r="V27" s="684">
        <f>'5-Year Plan (2014-19)'!BU105</f>
        <v>0</v>
      </c>
      <c r="W27" s="144">
        <f>'5-Year Plan (2014-19)'!BV105</f>
        <v>0</v>
      </c>
      <c r="X27" s="144">
        <f>'5-Year Plan (2014-19)'!BW105</f>
        <v>0</v>
      </c>
      <c r="Y27" s="144">
        <f>'5-Year Plan (2014-19)'!BX105</f>
        <v>2600000</v>
      </c>
      <c r="Z27" s="239">
        <f>'5-Year Plan (2014-19)'!BY105</f>
        <v>0.39374999999999999</v>
      </c>
      <c r="AA27" s="144">
        <f>'5-Year Plan (2014-19)'!BZ105</f>
        <v>1023750</v>
      </c>
      <c r="AB27" s="144">
        <f>'5-Year Plan (2014-19)'!CA105</f>
        <v>2245000</v>
      </c>
      <c r="AC27" s="144">
        <f>'5-Year Plan (2014-19)'!CB105</f>
        <v>425</v>
      </c>
      <c r="AD27" s="144">
        <f>'5-Year Plan (2014-19)'!CC105</f>
        <v>1093.2352941176471</v>
      </c>
      <c r="AE27" s="144">
        <f>'5-Year Plan (2014-19)'!CD105</f>
        <v>464625</v>
      </c>
      <c r="AF27" s="144">
        <f>'5-Year Plan (2014-19)'!CE105</f>
        <v>3563065</v>
      </c>
      <c r="AG27" s="144">
        <f>'5-Year Plan (2014-19)'!CF105</f>
        <v>0</v>
      </c>
      <c r="AH27" s="144" t="str">
        <f>'5-Year Plan (2014-19)'!CG105</f>
        <v/>
      </c>
      <c r="AI27" s="144">
        <f>'5-Year Plan (2014-19)'!CH105</f>
        <v>0</v>
      </c>
      <c r="AJ27" s="144">
        <f>'5-Year Plan (2014-19)'!CI105</f>
        <v>0</v>
      </c>
      <c r="AK27" s="144" t="str">
        <f>'5-Year Plan (2014-19)'!CJ105</f>
        <v/>
      </c>
      <c r="AL27" s="144">
        <f>'5-Year Plan (2014-19)'!CK105</f>
        <v>0</v>
      </c>
      <c r="AM27" s="144">
        <f>'5-Year Plan (2014-19)'!CL105</f>
        <v>0</v>
      </c>
      <c r="AN27" s="144" t="str">
        <f>'5-Year Plan (2014-19)'!CM105</f>
        <v/>
      </c>
      <c r="AO27" s="144">
        <f>'5-Year Plan (2014-19)'!CN105</f>
        <v>0</v>
      </c>
      <c r="AP27" s="144">
        <f>'5-Year Plan (2014-19)'!CO105</f>
        <v>500</v>
      </c>
      <c r="AQ27" s="144">
        <f>'5-Year Plan (2014-19)'!CP105</f>
        <v>220</v>
      </c>
      <c r="AR27" s="144">
        <f>'5-Year Plan (2014-19)'!CQ105</f>
        <v>110000</v>
      </c>
      <c r="AS27" s="144">
        <f>'5-Year Plan (2014-19)'!CR105</f>
        <v>0</v>
      </c>
      <c r="AT27" s="144" t="str">
        <f>'5-Year Plan (2014-19)'!CS105</f>
        <v/>
      </c>
      <c r="AU27" s="144">
        <f>'5-Year Plan (2014-19)'!CT105</f>
        <v>0</v>
      </c>
      <c r="AV27" s="144">
        <f>'5-Year Plan (2014-19)'!CU105</f>
        <v>110000</v>
      </c>
      <c r="AW27" s="144">
        <f>'5-Year Plan (2014-19)'!CV105</f>
        <v>125000</v>
      </c>
      <c r="AX27" s="144">
        <f>'5-Year Plan (2014-19)'!CW105</f>
        <v>20000</v>
      </c>
      <c r="AY27" s="145">
        <f>'5-Year Plan (2014-19)'!CX105</f>
        <v>367806.5</v>
      </c>
      <c r="AZ27" s="209">
        <f>'5-Year Plan (2014-19)'!CY105</f>
        <v>4185871.5</v>
      </c>
      <c r="BA27" s="593"/>
    </row>
    <row r="28" spans="1:53">
      <c r="A28" s="990" t="s">
        <v>139</v>
      </c>
      <c r="B28" s="991"/>
      <c r="C28" s="142" t="s">
        <v>55</v>
      </c>
      <c r="D28" s="148">
        <f>'5-Year Plan (2014-19)'!BC106</f>
        <v>0</v>
      </c>
      <c r="E28" s="148" t="str">
        <f>'5-Year Plan (2014-19)'!BD106</f>
        <v/>
      </c>
      <c r="F28" s="148">
        <f>'5-Year Plan (2014-19)'!BE106</f>
        <v>0</v>
      </c>
      <c r="G28" s="148">
        <f>'5-Year Plan (2014-19)'!BF106</f>
        <v>4210.8</v>
      </c>
      <c r="H28" s="148">
        <f>'5-Year Plan (2014-19)'!BG106</f>
        <v>38.780041797283175</v>
      </c>
      <c r="I28" s="148">
        <f>'5-Year Plan (2014-19)'!BH106</f>
        <v>163295</v>
      </c>
      <c r="J28" s="148">
        <f>'5-Year Plan (2014-19)'!BI106</f>
        <v>0</v>
      </c>
      <c r="K28" s="148" t="str">
        <f>'5-Year Plan (2014-19)'!BJ106</f>
        <v/>
      </c>
      <c r="L28" s="148">
        <f>'5-Year Plan (2014-19)'!BK106</f>
        <v>0</v>
      </c>
      <c r="M28" s="148">
        <f>'5-Year Plan (2014-19)'!BL106</f>
        <v>280</v>
      </c>
      <c r="N28" s="148">
        <f>'5-Year Plan (2014-19)'!BM106</f>
        <v>5.0071428571428571</v>
      </c>
      <c r="O28" s="148">
        <f>'5-Year Plan (2014-19)'!BN106</f>
        <v>1402</v>
      </c>
      <c r="P28" s="148">
        <f>'5-Year Plan (2014-19)'!BO106</f>
        <v>300</v>
      </c>
      <c r="Q28" s="148">
        <f>'5-Year Plan (2014-19)'!BP106</f>
        <v>833.33333333333337</v>
      </c>
      <c r="R28" s="148">
        <f>'5-Year Plan (2014-19)'!BQ106</f>
        <v>250000</v>
      </c>
      <c r="S28" s="148">
        <f>'5-Year Plan (2014-19)'!BR106</f>
        <v>660.1</v>
      </c>
      <c r="T28" s="148">
        <f>'5-Year Plan (2014-19)'!BS106</f>
        <v>527.42463263141951</v>
      </c>
      <c r="U28" s="148">
        <f>'5-Year Plan (2014-19)'!BT106</f>
        <v>348153</v>
      </c>
      <c r="V28" s="685">
        <f>'5-Year Plan (2014-19)'!BU106</f>
        <v>0</v>
      </c>
      <c r="W28" s="148">
        <f>'5-Year Plan (2014-19)'!BV106</f>
        <v>0</v>
      </c>
      <c r="X28" s="148">
        <f>'5-Year Plan (2014-19)'!BW106</f>
        <v>0</v>
      </c>
      <c r="Y28" s="148">
        <f>'5-Year Plan (2014-19)'!BX106</f>
        <v>6899568</v>
      </c>
      <c r="Z28" s="240">
        <f>'5-Year Plan (2014-19)'!BY106</f>
        <v>0.40323437641313198</v>
      </c>
      <c r="AA28" s="148">
        <f>'5-Year Plan (2014-19)'!BZ106</f>
        <v>2782143</v>
      </c>
      <c r="AB28" s="148">
        <f>'5-Year Plan (2014-19)'!CA106</f>
        <v>4476510</v>
      </c>
      <c r="AC28" s="148">
        <f>'5-Year Plan (2014-19)'!CB106</f>
        <v>0</v>
      </c>
      <c r="AD28" s="148" t="str">
        <f>'5-Year Plan (2014-19)'!CC106</f>
        <v/>
      </c>
      <c r="AE28" s="148">
        <f>'5-Year Plan (2014-19)'!CD106</f>
        <v>0</v>
      </c>
      <c r="AF28" s="148">
        <f>'5-Year Plan (2014-19)'!CE106</f>
        <v>3544993</v>
      </c>
      <c r="AG28" s="148">
        <f>'5-Year Plan (2014-19)'!CF106</f>
        <v>0</v>
      </c>
      <c r="AH28" s="148" t="str">
        <f>'5-Year Plan (2014-19)'!CG106</f>
        <v/>
      </c>
      <c r="AI28" s="148">
        <f>'5-Year Plan (2014-19)'!CH106</f>
        <v>0</v>
      </c>
      <c r="AJ28" s="148">
        <f>'5-Year Plan (2014-19)'!CI106</f>
        <v>0</v>
      </c>
      <c r="AK28" s="148" t="str">
        <f>'5-Year Plan (2014-19)'!CJ106</f>
        <v/>
      </c>
      <c r="AL28" s="148">
        <f>'5-Year Plan (2014-19)'!CK106</f>
        <v>0</v>
      </c>
      <c r="AM28" s="148">
        <f>'5-Year Plan (2014-19)'!CL106</f>
        <v>0</v>
      </c>
      <c r="AN28" s="148" t="str">
        <f>'5-Year Plan (2014-19)'!CM106</f>
        <v/>
      </c>
      <c r="AO28" s="148">
        <f>'5-Year Plan (2014-19)'!CN106</f>
        <v>0</v>
      </c>
      <c r="AP28" s="148">
        <f>'5-Year Plan (2014-19)'!CO106</f>
        <v>0</v>
      </c>
      <c r="AQ28" s="148" t="str">
        <f>'5-Year Plan (2014-19)'!CP106</f>
        <v/>
      </c>
      <c r="AR28" s="148">
        <f>'5-Year Plan (2014-19)'!CQ106</f>
        <v>0</v>
      </c>
      <c r="AS28" s="148">
        <f>'5-Year Plan (2014-19)'!CR106</f>
        <v>0</v>
      </c>
      <c r="AT28" s="148" t="str">
        <f>'5-Year Plan (2014-19)'!CS106</f>
        <v/>
      </c>
      <c r="AU28" s="148">
        <f>'5-Year Plan (2014-19)'!CT106</f>
        <v>0</v>
      </c>
      <c r="AV28" s="148">
        <f>'5-Year Plan (2014-19)'!CU106</f>
        <v>0</v>
      </c>
      <c r="AW28" s="148">
        <f>'5-Year Plan (2014-19)'!CV106</f>
        <v>10000</v>
      </c>
      <c r="AX28" s="148">
        <f>'5-Year Plan (2014-19)'!CW106</f>
        <v>10000</v>
      </c>
      <c r="AY28" s="149">
        <f>'5-Year Plan (2014-19)'!CX106</f>
        <v>356499.30000000005</v>
      </c>
      <c r="AZ28" s="209">
        <f>'5-Year Plan (2014-19)'!CY106</f>
        <v>3921492.3</v>
      </c>
      <c r="BA28" s="593"/>
    </row>
    <row r="29" spans="1:53">
      <c r="A29" s="990" t="s">
        <v>139</v>
      </c>
      <c r="B29" s="991"/>
      <c r="C29" s="142" t="s">
        <v>56</v>
      </c>
      <c r="D29" s="148">
        <f>'5-Year Plan (2014-19)'!BC107</f>
        <v>0</v>
      </c>
      <c r="E29" s="148" t="str">
        <f>'5-Year Plan (2014-19)'!BD107</f>
        <v/>
      </c>
      <c r="F29" s="148">
        <f>'5-Year Plan (2014-19)'!BE107</f>
        <v>0</v>
      </c>
      <c r="G29" s="148">
        <f>'5-Year Plan (2014-19)'!BF107</f>
        <v>0</v>
      </c>
      <c r="H29" s="148" t="str">
        <f>'5-Year Plan (2014-19)'!BG107</f>
        <v/>
      </c>
      <c r="I29" s="148">
        <f>'5-Year Plan (2014-19)'!BH107</f>
        <v>0</v>
      </c>
      <c r="J29" s="148">
        <f>'5-Year Plan (2014-19)'!BI107</f>
        <v>0</v>
      </c>
      <c r="K29" s="148" t="str">
        <f>'5-Year Plan (2014-19)'!BJ107</f>
        <v/>
      </c>
      <c r="L29" s="148">
        <f>'5-Year Plan (2014-19)'!BK107</f>
        <v>0</v>
      </c>
      <c r="M29" s="148">
        <f>'5-Year Plan (2014-19)'!BL107</f>
        <v>0</v>
      </c>
      <c r="N29" s="148" t="str">
        <f>'5-Year Plan (2014-19)'!BM107</f>
        <v/>
      </c>
      <c r="O29" s="148">
        <f>'5-Year Plan (2014-19)'!BN107</f>
        <v>0</v>
      </c>
      <c r="P29" s="148">
        <f>'5-Year Plan (2014-19)'!BO107</f>
        <v>0</v>
      </c>
      <c r="Q29" s="148" t="str">
        <f>'5-Year Plan (2014-19)'!BP107</f>
        <v/>
      </c>
      <c r="R29" s="148">
        <f>'5-Year Plan (2014-19)'!BQ107</f>
        <v>0</v>
      </c>
      <c r="S29" s="148">
        <f>'5-Year Plan (2014-19)'!BR107</f>
        <v>0</v>
      </c>
      <c r="T29" s="148" t="str">
        <f>'5-Year Plan (2014-19)'!BS107</f>
        <v/>
      </c>
      <c r="U29" s="148">
        <f>'5-Year Plan (2014-19)'!BT107</f>
        <v>0</v>
      </c>
      <c r="V29" s="685">
        <f>'5-Year Plan (2014-19)'!BU107</f>
        <v>0</v>
      </c>
      <c r="W29" s="148">
        <f>'5-Year Plan (2014-19)'!BV107</f>
        <v>0</v>
      </c>
      <c r="X29" s="148">
        <f>'5-Year Plan (2014-19)'!BW107</f>
        <v>0</v>
      </c>
      <c r="Y29" s="148">
        <f>'5-Year Plan (2014-19)'!BX107</f>
        <v>124500</v>
      </c>
      <c r="Z29" s="240">
        <f>'5-Year Plan (2014-19)'!BY107</f>
        <v>0.4</v>
      </c>
      <c r="AA29" s="148">
        <f>'5-Year Plan (2014-19)'!BZ107</f>
        <v>49800</v>
      </c>
      <c r="AB29" s="148">
        <f>'5-Year Plan (2014-19)'!CA107</f>
        <v>0</v>
      </c>
      <c r="AC29" s="148">
        <f>'5-Year Plan (2014-19)'!CB107</f>
        <v>0</v>
      </c>
      <c r="AD29" s="148" t="str">
        <f>'5-Year Plan (2014-19)'!CC107</f>
        <v/>
      </c>
      <c r="AE29" s="148">
        <f>'5-Year Plan (2014-19)'!CD107</f>
        <v>0</v>
      </c>
      <c r="AF29" s="148">
        <f>'5-Year Plan (2014-19)'!CE107</f>
        <v>49800</v>
      </c>
      <c r="AG29" s="148">
        <f>'5-Year Plan (2014-19)'!CF107</f>
        <v>10000</v>
      </c>
      <c r="AH29" s="148">
        <f>'5-Year Plan (2014-19)'!CG107</f>
        <v>3</v>
      </c>
      <c r="AI29" s="148">
        <f>'5-Year Plan (2014-19)'!CH107</f>
        <v>30000</v>
      </c>
      <c r="AJ29" s="148">
        <f>'5-Year Plan (2014-19)'!CI107</f>
        <v>0</v>
      </c>
      <c r="AK29" s="148" t="str">
        <f>'5-Year Plan (2014-19)'!CJ107</f>
        <v/>
      </c>
      <c r="AL29" s="148">
        <f>'5-Year Plan (2014-19)'!CK107</f>
        <v>0</v>
      </c>
      <c r="AM29" s="148">
        <f>'5-Year Plan (2014-19)'!CL107</f>
        <v>0</v>
      </c>
      <c r="AN29" s="148" t="str">
        <f>'5-Year Plan (2014-19)'!CM107</f>
        <v/>
      </c>
      <c r="AO29" s="148">
        <f>'5-Year Plan (2014-19)'!CN107</f>
        <v>0</v>
      </c>
      <c r="AP29" s="148">
        <f>'5-Year Plan (2014-19)'!CO107</f>
        <v>7500</v>
      </c>
      <c r="AQ29" s="148">
        <f>'5-Year Plan (2014-19)'!CP107</f>
        <v>220</v>
      </c>
      <c r="AR29" s="148">
        <f>'5-Year Plan (2014-19)'!CQ107</f>
        <v>1650000</v>
      </c>
      <c r="AS29" s="148">
        <f>'5-Year Plan (2014-19)'!CR107</f>
        <v>0</v>
      </c>
      <c r="AT29" s="148" t="str">
        <f>'5-Year Plan (2014-19)'!CS107</f>
        <v/>
      </c>
      <c r="AU29" s="148">
        <f>'5-Year Plan (2014-19)'!CT107</f>
        <v>0</v>
      </c>
      <c r="AV29" s="148">
        <f>'5-Year Plan (2014-19)'!CU107</f>
        <v>1680000</v>
      </c>
      <c r="AW29" s="148">
        <f>'5-Year Plan (2014-19)'!CV107</f>
        <v>0</v>
      </c>
      <c r="AX29" s="148">
        <f>'5-Year Plan (2014-19)'!CW107</f>
        <v>0</v>
      </c>
      <c r="AY29" s="149">
        <f>'5-Year Plan (2014-19)'!CX107</f>
        <v>172980</v>
      </c>
      <c r="AZ29" s="209">
        <f>'5-Year Plan (2014-19)'!CY107</f>
        <v>1902780</v>
      </c>
      <c r="BA29" s="593"/>
    </row>
    <row r="30" spans="1:53">
      <c r="A30" s="990" t="s">
        <v>139</v>
      </c>
      <c r="B30" s="991"/>
      <c r="C30" s="150" t="s">
        <v>57</v>
      </c>
      <c r="D30" s="152">
        <f>'5-Year Plan (2014-19)'!BC108</f>
        <v>0</v>
      </c>
      <c r="E30" s="152" t="str">
        <f>'5-Year Plan (2014-19)'!BD108</f>
        <v/>
      </c>
      <c r="F30" s="152">
        <f>'5-Year Plan (2014-19)'!BE108</f>
        <v>0</v>
      </c>
      <c r="G30" s="152">
        <f>'5-Year Plan (2014-19)'!BF108</f>
        <v>0</v>
      </c>
      <c r="H30" s="152" t="str">
        <f>'5-Year Plan (2014-19)'!BG108</f>
        <v/>
      </c>
      <c r="I30" s="152">
        <f>'5-Year Plan (2014-19)'!BH108</f>
        <v>0</v>
      </c>
      <c r="J30" s="152">
        <f>'5-Year Plan (2014-19)'!BI108</f>
        <v>0</v>
      </c>
      <c r="K30" s="152" t="str">
        <f>'5-Year Plan (2014-19)'!BJ108</f>
        <v/>
      </c>
      <c r="L30" s="152">
        <f>'5-Year Plan (2014-19)'!BK108</f>
        <v>0</v>
      </c>
      <c r="M30" s="152">
        <f>'5-Year Plan (2014-19)'!BL108</f>
        <v>0</v>
      </c>
      <c r="N30" s="152" t="str">
        <f>'5-Year Plan (2014-19)'!BM108</f>
        <v/>
      </c>
      <c r="O30" s="152">
        <f>'5-Year Plan (2014-19)'!BN108</f>
        <v>0</v>
      </c>
      <c r="P30" s="152">
        <f>'5-Year Plan (2014-19)'!BO108</f>
        <v>0</v>
      </c>
      <c r="Q30" s="152" t="str">
        <f>'5-Year Plan (2014-19)'!BP108</f>
        <v/>
      </c>
      <c r="R30" s="152">
        <f>'5-Year Plan (2014-19)'!BQ108</f>
        <v>0</v>
      </c>
      <c r="S30" s="152">
        <f>'5-Year Plan (2014-19)'!BR108</f>
        <v>0</v>
      </c>
      <c r="T30" s="152" t="str">
        <f>'5-Year Plan (2014-19)'!BS108</f>
        <v/>
      </c>
      <c r="U30" s="152">
        <f>'5-Year Plan (2014-19)'!BT108</f>
        <v>0</v>
      </c>
      <c r="V30" s="686">
        <f>'5-Year Plan (2014-19)'!BU108</f>
        <v>0</v>
      </c>
      <c r="W30" s="152">
        <f>'5-Year Plan (2014-19)'!BV108</f>
        <v>0</v>
      </c>
      <c r="X30" s="152">
        <f>'5-Year Plan (2014-19)'!BW108</f>
        <v>0</v>
      </c>
      <c r="Y30" s="152">
        <f>'5-Year Plan (2014-19)'!BX108</f>
        <v>200000</v>
      </c>
      <c r="Z30" s="241">
        <f>'5-Year Plan (2014-19)'!BY108</f>
        <v>0.5</v>
      </c>
      <c r="AA30" s="152">
        <f>'5-Year Plan (2014-19)'!BZ108</f>
        <v>100000</v>
      </c>
      <c r="AB30" s="152">
        <f>'5-Year Plan (2014-19)'!CA108</f>
        <v>0</v>
      </c>
      <c r="AC30" s="152">
        <f>'5-Year Plan (2014-19)'!CB108</f>
        <v>0</v>
      </c>
      <c r="AD30" s="152" t="str">
        <f>'5-Year Plan (2014-19)'!CC108</f>
        <v/>
      </c>
      <c r="AE30" s="152">
        <f>'5-Year Plan (2014-19)'!CD108</f>
        <v>0</v>
      </c>
      <c r="AF30" s="152">
        <f>'5-Year Plan (2014-19)'!CE108</f>
        <v>100000</v>
      </c>
      <c r="AG30" s="152">
        <f>'5-Year Plan (2014-19)'!CF108</f>
        <v>0</v>
      </c>
      <c r="AH30" s="152" t="str">
        <f>'5-Year Plan (2014-19)'!CG108</f>
        <v/>
      </c>
      <c r="AI30" s="152">
        <f>'5-Year Plan (2014-19)'!CH108</f>
        <v>0</v>
      </c>
      <c r="AJ30" s="152">
        <f>'5-Year Plan (2014-19)'!CI108</f>
        <v>0</v>
      </c>
      <c r="AK30" s="152" t="str">
        <f>'5-Year Plan (2014-19)'!CJ108</f>
        <v/>
      </c>
      <c r="AL30" s="152">
        <f>'5-Year Plan (2014-19)'!CK108</f>
        <v>0</v>
      </c>
      <c r="AM30" s="152">
        <f>'5-Year Plan (2014-19)'!CL108</f>
        <v>0</v>
      </c>
      <c r="AN30" s="152" t="str">
        <f>'5-Year Plan (2014-19)'!CM108</f>
        <v/>
      </c>
      <c r="AO30" s="152">
        <f>'5-Year Plan (2014-19)'!CN108</f>
        <v>0</v>
      </c>
      <c r="AP30" s="152">
        <f>'5-Year Plan (2014-19)'!CO108</f>
        <v>800</v>
      </c>
      <c r="AQ30" s="152">
        <f>'5-Year Plan (2014-19)'!CP108</f>
        <v>220</v>
      </c>
      <c r="AR30" s="152">
        <f>'5-Year Plan (2014-19)'!CQ108</f>
        <v>176000</v>
      </c>
      <c r="AS30" s="152">
        <f>'5-Year Plan (2014-19)'!CR108</f>
        <v>0</v>
      </c>
      <c r="AT30" s="152" t="str">
        <f>'5-Year Plan (2014-19)'!CS108</f>
        <v/>
      </c>
      <c r="AU30" s="152">
        <f>'5-Year Plan (2014-19)'!CT108</f>
        <v>0</v>
      </c>
      <c r="AV30" s="152">
        <f>'5-Year Plan (2014-19)'!CU108</f>
        <v>176000</v>
      </c>
      <c r="AW30" s="152">
        <f>'5-Year Plan (2014-19)'!CV108</f>
        <v>0</v>
      </c>
      <c r="AX30" s="152">
        <f>'5-Year Plan (2014-19)'!CW108</f>
        <v>0</v>
      </c>
      <c r="AY30" s="153">
        <f>'5-Year Plan (2014-19)'!CX108</f>
        <v>27600</v>
      </c>
      <c r="AZ30" s="209">
        <f>'5-Year Plan (2014-19)'!CY108</f>
        <v>303600</v>
      </c>
      <c r="BA30" s="593"/>
    </row>
    <row r="31" spans="1:53" ht="15.75" thickBot="1">
      <c r="A31" s="1096" t="s">
        <v>62</v>
      </c>
      <c r="B31" s="1097"/>
      <c r="C31" s="1098"/>
      <c r="D31" s="155">
        <f>'5-Year Plan (2014-19)'!BC109</f>
        <v>1000</v>
      </c>
      <c r="E31" s="155">
        <f>'5-Year Plan (2014-19)'!BD109</f>
        <v>35</v>
      </c>
      <c r="F31" s="154">
        <f>'5-Year Plan (2014-19)'!BE109</f>
        <v>35000</v>
      </c>
      <c r="G31" s="155">
        <f>'5-Year Plan (2014-19)'!BF109</f>
        <v>17831.8</v>
      </c>
      <c r="H31" s="155">
        <f>'5-Year Plan (2014-19)'!BG109</f>
        <v>31.459807759171817</v>
      </c>
      <c r="I31" s="154">
        <f>'5-Year Plan (2014-19)'!BH109</f>
        <v>560985</v>
      </c>
      <c r="J31" s="155">
        <f>'5-Year Plan (2014-19)'!BI109</f>
        <v>0</v>
      </c>
      <c r="K31" s="155" t="str">
        <f>'5-Year Plan (2014-19)'!BJ109</f>
        <v/>
      </c>
      <c r="L31" s="154">
        <f>'5-Year Plan (2014-19)'!BK109</f>
        <v>0</v>
      </c>
      <c r="M31" s="155">
        <f>'5-Year Plan (2014-19)'!BL109</f>
        <v>3330</v>
      </c>
      <c r="N31" s="155">
        <f>'5-Year Plan (2014-19)'!BM109</f>
        <v>26.321921921921923</v>
      </c>
      <c r="O31" s="154">
        <f>'5-Year Plan (2014-19)'!BN109</f>
        <v>87652</v>
      </c>
      <c r="P31" s="155">
        <f>'5-Year Plan (2014-19)'!BO109</f>
        <v>1960</v>
      </c>
      <c r="Q31" s="155">
        <f>'5-Year Plan (2014-19)'!BP109</f>
        <v>822.44897959183675</v>
      </c>
      <c r="R31" s="154">
        <f>'5-Year Plan (2014-19)'!BQ109</f>
        <v>1612000</v>
      </c>
      <c r="S31" s="155">
        <f>'5-Year Plan (2014-19)'!BR109</f>
        <v>985.1</v>
      </c>
      <c r="T31" s="155">
        <f>'5-Year Plan (2014-19)'!BS109</f>
        <v>550.09948228606231</v>
      </c>
      <c r="U31" s="154">
        <f>'5-Year Plan (2014-19)'!BT109</f>
        <v>541903</v>
      </c>
      <c r="V31" s="687">
        <f>'5-Year Plan (2014-19)'!BU109</f>
        <v>0</v>
      </c>
      <c r="W31" s="154">
        <f>'5-Year Plan (2014-19)'!BV109</f>
        <v>0</v>
      </c>
      <c r="X31" s="154">
        <f>'5-Year Plan (2014-19)'!BW109</f>
        <v>0</v>
      </c>
      <c r="Y31" s="155">
        <f>'5-Year Plan (2014-19)'!BX109</f>
        <v>9824068</v>
      </c>
      <c r="Z31" s="242">
        <f>'5-Year Plan (2014-19)'!BY109</f>
        <v>0.4026532593219021</v>
      </c>
      <c r="AA31" s="154">
        <f>'5-Year Plan (2014-19)'!BZ109</f>
        <v>3955693</v>
      </c>
      <c r="AB31" s="155">
        <f>'5-Year Plan (2014-19)'!CA109</f>
        <v>6721510</v>
      </c>
      <c r="AC31" s="155">
        <f>'5-Year Plan (2014-19)'!CB109</f>
        <v>425</v>
      </c>
      <c r="AD31" s="155">
        <f>'5-Year Plan (2014-19)'!CC109</f>
        <v>1093.2352941176471</v>
      </c>
      <c r="AE31" s="154">
        <f>'5-Year Plan (2014-19)'!CD109</f>
        <v>464625</v>
      </c>
      <c r="AF31" s="156">
        <f>'5-Year Plan (2014-19)'!CE109</f>
        <v>7257858</v>
      </c>
      <c r="AG31" s="155">
        <f>'5-Year Plan (2014-19)'!CF109</f>
        <v>10000</v>
      </c>
      <c r="AH31" s="155">
        <f>'5-Year Plan (2014-19)'!CG109</f>
        <v>3</v>
      </c>
      <c r="AI31" s="154">
        <f>'5-Year Plan (2014-19)'!CH109</f>
        <v>30000</v>
      </c>
      <c r="AJ31" s="155">
        <f>'5-Year Plan (2014-19)'!CI109</f>
        <v>0</v>
      </c>
      <c r="AK31" s="155" t="str">
        <f>'5-Year Plan (2014-19)'!CJ109</f>
        <v/>
      </c>
      <c r="AL31" s="154">
        <f>'5-Year Plan (2014-19)'!CK109</f>
        <v>0</v>
      </c>
      <c r="AM31" s="155">
        <f>'5-Year Plan (2014-19)'!CL109</f>
        <v>0</v>
      </c>
      <c r="AN31" s="155" t="str">
        <f>'5-Year Plan (2014-19)'!CM109</f>
        <v/>
      </c>
      <c r="AO31" s="154">
        <f>'5-Year Plan (2014-19)'!CN109</f>
        <v>0</v>
      </c>
      <c r="AP31" s="155">
        <f>'5-Year Plan (2014-19)'!CO109</f>
        <v>8800</v>
      </c>
      <c r="AQ31" s="155">
        <f>'5-Year Plan (2014-19)'!CP109</f>
        <v>220</v>
      </c>
      <c r="AR31" s="154">
        <f>'5-Year Plan (2014-19)'!CQ109</f>
        <v>1936000</v>
      </c>
      <c r="AS31" s="155">
        <f>'5-Year Plan (2014-19)'!CR109</f>
        <v>0</v>
      </c>
      <c r="AT31" s="155" t="str">
        <f>'5-Year Plan (2014-19)'!CS109</f>
        <v/>
      </c>
      <c r="AU31" s="154">
        <f>'5-Year Plan (2014-19)'!CT109</f>
        <v>0</v>
      </c>
      <c r="AV31" s="154">
        <f>'5-Year Plan (2014-19)'!CU109</f>
        <v>1966000</v>
      </c>
      <c r="AW31" s="154">
        <f>'5-Year Plan (2014-19)'!CV109</f>
        <v>135000</v>
      </c>
      <c r="AX31" s="154">
        <f>'5-Year Plan (2014-19)'!CW109</f>
        <v>30000</v>
      </c>
      <c r="AY31" s="154">
        <f>'5-Year Plan (2014-19)'!CX109</f>
        <v>924885.8</v>
      </c>
      <c r="AZ31" s="597">
        <f>'5-Year Plan (2014-19)'!CY109</f>
        <v>10313743.800000001</v>
      </c>
      <c r="BA31" s="594"/>
    </row>
  </sheetData>
  <mergeCells count="28">
    <mergeCell ref="A31:C31"/>
    <mergeCell ref="AP4:AR4"/>
    <mergeCell ref="A27:B27"/>
    <mergeCell ref="A28:B28"/>
    <mergeCell ref="A29:B29"/>
    <mergeCell ref="A30:B30"/>
    <mergeCell ref="Y4:AA4"/>
    <mergeCell ref="AC4:AE4"/>
    <mergeCell ref="AG4:AI4"/>
    <mergeCell ref="AJ4:AL4"/>
    <mergeCell ref="AM4:AO4"/>
    <mergeCell ref="V4:X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s>
  <pageMargins left="0.70866141732283472" right="0.70866141732283472" top="0.74803149606299213" bottom="0.74803149606299213" header="0.31496062992125984" footer="0.31496062992125984"/>
  <pageSetup scale="24" orientation="landscape" horizontalDpi="360" verticalDpi="360" r:id="rId1"/>
</worksheet>
</file>

<file path=xl/worksheets/sheet15.xml><?xml version="1.0" encoding="utf-8"?>
<worksheet xmlns="http://schemas.openxmlformats.org/spreadsheetml/2006/main" xmlns:r="http://schemas.openxmlformats.org/officeDocument/2006/relationships">
  <sheetPr>
    <tabColor theme="9" tint="0.79998168889431442"/>
    <pageSetUpPr fitToPage="1"/>
  </sheetPr>
  <dimension ref="A1:K168"/>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130</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(2014-19)'!E132</f>
        <v>174</v>
      </c>
      <c r="F4" s="67">
        <f>'5-Year Plan (2014-19)'!BC132</f>
        <v>219</v>
      </c>
      <c r="G4" s="67">
        <f>'5-Year Plan (2014-19)'!DA132</f>
        <v>4</v>
      </c>
      <c r="H4" s="67">
        <f>'5-Year Plan (2014-19)'!EY132</f>
        <v>0</v>
      </c>
      <c r="I4" s="68">
        <f>'5-Year Plan (2014-19)'!GW132</f>
        <v>0</v>
      </c>
      <c r="J4" s="68">
        <f>'5-Year Plan (2014-19)'!IU132</f>
        <v>0</v>
      </c>
    </row>
    <row r="5" spans="1:10" ht="15" thickBot="1">
      <c r="A5" s="1077"/>
      <c r="B5" s="1080"/>
      <c r="C5" s="1070"/>
      <c r="D5" s="57" t="s">
        <v>49</v>
      </c>
      <c r="E5" s="59">
        <f>'5-Year Plan (2014-19)'!G132</f>
        <v>13662</v>
      </c>
      <c r="F5" s="66">
        <f>'5-Year Plan (2014-19)'!BE132</f>
        <v>13078</v>
      </c>
      <c r="G5" s="66">
        <f>'5-Year Plan (2014-19)'!DC132</f>
        <v>106</v>
      </c>
      <c r="H5" s="66">
        <f>'5-Year Plan (2014-19)'!FA132</f>
        <v>0</v>
      </c>
      <c r="I5" s="69">
        <f>'5-Year Plan (2014-19)'!GY132</f>
        <v>0</v>
      </c>
      <c r="J5" s="69">
        <f>'5-Year Plan (2014-19)'!IW132</f>
        <v>0</v>
      </c>
    </row>
    <row r="6" spans="1:10" ht="15" thickBot="1">
      <c r="A6" s="1077"/>
      <c r="B6" s="1080"/>
      <c r="C6" s="1070" t="s">
        <v>65</v>
      </c>
      <c r="D6" s="7" t="s">
        <v>121</v>
      </c>
      <c r="E6" s="60">
        <f>'5-Year Plan (2014-19)'!H132</f>
        <v>8997</v>
      </c>
      <c r="F6" s="66">
        <f>'5-Year Plan (2014-19)'!BF132</f>
        <v>5418</v>
      </c>
      <c r="G6" s="66">
        <f>'5-Year Plan (2014-19)'!DD132</f>
        <v>4493</v>
      </c>
      <c r="H6" s="66">
        <f>'5-Year Plan (2014-19)'!FB132</f>
        <v>4393</v>
      </c>
      <c r="I6" s="69">
        <f>'5-Year Plan (2014-19)'!GZ132</f>
        <v>3706</v>
      </c>
      <c r="J6" s="69">
        <f>'5-Year Plan (2014-19)'!IX132</f>
        <v>3706</v>
      </c>
    </row>
    <row r="7" spans="1:10" ht="15" thickBot="1">
      <c r="A7" s="1077"/>
      <c r="B7" s="1080"/>
      <c r="C7" s="1070"/>
      <c r="D7" s="57" t="s">
        <v>49</v>
      </c>
      <c r="E7" s="60">
        <f>'5-Year Plan (2014-19)'!J132</f>
        <v>485168</v>
      </c>
      <c r="F7" s="66">
        <f>'5-Year Plan (2014-19)'!BH132</f>
        <v>301069</v>
      </c>
      <c r="G7" s="66">
        <f>'5-Year Plan (2014-19)'!DF132</f>
        <v>250270</v>
      </c>
      <c r="H7" s="66">
        <f>'5-Year Plan (2014-19)'!FD132</f>
        <v>251827</v>
      </c>
      <c r="I7" s="69">
        <f>'5-Year Plan (2014-19)'!HB132</f>
        <v>204420</v>
      </c>
      <c r="J7" s="69">
        <f>'5-Year Plan (2014-19)'!IZ132</f>
        <v>204420</v>
      </c>
    </row>
    <row r="8" spans="1:10" ht="15" thickBot="1">
      <c r="A8" s="1077"/>
      <c r="B8" s="1080"/>
      <c r="C8" s="1070" t="s">
        <v>226</v>
      </c>
      <c r="D8" s="7" t="s">
        <v>121</v>
      </c>
      <c r="E8" s="60">
        <f>'5-Year Plan (2014-19)'!K132</f>
        <v>196</v>
      </c>
      <c r="F8" s="66">
        <f>'5-Year Plan (2014-19)'!BI132</f>
        <v>115</v>
      </c>
      <c r="G8" s="66">
        <f>'5-Year Plan (2014-19)'!DG132</f>
        <v>339</v>
      </c>
      <c r="H8" s="66">
        <f>'5-Year Plan (2014-19)'!FE132</f>
        <v>200</v>
      </c>
      <c r="I8" s="69">
        <f>'5-Year Plan (2014-19)'!HC132</f>
        <v>146</v>
      </c>
      <c r="J8" s="69">
        <f>'5-Year Plan (2014-19)'!JA132</f>
        <v>146</v>
      </c>
    </row>
    <row r="9" spans="1:10" ht="15" thickBot="1">
      <c r="A9" s="1077"/>
      <c r="B9" s="1080"/>
      <c r="C9" s="1070"/>
      <c r="D9" s="57" t="s">
        <v>49</v>
      </c>
      <c r="E9" s="60">
        <f>'5-Year Plan (2014-19)'!M132</f>
        <v>12721</v>
      </c>
      <c r="F9" s="66">
        <f>'5-Year Plan (2014-19)'!BK132</f>
        <v>6906</v>
      </c>
      <c r="G9" s="66">
        <f>'5-Year Plan (2014-19)'!DI132</f>
        <v>19224</v>
      </c>
      <c r="H9" s="66">
        <f>'5-Year Plan (2014-19)'!FG132</f>
        <v>10828</v>
      </c>
      <c r="I9" s="69">
        <f>'5-Year Plan (2014-19)'!HE132</f>
        <v>6440</v>
      </c>
      <c r="J9" s="69">
        <f>'5-Year Plan (2014-19)'!JC132</f>
        <v>6440</v>
      </c>
    </row>
    <row r="10" spans="1:10" ht="15" thickBot="1">
      <c r="A10" s="1077"/>
      <c r="B10" s="1080"/>
      <c r="C10" s="1070" t="s">
        <v>272</v>
      </c>
      <c r="D10" s="7" t="s">
        <v>121</v>
      </c>
      <c r="E10" s="60">
        <f>'5-Year Plan (2014-19)'!N132</f>
        <v>0</v>
      </c>
      <c r="F10" s="66">
        <f>'5-Year Plan (2014-19)'!BL132</f>
        <v>150</v>
      </c>
      <c r="G10" s="66">
        <f>'5-Year Plan (2014-19)'!DJ132</f>
        <v>0</v>
      </c>
      <c r="H10" s="66">
        <f>'5-Year Plan (2014-19)'!FH132</f>
        <v>204</v>
      </c>
      <c r="I10" s="69">
        <f>'5-Year Plan (2014-19)'!HF132</f>
        <v>204</v>
      </c>
      <c r="J10" s="69">
        <f>'5-Year Plan (2014-19)'!JD132</f>
        <v>204</v>
      </c>
    </row>
    <row r="11" spans="1:10" ht="15" thickBot="1">
      <c r="A11" s="1077"/>
      <c r="B11" s="1081"/>
      <c r="C11" s="1070"/>
      <c r="D11" s="57" t="s">
        <v>49</v>
      </c>
      <c r="E11" s="60">
        <f>'5-Year Plan (2014-19)'!P132</f>
        <v>0</v>
      </c>
      <c r="F11" s="66">
        <f>'5-Year Plan (2014-19)'!BN132</f>
        <v>9000</v>
      </c>
      <c r="G11" s="66">
        <f>'5-Year Plan (2014-19)'!DL132</f>
        <v>0</v>
      </c>
      <c r="H11" s="66">
        <f>'5-Year Plan (2014-19)'!FJ132</f>
        <v>13260</v>
      </c>
      <c r="I11" s="69">
        <f>'5-Year Plan (2014-19)'!HH132</f>
        <v>13260</v>
      </c>
      <c r="J11" s="69">
        <f>'5-Year Plan (2014-19)'!JF132</f>
        <v>13260</v>
      </c>
    </row>
    <row r="12" spans="1:10" ht="15.75" thickBot="1">
      <c r="A12" s="1077"/>
      <c r="B12" s="8"/>
      <c r="C12" s="1070" t="s">
        <v>43</v>
      </c>
      <c r="D12" s="7" t="s">
        <v>121</v>
      </c>
      <c r="E12" s="60">
        <f>'5-Year Plan (2014-19)'!Q132</f>
        <v>673</v>
      </c>
      <c r="F12" s="66">
        <f>'5-Year Plan (2014-19)'!BO132</f>
        <v>875</v>
      </c>
      <c r="G12" s="66">
        <f>'5-Year Plan (2014-19)'!DM132</f>
        <v>1000</v>
      </c>
      <c r="H12" s="66">
        <f>'5-Year Plan (2014-19)'!FK132</f>
        <v>1000</v>
      </c>
      <c r="I12" s="69">
        <f>'5-Year Plan (2014-19)'!HI132</f>
        <v>1000</v>
      </c>
      <c r="J12" s="69">
        <f>'5-Year Plan (2014-19)'!JG132</f>
        <v>1000</v>
      </c>
    </row>
    <row r="13" spans="1:10" ht="15" thickBot="1">
      <c r="A13" s="1077"/>
      <c r="B13" s="47"/>
      <c r="C13" s="1070"/>
      <c r="D13" s="57" t="s">
        <v>49</v>
      </c>
      <c r="E13" s="60">
        <f>'5-Year Plan (2014-19)'!S132</f>
        <v>625550</v>
      </c>
      <c r="F13" s="66">
        <f>'5-Year Plan (2014-19)'!BQ132</f>
        <v>1025000</v>
      </c>
      <c r="G13" s="66">
        <f>'5-Year Plan (2014-19)'!DO132</f>
        <v>927000</v>
      </c>
      <c r="H13" s="66">
        <f>'5-Year Plan (2014-19)'!FM132</f>
        <v>927400</v>
      </c>
      <c r="I13" s="69">
        <f>'5-Year Plan (2014-19)'!HK132</f>
        <v>927400</v>
      </c>
      <c r="J13" s="69">
        <f>'5-Year Plan (2014-19)'!JI132</f>
        <v>927400</v>
      </c>
    </row>
    <row r="14" spans="1:10" ht="15" thickBot="1">
      <c r="A14" s="1077"/>
      <c r="B14" s="48"/>
      <c r="C14" s="1070" t="s">
        <v>41</v>
      </c>
      <c r="D14" s="7" t="s">
        <v>121</v>
      </c>
      <c r="E14" s="60">
        <f>'5-Year Plan (2014-19)'!T132</f>
        <v>345</v>
      </c>
      <c r="F14" s="66">
        <f>'5-Year Plan (2014-19)'!BR132</f>
        <v>552</v>
      </c>
      <c r="G14" s="66">
        <f>'5-Year Plan (2014-19)'!DP132</f>
        <v>561</v>
      </c>
      <c r="H14" s="66">
        <f>'5-Year Plan (2014-19)'!FN132</f>
        <v>438</v>
      </c>
      <c r="I14" s="69">
        <f>'5-Year Plan (2014-19)'!HL132</f>
        <v>238</v>
      </c>
      <c r="J14" s="69">
        <f>'5-Year Plan (2014-19)'!JJ132</f>
        <v>238</v>
      </c>
    </row>
    <row r="15" spans="1:10" ht="15" thickBot="1">
      <c r="A15" s="1077"/>
      <c r="B15" s="48"/>
      <c r="C15" s="1070"/>
      <c r="D15" s="57" t="s">
        <v>49</v>
      </c>
      <c r="E15" s="60">
        <f>'5-Year Plan (2014-19)'!V132</f>
        <v>371900</v>
      </c>
      <c r="F15" s="66">
        <f>'5-Year Plan (2014-19)'!BT132</f>
        <v>503855.6</v>
      </c>
      <c r="G15" s="66">
        <f>'5-Year Plan (2014-19)'!DR132</f>
        <v>477660</v>
      </c>
      <c r="H15" s="66">
        <f>'5-Year Plan (2014-19)'!FP132</f>
        <v>366555</v>
      </c>
      <c r="I15" s="69">
        <f>'5-Year Plan (2014-19)'!HN132</f>
        <v>239828</v>
      </c>
      <c r="J15" s="69">
        <f>'5-Year Plan (2014-19)'!JL132</f>
        <v>239828</v>
      </c>
    </row>
    <row r="16" spans="1:10" ht="15" thickBot="1">
      <c r="A16" s="1077"/>
      <c r="B16" s="48"/>
      <c r="C16" s="963" t="s">
        <v>342</v>
      </c>
      <c r="D16" s="7" t="s">
        <v>121</v>
      </c>
      <c r="E16" s="60">
        <f>'5-Year Plan (2014-19)'!W132</f>
        <v>0</v>
      </c>
      <c r="F16" s="66">
        <f>'5-Year Plan (2014-19)'!BU132</f>
        <v>0</v>
      </c>
      <c r="G16" s="66">
        <f>'5-Year Plan (2014-19)'!DS132</f>
        <v>0</v>
      </c>
      <c r="H16" s="66">
        <f>'5-Year Plan (2014-19)'!FQ132</f>
        <v>0</v>
      </c>
      <c r="I16" s="69">
        <f>'5-Year Plan (2014-19)'!HO132</f>
        <v>0</v>
      </c>
      <c r="J16" s="69">
        <f>'5-Year Plan (2014-19)'!JM132</f>
        <v>0</v>
      </c>
    </row>
    <row r="17" spans="1:11" ht="15" customHeight="1" thickBot="1">
      <c r="A17" s="1077"/>
      <c r="B17" s="48"/>
      <c r="C17" s="964"/>
      <c r="D17" s="57" t="s">
        <v>49</v>
      </c>
      <c r="E17" s="60">
        <f>'5-Year Plan (2014-19)'!Y132</f>
        <v>0</v>
      </c>
      <c r="F17" s="66">
        <f>'5-Year Plan (2014-19)'!BW132</f>
        <v>0</v>
      </c>
      <c r="G17" s="66">
        <f>'5-Year Plan (2014-19)'!DU132</f>
        <v>0</v>
      </c>
      <c r="H17" s="66">
        <f>'5-Year Plan (2014-19)'!FS132</f>
        <v>0</v>
      </c>
      <c r="I17" s="69">
        <f>'5-Year Plan (2014-19)'!HQ132</f>
        <v>0</v>
      </c>
      <c r="J17" s="69">
        <f>'5-Year Plan (2014-19)'!JO132</f>
        <v>0</v>
      </c>
    </row>
    <row r="18" spans="1:11" ht="29.25" thickBot="1">
      <c r="A18" s="1077"/>
      <c r="B18" s="48"/>
      <c r="C18" s="1070" t="s">
        <v>52</v>
      </c>
      <c r="D18" s="7" t="s">
        <v>51</v>
      </c>
      <c r="E18" s="60">
        <f>'5-Year Plan (2014-19)'!Z132</f>
        <v>2024200</v>
      </c>
      <c r="F18" s="66">
        <f>'5-Year Plan (2014-19)'!BX132</f>
        <v>2974550</v>
      </c>
      <c r="G18" s="66">
        <f>'5-Year Plan (2014-19)'!DV132</f>
        <v>2424630</v>
      </c>
      <c r="H18" s="66">
        <f>'5-Year Plan (2014-19)'!FT132</f>
        <v>2508500</v>
      </c>
      <c r="I18" s="69">
        <f>'5-Year Plan (2014-19)'!HR132</f>
        <v>2500000</v>
      </c>
      <c r="J18" s="69">
        <f>'5-Year Plan (2014-19)'!JP132</f>
        <v>2500000</v>
      </c>
    </row>
    <row r="19" spans="1:11" ht="15" thickBot="1">
      <c r="A19" s="1077"/>
      <c r="B19" s="48"/>
      <c r="C19" s="1070"/>
      <c r="D19" s="57" t="s">
        <v>49</v>
      </c>
      <c r="E19" s="60">
        <f>'5-Year Plan (2014-19)'!AB132</f>
        <v>1172748</v>
      </c>
      <c r="F19" s="66">
        <f>'5-Year Plan (2014-19)'!BZ132</f>
        <v>1708435</v>
      </c>
      <c r="G19" s="66">
        <f>'5-Year Plan (2014-19)'!DX132</f>
        <v>1441241</v>
      </c>
      <c r="H19" s="66">
        <f>'5-Year Plan (2014-19)'!FV132</f>
        <v>1501500</v>
      </c>
      <c r="I19" s="69">
        <f>'5-Year Plan (2014-19)'!HT132</f>
        <v>1425000</v>
      </c>
      <c r="J19" s="69">
        <f>'5-Year Plan (2014-19)'!JR132</f>
        <v>1425000</v>
      </c>
    </row>
    <row r="20" spans="1:11" ht="29.25" thickBot="1">
      <c r="A20" s="1077"/>
      <c r="B20" s="48"/>
      <c r="C20" s="401" t="s">
        <v>50</v>
      </c>
      <c r="D20" s="7" t="s">
        <v>51</v>
      </c>
      <c r="E20" s="60">
        <f>'5-Year Plan (2014-19)'!AC132</f>
        <v>2216430</v>
      </c>
      <c r="F20" s="66">
        <f>'5-Year Plan (2014-19)'!CA132</f>
        <v>3085000</v>
      </c>
      <c r="G20" s="66">
        <f>'5-Year Plan (2014-19)'!DY132</f>
        <v>2580000</v>
      </c>
      <c r="H20" s="66">
        <f>'5-Year Plan (2014-19)'!FW132</f>
        <v>2520000</v>
      </c>
      <c r="I20" s="69">
        <f>'5-Year Plan (2014-19)'!HU132</f>
        <v>2500000</v>
      </c>
      <c r="J20" s="69">
        <f>'5-Year Plan (2014-19)'!JS132</f>
        <v>2700000</v>
      </c>
    </row>
    <row r="21" spans="1:11" ht="15" thickBot="1">
      <c r="A21" s="1077"/>
      <c r="B21" s="48"/>
      <c r="C21" s="1070" t="s">
        <v>120</v>
      </c>
      <c r="D21" s="7" t="s">
        <v>121</v>
      </c>
      <c r="E21" s="60">
        <f>'5-Year Plan (2014-19)'!AD132</f>
        <v>0</v>
      </c>
      <c r="F21" s="66">
        <f>'5-Year Plan (2014-19)'!CB132</f>
        <v>0</v>
      </c>
      <c r="G21" s="66">
        <f>'5-Year Plan (2014-19)'!DZ132</f>
        <v>0</v>
      </c>
      <c r="H21" s="66">
        <f>'5-Year Plan (2014-19)'!FX132</f>
        <v>0</v>
      </c>
      <c r="I21" s="69">
        <f>'5-Year Plan (2014-19)'!HV132</f>
        <v>0</v>
      </c>
      <c r="J21" s="69">
        <f>'5-Year Plan (2014-19)'!JT132</f>
        <v>0</v>
      </c>
    </row>
    <row r="22" spans="1:11" ht="15" thickBot="1">
      <c r="A22" s="1077"/>
      <c r="B22" s="48"/>
      <c r="C22" s="963"/>
      <c r="D22" s="57" t="s">
        <v>49</v>
      </c>
      <c r="E22" s="72">
        <f>'5-Year Plan (2014-19)'!AF132</f>
        <v>0</v>
      </c>
      <c r="F22" s="73">
        <f>'5-Year Plan (2014-19)'!CD132</f>
        <v>0</v>
      </c>
      <c r="G22" s="73">
        <f>'5-Year Plan (2014-19)'!EB132</f>
        <v>0</v>
      </c>
      <c r="H22" s="73">
        <f>'5-Year Plan (2014-19)'!FZ132</f>
        <v>0</v>
      </c>
      <c r="I22" s="74">
        <f>'5-Year Plan (2014-19)'!HX132</f>
        <v>0</v>
      </c>
      <c r="J22" s="74">
        <f>'5-Year Plan (2014-19)'!JV132</f>
        <v>0</v>
      </c>
    </row>
    <row r="23" spans="1:11" ht="15.75" thickBot="1">
      <c r="A23" s="1078"/>
      <c r="B23" s="1082" t="s">
        <v>72</v>
      </c>
      <c r="C23" s="1083"/>
      <c r="D23" s="63" t="s">
        <v>49</v>
      </c>
      <c r="E23" s="78">
        <f>'5-Year Plan (2014-19)'!AG132</f>
        <v>2681749</v>
      </c>
      <c r="F23" s="79">
        <f>'5-Year Plan (2014-19)'!CE132</f>
        <v>3567343.6</v>
      </c>
      <c r="G23" s="79">
        <f>'5-Year Plan (2014-19)'!EC132</f>
        <v>3115501</v>
      </c>
      <c r="H23" s="79">
        <f>'5-Year Plan (2014-19)'!GA132</f>
        <v>3071370</v>
      </c>
      <c r="I23" s="80">
        <f>'5-Year Plan (2014-19)'!HY132</f>
        <v>2816348</v>
      </c>
      <c r="J23" s="80">
        <f>'5-Year Plan (2014-19)'!JW132</f>
        <v>2816348</v>
      </c>
      <c r="K23" s="65"/>
    </row>
    <row r="24" spans="1:11" ht="15" thickBot="1">
      <c r="A24" s="1067" t="s">
        <v>78</v>
      </c>
      <c r="B24" s="50"/>
      <c r="C24" s="1070" t="s">
        <v>68</v>
      </c>
      <c r="D24" s="7" t="s">
        <v>121</v>
      </c>
      <c r="E24" s="75">
        <f>'5-Year Plan (2014-19)'!AH132</f>
        <v>0</v>
      </c>
      <c r="F24" s="76">
        <f>'5-Year Plan (2014-19)'!CF132</f>
        <v>7600</v>
      </c>
      <c r="G24" s="76">
        <f>'5-Year Plan (2014-19)'!ED132</f>
        <v>6500</v>
      </c>
      <c r="H24" s="76">
        <f>'5-Year Plan (2014-19)'!GB132</f>
        <v>6500</v>
      </c>
      <c r="I24" s="77">
        <f>'5-Year Plan (2014-19)'!HZ132</f>
        <v>6500</v>
      </c>
      <c r="J24" s="77">
        <f>'5-Year Plan (2014-19)'!JX132</f>
        <v>6500</v>
      </c>
    </row>
    <row r="25" spans="1:11" ht="15" thickBot="1">
      <c r="A25" s="1068"/>
      <c r="B25" s="51"/>
      <c r="C25" s="1070"/>
      <c r="D25" s="57" t="s">
        <v>49</v>
      </c>
      <c r="E25" s="60">
        <f>'5-Year Plan (2014-19)'!AJ132</f>
        <v>0</v>
      </c>
      <c r="F25" s="66">
        <f>'5-Year Plan (2014-19)'!CH132</f>
        <v>282800</v>
      </c>
      <c r="G25" s="66">
        <f>'5-Year Plan (2014-19)'!EF132</f>
        <v>257500</v>
      </c>
      <c r="H25" s="66">
        <f>'5-Year Plan (2014-19)'!GD132</f>
        <v>257500</v>
      </c>
      <c r="I25" s="69">
        <f>'5-Year Plan (2014-19)'!IB132</f>
        <v>257500</v>
      </c>
      <c r="J25" s="69">
        <f>'5-Year Plan (2014-19)'!JZ132</f>
        <v>257500</v>
      </c>
    </row>
    <row r="26" spans="1:11" ht="15" thickBot="1">
      <c r="A26" s="1068"/>
      <c r="B26" s="51"/>
      <c r="C26" s="1070" t="s">
        <v>74</v>
      </c>
      <c r="D26" s="7" t="s">
        <v>121</v>
      </c>
      <c r="E26" s="60">
        <f>'5-Year Plan (2014-19)'!AK132</f>
        <v>0</v>
      </c>
      <c r="F26" s="66">
        <f>'5-Year Plan (2014-19)'!CI132</f>
        <v>0</v>
      </c>
      <c r="G26" s="66">
        <f>'5-Year Plan (2014-19)'!EG132</f>
        <v>0</v>
      </c>
      <c r="H26" s="66">
        <f>'5-Year Plan (2014-19)'!GE132</f>
        <v>0</v>
      </c>
      <c r="I26" s="69">
        <f>'5-Year Plan (2014-19)'!IC132</f>
        <v>0</v>
      </c>
      <c r="J26" s="69">
        <f>'5-Year Plan (2014-19)'!KA132</f>
        <v>0</v>
      </c>
    </row>
    <row r="27" spans="1:11" ht="15" thickBot="1">
      <c r="A27" s="1068"/>
      <c r="B27" s="51"/>
      <c r="C27" s="1070"/>
      <c r="D27" s="57" t="s">
        <v>49</v>
      </c>
      <c r="E27" s="60">
        <f>'5-Year Plan (2014-19)'!AM132</f>
        <v>0</v>
      </c>
      <c r="F27" s="66">
        <f>'5-Year Plan (2014-19)'!CK132</f>
        <v>0</v>
      </c>
      <c r="G27" s="66">
        <f>'5-Year Plan (2014-19)'!EI132</f>
        <v>0</v>
      </c>
      <c r="H27" s="66">
        <f>'5-Year Plan (2014-19)'!GG132</f>
        <v>0</v>
      </c>
      <c r="I27" s="69">
        <f>'5-Year Plan (2014-19)'!IE132</f>
        <v>0</v>
      </c>
      <c r="J27" s="69">
        <f>'5-Year Plan (2014-19)'!KC132</f>
        <v>0</v>
      </c>
    </row>
    <row r="28" spans="1:11" ht="15" thickBot="1">
      <c r="A28" s="1068"/>
      <c r="B28" s="51"/>
      <c r="C28" s="1070" t="s">
        <v>44</v>
      </c>
      <c r="D28" s="7" t="s">
        <v>121</v>
      </c>
      <c r="E28" s="60">
        <f>'5-Year Plan (2014-19)'!AN132</f>
        <v>0</v>
      </c>
      <c r="F28" s="66">
        <f>'5-Year Plan (2014-19)'!CL132</f>
        <v>1512</v>
      </c>
      <c r="G28" s="66">
        <f>'5-Year Plan (2014-19)'!EJ132</f>
        <v>1322</v>
      </c>
      <c r="H28" s="66">
        <f>'5-Year Plan (2014-19)'!GH132</f>
        <v>1250</v>
      </c>
      <c r="I28" s="69">
        <f>'5-Year Plan (2014-19)'!IF132</f>
        <v>1250</v>
      </c>
      <c r="J28" s="69">
        <f>'5-Year Plan (2014-19)'!KD132</f>
        <v>1250</v>
      </c>
    </row>
    <row r="29" spans="1:11" ht="15" thickBot="1">
      <c r="A29" s="1068"/>
      <c r="B29" s="51"/>
      <c r="C29" s="1070"/>
      <c r="D29" s="57" t="s">
        <v>49</v>
      </c>
      <c r="E29" s="60">
        <f>'5-Year Plan (2014-19)'!AP132</f>
        <v>0</v>
      </c>
      <c r="F29" s="66">
        <f>'5-Year Plan (2014-19)'!CN132</f>
        <v>2538500</v>
      </c>
      <c r="G29" s="66">
        <f>'5-Year Plan (2014-19)'!EL132</f>
        <v>2206000</v>
      </c>
      <c r="H29" s="66">
        <f>'5-Year Plan (2014-19)'!GJ132</f>
        <v>2080000</v>
      </c>
      <c r="I29" s="69">
        <f>'5-Year Plan (2014-19)'!IH132</f>
        <v>2080000</v>
      </c>
      <c r="J29" s="69">
        <f>'5-Year Plan (2014-19)'!KF132</f>
        <v>2080000</v>
      </c>
    </row>
    <row r="30" spans="1:11" ht="15" thickBot="1">
      <c r="A30" s="1068"/>
      <c r="B30" s="51"/>
      <c r="C30" s="1070" t="s">
        <v>45</v>
      </c>
      <c r="D30" s="7" t="s">
        <v>121</v>
      </c>
      <c r="E30" s="60">
        <f>'5-Year Plan (2014-19)'!AQ132</f>
        <v>0</v>
      </c>
      <c r="F30" s="66">
        <f>'5-Year Plan (2014-19)'!CO132</f>
        <v>6850</v>
      </c>
      <c r="G30" s="66">
        <f>'5-Year Plan (2014-19)'!EM132</f>
        <v>6500</v>
      </c>
      <c r="H30" s="66">
        <f>'5-Year Plan (2014-19)'!GK132</f>
        <v>6500</v>
      </c>
      <c r="I30" s="69">
        <f>'5-Year Plan (2014-19)'!II132</f>
        <v>6500</v>
      </c>
      <c r="J30" s="69">
        <f>'5-Year Plan (2014-19)'!KG132</f>
        <v>6500</v>
      </c>
    </row>
    <row r="31" spans="1:11" ht="15" thickBot="1">
      <c r="A31" s="1068"/>
      <c r="B31" s="51"/>
      <c r="C31" s="1070"/>
      <c r="D31" s="57" t="s">
        <v>49</v>
      </c>
      <c r="E31" s="60">
        <f>'5-Year Plan (2014-19)'!AS132</f>
        <v>0</v>
      </c>
      <c r="F31" s="66">
        <f>'5-Year Plan (2014-19)'!CQ132</f>
        <v>1494750</v>
      </c>
      <c r="G31" s="66">
        <f>'5-Year Plan (2014-19)'!EO132</f>
        <v>1430000</v>
      </c>
      <c r="H31" s="66">
        <f>'5-Year Plan (2014-19)'!GM132</f>
        <v>1430000</v>
      </c>
      <c r="I31" s="69">
        <f>'5-Year Plan (2014-19)'!IK132</f>
        <v>1430000</v>
      </c>
      <c r="J31" s="69">
        <f>'5-Year Plan (2014-19)'!KI132</f>
        <v>1430000</v>
      </c>
    </row>
    <row r="32" spans="1:11" ht="15" thickBot="1">
      <c r="A32" s="1068"/>
      <c r="B32" s="51"/>
      <c r="C32" s="1070" t="s">
        <v>46</v>
      </c>
      <c r="D32" s="7" t="s">
        <v>121</v>
      </c>
      <c r="E32" s="60">
        <f>'5-Year Plan (2014-19)'!AT132</f>
        <v>0</v>
      </c>
      <c r="F32" s="66">
        <f>'5-Year Plan (2014-19)'!CR132</f>
        <v>0</v>
      </c>
      <c r="G32" s="66">
        <f>'5-Year Plan (2014-19)'!EP132</f>
        <v>0</v>
      </c>
      <c r="H32" s="66">
        <f>'5-Year Plan (2014-19)'!GN132</f>
        <v>0</v>
      </c>
      <c r="I32" s="69">
        <f>'5-Year Plan (2014-19)'!IL132</f>
        <v>0</v>
      </c>
      <c r="J32" s="69">
        <f>'5-Year Plan (2014-19)'!KJ132</f>
        <v>0</v>
      </c>
    </row>
    <row r="33" spans="1:11" ht="15" thickBot="1">
      <c r="A33" s="1068"/>
      <c r="B33" s="52"/>
      <c r="C33" s="1070"/>
      <c r="D33" s="57" t="s">
        <v>49</v>
      </c>
      <c r="E33" s="72">
        <f>'5-Year Plan (2014-19)'!AV132</f>
        <v>0</v>
      </c>
      <c r="F33" s="73">
        <f>'5-Year Plan (2014-19)'!CT132</f>
        <v>0</v>
      </c>
      <c r="G33" s="73">
        <f>'5-Year Plan (2014-19)'!ER132</f>
        <v>0</v>
      </c>
      <c r="H33" s="73">
        <f>'5-Year Plan (2014-19)'!GP132</f>
        <v>0</v>
      </c>
      <c r="I33" s="74">
        <f>'5-Year Plan (2014-19)'!IN132</f>
        <v>0</v>
      </c>
      <c r="J33" s="74">
        <f>'5-Year Plan (2014-19)'!KL132</f>
        <v>0</v>
      </c>
    </row>
    <row r="34" spans="1:11" ht="15.75" thickBot="1">
      <c r="A34" s="1069"/>
      <c r="B34" s="1071" t="s">
        <v>73</v>
      </c>
      <c r="C34" s="1072"/>
      <c r="D34" s="64" t="s">
        <v>49</v>
      </c>
      <c r="E34" s="81">
        <f>'5-Year Plan (2014-19)'!AW132</f>
        <v>0</v>
      </c>
      <c r="F34" s="82">
        <f>'5-Year Plan (2014-19)'!CU132</f>
        <v>4316050</v>
      </c>
      <c r="G34" s="82">
        <f>'5-Year Plan (2014-19)'!ES132</f>
        <v>3893500</v>
      </c>
      <c r="H34" s="82">
        <f>'5-Year Plan (2014-19)'!GQ132</f>
        <v>3767500</v>
      </c>
      <c r="I34" s="83">
        <f>'5-Year Plan (2014-19)'!IO132</f>
        <v>3767500</v>
      </c>
      <c r="J34" s="83">
        <f>'5-Year Plan (2014-19)'!KM132</f>
        <v>3767500</v>
      </c>
      <c r="K34" s="65"/>
    </row>
    <row r="35" spans="1:11" s="53" customFormat="1" ht="16.149999999999999" customHeight="1" thickBot="1">
      <c r="A35" s="1073" t="s">
        <v>75</v>
      </c>
      <c r="B35" s="54"/>
      <c r="C35" s="91" t="s">
        <v>86</v>
      </c>
      <c r="D35" s="57" t="s">
        <v>49</v>
      </c>
      <c r="E35" s="60">
        <f>'5-Year Plan (2014-19)'!AX132</f>
        <v>74212</v>
      </c>
      <c r="F35" s="66">
        <f>'5-Year Plan (2014-19)'!CV132</f>
        <v>69212</v>
      </c>
      <c r="G35" s="66">
        <f>'5-Year Plan (2014-19)'!ET132</f>
        <v>19212</v>
      </c>
      <c r="H35" s="66">
        <f>'5-Year Plan (2014-19)'!GR132</f>
        <v>19212</v>
      </c>
      <c r="I35" s="69">
        <f>'5-Year Plan (2014-19)'!IP132</f>
        <v>19212</v>
      </c>
      <c r="J35" s="69">
        <f>'5-Year Plan (2014-19)'!KN132</f>
        <v>19212</v>
      </c>
    </row>
    <row r="36" spans="1:11" s="53" customFormat="1" ht="29.45" customHeight="1" thickBot="1">
      <c r="A36" s="1074"/>
      <c r="B36" s="54"/>
      <c r="C36" s="62" t="s">
        <v>69</v>
      </c>
      <c r="D36" s="57" t="s">
        <v>49</v>
      </c>
      <c r="E36" s="60">
        <f>'5-Year Plan (2014-19)'!AY132</f>
        <v>15000</v>
      </c>
      <c r="F36" s="66">
        <f>'5-Year Plan (2014-19)'!CW132</f>
        <v>15000</v>
      </c>
      <c r="G36" s="66">
        <f>'5-Year Plan (2014-19)'!EU132</f>
        <v>15000</v>
      </c>
      <c r="H36" s="66">
        <f>'5-Year Plan (2014-19)'!GS132</f>
        <v>15000</v>
      </c>
      <c r="I36" s="69">
        <f>'5-Year Plan (2014-19)'!IQ132</f>
        <v>15000</v>
      </c>
      <c r="J36" s="69">
        <f>'5-Year Plan (2014-19)'!KO132</f>
        <v>15000</v>
      </c>
    </row>
    <row r="37" spans="1:11" s="53" customFormat="1" ht="43.9" customHeight="1" thickBot="1">
      <c r="A37" s="1074"/>
      <c r="B37" s="55"/>
      <c r="C37" s="62" t="s">
        <v>47</v>
      </c>
      <c r="D37" s="7" t="s">
        <v>49</v>
      </c>
      <c r="E37" s="61">
        <f>'5-Year Plan (2014-19)'!AZ132</f>
        <v>275596.10000000003</v>
      </c>
      <c r="F37" s="70">
        <f>'5-Year Plan (2014-19)'!CX132</f>
        <v>788338.96</v>
      </c>
      <c r="G37" s="70">
        <f>'5-Year Plan (2014-19)'!EV132</f>
        <v>700900.1</v>
      </c>
      <c r="H37" s="70">
        <f>'5-Year Plan (2014-19)'!GT132</f>
        <v>683887</v>
      </c>
      <c r="I37" s="71">
        <f>'5-Year Plan (2014-19)'!IR132</f>
        <v>658384.80000000005</v>
      </c>
      <c r="J37" s="71">
        <f>'5-Year Plan (2014-19)'!KP132</f>
        <v>658384.80000000005</v>
      </c>
    </row>
    <row r="38" spans="1:11" ht="15" customHeight="1" thickBot="1">
      <c r="A38" s="1075"/>
      <c r="B38" s="953" t="s">
        <v>135</v>
      </c>
      <c r="C38" s="954"/>
      <c r="D38" s="86" t="s">
        <v>49</v>
      </c>
      <c r="E38" s="87">
        <f>SUM(E35:E37)</f>
        <v>364808.10000000003</v>
      </c>
      <c r="F38" s="87">
        <f t="shared" ref="F38:J38" si="0">SUM(F35:F37)</f>
        <v>872550.96</v>
      </c>
      <c r="G38" s="87">
        <f t="shared" si="0"/>
        <v>735112.1</v>
      </c>
      <c r="H38" s="87">
        <f t="shared" si="0"/>
        <v>718099</v>
      </c>
      <c r="I38" s="87">
        <f t="shared" si="0"/>
        <v>692596.8</v>
      </c>
      <c r="J38" s="87">
        <f t="shared" si="0"/>
        <v>692596.8</v>
      </c>
    </row>
    <row r="39" spans="1:11" ht="15.75" thickBot="1">
      <c r="B39" s="1058" t="s">
        <v>136</v>
      </c>
      <c r="C39" s="1059"/>
      <c r="D39" s="88" t="s">
        <v>49</v>
      </c>
      <c r="E39" s="89">
        <f>SUM(E38,E34,E23)</f>
        <v>3046557.1</v>
      </c>
      <c r="F39" s="89">
        <f>SUM(F38,F34,F23)</f>
        <v>8755944.5600000005</v>
      </c>
      <c r="G39" s="89">
        <f>SUM(G38,G34,G23)</f>
        <v>7744113.0999999996</v>
      </c>
      <c r="H39" s="89">
        <f>SUM(H38,H34,H23)</f>
        <v>7556969</v>
      </c>
      <c r="I39" s="89">
        <f>SUM(I38,I34,I23)</f>
        <v>7276444.7999999998</v>
      </c>
      <c r="J39" s="89">
        <f t="shared" ref="J39" si="1">SUM(J38,J34,J23)</f>
        <v>7276444.7999999998</v>
      </c>
    </row>
    <row r="43" spans="1:11" ht="15" thickBot="1"/>
    <row r="44" spans="1:11" ht="21" thickBot="1">
      <c r="E44" s="1090" t="s">
        <v>20</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(2014-19)'!E116</f>
        <v>0</v>
      </c>
      <c r="F47" s="67">
        <f>'5-Year Plan (2014-19)'!BC116</f>
        <v>0</v>
      </c>
      <c r="G47" s="67">
        <f>'5-Year Plan (2014-19)'!DA116</f>
        <v>0</v>
      </c>
      <c r="H47" s="67">
        <f>'5-Year Plan (2014-19)'!EY116</f>
        <v>0</v>
      </c>
      <c r="I47" s="68">
        <f>'5-Year Plan (2014-19)'!GW116</f>
        <v>0</v>
      </c>
      <c r="J47" s="68">
        <f>'5-Year Plan (2014-19)'!IU116</f>
        <v>0</v>
      </c>
    </row>
    <row r="48" spans="1:11" ht="15" thickBot="1">
      <c r="A48" s="1077"/>
      <c r="B48" s="1080"/>
      <c r="C48" s="1070"/>
      <c r="D48" s="57" t="s">
        <v>49</v>
      </c>
      <c r="E48" s="59">
        <f>'5-Year Plan (2014-19)'!G116</f>
        <v>0</v>
      </c>
      <c r="F48" s="66">
        <f>'5-Year Plan (2014-19)'!BE116</f>
        <v>0</v>
      </c>
      <c r="G48" s="66">
        <f>'5-Year Plan (2014-19)'!DC116</f>
        <v>0</v>
      </c>
      <c r="H48" s="66">
        <f>'5-Year Plan (2014-19)'!FA116</f>
        <v>0</v>
      </c>
      <c r="I48" s="69">
        <f>'5-Year Plan (2014-19)'!GY116</f>
        <v>0</v>
      </c>
      <c r="J48" s="69">
        <f>'5-Year Plan (2014-19)'!IW116</f>
        <v>0</v>
      </c>
    </row>
    <row r="49" spans="1:10" ht="15" thickBot="1">
      <c r="A49" s="1077"/>
      <c r="B49" s="1080"/>
      <c r="C49" s="1070" t="s">
        <v>65</v>
      </c>
      <c r="D49" s="7" t="s">
        <v>121</v>
      </c>
      <c r="E49" s="60">
        <f>'5-Year Plan (2014-19)'!H116</f>
        <v>7500</v>
      </c>
      <c r="F49" s="66">
        <f>'5-Year Plan (2014-19)'!BF116</f>
        <v>4555</v>
      </c>
      <c r="G49" s="66">
        <f>'5-Year Plan (2014-19)'!DD116</f>
        <v>3500</v>
      </c>
      <c r="H49" s="66">
        <f>'5-Year Plan (2014-19)'!FB116</f>
        <v>3500</v>
      </c>
      <c r="I49" s="69">
        <f>'5-Year Plan (2014-19)'!GZ116</f>
        <v>3500</v>
      </c>
      <c r="J49" s="69">
        <f>'5-Year Plan (2014-19)'!IX116</f>
        <v>3500</v>
      </c>
    </row>
    <row r="50" spans="1:10" ht="15" thickBot="1">
      <c r="A50" s="1077"/>
      <c r="B50" s="1080"/>
      <c r="C50" s="1070"/>
      <c r="D50" s="57" t="s">
        <v>49</v>
      </c>
      <c r="E50" s="60">
        <f>'5-Year Plan (2014-19)'!J116</f>
        <v>412500</v>
      </c>
      <c r="F50" s="66">
        <f>'5-Year Plan (2014-19)'!BH116</f>
        <v>250525</v>
      </c>
      <c r="G50" s="66">
        <f>'5-Year Plan (2014-19)'!DF116</f>
        <v>192500</v>
      </c>
      <c r="H50" s="66">
        <f>'5-Year Plan (2014-19)'!FD116</f>
        <v>192500</v>
      </c>
      <c r="I50" s="69">
        <f>'5-Year Plan (2014-19)'!HB116</f>
        <v>192500</v>
      </c>
      <c r="J50" s="69">
        <f>'5-Year Plan (2014-19)'!IZ116</f>
        <v>192500</v>
      </c>
    </row>
    <row r="51" spans="1:10" ht="15" thickBot="1">
      <c r="A51" s="1077"/>
      <c r="B51" s="1080"/>
      <c r="C51" s="1070" t="s">
        <v>226</v>
      </c>
      <c r="D51" s="7" t="s">
        <v>121</v>
      </c>
      <c r="E51" s="60">
        <f>'5-Year Plan (2014-19)'!K116</f>
        <v>0</v>
      </c>
      <c r="F51" s="66">
        <f>'5-Year Plan (2014-19)'!BI116</f>
        <v>0</v>
      </c>
      <c r="G51" s="66">
        <f>'5-Year Plan (2014-19)'!DG116</f>
        <v>0</v>
      </c>
      <c r="H51" s="66">
        <f>'5-Year Plan (2014-19)'!FE116</f>
        <v>0</v>
      </c>
      <c r="I51" s="69">
        <f>'5-Year Plan (2014-19)'!HC116</f>
        <v>0</v>
      </c>
      <c r="J51" s="69">
        <f>'5-Year Plan (2014-19)'!JA116</f>
        <v>0</v>
      </c>
    </row>
    <row r="52" spans="1:10" ht="15" thickBot="1">
      <c r="A52" s="1077"/>
      <c r="B52" s="1080"/>
      <c r="C52" s="1070"/>
      <c r="D52" s="57" t="s">
        <v>49</v>
      </c>
      <c r="E52" s="60">
        <f>'5-Year Plan (2014-19)'!M116</f>
        <v>0</v>
      </c>
      <c r="F52" s="66">
        <f>'5-Year Plan (2014-19)'!BK116</f>
        <v>0</v>
      </c>
      <c r="G52" s="66">
        <f>'5-Year Plan (2014-19)'!DI116</f>
        <v>0</v>
      </c>
      <c r="H52" s="66">
        <f>'5-Year Plan (2014-19)'!FG116</f>
        <v>0</v>
      </c>
      <c r="I52" s="69">
        <f>'5-Year Plan (2014-19)'!HE116</f>
        <v>0</v>
      </c>
      <c r="J52" s="69">
        <f>'5-Year Plan (2014-19)'!JC116</f>
        <v>0</v>
      </c>
    </row>
    <row r="53" spans="1:10" ht="15" customHeight="1" thickBot="1">
      <c r="A53" s="1077"/>
      <c r="B53" s="1080"/>
      <c r="C53" s="1070" t="s">
        <v>272</v>
      </c>
      <c r="D53" s="7" t="s">
        <v>121</v>
      </c>
      <c r="E53" s="60">
        <f>'5-Year Plan (2014-19)'!N116</f>
        <v>0</v>
      </c>
      <c r="F53" s="66">
        <f>'5-Year Plan (2014-19)'!BL116</f>
        <v>0</v>
      </c>
      <c r="G53" s="66">
        <f>'5-Year Plan (2014-19)'!DJ116</f>
        <v>0</v>
      </c>
      <c r="H53" s="66">
        <f>'5-Year Plan (2014-19)'!FH116</f>
        <v>0</v>
      </c>
      <c r="I53" s="69">
        <f>'5-Year Plan (2014-19)'!HF116</f>
        <v>0</v>
      </c>
      <c r="J53" s="69">
        <f>'5-Year Plan (2014-19)'!JD116</f>
        <v>0</v>
      </c>
    </row>
    <row r="54" spans="1:10" ht="15" customHeight="1" thickBot="1">
      <c r="A54" s="1077"/>
      <c r="B54" s="1081"/>
      <c r="C54" s="1070"/>
      <c r="D54" s="57" t="s">
        <v>49</v>
      </c>
      <c r="E54" s="60">
        <f>'5-Year Plan (2014-19)'!P116</f>
        <v>0</v>
      </c>
      <c r="F54" s="66">
        <f>'5-Year Plan (2014-19)'!BN116</f>
        <v>0</v>
      </c>
      <c r="G54" s="66">
        <f>'5-Year Plan (2014-19)'!DL116</f>
        <v>0</v>
      </c>
      <c r="H54" s="66">
        <f>'5-Year Plan (2014-19)'!FJ116</f>
        <v>0</v>
      </c>
      <c r="I54" s="69">
        <f>'5-Year Plan (2014-19)'!HH116</f>
        <v>0</v>
      </c>
      <c r="J54" s="69">
        <f>'5-Year Plan (2014-19)'!JF116</f>
        <v>0</v>
      </c>
    </row>
    <row r="55" spans="1:10" ht="15.75" thickBot="1">
      <c r="A55" s="1077"/>
      <c r="B55" s="8"/>
      <c r="C55" s="1070" t="s">
        <v>43</v>
      </c>
      <c r="D55" s="7" t="s">
        <v>121</v>
      </c>
      <c r="E55" s="60">
        <f>'5-Year Plan (2014-19)'!Q116</f>
        <v>650</v>
      </c>
      <c r="F55" s="66">
        <f>'5-Year Plan (2014-19)'!BO116</f>
        <v>750</v>
      </c>
      <c r="G55" s="66">
        <f>'5-Year Plan (2014-19)'!DM116</f>
        <v>1000</v>
      </c>
      <c r="H55" s="66">
        <f>'5-Year Plan (2014-19)'!FK116</f>
        <v>1000</v>
      </c>
      <c r="I55" s="69">
        <f>'5-Year Plan (2014-19)'!HI116</f>
        <v>1000</v>
      </c>
      <c r="J55" s="69">
        <f>'5-Year Plan (2014-19)'!JG116</f>
        <v>1000</v>
      </c>
    </row>
    <row r="56" spans="1:10" ht="15" thickBot="1">
      <c r="A56" s="1077"/>
      <c r="B56" s="47"/>
      <c r="C56" s="1070"/>
      <c r="D56" s="57" t="s">
        <v>49</v>
      </c>
      <c r="E56" s="60">
        <f>'5-Year Plan (2014-19)'!S116</f>
        <v>602550</v>
      </c>
      <c r="F56" s="66">
        <f>'5-Year Plan (2014-19)'!BQ116</f>
        <v>900000</v>
      </c>
      <c r="G56" s="66">
        <f>'5-Year Plan (2014-19)'!DO116</f>
        <v>927000</v>
      </c>
      <c r="H56" s="66">
        <f>'5-Year Plan (2014-19)'!FM116</f>
        <v>927400</v>
      </c>
      <c r="I56" s="69">
        <f>'5-Year Plan (2014-19)'!HK116</f>
        <v>927400</v>
      </c>
      <c r="J56" s="69">
        <f>'5-Year Plan (2014-19)'!JI116</f>
        <v>927400</v>
      </c>
    </row>
    <row r="57" spans="1:10" ht="15" thickBot="1">
      <c r="A57" s="1077"/>
      <c r="B57" s="48"/>
      <c r="C57" s="1070" t="s">
        <v>41</v>
      </c>
      <c r="D57" s="7" t="s">
        <v>121</v>
      </c>
      <c r="E57" s="60">
        <f>'5-Year Plan (2014-19)'!T116</f>
        <v>0</v>
      </c>
      <c r="F57" s="66">
        <f>'5-Year Plan (2014-19)'!BR116</f>
        <v>100</v>
      </c>
      <c r="G57" s="66">
        <f>'5-Year Plan (2014-19)'!DP116</f>
        <v>200</v>
      </c>
      <c r="H57" s="66">
        <f>'5-Year Plan (2014-19)'!FN116</f>
        <v>200</v>
      </c>
      <c r="I57" s="69">
        <f>'5-Year Plan (2014-19)'!HL116</f>
        <v>200</v>
      </c>
      <c r="J57" s="69">
        <f>'5-Year Plan (2014-19)'!JJ116</f>
        <v>200</v>
      </c>
    </row>
    <row r="58" spans="1:10" ht="15" thickBot="1">
      <c r="A58" s="1077"/>
      <c r="B58" s="48"/>
      <c r="C58" s="1070"/>
      <c r="D58" s="57" t="s">
        <v>49</v>
      </c>
      <c r="E58" s="60">
        <f>'5-Year Plan (2014-19)'!V116</f>
        <v>0</v>
      </c>
      <c r="F58" s="66">
        <f>'5-Year Plan (2014-19)'!BT116</f>
        <v>76200</v>
      </c>
      <c r="G58" s="66">
        <f>'5-Year Plan (2014-19)'!DR116</f>
        <v>152400</v>
      </c>
      <c r="H58" s="66">
        <f>'5-Year Plan (2014-19)'!FP116</f>
        <v>152400</v>
      </c>
      <c r="I58" s="69">
        <f>'5-Year Plan (2014-19)'!HN116</f>
        <v>152400</v>
      </c>
      <c r="J58" s="69">
        <f>'5-Year Plan (2014-19)'!JL116</f>
        <v>152400</v>
      </c>
    </row>
    <row r="59" spans="1:10" ht="14.45" customHeight="1" thickBot="1">
      <c r="A59" s="1077"/>
      <c r="B59" s="48"/>
      <c r="C59" s="963" t="s">
        <v>342</v>
      </c>
      <c r="D59" s="7" t="s">
        <v>121</v>
      </c>
      <c r="E59" s="60">
        <f>'5-Year Plan (2014-19)'!W116</f>
        <v>0</v>
      </c>
      <c r="F59" s="66">
        <f>'5-Year Plan (2014-19)'!BU116</f>
        <v>0</v>
      </c>
      <c r="G59" s="66">
        <f>'5-Year Plan (2014-19)'!DS116</f>
        <v>0</v>
      </c>
      <c r="H59" s="66">
        <f>'5-Year Plan (2014-19)'!FQ116</f>
        <v>0</v>
      </c>
      <c r="I59" s="69">
        <f>'5-Year Plan (2014-19)'!HO116</f>
        <v>0</v>
      </c>
      <c r="J59" s="69">
        <f>'5-Year Plan (2014-19)'!JM116</f>
        <v>0</v>
      </c>
    </row>
    <row r="60" spans="1:10" ht="15" customHeight="1" thickBot="1">
      <c r="A60" s="1077"/>
      <c r="B60" s="48"/>
      <c r="C60" s="964"/>
      <c r="D60" s="57" t="s">
        <v>49</v>
      </c>
      <c r="E60" s="60">
        <f>'5-Year Plan (2014-19)'!Y116</f>
        <v>0</v>
      </c>
      <c r="F60" s="66">
        <f>'5-Year Plan (2014-19)'!BW116</f>
        <v>0</v>
      </c>
      <c r="G60" s="66">
        <f>'5-Year Plan (2014-19)'!DU116</f>
        <v>0</v>
      </c>
      <c r="H60" s="66">
        <f>'5-Year Plan (2014-19)'!FS116</f>
        <v>0</v>
      </c>
      <c r="I60" s="69">
        <f>'5-Year Plan (2014-19)'!HQ116</f>
        <v>0</v>
      </c>
      <c r="J60" s="69">
        <f>'5-Year Plan (2014-19)'!JO116</f>
        <v>0</v>
      </c>
    </row>
    <row r="61" spans="1:10" ht="29.25" thickBot="1">
      <c r="A61" s="1077"/>
      <c r="B61" s="48"/>
      <c r="C61" s="1070" t="s">
        <v>52</v>
      </c>
      <c r="D61" s="7" t="s">
        <v>51</v>
      </c>
      <c r="E61" s="60">
        <f>'5-Year Plan (2014-19)'!Z116</f>
        <v>1878400</v>
      </c>
      <c r="F61" s="66">
        <f>'5-Year Plan (2014-19)'!BX116</f>
        <v>2875000</v>
      </c>
      <c r="G61" s="66">
        <f>'5-Year Plan (2014-19)'!DV116</f>
        <v>2100000</v>
      </c>
      <c r="H61" s="66">
        <f>'5-Year Plan (2014-19)'!FT116</f>
        <v>2500000</v>
      </c>
      <c r="I61" s="69">
        <f>'5-Year Plan (2014-19)'!HR116</f>
        <v>2500000</v>
      </c>
      <c r="J61" s="69">
        <f>'5-Year Plan (2014-19)'!JP116</f>
        <v>2500000</v>
      </c>
    </row>
    <row r="62" spans="1:10" ht="15" thickBot="1">
      <c r="A62" s="1077"/>
      <c r="B62" s="48"/>
      <c r="C62" s="1070"/>
      <c r="D62" s="57" t="s">
        <v>49</v>
      </c>
      <c r="E62" s="60">
        <f>'5-Year Plan (2014-19)'!AB116</f>
        <v>1070688</v>
      </c>
      <c r="F62" s="66">
        <f>'5-Year Plan (2014-19)'!BZ116</f>
        <v>1638750</v>
      </c>
      <c r="G62" s="66">
        <f>'5-Year Plan (2014-19)'!DX116</f>
        <v>1197000</v>
      </c>
      <c r="H62" s="66">
        <f>'5-Year Plan (2014-19)'!FV116</f>
        <v>1425000</v>
      </c>
      <c r="I62" s="69">
        <f>'5-Year Plan (2014-19)'!HT116</f>
        <v>1425000</v>
      </c>
      <c r="J62" s="69">
        <f>'5-Year Plan (2014-19)'!JR116</f>
        <v>1425000</v>
      </c>
    </row>
    <row r="63" spans="1:10" ht="29.25" thickBot="1">
      <c r="A63" s="1077"/>
      <c r="B63" s="48"/>
      <c r="C63" s="401" t="s">
        <v>50</v>
      </c>
      <c r="D63" s="7" t="s">
        <v>51</v>
      </c>
      <c r="E63" s="60">
        <f>'5-Year Plan (2014-19)'!AC116</f>
        <v>1891800</v>
      </c>
      <c r="F63" s="66">
        <f>'5-Year Plan (2014-19)'!CA116</f>
        <v>3000000</v>
      </c>
      <c r="G63" s="66">
        <f>'5-Year Plan (2014-19)'!DY116</f>
        <v>2580000</v>
      </c>
      <c r="H63" s="66">
        <f>'5-Year Plan (2014-19)'!FW116</f>
        <v>2520000</v>
      </c>
      <c r="I63" s="69">
        <f>'5-Year Plan (2014-19)'!HU116</f>
        <v>2500000</v>
      </c>
      <c r="J63" s="69">
        <f>'5-Year Plan (2014-19)'!JS116</f>
        <v>2700000</v>
      </c>
    </row>
    <row r="64" spans="1:10" ht="15" thickBot="1">
      <c r="A64" s="1077"/>
      <c r="B64" s="48"/>
      <c r="C64" s="1070" t="s">
        <v>120</v>
      </c>
      <c r="D64" s="7" t="s">
        <v>121</v>
      </c>
      <c r="E64" s="60">
        <f>'5-Year Plan (2014-19)'!AD116</f>
        <v>0</v>
      </c>
      <c r="F64" s="66">
        <f>'5-Year Plan (2014-19)'!CB116</f>
        <v>0</v>
      </c>
      <c r="G64" s="66">
        <f>'5-Year Plan (2014-19)'!DZ116</f>
        <v>0</v>
      </c>
      <c r="H64" s="66">
        <f>'5-Year Plan (2014-19)'!FX116</f>
        <v>0</v>
      </c>
      <c r="I64" s="69">
        <f>'5-Year Plan (2014-19)'!HV116</f>
        <v>0</v>
      </c>
      <c r="J64" s="69">
        <f>'5-Year Plan (2014-19)'!JT116</f>
        <v>0</v>
      </c>
    </row>
    <row r="65" spans="1:10" ht="15" thickBot="1">
      <c r="A65" s="1077"/>
      <c r="B65" s="48"/>
      <c r="C65" s="963"/>
      <c r="D65" s="57" t="s">
        <v>49</v>
      </c>
      <c r="E65" s="72">
        <f>'5-Year Plan (2014-19)'!AF116</f>
        <v>0</v>
      </c>
      <c r="F65" s="73">
        <f>'5-Year Plan (2014-19)'!CD116</f>
        <v>0</v>
      </c>
      <c r="G65" s="73">
        <f>'5-Year Plan (2014-19)'!EB116</f>
        <v>0</v>
      </c>
      <c r="H65" s="73">
        <f>'5-Year Plan (2014-19)'!FZ116</f>
        <v>0</v>
      </c>
      <c r="I65" s="74">
        <f>'5-Year Plan (2014-19)'!HX116</f>
        <v>0</v>
      </c>
      <c r="J65" s="74">
        <f>'5-Year Plan (2014-19)'!JV116</f>
        <v>0</v>
      </c>
    </row>
    <row r="66" spans="1:10" ht="15.75" thickBot="1">
      <c r="A66" s="1078"/>
      <c r="B66" s="1082" t="s">
        <v>72</v>
      </c>
      <c r="C66" s="1083"/>
      <c r="D66" s="63" t="s">
        <v>49</v>
      </c>
      <c r="E66" s="78">
        <f>'5-Year Plan (2014-19)'!AG116</f>
        <v>2085738</v>
      </c>
      <c r="F66" s="79">
        <f>'5-Year Plan (2014-19)'!CE116</f>
        <v>2865475</v>
      </c>
      <c r="G66" s="79">
        <f>'5-Year Plan (2014-19)'!EC116</f>
        <v>2468900</v>
      </c>
      <c r="H66" s="79">
        <f>'5-Year Plan (2014-19)'!GA116</f>
        <v>2697300</v>
      </c>
      <c r="I66" s="80">
        <f>'5-Year Plan (2014-19)'!HY116</f>
        <v>2697300</v>
      </c>
      <c r="J66" s="80">
        <f>'5-Year Plan (2014-19)'!JW116</f>
        <v>2697300</v>
      </c>
    </row>
    <row r="67" spans="1:10" ht="15" thickBot="1">
      <c r="A67" s="1067" t="s">
        <v>78</v>
      </c>
      <c r="B67" s="50"/>
      <c r="C67" s="1070" t="s">
        <v>68</v>
      </c>
      <c r="D67" s="7" t="s">
        <v>121</v>
      </c>
      <c r="E67" s="75">
        <f>'5-Year Plan (2014-19)'!AH116</f>
        <v>0</v>
      </c>
      <c r="F67" s="76">
        <f>'5-Year Plan (2014-19)'!CF116</f>
        <v>7100</v>
      </c>
      <c r="G67" s="76">
        <f>'5-Year Plan (2014-19)'!ED116</f>
        <v>6000</v>
      </c>
      <c r="H67" s="76">
        <f>'5-Year Plan (2014-19)'!GB116</f>
        <v>6000</v>
      </c>
      <c r="I67" s="77">
        <f>'5-Year Plan (2014-19)'!HZ116</f>
        <v>6000</v>
      </c>
      <c r="J67" s="77">
        <f>'5-Year Plan (2014-19)'!JX116</f>
        <v>6000</v>
      </c>
    </row>
    <row r="68" spans="1:10" ht="15" thickBot="1">
      <c r="A68" s="1068"/>
      <c r="B68" s="51"/>
      <c r="C68" s="1070"/>
      <c r="D68" s="57" t="s">
        <v>49</v>
      </c>
      <c r="E68" s="60">
        <f>'5-Year Plan (2014-19)'!AJ116</f>
        <v>0</v>
      </c>
      <c r="F68" s="66">
        <f>'5-Year Plan (2014-19)'!CH116</f>
        <v>205300</v>
      </c>
      <c r="G68" s="66">
        <f>'5-Year Plan (2014-19)'!EF116</f>
        <v>180000</v>
      </c>
      <c r="H68" s="66">
        <f>'5-Year Plan (2014-19)'!GD116</f>
        <v>180000</v>
      </c>
      <c r="I68" s="69">
        <f>'5-Year Plan (2014-19)'!IB116</f>
        <v>180000</v>
      </c>
      <c r="J68" s="69">
        <f>'5-Year Plan (2014-19)'!JZ116</f>
        <v>180000</v>
      </c>
    </row>
    <row r="69" spans="1:10" ht="15" thickBot="1">
      <c r="A69" s="1068"/>
      <c r="B69" s="51"/>
      <c r="C69" s="1070" t="s">
        <v>74</v>
      </c>
      <c r="D69" s="7" t="s">
        <v>121</v>
      </c>
      <c r="E69" s="60">
        <f>'5-Year Plan (2014-19)'!AK116</f>
        <v>0</v>
      </c>
      <c r="F69" s="66">
        <f>'5-Year Plan (2014-19)'!CI116</f>
        <v>0</v>
      </c>
      <c r="G69" s="66">
        <f>'5-Year Plan (2014-19)'!EG116</f>
        <v>0</v>
      </c>
      <c r="H69" s="66">
        <f>'5-Year Plan (2014-19)'!GE116</f>
        <v>0</v>
      </c>
      <c r="I69" s="69">
        <f>'5-Year Plan (2014-19)'!IC116</f>
        <v>0</v>
      </c>
      <c r="J69" s="69">
        <f>'5-Year Plan (2014-19)'!KA116</f>
        <v>0</v>
      </c>
    </row>
    <row r="70" spans="1:10" ht="15" thickBot="1">
      <c r="A70" s="1068"/>
      <c r="B70" s="51"/>
      <c r="C70" s="1070"/>
      <c r="D70" s="57" t="s">
        <v>49</v>
      </c>
      <c r="E70" s="60">
        <f>'5-Year Plan (2014-19)'!AM116</f>
        <v>0</v>
      </c>
      <c r="F70" s="66">
        <f>'5-Year Plan (2014-19)'!CK116</f>
        <v>0</v>
      </c>
      <c r="G70" s="66">
        <f>'5-Year Plan (2014-19)'!EI116</f>
        <v>0</v>
      </c>
      <c r="H70" s="66">
        <f>'5-Year Plan (2014-19)'!GG116</f>
        <v>0</v>
      </c>
      <c r="I70" s="69">
        <f>'5-Year Plan (2014-19)'!IE116</f>
        <v>0</v>
      </c>
      <c r="J70" s="69">
        <f>'5-Year Plan (2014-19)'!KC116</f>
        <v>0</v>
      </c>
    </row>
    <row r="71" spans="1:10" ht="15" thickBot="1">
      <c r="A71" s="1068"/>
      <c r="B71" s="51"/>
      <c r="C71" s="1070" t="s">
        <v>44</v>
      </c>
      <c r="D71" s="7" t="s">
        <v>121</v>
      </c>
      <c r="E71" s="60">
        <f>'5-Year Plan (2014-19)'!AN116</f>
        <v>0</v>
      </c>
      <c r="F71" s="66">
        <f>'5-Year Plan (2014-19)'!CL116</f>
        <v>750</v>
      </c>
      <c r="G71" s="66">
        <f>'5-Year Plan (2014-19)'!EJ116</f>
        <v>750</v>
      </c>
      <c r="H71" s="66">
        <f>'5-Year Plan (2014-19)'!GH116</f>
        <v>750</v>
      </c>
      <c r="I71" s="69">
        <f>'5-Year Plan (2014-19)'!IF116</f>
        <v>750</v>
      </c>
      <c r="J71" s="69">
        <f>'5-Year Plan (2014-19)'!KD116</f>
        <v>750</v>
      </c>
    </row>
    <row r="72" spans="1:10" ht="15" thickBot="1">
      <c r="A72" s="1068"/>
      <c r="B72" s="51"/>
      <c r="C72" s="1070"/>
      <c r="D72" s="57" t="s">
        <v>49</v>
      </c>
      <c r="E72" s="60">
        <f>'5-Year Plan (2014-19)'!AP116</f>
        <v>0</v>
      </c>
      <c r="F72" s="66">
        <f>'5-Year Plan (2014-19)'!CN116</f>
        <v>1200000</v>
      </c>
      <c r="G72" s="66">
        <f>'5-Year Plan (2014-19)'!EL116</f>
        <v>1200000</v>
      </c>
      <c r="H72" s="66">
        <f>'5-Year Plan (2014-19)'!GJ116</f>
        <v>1200000</v>
      </c>
      <c r="I72" s="69">
        <f>'5-Year Plan (2014-19)'!IH116</f>
        <v>1200000</v>
      </c>
      <c r="J72" s="69">
        <f>'5-Year Plan (2014-19)'!KF116</f>
        <v>1200000</v>
      </c>
    </row>
    <row r="73" spans="1:10" ht="15" thickBot="1">
      <c r="A73" s="1068"/>
      <c r="B73" s="51"/>
      <c r="C73" s="1070" t="s">
        <v>45</v>
      </c>
      <c r="D73" s="7" t="s">
        <v>121</v>
      </c>
      <c r="E73" s="60">
        <f>'5-Year Plan (2014-19)'!AQ116</f>
        <v>0</v>
      </c>
      <c r="F73" s="66">
        <f>'5-Year Plan (2014-19)'!CO116</f>
        <v>6850</v>
      </c>
      <c r="G73" s="66">
        <f>'5-Year Plan (2014-19)'!EM116</f>
        <v>6500</v>
      </c>
      <c r="H73" s="66">
        <f>'5-Year Plan (2014-19)'!GK116</f>
        <v>6500</v>
      </c>
      <c r="I73" s="69">
        <f>'5-Year Plan (2014-19)'!II116</f>
        <v>6500</v>
      </c>
      <c r="J73" s="69">
        <f>'5-Year Plan (2014-19)'!KG116</f>
        <v>6500</v>
      </c>
    </row>
    <row r="74" spans="1:10" ht="15" thickBot="1">
      <c r="A74" s="1068"/>
      <c r="B74" s="51"/>
      <c r="C74" s="1070"/>
      <c r="D74" s="57" t="s">
        <v>49</v>
      </c>
      <c r="E74" s="60">
        <f>'5-Year Plan (2014-19)'!AS116</f>
        <v>0</v>
      </c>
      <c r="F74" s="66">
        <f>'5-Year Plan (2014-19)'!CQ116</f>
        <v>1494750</v>
      </c>
      <c r="G74" s="66">
        <f>'5-Year Plan (2014-19)'!EO116</f>
        <v>1430000</v>
      </c>
      <c r="H74" s="66">
        <f>'5-Year Plan (2014-19)'!GM116</f>
        <v>1430000</v>
      </c>
      <c r="I74" s="69">
        <f>'5-Year Plan (2014-19)'!IK116</f>
        <v>1430000</v>
      </c>
      <c r="J74" s="69">
        <f>'5-Year Plan (2014-19)'!KI116</f>
        <v>1430000</v>
      </c>
    </row>
    <row r="75" spans="1:10" ht="15" thickBot="1">
      <c r="A75" s="1068"/>
      <c r="B75" s="51"/>
      <c r="C75" s="1070" t="s">
        <v>46</v>
      </c>
      <c r="D75" s="7" t="s">
        <v>121</v>
      </c>
      <c r="E75" s="60">
        <f>'5-Year Plan (2014-19)'!AT116</f>
        <v>0</v>
      </c>
      <c r="F75" s="66">
        <f>'5-Year Plan (2014-19)'!CR116</f>
        <v>0</v>
      </c>
      <c r="G75" s="66">
        <f>'5-Year Plan (2014-19)'!EP116</f>
        <v>0</v>
      </c>
      <c r="H75" s="66">
        <f>'5-Year Plan (2014-19)'!GN116</f>
        <v>0</v>
      </c>
      <c r="I75" s="69">
        <f>'5-Year Plan (2014-19)'!IL116</f>
        <v>0</v>
      </c>
      <c r="J75" s="69">
        <f>'5-Year Plan (2014-19)'!KJ116</f>
        <v>0</v>
      </c>
    </row>
    <row r="76" spans="1:10" ht="15" thickBot="1">
      <c r="A76" s="1068"/>
      <c r="B76" s="52"/>
      <c r="C76" s="1070"/>
      <c r="D76" s="57" t="s">
        <v>49</v>
      </c>
      <c r="E76" s="72">
        <f>'5-Year Plan (2014-19)'!AV116</f>
        <v>0</v>
      </c>
      <c r="F76" s="73">
        <f>'5-Year Plan (2014-19)'!CT116</f>
        <v>0</v>
      </c>
      <c r="G76" s="73">
        <f>'5-Year Plan (2014-19)'!ER116</f>
        <v>0</v>
      </c>
      <c r="H76" s="73">
        <f>'5-Year Plan (2014-19)'!GP116</f>
        <v>0</v>
      </c>
      <c r="I76" s="74">
        <f>'5-Year Plan (2014-19)'!IN116</f>
        <v>0</v>
      </c>
      <c r="J76" s="74">
        <f>'5-Year Plan (2014-19)'!KL116</f>
        <v>0</v>
      </c>
    </row>
    <row r="77" spans="1:10" ht="15.75" thickBot="1">
      <c r="A77" s="1069"/>
      <c r="B77" s="1071" t="s">
        <v>73</v>
      </c>
      <c r="C77" s="1072"/>
      <c r="D77" s="64" t="s">
        <v>49</v>
      </c>
      <c r="E77" s="81">
        <f>'5-Year Plan (2014-19)'!AW116</f>
        <v>0</v>
      </c>
      <c r="F77" s="82">
        <f>'5-Year Plan (2014-19)'!CU116</f>
        <v>2900050</v>
      </c>
      <c r="G77" s="82">
        <f>'5-Year Plan (2014-19)'!ES116</f>
        <v>2810000</v>
      </c>
      <c r="H77" s="82">
        <f>'5-Year Plan (2014-19)'!GQ116</f>
        <v>2810000</v>
      </c>
      <c r="I77" s="83">
        <f>'5-Year Plan (2014-19)'!IO116</f>
        <v>2810000</v>
      </c>
      <c r="J77" s="83">
        <f>'5-Year Plan (2014-19)'!KM116</f>
        <v>2810000</v>
      </c>
    </row>
    <row r="78" spans="1:10" ht="15.6" customHeight="1" thickBot="1">
      <c r="A78" s="1074" t="s">
        <v>75</v>
      </c>
      <c r="B78" s="54"/>
      <c r="C78" s="91" t="s">
        <v>86</v>
      </c>
      <c r="D78" s="57" t="s">
        <v>49</v>
      </c>
      <c r="E78" s="60">
        <f>'5-Year Plan (2014-19)'!AX116</f>
        <v>50000</v>
      </c>
      <c r="F78" s="66">
        <f>'5-Year Plan (2014-19)'!CV116</f>
        <v>50000</v>
      </c>
      <c r="G78" s="66">
        <f>'5-Year Plan (2014-19)'!ET116</f>
        <v>0</v>
      </c>
      <c r="H78" s="66">
        <f>'5-Year Plan (2014-19)'!GR116</f>
        <v>0</v>
      </c>
      <c r="I78" s="69">
        <f>'5-Year Plan (2014-19)'!IP116</f>
        <v>0</v>
      </c>
      <c r="J78" s="69">
        <f>'5-Year Plan (2014-19)'!KN116</f>
        <v>0</v>
      </c>
    </row>
    <row r="79" spans="1:10" ht="32.25" thickBot="1">
      <c r="A79" s="1074"/>
      <c r="B79" s="54"/>
      <c r="C79" s="62" t="s">
        <v>69</v>
      </c>
      <c r="D79" s="57" t="s">
        <v>49</v>
      </c>
      <c r="E79" s="60">
        <f>'5-Year Plan (2014-19)'!AY116</f>
        <v>5000</v>
      </c>
      <c r="F79" s="66">
        <f>'5-Year Plan (2014-19)'!CW116</f>
        <v>5000</v>
      </c>
      <c r="G79" s="66">
        <f>'5-Year Plan (2014-19)'!EU116</f>
        <v>5000</v>
      </c>
      <c r="H79" s="66">
        <f>'5-Year Plan (2014-19)'!GS116</f>
        <v>5000</v>
      </c>
      <c r="I79" s="69">
        <f>'5-Year Plan (2014-19)'!IQ116</f>
        <v>5000</v>
      </c>
      <c r="J79" s="69">
        <f>'5-Year Plan (2014-19)'!KO116</f>
        <v>5000</v>
      </c>
    </row>
    <row r="80" spans="1:10" ht="48" thickBot="1">
      <c r="A80" s="1074"/>
      <c r="B80" s="55"/>
      <c r="C80" s="62" t="s">
        <v>47</v>
      </c>
      <c r="D80" s="7" t="s">
        <v>49</v>
      </c>
      <c r="E80" s="61">
        <f>'5-Year Plan (2014-19)'!AZ116</f>
        <v>213573.80000000002</v>
      </c>
      <c r="F80" s="70">
        <f>'5-Year Plan (2014-19)'!CX116</f>
        <v>576552.5</v>
      </c>
      <c r="G80" s="70">
        <f>'5-Year Plan (2014-19)'!EV116</f>
        <v>527890</v>
      </c>
      <c r="H80" s="70">
        <f>'5-Year Plan (2014-19)'!GT116</f>
        <v>550730</v>
      </c>
      <c r="I80" s="71">
        <f>'5-Year Plan (2014-19)'!IR116</f>
        <v>550730</v>
      </c>
      <c r="J80" s="71">
        <f>'5-Year Plan (2014-19)'!KP116</f>
        <v>550730</v>
      </c>
    </row>
    <row r="81" spans="1:10" ht="15" customHeight="1" thickBot="1">
      <c r="A81" s="1075"/>
      <c r="B81" s="953" t="s">
        <v>135</v>
      </c>
      <c r="C81" s="954"/>
      <c r="D81" s="86" t="s">
        <v>49</v>
      </c>
      <c r="E81" s="87">
        <f>SUM(E78:E80)</f>
        <v>268573.80000000005</v>
      </c>
      <c r="F81" s="87">
        <f t="shared" ref="F81:J81" si="2">SUM(F78:F80)</f>
        <v>631552.5</v>
      </c>
      <c r="G81" s="87">
        <f t="shared" si="2"/>
        <v>532890</v>
      </c>
      <c r="H81" s="87">
        <f t="shared" si="2"/>
        <v>555730</v>
      </c>
      <c r="I81" s="87">
        <f t="shared" si="2"/>
        <v>555730</v>
      </c>
      <c r="J81" s="87">
        <f t="shared" si="2"/>
        <v>555730</v>
      </c>
    </row>
    <row r="82" spans="1:10" ht="15.75" thickBot="1">
      <c r="B82" s="1058" t="s">
        <v>136</v>
      </c>
      <c r="C82" s="1059"/>
      <c r="D82" s="88" t="s">
        <v>49</v>
      </c>
      <c r="E82" s="89">
        <f>SUM(E81,E77,E66)</f>
        <v>2354311.7999999998</v>
      </c>
      <c r="F82" s="89">
        <f>SUM(F81,F77,F66)</f>
        <v>6397077.5</v>
      </c>
      <c r="G82" s="89">
        <f>SUM(G81,G77,G66)</f>
        <v>5811790</v>
      </c>
      <c r="H82" s="89">
        <f>SUM(H81,H77,H66)</f>
        <v>6063030</v>
      </c>
      <c r="I82" s="89">
        <f>SUM(I81,I77,I66)</f>
        <v>6063030</v>
      </c>
      <c r="J82" s="89">
        <f t="shared" ref="J82" si="3">SUM(J81,J77,J66)</f>
        <v>6063030</v>
      </c>
    </row>
    <row r="86" spans="1:10" ht="15" thickBot="1"/>
    <row r="87" spans="1:10" ht="21" thickBot="1">
      <c r="E87" s="1090" t="s">
        <v>21</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(2014-19)'!E121</f>
        <v>117</v>
      </c>
      <c r="F90" s="67">
        <f>'5-Year Plan (2014-19)'!BC121</f>
        <v>219</v>
      </c>
      <c r="G90" s="67">
        <f>'5-Year Plan (2014-19)'!DA121</f>
        <v>4</v>
      </c>
      <c r="H90" s="67">
        <f>'5-Year Plan (2014-19)'!EY121</f>
        <v>0</v>
      </c>
      <c r="I90" s="68">
        <f>'5-Year Plan (2014-19)'!GW121</f>
        <v>0</v>
      </c>
      <c r="J90" s="68">
        <f>'5-Year Plan (2014-19)'!IU121</f>
        <v>0</v>
      </c>
    </row>
    <row r="91" spans="1:10" ht="15" thickBot="1">
      <c r="A91" s="1077"/>
      <c r="B91" s="1080"/>
      <c r="C91" s="1070"/>
      <c r="D91" s="57" t="s">
        <v>49</v>
      </c>
      <c r="E91" s="59">
        <f>'5-Year Plan (2014-19)'!G121</f>
        <v>7599</v>
      </c>
      <c r="F91" s="66">
        <f>'5-Year Plan (2014-19)'!BE121</f>
        <v>13078</v>
      </c>
      <c r="G91" s="66">
        <f>'5-Year Plan (2014-19)'!DC121</f>
        <v>106</v>
      </c>
      <c r="H91" s="66">
        <f>'5-Year Plan (2014-19)'!FA121</f>
        <v>0</v>
      </c>
      <c r="I91" s="69">
        <f>'5-Year Plan (2014-19)'!GY121</f>
        <v>0</v>
      </c>
      <c r="J91" s="69">
        <f>'5-Year Plan (2014-19)'!IW121</f>
        <v>0</v>
      </c>
    </row>
    <row r="92" spans="1:10" ht="15" thickBot="1">
      <c r="A92" s="1077"/>
      <c r="B92" s="1080"/>
      <c r="C92" s="1070" t="s">
        <v>65</v>
      </c>
      <c r="D92" s="7" t="s">
        <v>121</v>
      </c>
      <c r="E92" s="60">
        <f>'5-Year Plan (2014-19)'!H121</f>
        <v>1197</v>
      </c>
      <c r="F92" s="66">
        <f>'5-Year Plan (2014-19)'!BF121</f>
        <v>863</v>
      </c>
      <c r="G92" s="66">
        <f>'5-Year Plan (2014-19)'!DD121</f>
        <v>993</v>
      </c>
      <c r="H92" s="66">
        <f>'5-Year Plan (2014-19)'!FB121</f>
        <v>893</v>
      </c>
      <c r="I92" s="69">
        <f>'5-Year Plan (2014-19)'!GZ121</f>
        <v>206</v>
      </c>
      <c r="J92" s="69">
        <f>'5-Year Plan (2014-19)'!IX121</f>
        <v>206</v>
      </c>
    </row>
    <row r="93" spans="1:10" ht="15" thickBot="1">
      <c r="A93" s="1077"/>
      <c r="B93" s="1080"/>
      <c r="C93" s="1070"/>
      <c r="D93" s="57" t="s">
        <v>49</v>
      </c>
      <c r="E93" s="60">
        <f>'5-Year Plan (2014-19)'!J121</f>
        <v>66061</v>
      </c>
      <c r="F93" s="66">
        <f>'5-Year Plan (2014-19)'!BH121</f>
        <v>50544</v>
      </c>
      <c r="G93" s="66">
        <f>'5-Year Plan (2014-19)'!DF121</f>
        <v>57770</v>
      </c>
      <c r="H93" s="66">
        <f>'5-Year Plan (2014-19)'!FD121</f>
        <v>59327</v>
      </c>
      <c r="I93" s="69">
        <f>'5-Year Plan (2014-19)'!HB121</f>
        <v>11920</v>
      </c>
      <c r="J93" s="69">
        <f>'5-Year Plan (2014-19)'!IZ121</f>
        <v>11920</v>
      </c>
    </row>
    <row r="94" spans="1:10" ht="15" thickBot="1">
      <c r="A94" s="1077"/>
      <c r="B94" s="1080"/>
      <c r="C94" s="1070" t="s">
        <v>226</v>
      </c>
      <c r="D94" s="7" t="s">
        <v>121</v>
      </c>
      <c r="E94" s="60">
        <f>'5-Year Plan (2014-19)'!K121</f>
        <v>196</v>
      </c>
      <c r="F94" s="66">
        <f>'5-Year Plan (2014-19)'!BI121</f>
        <v>115</v>
      </c>
      <c r="G94" s="66">
        <f>'5-Year Plan (2014-19)'!DG121</f>
        <v>339</v>
      </c>
      <c r="H94" s="66">
        <f>'5-Year Plan (2014-19)'!FE121</f>
        <v>200</v>
      </c>
      <c r="I94" s="69">
        <f>'5-Year Plan (2014-19)'!HC121</f>
        <v>146</v>
      </c>
      <c r="J94" s="69">
        <f>'5-Year Plan (2014-19)'!JA121</f>
        <v>146</v>
      </c>
    </row>
    <row r="95" spans="1:10" ht="15" thickBot="1">
      <c r="A95" s="1077"/>
      <c r="B95" s="1080"/>
      <c r="C95" s="1070"/>
      <c r="D95" s="57" t="s">
        <v>49</v>
      </c>
      <c r="E95" s="60">
        <f>'5-Year Plan (2014-19)'!M121</f>
        <v>12721</v>
      </c>
      <c r="F95" s="66">
        <f>'5-Year Plan (2014-19)'!BK121</f>
        <v>6906</v>
      </c>
      <c r="G95" s="66">
        <f>'5-Year Plan (2014-19)'!DI121</f>
        <v>19224</v>
      </c>
      <c r="H95" s="66">
        <f>'5-Year Plan (2014-19)'!FG121</f>
        <v>10828</v>
      </c>
      <c r="I95" s="69">
        <f>'5-Year Plan (2014-19)'!HE121</f>
        <v>6440</v>
      </c>
      <c r="J95" s="69">
        <f>'5-Year Plan (2014-19)'!JC121</f>
        <v>6440</v>
      </c>
    </row>
    <row r="96" spans="1:10" ht="15" customHeight="1" thickBot="1">
      <c r="A96" s="1077"/>
      <c r="B96" s="1080"/>
      <c r="C96" s="1070" t="s">
        <v>272</v>
      </c>
      <c r="D96" s="7" t="s">
        <v>121</v>
      </c>
      <c r="E96" s="60">
        <f>'5-Year Plan (2014-19)'!N121</f>
        <v>0</v>
      </c>
      <c r="F96" s="66">
        <f>'5-Year Plan (2014-19)'!BL121</f>
        <v>150</v>
      </c>
      <c r="G96" s="66">
        <f>'5-Year Plan (2014-19)'!DJ121</f>
        <v>0</v>
      </c>
      <c r="H96" s="66">
        <f>'5-Year Plan (2014-19)'!FH121</f>
        <v>0</v>
      </c>
      <c r="I96" s="69">
        <f>'5-Year Plan (2014-19)'!HF121</f>
        <v>0</v>
      </c>
      <c r="J96" s="69">
        <f>'5-Year Plan (2014-19)'!JD121</f>
        <v>0</v>
      </c>
    </row>
    <row r="97" spans="1:10" ht="15" customHeight="1" thickBot="1">
      <c r="A97" s="1077"/>
      <c r="B97" s="1081"/>
      <c r="C97" s="1070"/>
      <c r="D97" s="57" t="s">
        <v>49</v>
      </c>
      <c r="E97" s="60">
        <f>'5-Year Plan (2014-19)'!P121</f>
        <v>0</v>
      </c>
      <c r="F97" s="66">
        <f>'5-Year Plan (2014-19)'!BN121</f>
        <v>9000</v>
      </c>
      <c r="G97" s="66">
        <f>'5-Year Plan (2014-19)'!DL121</f>
        <v>0</v>
      </c>
      <c r="H97" s="66">
        <f>'5-Year Plan (2014-19)'!FJ121</f>
        <v>0</v>
      </c>
      <c r="I97" s="69">
        <f>'5-Year Plan (2014-19)'!HH121</f>
        <v>0</v>
      </c>
      <c r="J97" s="69">
        <f>'5-Year Plan (2014-19)'!JF121</f>
        <v>0</v>
      </c>
    </row>
    <row r="98" spans="1:10" ht="15.75" thickBot="1">
      <c r="A98" s="1077"/>
      <c r="B98" s="8"/>
      <c r="C98" s="1070" t="s">
        <v>43</v>
      </c>
      <c r="D98" s="7" t="s">
        <v>121</v>
      </c>
      <c r="E98" s="60">
        <f>'5-Year Plan (2014-19)'!Q121</f>
        <v>23</v>
      </c>
      <c r="F98" s="66">
        <f>'5-Year Plan (2014-19)'!BO121</f>
        <v>125</v>
      </c>
      <c r="G98" s="66">
        <f>'5-Year Plan (2014-19)'!DM121</f>
        <v>0</v>
      </c>
      <c r="H98" s="66">
        <f>'5-Year Plan (2014-19)'!FK121</f>
        <v>0</v>
      </c>
      <c r="I98" s="69">
        <f>'5-Year Plan (2014-19)'!HI121</f>
        <v>0</v>
      </c>
      <c r="J98" s="69">
        <f>'5-Year Plan (2014-19)'!JG121</f>
        <v>0</v>
      </c>
    </row>
    <row r="99" spans="1:10" ht="15" thickBot="1">
      <c r="A99" s="1077"/>
      <c r="B99" s="47"/>
      <c r="C99" s="1070"/>
      <c r="D99" s="57" t="s">
        <v>49</v>
      </c>
      <c r="E99" s="60">
        <f>'5-Year Plan (2014-19)'!S121</f>
        <v>23000</v>
      </c>
      <c r="F99" s="66">
        <f>'5-Year Plan (2014-19)'!BQ121</f>
        <v>125000</v>
      </c>
      <c r="G99" s="66">
        <f>'5-Year Plan (2014-19)'!DO121</f>
        <v>0</v>
      </c>
      <c r="H99" s="66">
        <f>'5-Year Plan (2014-19)'!FM121</f>
        <v>0</v>
      </c>
      <c r="I99" s="69">
        <f>'5-Year Plan (2014-19)'!HK121</f>
        <v>0</v>
      </c>
      <c r="J99" s="69">
        <f>'5-Year Plan (2014-19)'!JI121</f>
        <v>0</v>
      </c>
    </row>
    <row r="100" spans="1:10" ht="15" thickBot="1">
      <c r="A100" s="1077"/>
      <c r="B100" s="48"/>
      <c r="C100" s="1070" t="s">
        <v>41</v>
      </c>
      <c r="D100" s="7" t="s">
        <v>121</v>
      </c>
      <c r="E100" s="60">
        <f>'5-Year Plan (2014-19)'!T121</f>
        <v>345</v>
      </c>
      <c r="F100" s="66">
        <f>'5-Year Plan (2014-19)'!BR121</f>
        <v>248</v>
      </c>
      <c r="G100" s="66">
        <f>'5-Year Plan (2014-19)'!DP121</f>
        <v>361</v>
      </c>
      <c r="H100" s="66">
        <f>'5-Year Plan (2014-19)'!FN121</f>
        <v>238</v>
      </c>
      <c r="I100" s="69">
        <f>'5-Year Plan (2014-19)'!HL121</f>
        <v>38</v>
      </c>
      <c r="J100" s="69">
        <f>'5-Year Plan (2014-19)'!JJ121</f>
        <v>38</v>
      </c>
    </row>
    <row r="101" spans="1:10" ht="15" thickBot="1">
      <c r="A101" s="1077"/>
      <c r="B101" s="48"/>
      <c r="C101" s="1070"/>
      <c r="D101" s="57" t="s">
        <v>49</v>
      </c>
      <c r="E101" s="60">
        <f>'5-Year Plan (2014-19)'!V121</f>
        <v>371900</v>
      </c>
      <c r="F101" s="66">
        <f>'5-Year Plan (2014-19)'!BT121</f>
        <v>241118</v>
      </c>
      <c r="G101" s="66">
        <f>'5-Year Plan (2014-19)'!DR121</f>
        <v>325260</v>
      </c>
      <c r="H101" s="66">
        <f>'5-Year Plan (2014-19)'!FP121</f>
        <v>214155</v>
      </c>
      <c r="I101" s="69">
        <f>'5-Year Plan (2014-19)'!HN121</f>
        <v>87428</v>
      </c>
      <c r="J101" s="69">
        <f>'5-Year Plan (2014-19)'!JL121</f>
        <v>87428</v>
      </c>
    </row>
    <row r="102" spans="1:10" ht="15" thickBot="1">
      <c r="A102" s="1077"/>
      <c r="B102" s="48"/>
      <c r="C102" s="963" t="s">
        <v>342</v>
      </c>
      <c r="D102" s="7" t="s">
        <v>121</v>
      </c>
      <c r="E102" s="60">
        <f>'5-Year Plan (2014-19)'!W121</f>
        <v>0</v>
      </c>
      <c r="F102" s="66">
        <f>'5-Year Plan (2014-19)'!BU121</f>
        <v>0</v>
      </c>
      <c r="G102" s="66">
        <f>'5-Year Plan (2014-19)'!DS121</f>
        <v>0</v>
      </c>
      <c r="H102" s="66">
        <f>'5-Year Plan (2014-19)'!FQ121</f>
        <v>0</v>
      </c>
      <c r="I102" s="69">
        <f>'5-Year Plan (2014-19)'!HO121</f>
        <v>0</v>
      </c>
      <c r="J102" s="69">
        <f>'5-Year Plan (2014-19)'!JM121</f>
        <v>0</v>
      </c>
    </row>
    <row r="103" spans="1:10" ht="15" customHeight="1" thickBot="1">
      <c r="A103" s="1077"/>
      <c r="B103" s="48"/>
      <c r="C103" s="964"/>
      <c r="D103" s="57" t="s">
        <v>49</v>
      </c>
      <c r="E103" s="60">
        <f>'5-Year Plan (2014-19)'!Y121</f>
        <v>0</v>
      </c>
      <c r="F103" s="66">
        <f>'5-Year Plan (2014-19)'!BW121</f>
        <v>0</v>
      </c>
      <c r="G103" s="66">
        <f>'5-Year Plan (2014-19)'!DU121</f>
        <v>0</v>
      </c>
      <c r="H103" s="66">
        <f>'5-Year Plan (2014-19)'!FS121</f>
        <v>0</v>
      </c>
      <c r="I103" s="69">
        <f>'5-Year Plan (2014-19)'!HQ121</f>
        <v>0</v>
      </c>
      <c r="J103" s="69">
        <f>'5-Year Plan (2014-19)'!JO121</f>
        <v>0</v>
      </c>
    </row>
    <row r="104" spans="1:10" ht="29.25" thickBot="1">
      <c r="A104" s="1077"/>
      <c r="B104" s="48"/>
      <c r="C104" s="1070" t="s">
        <v>52</v>
      </c>
      <c r="D104" s="7" t="s">
        <v>51</v>
      </c>
      <c r="E104" s="60">
        <f>'5-Year Plan (2014-19)'!Z121</f>
        <v>145800</v>
      </c>
      <c r="F104" s="66">
        <f>'5-Year Plan (2014-19)'!BX121</f>
        <v>99550</v>
      </c>
      <c r="G104" s="66">
        <f>'5-Year Plan (2014-19)'!DV121</f>
        <v>324630</v>
      </c>
      <c r="H104" s="66">
        <f>'5-Year Plan (2014-19)'!FT121</f>
        <v>8500</v>
      </c>
      <c r="I104" s="69">
        <f>'5-Year Plan (2014-19)'!HR121</f>
        <v>0</v>
      </c>
      <c r="J104" s="69">
        <f>'5-Year Plan (2014-19)'!JP121</f>
        <v>0</v>
      </c>
    </row>
    <row r="105" spans="1:10" ht="15" thickBot="1">
      <c r="A105" s="1077"/>
      <c r="B105" s="48"/>
      <c r="C105" s="1070"/>
      <c r="D105" s="57" t="s">
        <v>49</v>
      </c>
      <c r="E105" s="60">
        <f>'5-Year Plan (2014-19)'!AB121</f>
        <v>102060</v>
      </c>
      <c r="F105" s="66">
        <f>'5-Year Plan (2014-19)'!BZ121</f>
        <v>69685</v>
      </c>
      <c r="G105" s="66">
        <f>'5-Year Plan (2014-19)'!DX121</f>
        <v>244241</v>
      </c>
      <c r="H105" s="66">
        <f>'5-Year Plan (2014-19)'!FV121</f>
        <v>76500</v>
      </c>
      <c r="I105" s="69">
        <f>'5-Year Plan (2014-19)'!HT121</f>
        <v>0</v>
      </c>
      <c r="J105" s="69">
        <f>'5-Year Plan (2014-19)'!JR121</f>
        <v>0</v>
      </c>
    </row>
    <row r="106" spans="1:10" ht="29.25" thickBot="1">
      <c r="A106" s="1077"/>
      <c r="B106" s="48"/>
      <c r="C106" s="401" t="s">
        <v>50</v>
      </c>
      <c r="D106" s="7" t="s">
        <v>51</v>
      </c>
      <c r="E106" s="60">
        <f>'5-Year Plan (2014-19)'!AC121</f>
        <v>324630</v>
      </c>
      <c r="F106" s="66">
        <f>'5-Year Plan (2014-19)'!CA121</f>
        <v>85000</v>
      </c>
      <c r="G106" s="66">
        <f>'5-Year Plan (2014-19)'!DY121</f>
        <v>0</v>
      </c>
      <c r="H106" s="66">
        <f>'5-Year Plan (2014-19)'!FW121</f>
        <v>0</v>
      </c>
      <c r="I106" s="69">
        <f>'5-Year Plan (2014-19)'!HU121</f>
        <v>0</v>
      </c>
      <c r="J106" s="69">
        <f>'5-Year Plan (2014-19)'!JS121</f>
        <v>0</v>
      </c>
    </row>
    <row r="107" spans="1:10" ht="15" thickBot="1">
      <c r="A107" s="1077"/>
      <c r="B107" s="48"/>
      <c r="C107" s="1070" t="s">
        <v>120</v>
      </c>
      <c r="D107" s="7" t="s">
        <v>121</v>
      </c>
      <c r="E107" s="60">
        <f>'5-Year Plan (2014-19)'!AD121</f>
        <v>0</v>
      </c>
      <c r="F107" s="66">
        <f>'5-Year Plan (2014-19)'!CB121</f>
        <v>0</v>
      </c>
      <c r="G107" s="66">
        <f>'5-Year Plan (2014-19)'!DZ121</f>
        <v>0</v>
      </c>
      <c r="H107" s="66">
        <f>'5-Year Plan (2014-19)'!FX121</f>
        <v>0</v>
      </c>
      <c r="I107" s="69">
        <f>'5-Year Plan (2014-19)'!HV121</f>
        <v>0</v>
      </c>
      <c r="J107" s="69">
        <f>'5-Year Plan (2014-19)'!JT121</f>
        <v>0</v>
      </c>
    </row>
    <row r="108" spans="1:10" ht="15" thickBot="1">
      <c r="A108" s="1077"/>
      <c r="B108" s="48"/>
      <c r="C108" s="963"/>
      <c r="D108" s="57" t="s">
        <v>49</v>
      </c>
      <c r="E108" s="72">
        <f>'5-Year Plan (2014-19)'!AF121</f>
        <v>0</v>
      </c>
      <c r="F108" s="73">
        <f>'5-Year Plan (2014-19)'!CD121</f>
        <v>0</v>
      </c>
      <c r="G108" s="73">
        <f>'5-Year Plan (2014-19)'!EB121</f>
        <v>0</v>
      </c>
      <c r="H108" s="73">
        <f>'5-Year Plan (2014-19)'!FZ121</f>
        <v>0</v>
      </c>
      <c r="I108" s="74">
        <f>'5-Year Plan (2014-19)'!HX121</f>
        <v>0</v>
      </c>
      <c r="J108" s="74">
        <f>'5-Year Plan (2014-19)'!JV121</f>
        <v>0</v>
      </c>
    </row>
    <row r="109" spans="1:10" ht="15.75" thickBot="1">
      <c r="A109" s="1078"/>
      <c r="B109" s="1082" t="s">
        <v>72</v>
      </c>
      <c r="C109" s="1083"/>
      <c r="D109" s="63" t="s">
        <v>49</v>
      </c>
      <c r="E109" s="78">
        <f>'5-Year Plan (2014-19)'!AG121</f>
        <v>583341</v>
      </c>
      <c r="F109" s="79">
        <f>'5-Year Plan (2014-19)'!CE121</f>
        <v>515331</v>
      </c>
      <c r="G109" s="79">
        <f>'5-Year Plan (2014-19)'!EC121</f>
        <v>646601</v>
      </c>
      <c r="H109" s="79">
        <f>'5-Year Plan (2014-19)'!GA121</f>
        <v>360810</v>
      </c>
      <c r="I109" s="80">
        <f>'5-Year Plan (2014-19)'!HY121</f>
        <v>105788</v>
      </c>
      <c r="J109" s="80">
        <f>'5-Year Plan (2014-19)'!JW121</f>
        <v>105788</v>
      </c>
    </row>
    <row r="110" spans="1:10" ht="15" thickBot="1">
      <c r="A110" s="1067" t="s">
        <v>78</v>
      </c>
      <c r="B110" s="50"/>
      <c r="C110" s="1070" t="s">
        <v>68</v>
      </c>
      <c r="D110" s="7" t="s">
        <v>121</v>
      </c>
      <c r="E110" s="75">
        <f>'5-Year Plan (2014-19)'!AH121</f>
        <v>0</v>
      </c>
      <c r="F110" s="76">
        <f>'5-Year Plan (2014-19)'!CF121</f>
        <v>0</v>
      </c>
      <c r="G110" s="76">
        <f>'5-Year Plan (2014-19)'!ED121</f>
        <v>0</v>
      </c>
      <c r="H110" s="76">
        <f>'5-Year Plan (2014-19)'!GB121</f>
        <v>0</v>
      </c>
      <c r="I110" s="77">
        <f>'5-Year Plan (2014-19)'!HZ121</f>
        <v>0</v>
      </c>
      <c r="J110" s="77">
        <f>'5-Year Plan (2014-19)'!JX121</f>
        <v>0</v>
      </c>
    </row>
    <row r="111" spans="1:10" ht="15" thickBot="1">
      <c r="A111" s="1068"/>
      <c r="B111" s="51"/>
      <c r="C111" s="1070"/>
      <c r="D111" s="57" t="s">
        <v>49</v>
      </c>
      <c r="E111" s="60">
        <f>'5-Year Plan (2014-19)'!AJ121</f>
        <v>0</v>
      </c>
      <c r="F111" s="66">
        <f>'5-Year Plan (2014-19)'!CH121</f>
        <v>0</v>
      </c>
      <c r="G111" s="66">
        <f>'5-Year Plan (2014-19)'!EF121</f>
        <v>0</v>
      </c>
      <c r="H111" s="66">
        <f>'5-Year Plan (2014-19)'!GD121</f>
        <v>0</v>
      </c>
      <c r="I111" s="69">
        <f>'5-Year Plan (2014-19)'!IB121</f>
        <v>0</v>
      </c>
      <c r="J111" s="69">
        <f>'5-Year Plan (2014-19)'!JZ121</f>
        <v>0</v>
      </c>
    </row>
    <row r="112" spans="1:10" ht="15" thickBot="1">
      <c r="A112" s="1068"/>
      <c r="B112" s="51"/>
      <c r="C112" s="1070" t="s">
        <v>74</v>
      </c>
      <c r="D112" s="7" t="s">
        <v>121</v>
      </c>
      <c r="E112" s="60">
        <f>'5-Year Plan (2014-19)'!AK121</f>
        <v>0</v>
      </c>
      <c r="F112" s="66">
        <f>'5-Year Plan (2014-19)'!CI121</f>
        <v>0</v>
      </c>
      <c r="G112" s="66">
        <f>'5-Year Plan (2014-19)'!EG121</f>
        <v>0</v>
      </c>
      <c r="H112" s="66">
        <f>'5-Year Plan (2014-19)'!GE121</f>
        <v>0</v>
      </c>
      <c r="I112" s="69">
        <f>'5-Year Plan (2014-19)'!IC121</f>
        <v>0</v>
      </c>
      <c r="J112" s="69">
        <f>'5-Year Plan (2014-19)'!KA121</f>
        <v>0</v>
      </c>
    </row>
    <row r="113" spans="1:10" ht="15" thickBot="1">
      <c r="A113" s="1068"/>
      <c r="B113" s="51"/>
      <c r="C113" s="1070"/>
      <c r="D113" s="57" t="s">
        <v>49</v>
      </c>
      <c r="E113" s="60">
        <f>'5-Year Plan (2014-19)'!AM121</f>
        <v>0</v>
      </c>
      <c r="F113" s="66">
        <f>'5-Year Plan (2014-19)'!CK121</f>
        <v>0</v>
      </c>
      <c r="G113" s="66">
        <f>'5-Year Plan (2014-19)'!EI121</f>
        <v>0</v>
      </c>
      <c r="H113" s="66">
        <f>'5-Year Plan (2014-19)'!GG121</f>
        <v>0</v>
      </c>
      <c r="I113" s="69">
        <f>'5-Year Plan (2014-19)'!IE121</f>
        <v>0</v>
      </c>
      <c r="J113" s="69">
        <f>'5-Year Plan (2014-19)'!KC121</f>
        <v>0</v>
      </c>
    </row>
    <row r="114" spans="1:10" ht="15" thickBot="1">
      <c r="A114" s="1068"/>
      <c r="B114" s="51"/>
      <c r="C114" s="1070" t="s">
        <v>44</v>
      </c>
      <c r="D114" s="7" t="s">
        <v>121</v>
      </c>
      <c r="E114" s="60">
        <f>'5-Year Plan (2014-19)'!AN121</f>
        <v>0</v>
      </c>
      <c r="F114" s="66">
        <f>'5-Year Plan (2014-19)'!CL121</f>
        <v>262</v>
      </c>
      <c r="G114" s="66">
        <f>'5-Year Plan (2014-19)'!EJ121</f>
        <v>72</v>
      </c>
      <c r="H114" s="66">
        <f>'5-Year Plan (2014-19)'!GH121</f>
        <v>0</v>
      </c>
      <c r="I114" s="69">
        <f>'5-Year Plan (2014-19)'!IF121</f>
        <v>0</v>
      </c>
      <c r="J114" s="69">
        <f>'5-Year Plan (2014-19)'!KD121</f>
        <v>0</v>
      </c>
    </row>
    <row r="115" spans="1:10" ht="15" thickBot="1">
      <c r="A115" s="1068"/>
      <c r="B115" s="51"/>
      <c r="C115" s="1070"/>
      <c r="D115" s="57" t="s">
        <v>49</v>
      </c>
      <c r="E115" s="60">
        <f>'5-Year Plan (2014-19)'!AP121</f>
        <v>0</v>
      </c>
      <c r="F115" s="66">
        <f>'5-Year Plan (2014-19)'!CN121</f>
        <v>458500</v>
      </c>
      <c r="G115" s="66">
        <f>'5-Year Plan (2014-19)'!EL121</f>
        <v>126000</v>
      </c>
      <c r="H115" s="66">
        <f>'5-Year Plan (2014-19)'!GJ121</f>
        <v>0</v>
      </c>
      <c r="I115" s="69">
        <f>'5-Year Plan (2014-19)'!IH121</f>
        <v>0</v>
      </c>
      <c r="J115" s="69">
        <f>'5-Year Plan (2014-19)'!KF121</f>
        <v>0</v>
      </c>
    </row>
    <row r="116" spans="1:10" ht="15" thickBot="1">
      <c r="A116" s="1068"/>
      <c r="B116" s="51"/>
      <c r="C116" s="1070" t="s">
        <v>45</v>
      </c>
      <c r="D116" s="7" t="s">
        <v>121</v>
      </c>
      <c r="E116" s="60">
        <f>'5-Year Plan (2014-19)'!AQ121</f>
        <v>0</v>
      </c>
      <c r="F116" s="66">
        <f>'5-Year Plan (2014-19)'!CO121</f>
        <v>0</v>
      </c>
      <c r="G116" s="66">
        <f>'5-Year Plan (2014-19)'!EM121</f>
        <v>0</v>
      </c>
      <c r="H116" s="66">
        <f>'5-Year Plan (2014-19)'!GK121</f>
        <v>0</v>
      </c>
      <c r="I116" s="69">
        <f>'5-Year Plan (2014-19)'!II121</f>
        <v>0</v>
      </c>
      <c r="J116" s="69">
        <f>'5-Year Plan (2014-19)'!KG121</f>
        <v>0</v>
      </c>
    </row>
    <row r="117" spans="1:10" ht="15" thickBot="1">
      <c r="A117" s="1068"/>
      <c r="B117" s="51"/>
      <c r="C117" s="1070"/>
      <c r="D117" s="57" t="s">
        <v>49</v>
      </c>
      <c r="E117" s="60">
        <f>'5-Year Plan (2014-19)'!AS121</f>
        <v>0</v>
      </c>
      <c r="F117" s="66">
        <f>'5-Year Plan (2014-19)'!CQ121</f>
        <v>0</v>
      </c>
      <c r="G117" s="66">
        <f>'5-Year Plan (2014-19)'!EO121</f>
        <v>0</v>
      </c>
      <c r="H117" s="66">
        <f>'5-Year Plan (2014-19)'!GM121</f>
        <v>0</v>
      </c>
      <c r="I117" s="69">
        <f>'5-Year Plan (2014-19)'!IK121</f>
        <v>0</v>
      </c>
      <c r="J117" s="69">
        <f>'5-Year Plan (2014-19)'!KI121</f>
        <v>0</v>
      </c>
    </row>
    <row r="118" spans="1:10" ht="15" thickBot="1">
      <c r="A118" s="1068"/>
      <c r="B118" s="51"/>
      <c r="C118" s="1070" t="s">
        <v>46</v>
      </c>
      <c r="D118" s="7" t="s">
        <v>121</v>
      </c>
      <c r="E118" s="60">
        <f>'5-Year Plan (2014-19)'!AT121</f>
        <v>0</v>
      </c>
      <c r="F118" s="66">
        <f>'5-Year Plan (2014-19)'!CR121</f>
        <v>0</v>
      </c>
      <c r="G118" s="66">
        <f>'5-Year Plan (2014-19)'!EP121</f>
        <v>0</v>
      </c>
      <c r="H118" s="66">
        <f>'5-Year Plan (2014-19)'!GN121</f>
        <v>0</v>
      </c>
      <c r="I118" s="69">
        <f>'5-Year Plan (2014-19)'!IL121</f>
        <v>0</v>
      </c>
      <c r="J118" s="69">
        <f>'5-Year Plan (2014-19)'!KJ121</f>
        <v>0</v>
      </c>
    </row>
    <row r="119" spans="1:10" ht="15" thickBot="1">
      <c r="A119" s="1068"/>
      <c r="B119" s="52"/>
      <c r="C119" s="1070"/>
      <c r="D119" s="57" t="s">
        <v>49</v>
      </c>
      <c r="E119" s="72">
        <f>'5-Year Plan (2014-19)'!AV121</f>
        <v>0</v>
      </c>
      <c r="F119" s="73">
        <f>'5-Year Plan (2014-19)'!CT121</f>
        <v>0</v>
      </c>
      <c r="G119" s="73">
        <f>'5-Year Plan (2014-19)'!ER121</f>
        <v>0</v>
      </c>
      <c r="H119" s="73">
        <f>'5-Year Plan (2014-19)'!GP121</f>
        <v>0</v>
      </c>
      <c r="I119" s="74">
        <f>'5-Year Plan (2014-19)'!IN121</f>
        <v>0</v>
      </c>
      <c r="J119" s="74">
        <f>'5-Year Plan (2014-19)'!KL121</f>
        <v>0</v>
      </c>
    </row>
    <row r="120" spans="1:10" ht="15.75" thickBot="1">
      <c r="A120" s="1069"/>
      <c r="B120" s="1071" t="s">
        <v>73</v>
      </c>
      <c r="C120" s="1072"/>
      <c r="D120" s="64" t="s">
        <v>49</v>
      </c>
      <c r="E120" s="81">
        <f>'5-Year Plan (2014-19)'!AW121</f>
        <v>0</v>
      </c>
      <c r="F120" s="82">
        <f>'5-Year Plan (2014-19)'!CU121</f>
        <v>458500</v>
      </c>
      <c r="G120" s="82">
        <f>'5-Year Plan (2014-19)'!ES121</f>
        <v>126000</v>
      </c>
      <c r="H120" s="82">
        <f>'5-Year Plan (2014-19)'!GQ121</f>
        <v>0</v>
      </c>
      <c r="I120" s="83">
        <f>'5-Year Plan (2014-19)'!IO121</f>
        <v>0</v>
      </c>
      <c r="J120" s="83">
        <f>'5-Year Plan (2014-19)'!KM121</f>
        <v>0</v>
      </c>
    </row>
    <row r="121" spans="1:10" ht="15.6" customHeight="1" thickBot="1">
      <c r="A121" s="1073" t="s">
        <v>75</v>
      </c>
      <c r="B121" s="54"/>
      <c r="C121" s="91" t="s">
        <v>86</v>
      </c>
      <c r="D121" s="57" t="s">
        <v>49</v>
      </c>
      <c r="E121" s="60">
        <f>'5-Year Plan (2014-19)'!AX121</f>
        <v>5000</v>
      </c>
      <c r="F121" s="66">
        <f>'5-Year Plan (2014-19)'!CV121</f>
        <v>0</v>
      </c>
      <c r="G121" s="66">
        <f>'5-Year Plan (2014-19)'!ET121</f>
        <v>0</v>
      </c>
      <c r="H121" s="66">
        <f>'5-Year Plan (2014-19)'!GR121</f>
        <v>0</v>
      </c>
      <c r="I121" s="69">
        <f>'5-Year Plan (2014-19)'!IP121</f>
        <v>0</v>
      </c>
      <c r="J121" s="69">
        <f>'5-Year Plan (2014-19)'!KN121</f>
        <v>0</v>
      </c>
    </row>
    <row r="122" spans="1:10" ht="32.25" thickBot="1">
      <c r="A122" s="1074"/>
      <c r="B122" s="54"/>
      <c r="C122" s="62" t="s">
        <v>69</v>
      </c>
      <c r="D122" s="57" t="s">
        <v>49</v>
      </c>
      <c r="E122" s="60">
        <f>'5-Year Plan (2014-19)'!AY121</f>
        <v>5000</v>
      </c>
      <c r="F122" s="66">
        <f>'5-Year Plan (2014-19)'!CW121</f>
        <v>5000</v>
      </c>
      <c r="G122" s="66">
        <f>'5-Year Plan (2014-19)'!EU121</f>
        <v>5000</v>
      </c>
      <c r="H122" s="66">
        <f>'5-Year Plan (2014-19)'!GS121</f>
        <v>5000</v>
      </c>
      <c r="I122" s="69">
        <f>'5-Year Plan (2014-19)'!IQ121</f>
        <v>5000</v>
      </c>
      <c r="J122" s="69">
        <f>'5-Year Plan (2014-19)'!KO121</f>
        <v>5000</v>
      </c>
    </row>
    <row r="123" spans="1:10" ht="48" thickBot="1">
      <c r="A123" s="1074"/>
      <c r="B123" s="55"/>
      <c r="C123" s="62" t="s">
        <v>47</v>
      </c>
      <c r="D123" s="7" t="s">
        <v>49</v>
      </c>
      <c r="E123" s="61">
        <f>'5-Year Plan (2014-19)'!AZ121</f>
        <v>58834.1</v>
      </c>
      <c r="F123" s="70">
        <f>'5-Year Plan (2014-19)'!CX121</f>
        <v>97382.7</v>
      </c>
      <c r="G123" s="70">
        <f>'5-Year Plan (2014-19)'!EV121</f>
        <v>77260.100000000006</v>
      </c>
      <c r="H123" s="70">
        <f>'5-Year Plan (2014-19)'!GT121</f>
        <v>36081</v>
      </c>
      <c r="I123" s="71">
        <f>'5-Year Plan (2014-19)'!IR121</f>
        <v>10578.8</v>
      </c>
      <c r="J123" s="71">
        <f>'5-Year Plan (2014-19)'!KP121</f>
        <v>10578.8</v>
      </c>
    </row>
    <row r="124" spans="1:10" ht="15" customHeight="1" thickBot="1">
      <c r="A124" s="1075"/>
      <c r="B124" s="953" t="s">
        <v>135</v>
      </c>
      <c r="C124" s="954"/>
      <c r="D124" s="86" t="s">
        <v>49</v>
      </c>
      <c r="E124" s="87">
        <f>SUM(E121:E123)</f>
        <v>68834.100000000006</v>
      </c>
      <c r="F124" s="87">
        <f t="shared" ref="F124:J124" si="4">SUM(F121:F123)</f>
        <v>102382.7</v>
      </c>
      <c r="G124" s="87">
        <f t="shared" si="4"/>
        <v>82260.100000000006</v>
      </c>
      <c r="H124" s="87">
        <f t="shared" si="4"/>
        <v>41081</v>
      </c>
      <c r="I124" s="87">
        <f t="shared" si="4"/>
        <v>15578.8</v>
      </c>
      <c r="J124" s="87">
        <f t="shared" si="4"/>
        <v>15578.8</v>
      </c>
    </row>
    <row r="125" spans="1:10" ht="15.75" thickBot="1">
      <c r="B125" s="1058" t="s">
        <v>136</v>
      </c>
      <c r="C125" s="1059"/>
      <c r="D125" s="88" t="s">
        <v>49</v>
      </c>
      <c r="E125" s="89">
        <f>SUM(E124,E120,E109)</f>
        <v>652175.1</v>
      </c>
      <c r="F125" s="89">
        <f>SUM(F124,F120,F109)</f>
        <v>1076213.7</v>
      </c>
      <c r="G125" s="89">
        <f>SUM(G124,G120,G109)</f>
        <v>854861.1</v>
      </c>
      <c r="H125" s="89">
        <f>SUM(H124,H120,H109)</f>
        <v>401891</v>
      </c>
      <c r="I125" s="89">
        <f>SUM(I124,I120,I109)</f>
        <v>121366.8</v>
      </c>
      <c r="J125" s="89">
        <f t="shared" ref="J125" si="5">SUM(J124,J120,J109)</f>
        <v>121366.8</v>
      </c>
    </row>
    <row r="129" spans="1:10" ht="15" thickBot="1"/>
    <row r="130" spans="1:10" ht="21" thickBot="1">
      <c r="E130" s="1090" t="s">
        <v>233</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(2014-19)'!E126</f>
        <v>57</v>
      </c>
      <c r="F133" s="67">
        <f>'5-Year Plan (2014-19)'!BC126</f>
        <v>0</v>
      </c>
      <c r="G133" s="67">
        <f>'5-Year Plan (2014-19)'!DA126</f>
        <v>0</v>
      </c>
      <c r="H133" s="67">
        <f>'5-Year Plan (2014-19)'!EY126</f>
        <v>0</v>
      </c>
      <c r="I133" s="68">
        <f>'5-Year Plan (2014-19)'!GW126</f>
        <v>0</v>
      </c>
      <c r="J133" s="68">
        <f>'5-Year Plan (2014-19)'!IU126</f>
        <v>0</v>
      </c>
    </row>
    <row r="134" spans="1:10" ht="15" thickBot="1">
      <c r="A134" s="1077"/>
      <c r="B134" s="1080"/>
      <c r="C134" s="1070"/>
      <c r="D134" s="57" t="s">
        <v>49</v>
      </c>
      <c r="E134" s="59">
        <f>'5-Year Plan (2014-19)'!G126</f>
        <v>6063</v>
      </c>
      <c r="F134" s="66">
        <f>'5-Year Plan (2014-19)'!BE126</f>
        <v>0</v>
      </c>
      <c r="G134" s="66">
        <f>'5-Year Plan (2014-19)'!DC126</f>
        <v>0</v>
      </c>
      <c r="H134" s="66">
        <f>'5-Year Plan (2014-19)'!FA126</f>
        <v>0</v>
      </c>
      <c r="I134" s="69">
        <f>'5-Year Plan (2014-19)'!GY126</f>
        <v>0</v>
      </c>
      <c r="J134" s="69">
        <f>'5-Year Plan (2014-19)'!IW126</f>
        <v>0</v>
      </c>
    </row>
    <row r="135" spans="1:10" ht="15" thickBot="1">
      <c r="A135" s="1077"/>
      <c r="B135" s="1080"/>
      <c r="C135" s="1070" t="s">
        <v>65</v>
      </c>
      <c r="D135" s="7" t="s">
        <v>121</v>
      </c>
      <c r="E135" s="60">
        <f>'5-Year Plan (2014-19)'!H126</f>
        <v>300</v>
      </c>
      <c r="F135" s="66">
        <f>'5-Year Plan (2014-19)'!BF126</f>
        <v>0</v>
      </c>
      <c r="G135" s="66">
        <f>'5-Year Plan (2014-19)'!DD126</f>
        <v>0</v>
      </c>
      <c r="H135" s="66">
        <f>'5-Year Plan (2014-19)'!FB126</f>
        <v>0</v>
      </c>
      <c r="I135" s="69">
        <f>'5-Year Plan (2014-19)'!GZ126</f>
        <v>0</v>
      </c>
      <c r="J135" s="69">
        <f>'5-Year Plan (2014-19)'!IX126</f>
        <v>0</v>
      </c>
    </row>
    <row r="136" spans="1:10" ht="15" thickBot="1">
      <c r="A136" s="1077"/>
      <c r="B136" s="1080"/>
      <c r="C136" s="1070"/>
      <c r="D136" s="57" t="s">
        <v>49</v>
      </c>
      <c r="E136" s="60">
        <f>'5-Year Plan (2014-19)'!J126</f>
        <v>6607</v>
      </c>
      <c r="F136" s="66">
        <f>'5-Year Plan (2014-19)'!BH126</f>
        <v>0</v>
      </c>
      <c r="G136" s="66">
        <f>'5-Year Plan (2014-19)'!DF126</f>
        <v>0</v>
      </c>
      <c r="H136" s="66">
        <f>'5-Year Plan (2014-19)'!FD126</f>
        <v>0</v>
      </c>
      <c r="I136" s="69">
        <f>'5-Year Plan (2014-19)'!HB126</f>
        <v>0</v>
      </c>
      <c r="J136" s="69">
        <f>'5-Year Plan (2014-19)'!IZ126</f>
        <v>0</v>
      </c>
    </row>
    <row r="137" spans="1:10" ht="15" thickBot="1">
      <c r="A137" s="1077"/>
      <c r="B137" s="1080"/>
      <c r="C137" s="1070" t="s">
        <v>225</v>
      </c>
      <c r="D137" s="7" t="s">
        <v>121</v>
      </c>
      <c r="E137" s="60">
        <f>'5-Year Plan (2014-19)'!K126</f>
        <v>0</v>
      </c>
      <c r="F137" s="66">
        <f>'5-Year Plan (2014-19)'!BI126</f>
        <v>0</v>
      </c>
      <c r="G137" s="66">
        <f>'5-Year Plan (2014-19)'!DG126</f>
        <v>0</v>
      </c>
      <c r="H137" s="66">
        <f>'5-Year Plan (2014-19)'!FE126</f>
        <v>0</v>
      </c>
      <c r="I137" s="69">
        <f>'5-Year Plan (2014-19)'!HC126</f>
        <v>0</v>
      </c>
      <c r="J137" s="69">
        <f>'5-Year Plan (2014-19)'!JA126</f>
        <v>0</v>
      </c>
    </row>
    <row r="138" spans="1:10" ht="15" thickBot="1">
      <c r="A138" s="1077"/>
      <c r="B138" s="1080"/>
      <c r="C138" s="1070"/>
      <c r="D138" s="57" t="s">
        <v>49</v>
      </c>
      <c r="E138" s="60">
        <f>'5-Year Plan (2014-19)'!M126</f>
        <v>0</v>
      </c>
      <c r="F138" s="66">
        <f>'5-Year Plan (2014-19)'!BK126</f>
        <v>0</v>
      </c>
      <c r="G138" s="66">
        <f>'5-Year Plan (2014-19)'!DI126</f>
        <v>0</v>
      </c>
      <c r="H138" s="66">
        <f>'5-Year Plan (2014-19)'!FG126</f>
        <v>0</v>
      </c>
      <c r="I138" s="69">
        <f>'5-Year Plan (2014-19)'!HE126</f>
        <v>0</v>
      </c>
      <c r="J138" s="69">
        <f>'5-Year Plan (2014-19)'!JC126</f>
        <v>0</v>
      </c>
    </row>
    <row r="139" spans="1:10" ht="15" customHeight="1" thickBot="1">
      <c r="A139" s="1077"/>
      <c r="B139" s="1080"/>
      <c r="C139" s="1070" t="s">
        <v>272</v>
      </c>
      <c r="D139" s="7" t="s">
        <v>121</v>
      </c>
      <c r="E139" s="60">
        <f>'5-Year Plan (2014-19)'!N126</f>
        <v>0</v>
      </c>
      <c r="F139" s="66">
        <f>'5-Year Plan (2014-19)'!BL126</f>
        <v>0</v>
      </c>
      <c r="G139" s="66">
        <f>'5-Year Plan (2014-19)'!DJ126</f>
        <v>0</v>
      </c>
      <c r="H139" s="66">
        <f>'5-Year Plan (2014-19)'!FH126</f>
        <v>204</v>
      </c>
      <c r="I139" s="69">
        <f>'5-Year Plan (2014-19)'!HF126</f>
        <v>204</v>
      </c>
      <c r="J139" s="69">
        <f>'5-Year Plan (2014-19)'!JD126</f>
        <v>204</v>
      </c>
    </row>
    <row r="140" spans="1:10" ht="15" customHeight="1" thickBot="1">
      <c r="A140" s="1077"/>
      <c r="B140" s="1081"/>
      <c r="C140" s="1070"/>
      <c r="D140" s="57" t="s">
        <v>49</v>
      </c>
      <c r="E140" s="60">
        <f>'5-Year Plan (2014-19)'!P126</f>
        <v>0</v>
      </c>
      <c r="F140" s="66">
        <f>'5-Year Plan (2014-19)'!BN126</f>
        <v>0</v>
      </c>
      <c r="G140" s="66">
        <f>'5-Year Plan (2014-19)'!DL126</f>
        <v>0</v>
      </c>
      <c r="H140" s="66">
        <f>'5-Year Plan (2014-19)'!FJ126</f>
        <v>13260</v>
      </c>
      <c r="I140" s="69">
        <f>'5-Year Plan (2014-19)'!HH126</f>
        <v>13260</v>
      </c>
      <c r="J140" s="69">
        <f>'5-Year Plan (2014-19)'!JF126</f>
        <v>13260</v>
      </c>
    </row>
    <row r="141" spans="1:10" ht="15.75" thickBot="1">
      <c r="A141" s="1077"/>
      <c r="B141" s="8"/>
      <c r="C141" s="1070" t="s">
        <v>43</v>
      </c>
      <c r="D141" s="7" t="s">
        <v>121</v>
      </c>
      <c r="E141" s="60">
        <f>'5-Year Plan (2014-19)'!Q126</f>
        <v>0</v>
      </c>
      <c r="F141" s="66">
        <f>'5-Year Plan (2014-19)'!BO126</f>
        <v>0</v>
      </c>
      <c r="G141" s="66">
        <f>'5-Year Plan (2014-19)'!DM126</f>
        <v>0</v>
      </c>
      <c r="H141" s="66">
        <f>'5-Year Plan (2014-19)'!FK126</f>
        <v>0</v>
      </c>
      <c r="I141" s="69">
        <f>'5-Year Plan (2014-19)'!HI126</f>
        <v>0</v>
      </c>
      <c r="J141" s="69">
        <f>'5-Year Plan (2014-19)'!JG126</f>
        <v>0</v>
      </c>
    </row>
    <row r="142" spans="1:10" ht="15" thickBot="1">
      <c r="A142" s="1077"/>
      <c r="B142" s="47"/>
      <c r="C142" s="1070"/>
      <c r="D142" s="57" t="s">
        <v>49</v>
      </c>
      <c r="E142" s="60">
        <f>'5-Year Plan (2014-19)'!S126</f>
        <v>0</v>
      </c>
      <c r="F142" s="66">
        <f>'5-Year Plan (2014-19)'!BQ126</f>
        <v>0</v>
      </c>
      <c r="G142" s="66">
        <f>'5-Year Plan (2014-19)'!DO126</f>
        <v>0</v>
      </c>
      <c r="H142" s="66">
        <f>'5-Year Plan (2014-19)'!FM126</f>
        <v>0</v>
      </c>
      <c r="I142" s="69">
        <f>'5-Year Plan (2014-19)'!HK126</f>
        <v>0</v>
      </c>
      <c r="J142" s="69">
        <f>'5-Year Plan (2014-19)'!JI126</f>
        <v>0</v>
      </c>
    </row>
    <row r="143" spans="1:10" ht="15" thickBot="1">
      <c r="A143" s="1077"/>
      <c r="B143" s="48"/>
      <c r="C143" s="1070" t="s">
        <v>41</v>
      </c>
      <c r="D143" s="7" t="s">
        <v>121</v>
      </c>
      <c r="E143" s="60">
        <f>'5-Year Plan (2014-19)'!T126</f>
        <v>0</v>
      </c>
      <c r="F143" s="66">
        <f>'5-Year Plan (2014-19)'!BR126</f>
        <v>204</v>
      </c>
      <c r="G143" s="66">
        <f>'5-Year Plan (2014-19)'!DP126</f>
        <v>0</v>
      </c>
      <c r="H143" s="66">
        <f>'5-Year Plan (2014-19)'!FN126</f>
        <v>0</v>
      </c>
      <c r="I143" s="69">
        <f>'5-Year Plan (2014-19)'!HL126</f>
        <v>0</v>
      </c>
      <c r="J143" s="69">
        <f>'5-Year Plan (2014-19)'!JJ126</f>
        <v>0</v>
      </c>
    </row>
    <row r="144" spans="1:10" ht="15" thickBot="1">
      <c r="A144" s="1077"/>
      <c r="B144" s="48"/>
      <c r="C144" s="1070"/>
      <c r="D144" s="57" t="s">
        <v>49</v>
      </c>
      <c r="E144" s="60">
        <f>'5-Year Plan (2014-19)'!V126</f>
        <v>0</v>
      </c>
      <c r="F144" s="66">
        <f>'5-Year Plan (2014-19)'!BT126</f>
        <v>186537.60000000001</v>
      </c>
      <c r="G144" s="66">
        <f>'5-Year Plan (2014-19)'!DR126</f>
        <v>0</v>
      </c>
      <c r="H144" s="66">
        <f>'5-Year Plan (2014-19)'!FP126</f>
        <v>0</v>
      </c>
      <c r="I144" s="69">
        <f>'5-Year Plan (2014-19)'!HN126</f>
        <v>0</v>
      </c>
      <c r="J144" s="69">
        <f>'5-Year Plan (2014-19)'!JL126</f>
        <v>0</v>
      </c>
    </row>
    <row r="145" spans="1:10" ht="15" thickBot="1">
      <c r="A145" s="1077"/>
      <c r="B145" s="48"/>
      <c r="C145" s="963" t="s">
        <v>342</v>
      </c>
      <c r="D145" s="7" t="s">
        <v>121</v>
      </c>
      <c r="E145" s="60">
        <f>'5-Year Plan (2014-19)'!W126</f>
        <v>0</v>
      </c>
      <c r="F145" s="66">
        <f>'5-Year Plan (2014-19)'!BU126</f>
        <v>0</v>
      </c>
      <c r="G145" s="66">
        <f>'5-Year Plan (2014-19)'!DS126</f>
        <v>0</v>
      </c>
      <c r="H145" s="66">
        <f>'5-Year Plan (2014-19)'!FQ126</f>
        <v>0</v>
      </c>
      <c r="I145" s="69">
        <f>'5-Year Plan (2014-19)'!HO126</f>
        <v>0</v>
      </c>
      <c r="J145" s="69">
        <f>'5-Year Plan (2014-19)'!JM126</f>
        <v>0</v>
      </c>
    </row>
    <row r="146" spans="1:10" ht="15" customHeight="1" thickBot="1">
      <c r="A146" s="1077"/>
      <c r="B146" s="48"/>
      <c r="C146" s="964"/>
      <c r="D146" s="57" t="s">
        <v>49</v>
      </c>
      <c r="E146" s="60">
        <f>'5-Year Plan (2014-19)'!Y126</f>
        <v>0</v>
      </c>
      <c r="F146" s="66">
        <f>'5-Year Plan (2014-19)'!BW126</f>
        <v>0</v>
      </c>
      <c r="G146" s="66">
        <f>'5-Year Plan (2014-19)'!DU126</f>
        <v>0</v>
      </c>
      <c r="H146" s="66">
        <f>'5-Year Plan (2014-19)'!FS126</f>
        <v>0</v>
      </c>
      <c r="I146" s="69">
        <f>'5-Year Plan (2014-19)'!HQ126</f>
        <v>0</v>
      </c>
      <c r="J146" s="69">
        <f>'5-Year Plan (2014-19)'!JO126</f>
        <v>0</v>
      </c>
    </row>
    <row r="147" spans="1:10" ht="29.25" thickBot="1">
      <c r="A147" s="1077"/>
      <c r="B147" s="48"/>
      <c r="C147" s="1070" t="s">
        <v>52</v>
      </c>
      <c r="D147" s="7" t="s">
        <v>51</v>
      </c>
      <c r="E147" s="60">
        <f>'5-Year Plan (2014-19)'!Z126</f>
        <v>0</v>
      </c>
      <c r="F147" s="66">
        <f>'5-Year Plan (2014-19)'!BX126</f>
        <v>0</v>
      </c>
      <c r="G147" s="66">
        <f>'5-Year Plan (2014-19)'!DV126</f>
        <v>0</v>
      </c>
      <c r="H147" s="66">
        <f>'5-Year Plan (2014-19)'!FT126</f>
        <v>0</v>
      </c>
      <c r="I147" s="69">
        <f>'5-Year Plan (2014-19)'!HR126</f>
        <v>0</v>
      </c>
      <c r="J147" s="69">
        <f>'5-Year Plan (2014-19)'!JP126</f>
        <v>0</v>
      </c>
    </row>
    <row r="148" spans="1:10" ht="15" thickBot="1">
      <c r="A148" s="1077"/>
      <c r="B148" s="48"/>
      <c r="C148" s="1070"/>
      <c r="D148" s="57" t="s">
        <v>49</v>
      </c>
      <c r="E148" s="60">
        <f>'5-Year Plan (2014-19)'!AB126</f>
        <v>0</v>
      </c>
      <c r="F148" s="66">
        <f>'5-Year Plan (2014-19)'!BZ126</f>
        <v>0</v>
      </c>
      <c r="G148" s="66">
        <f>'5-Year Plan (2014-19)'!DX126</f>
        <v>0</v>
      </c>
      <c r="H148" s="66">
        <f>'5-Year Plan (2014-19)'!FV126</f>
        <v>0</v>
      </c>
      <c r="I148" s="69">
        <f>'5-Year Plan (2014-19)'!HT126</f>
        <v>0</v>
      </c>
      <c r="J148" s="69">
        <f>'5-Year Plan (2014-19)'!JR126</f>
        <v>0</v>
      </c>
    </row>
    <row r="149" spans="1:10" ht="29.25" thickBot="1">
      <c r="A149" s="1077"/>
      <c r="B149" s="48"/>
      <c r="C149" s="401" t="s">
        <v>50</v>
      </c>
      <c r="D149" s="7" t="s">
        <v>51</v>
      </c>
      <c r="E149" s="60">
        <f>'5-Year Plan (2014-19)'!AC126</f>
        <v>0</v>
      </c>
      <c r="F149" s="66">
        <f>'5-Year Plan (2014-19)'!CA126</f>
        <v>0</v>
      </c>
      <c r="G149" s="66">
        <f>'5-Year Plan (2014-19)'!DY126</f>
        <v>0</v>
      </c>
      <c r="H149" s="66">
        <f>'5-Year Plan (2014-19)'!FW126</f>
        <v>0</v>
      </c>
      <c r="I149" s="69">
        <f>'5-Year Plan (2014-19)'!HU126</f>
        <v>0</v>
      </c>
      <c r="J149" s="69">
        <f>'5-Year Plan (2014-19)'!JS126</f>
        <v>0</v>
      </c>
    </row>
    <row r="150" spans="1:10" ht="15" thickBot="1">
      <c r="A150" s="1077"/>
      <c r="B150" s="48"/>
      <c r="C150" s="1070" t="s">
        <v>120</v>
      </c>
      <c r="D150" s="7" t="s">
        <v>121</v>
      </c>
      <c r="E150" s="60">
        <f>'5-Year Plan (2014-19)'!AD126</f>
        <v>0</v>
      </c>
      <c r="F150" s="66">
        <f>'5-Year Plan (2014-19)'!CB126</f>
        <v>0</v>
      </c>
      <c r="G150" s="66">
        <f>'5-Year Plan (2014-19)'!DZ126</f>
        <v>0</v>
      </c>
      <c r="H150" s="66">
        <f>'5-Year Plan (2014-19)'!FX126</f>
        <v>0</v>
      </c>
      <c r="I150" s="69">
        <f>'5-Year Plan (2014-19)'!HV126</f>
        <v>0</v>
      </c>
      <c r="J150" s="69">
        <f>'5-Year Plan (2014-19)'!JT126</f>
        <v>0</v>
      </c>
    </row>
    <row r="151" spans="1:10" ht="15" thickBot="1">
      <c r="A151" s="1077"/>
      <c r="B151" s="48"/>
      <c r="C151" s="963"/>
      <c r="D151" s="57" t="s">
        <v>49</v>
      </c>
      <c r="E151" s="72">
        <f>'5-Year Plan (2014-19)'!AF126</f>
        <v>0</v>
      </c>
      <c r="F151" s="73">
        <f>'5-Year Plan (2014-19)'!CD126</f>
        <v>0</v>
      </c>
      <c r="G151" s="73">
        <f>'5-Year Plan (2014-19)'!EB126</f>
        <v>0</v>
      </c>
      <c r="H151" s="73">
        <f>'5-Year Plan (2014-19)'!FZ126</f>
        <v>0</v>
      </c>
      <c r="I151" s="74">
        <f>'5-Year Plan (2014-19)'!HX126</f>
        <v>0</v>
      </c>
      <c r="J151" s="74">
        <f>'5-Year Plan (2014-19)'!JV126</f>
        <v>0</v>
      </c>
    </row>
    <row r="152" spans="1:10" ht="15.75" thickBot="1">
      <c r="A152" s="1078"/>
      <c r="B152" s="1082" t="s">
        <v>72</v>
      </c>
      <c r="C152" s="1083"/>
      <c r="D152" s="63" t="s">
        <v>49</v>
      </c>
      <c r="E152" s="78">
        <f>'5-Year Plan (2014-19)'!AG126</f>
        <v>12670</v>
      </c>
      <c r="F152" s="79">
        <f>'5-Year Plan (2014-19)'!CE126</f>
        <v>186537.60000000001</v>
      </c>
      <c r="G152" s="79">
        <f>'5-Year Plan (2014-19)'!EC126</f>
        <v>0</v>
      </c>
      <c r="H152" s="79">
        <f>'5-Year Plan (2014-19)'!GA126</f>
        <v>13260</v>
      </c>
      <c r="I152" s="80">
        <f>'5-Year Plan (2014-19)'!HY126</f>
        <v>13260</v>
      </c>
      <c r="J152" s="80">
        <f>'5-Year Plan (2014-19)'!JW126</f>
        <v>13260</v>
      </c>
    </row>
    <row r="153" spans="1:10" ht="15" thickBot="1">
      <c r="A153" s="1067" t="s">
        <v>78</v>
      </c>
      <c r="B153" s="50"/>
      <c r="C153" s="1070" t="s">
        <v>68</v>
      </c>
      <c r="D153" s="7" t="s">
        <v>121</v>
      </c>
      <c r="E153" s="75">
        <f>'5-Year Plan (2014-19)'!AH126</f>
        <v>0</v>
      </c>
      <c r="F153" s="76">
        <f>'5-Year Plan (2014-19)'!CF126</f>
        <v>500</v>
      </c>
      <c r="G153" s="76">
        <f>'5-Year Plan (2014-19)'!ED126</f>
        <v>500</v>
      </c>
      <c r="H153" s="76">
        <f>'5-Year Plan (2014-19)'!GB126</f>
        <v>500</v>
      </c>
      <c r="I153" s="77">
        <f>'5-Year Plan (2014-19)'!HZ126</f>
        <v>500</v>
      </c>
      <c r="J153" s="77">
        <f>'5-Year Plan (2014-19)'!JX126</f>
        <v>500</v>
      </c>
    </row>
    <row r="154" spans="1:10" ht="15" thickBot="1">
      <c r="A154" s="1068"/>
      <c r="B154" s="51"/>
      <c r="C154" s="1070"/>
      <c r="D154" s="57" t="s">
        <v>49</v>
      </c>
      <c r="E154" s="60">
        <f>'5-Year Plan (2014-19)'!AJ126</f>
        <v>0</v>
      </c>
      <c r="F154" s="66">
        <f>'5-Year Plan (2014-19)'!CH126</f>
        <v>77500</v>
      </c>
      <c r="G154" s="66">
        <f>'5-Year Plan (2014-19)'!EF126</f>
        <v>77500</v>
      </c>
      <c r="H154" s="66">
        <f>'5-Year Plan (2014-19)'!GD126</f>
        <v>77500</v>
      </c>
      <c r="I154" s="69">
        <f>'5-Year Plan (2014-19)'!IB126</f>
        <v>77500</v>
      </c>
      <c r="J154" s="69">
        <f>'5-Year Plan (2014-19)'!JZ126</f>
        <v>77500</v>
      </c>
    </row>
    <row r="155" spans="1:10" ht="15" thickBot="1">
      <c r="A155" s="1068"/>
      <c r="B155" s="51"/>
      <c r="C155" s="1070" t="s">
        <v>74</v>
      </c>
      <c r="D155" s="7" t="s">
        <v>121</v>
      </c>
      <c r="E155" s="60">
        <f>'5-Year Plan (2014-19)'!AK126</f>
        <v>0</v>
      </c>
      <c r="F155" s="66">
        <f>'5-Year Plan (2014-19)'!CI126</f>
        <v>0</v>
      </c>
      <c r="G155" s="66">
        <f>'5-Year Plan (2014-19)'!EG126</f>
        <v>0</v>
      </c>
      <c r="H155" s="66">
        <f>'5-Year Plan (2014-19)'!GE126</f>
        <v>0</v>
      </c>
      <c r="I155" s="69">
        <f>'5-Year Plan (2014-19)'!IC126</f>
        <v>0</v>
      </c>
      <c r="J155" s="69">
        <f>'5-Year Plan (2014-19)'!KA126</f>
        <v>0</v>
      </c>
    </row>
    <row r="156" spans="1:10" ht="15" thickBot="1">
      <c r="A156" s="1068"/>
      <c r="B156" s="51"/>
      <c r="C156" s="1070"/>
      <c r="D156" s="57" t="s">
        <v>49</v>
      </c>
      <c r="E156" s="60">
        <f>'5-Year Plan (2014-19)'!AM126</f>
        <v>0</v>
      </c>
      <c r="F156" s="66">
        <f>'5-Year Plan (2014-19)'!CK126</f>
        <v>0</v>
      </c>
      <c r="G156" s="66">
        <f>'5-Year Plan (2014-19)'!EI126</f>
        <v>0</v>
      </c>
      <c r="H156" s="66">
        <f>'5-Year Plan (2014-19)'!GG126</f>
        <v>0</v>
      </c>
      <c r="I156" s="69">
        <f>'5-Year Plan (2014-19)'!IE126</f>
        <v>0</v>
      </c>
      <c r="J156" s="69">
        <f>'5-Year Plan (2014-19)'!KC126</f>
        <v>0</v>
      </c>
    </row>
    <row r="157" spans="1:10" ht="15" thickBot="1">
      <c r="A157" s="1068"/>
      <c r="B157" s="51"/>
      <c r="C157" s="1070" t="s">
        <v>44</v>
      </c>
      <c r="D157" s="7" t="s">
        <v>121</v>
      </c>
      <c r="E157" s="60">
        <f>'5-Year Plan (2014-19)'!AN126</f>
        <v>0</v>
      </c>
      <c r="F157" s="66">
        <f>'5-Year Plan (2014-19)'!CL126</f>
        <v>500</v>
      </c>
      <c r="G157" s="66">
        <f>'5-Year Plan (2014-19)'!EJ126</f>
        <v>500</v>
      </c>
      <c r="H157" s="66">
        <f>'5-Year Plan (2014-19)'!GH126</f>
        <v>500</v>
      </c>
      <c r="I157" s="69">
        <f>'5-Year Plan (2014-19)'!IF126</f>
        <v>500</v>
      </c>
      <c r="J157" s="69">
        <f>'5-Year Plan (2014-19)'!KD126</f>
        <v>500</v>
      </c>
    </row>
    <row r="158" spans="1:10" ht="15" thickBot="1">
      <c r="A158" s="1068"/>
      <c r="B158" s="51"/>
      <c r="C158" s="1070"/>
      <c r="D158" s="57" t="s">
        <v>49</v>
      </c>
      <c r="E158" s="60">
        <f>'5-Year Plan (2014-19)'!AP126</f>
        <v>0</v>
      </c>
      <c r="F158" s="66">
        <f>'5-Year Plan (2014-19)'!CN126</f>
        <v>880000</v>
      </c>
      <c r="G158" s="66">
        <f>'5-Year Plan (2014-19)'!EL126</f>
        <v>880000</v>
      </c>
      <c r="H158" s="66">
        <f>'5-Year Plan (2014-19)'!GJ126</f>
        <v>880000</v>
      </c>
      <c r="I158" s="69">
        <f>'5-Year Plan (2014-19)'!IH126</f>
        <v>880000</v>
      </c>
      <c r="J158" s="69">
        <f>'5-Year Plan (2014-19)'!KF126</f>
        <v>880000</v>
      </c>
    </row>
    <row r="159" spans="1:10" ht="15" thickBot="1">
      <c r="A159" s="1068"/>
      <c r="B159" s="51"/>
      <c r="C159" s="1070" t="s">
        <v>45</v>
      </c>
      <c r="D159" s="7" t="s">
        <v>121</v>
      </c>
      <c r="E159" s="60">
        <f>'5-Year Plan (2014-19)'!AQ126</f>
        <v>0</v>
      </c>
      <c r="F159" s="66">
        <f>'5-Year Plan (2014-19)'!CO126</f>
        <v>0</v>
      </c>
      <c r="G159" s="66">
        <f>'5-Year Plan (2014-19)'!EM126</f>
        <v>0</v>
      </c>
      <c r="H159" s="66">
        <f>'5-Year Plan (2014-19)'!GK126</f>
        <v>0</v>
      </c>
      <c r="I159" s="69">
        <f>'5-Year Plan (2014-19)'!II126</f>
        <v>0</v>
      </c>
      <c r="J159" s="69">
        <f>'5-Year Plan (2014-19)'!KG126</f>
        <v>0</v>
      </c>
    </row>
    <row r="160" spans="1:10" ht="15" thickBot="1">
      <c r="A160" s="1068"/>
      <c r="B160" s="51"/>
      <c r="C160" s="1070"/>
      <c r="D160" s="57" t="s">
        <v>49</v>
      </c>
      <c r="E160" s="60">
        <f>'5-Year Plan (2014-19)'!AS126</f>
        <v>0</v>
      </c>
      <c r="F160" s="66">
        <f>'5-Year Plan (2014-19)'!CQ126</f>
        <v>0</v>
      </c>
      <c r="G160" s="66">
        <f>'5-Year Plan (2014-19)'!EO126</f>
        <v>0</v>
      </c>
      <c r="H160" s="66">
        <f>'5-Year Plan (2014-19)'!GM126</f>
        <v>0</v>
      </c>
      <c r="I160" s="69">
        <f>'5-Year Plan (2014-19)'!IK126</f>
        <v>0</v>
      </c>
      <c r="J160" s="69">
        <f>'5-Year Plan (2014-19)'!KI126</f>
        <v>0</v>
      </c>
    </row>
    <row r="161" spans="1:10" ht="15" thickBot="1">
      <c r="A161" s="1068"/>
      <c r="B161" s="51"/>
      <c r="C161" s="1070" t="s">
        <v>46</v>
      </c>
      <c r="D161" s="7" t="s">
        <v>121</v>
      </c>
      <c r="E161" s="60">
        <f>'5-Year Plan (2014-19)'!AT126</f>
        <v>0</v>
      </c>
      <c r="F161" s="66">
        <f>'5-Year Plan (2014-19)'!CR126</f>
        <v>0</v>
      </c>
      <c r="G161" s="66">
        <f>'5-Year Plan (2014-19)'!EP126</f>
        <v>0</v>
      </c>
      <c r="H161" s="66">
        <f>'5-Year Plan (2014-19)'!GN126</f>
        <v>0</v>
      </c>
      <c r="I161" s="69">
        <f>'5-Year Plan (2014-19)'!IL126</f>
        <v>0</v>
      </c>
      <c r="J161" s="69">
        <f>'5-Year Plan (2014-19)'!KJ126</f>
        <v>0</v>
      </c>
    </row>
    <row r="162" spans="1:10" ht="15" thickBot="1">
      <c r="A162" s="1068"/>
      <c r="B162" s="52"/>
      <c r="C162" s="1070"/>
      <c r="D162" s="57" t="s">
        <v>49</v>
      </c>
      <c r="E162" s="72">
        <f>'5-Year Plan (2014-19)'!AV126</f>
        <v>0</v>
      </c>
      <c r="F162" s="73">
        <f>'5-Year Plan (2014-19)'!CT126</f>
        <v>0</v>
      </c>
      <c r="G162" s="73">
        <f>'5-Year Plan (2014-19)'!ER126</f>
        <v>0</v>
      </c>
      <c r="H162" s="73">
        <f>'5-Year Plan (2014-19)'!GP126</f>
        <v>0</v>
      </c>
      <c r="I162" s="74">
        <f>'5-Year Plan (2014-19)'!IN126</f>
        <v>0</v>
      </c>
      <c r="J162" s="74">
        <f>'5-Year Plan (2014-19)'!KL126</f>
        <v>0</v>
      </c>
    </row>
    <row r="163" spans="1:10" ht="15.75" thickBot="1">
      <c r="A163" s="1069"/>
      <c r="B163" s="1071" t="s">
        <v>73</v>
      </c>
      <c r="C163" s="1072"/>
      <c r="D163" s="64" t="s">
        <v>49</v>
      </c>
      <c r="E163" s="81">
        <f>'5-Year Plan (2014-19)'!AW126</f>
        <v>0</v>
      </c>
      <c r="F163" s="82">
        <f>'5-Year Plan (2014-19)'!CU126</f>
        <v>957500</v>
      </c>
      <c r="G163" s="82">
        <f>'5-Year Plan (2014-19)'!ES126</f>
        <v>957500</v>
      </c>
      <c r="H163" s="82">
        <f>'5-Year Plan (2014-19)'!GQ126</f>
        <v>957500</v>
      </c>
      <c r="I163" s="83">
        <f>'5-Year Plan (2014-19)'!IO126</f>
        <v>957500</v>
      </c>
      <c r="J163" s="83">
        <f>'5-Year Plan (2014-19)'!KM126</f>
        <v>957500</v>
      </c>
    </row>
    <row r="164" spans="1:10" ht="15.6" customHeight="1" thickBot="1">
      <c r="A164" s="1073" t="s">
        <v>75</v>
      </c>
      <c r="B164" s="54"/>
      <c r="C164" s="91" t="s">
        <v>86</v>
      </c>
      <c r="D164" s="57" t="s">
        <v>49</v>
      </c>
      <c r="E164" s="60">
        <f>'5-Year Plan (2014-19)'!AX126</f>
        <v>19212</v>
      </c>
      <c r="F164" s="66">
        <f>'5-Year Plan (2014-19)'!CV126</f>
        <v>19212</v>
      </c>
      <c r="G164" s="66">
        <f>'5-Year Plan (2014-19)'!ET126</f>
        <v>19212</v>
      </c>
      <c r="H164" s="66">
        <f>'5-Year Plan (2014-19)'!GR126</f>
        <v>19212</v>
      </c>
      <c r="I164" s="69">
        <f>'5-Year Plan (2014-19)'!IP126</f>
        <v>19212</v>
      </c>
      <c r="J164" s="69">
        <f>'5-Year Plan (2014-19)'!KN126</f>
        <v>19212</v>
      </c>
    </row>
    <row r="165" spans="1:10" ht="32.25" thickBot="1">
      <c r="A165" s="1074"/>
      <c r="B165" s="54"/>
      <c r="C165" s="62" t="s">
        <v>69</v>
      </c>
      <c r="D165" s="57" t="s">
        <v>49</v>
      </c>
      <c r="E165" s="60">
        <f>'5-Year Plan (2014-19)'!AY126</f>
        <v>5000</v>
      </c>
      <c r="F165" s="66">
        <f>'5-Year Plan (2014-19)'!CW126</f>
        <v>5000</v>
      </c>
      <c r="G165" s="66">
        <f>'5-Year Plan (2014-19)'!EU126</f>
        <v>5000</v>
      </c>
      <c r="H165" s="66">
        <f>'5-Year Plan (2014-19)'!GS126</f>
        <v>5000</v>
      </c>
      <c r="I165" s="69">
        <f>'5-Year Plan (2014-19)'!IQ126</f>
        <v>5000</v>
      </c>
      <c r="J165" s="69">
        <f>'5-Year Plan (2014-19)'!KO126</f>
        <v>5000</v>
      </c>
    </row>
    <row r="166" spans="1:10" ht="48" thickBot="1">
      <c r="A166" s="1074"/>
      <c r="B166" s="55"/>
      <c r="C166" s="62" t="s">
        <v>47</v>
      </c>
      <c r="D166" s="7" t="s">
        <v>49</v>
      </c>
      <c r="E166" s="61">
        <f>'5-Year Plan (2014-19)'!AZ126</f>
        <v>3188.2</v>
      </c>
      <c r="F166" s="70">
        <f>'5-Year Plan (2014-19)'!CX126</f>
        <v>114403.76</v>
      </c>
      <c r="G166" s="70">
        <f>'5-Year Plan (2014-19)'!EV126</f>
        <v>95750</v>
      </c>
      <c r="H166" s="70">
        <f>'5-Year Plan (2014-19)'!GT126</f>
        <v>97076</v>
      </c>
      <c r="I166" s="71">
        <f>'5-Year Plan (2014-19)'!IR126</f>
        <v>97076</v>
      </c>
      <c r="J166" s="71">
        <f>'5-Year Plan (2014-19)'!KP126</f>
        <v>97076</v>
      </c>
    </row>
    <row r="167" spans="1:10" ht="15" customHeight="1" thickBot="1">
      <c r="A167" s="1075"/>
      <c r="B167" s="953" t="s">
        <v>135</v>
      </c>
      <c r="C167" s="954"/>
      <c r="D167" s="86" t="s">
        <v>49</v>
      </c>
      <c r="E167" s="87">
        <f>SUM(E164:E166)</f>
        <v>27400.2</v>
      </c>
      <c r="F167" s="87">
        <f t="shared" ref="F167:J167" si="6">SUM(F164:F166)</f>
        <v>138615.76</v>
      </c>
      <c r="G167" s="87">
        <f t="shared" si="6"/>
        <v>119962</v>
      </c>
      <c r="H167" s="87">
        <f t="shared" si="6"/>
        <v>121288</v>
      </c>
      <c r="I167" s="87">
        <f t="shared" si="6"/>
        <v>121288</v>
      </c>
      <c r="J167" s="87">
        <f t="shared" si="6"/>
        <v>121288</v>
      </c>
    </row>
    <row r="168" spans="1:10" ht="15.75" thickBot="1">
      <c r="B168" s="1058" t="s">
        <v>136</v>
      </c>
      <c r="C168" s="1059"/>
      <c r="D168" s="88" t="s">
        <v>49</v>
      </c>
      <c r="E168" s="89">
        <f>SUM(E167,E163,E152)</f>
        <v>40070.199999999997</v>
      </c>
      <c r="F168" s="89">
        <f>SUM(F167,F163,F152)</f>
        <v>1282653.3600000001</v>
      </c>
      <c r="G168" s="89">
        <f>SUM(G167,G163,G152)</f>
        <v>1077462</v>
      </c>
      <c r="H168" s="89">
        <f>SUM(H167,H163,H152)</f>
        <v>1092048</v>
      </c>
      <c r="I168" s="89">
        <f>SUM(I167,I163,I152)</f>
        <v>1092048</v>
      </c>
      <c r="J168" s="89">
        <f t="shared" ref="J168" si="7">SUM(J167,J163,J152)</f>
        <v>1092048</v>
      </c>
    </row>
  </sheetData>
  <sheetProtection sheet="1" objects="1" scenarios="1"/>
  <mergeCells count="96">
    <mergeCell ref="C59:C60"/>
    <mergeCell ref="C102:C103"/>
    <mergeCell ref="C145:C146"/>
    <mergeCell ref="A164:A167"/>
    <mergeCell ref="B167:C167"/>
    <mergeCell ref="B152:C152"/>
    <mergeCell ref="A121:A124"/>
    <mergeCell ref="B124:C124"/>
    <mergeCell ref="B125:C125"/>
    <mergeCell ref="A110:A120"/>
    <mergeCell ref="C110:C111"/>
    <mergeCell ref="C112:C113"/>
    <mergeCell ref="C114:C115"/>
    <mergeCell ref="C116:C117"/>
    <mergeCell ref="C118:C119"/>
    <mergeCell ref="B120:C120"/>
    <mergeCell ref="B168:C168"/>
    <mergeCell ref="A153:A163"/>
    <mergeCell ref="C153:C154"/>
    <mergeCell ref="C155:C156"/>
    <mergeCell ref="C157:C158"/>
    <mergeCell ref="C159:C160"/>
    <mergeCell ref="C161:C162"/>
    <mergeCell ref="B163:C163"/>
    <mergeCell ref="E130:J130"/>
    <mergeCell ref="E131:J131"/>
    <mergeCell ref="A133:A152"/>
    <mergeCell ref="B133:B140"/>
    <mergeCell ref="C133:C134"/>
    <mergeCell ref="C135:C136"/>
    <mergeCell ref="C137:C138"/>
    <mergeCell ref="C139:C140"/>
    <mergeCell ref="C141:C142"/>
    <mergeCell ref="C143:C144"/>
    <mergeCell ref="C147:C148"/>
    <mergeCell ref="C150:C151"/>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0866141732283472" right="0.70866141732283472" top="0.74803149606299213" bottom="0.74803149606299213" header="0.31496062992125984" footer="0.31496062992125984"/>
  <pageSetup scale="25" orientation="portrait" horizontalDpi="360" verticalDpi="360" r:id="rId1"/>
  <drawing r:id="rId2"/>
</worksheet>
</file>

<file path=xl/worksheets/sheet16.xml><?xml version="1.0" encoding="utf-8"?>
<worksheet xmlns="http://schemas.openxmlformats.org/spreadsheetml/2006/main" xmlns:r="http://schemas.openxmlformats.org/officeDocument/2006/relationships">
  <sheetPr>
    <tabColor theme="9" tint="0.79998168889431442"/>
    <pageSetUpPr fitToPage="1"/>
  </sheetPr>
  <dimension ref="A1:BA26"/>
  <sheetViews>
    <sheetView topLeftCell="D1" zoomScale="70" zoomScaleNormal="70" workbookViewId="0">
      <selection activeCell="W14" sqref="W14"/>
    </sheetView>
  </sheetViews>
  <sheetFormatPr defaultRowHeight="15"/>
  <cols>
    <col min="2" max="2" width="14" customWidth="1"/>
    <col min="18" max="18" width="10.85546875" customWidth="1"/>
    <col min="21" max="24" width="11.7109375" customWidth="1"/>
    <col min="25" max="25" width="12.5703125" customWidth="1"/>
    <col min="27" max="27" width="12" customWidth="1"/>
    <col min="28" max="28" width="10.85546875" customWidth="1"/>
    <col min="32" max="32" width="12" customWidth="1"/>
    <col min="41" max="41" width="11.42578125" customWidth="1"/>
    <col min="44" max="44" width="11.42578125" customWidth="1"/>
    <col min="48" max="48" width="11.14062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46" t="s">
        <v>49</v>
      </c>
      <c r="BA5" s="592"/>
    </row>
    <row r="6" spans="1:53">
      <c r="A6" s="598" t="s">
        <v>19</v>
      </c>
      <c r="B6" s="599"/>
      <c r="C6" s="600"/>
      <c r="D6" s="302">
        <f>'5-Year Plan (2014-19)'!BC110</f>
        <v>0</v>
      </c>
      <c r="E6" s="302" t="str">
        <f>'5-Year Plan (2014-19)'!BD110</f>
        <v/>
      </c>
      <c r="F6" s="303">
        <f>'5-Year Plan (2014-19)'!BE110</f>
        <v>0</v>
      </c>
      <c r="G6" s="302">
        <f>'5-Year Plan (2014-19)'!BF110</f>
        <v>0</v>
      </c>
      <c r="H6" s="302" t="str">
        <f>'5-Year Plan (2014-19)'!BG110</f>
        <v/>
      </c>
      <c r="I6" s="303">
        <f>'5-Year Plan (2014-19)'!BH110</f>
        <v>0</v>
      </c>
      <c r="J6" s="302">
        <f>'5-Year Plan (2014-19)'!BI110</f>
        <v>0</v>
      </c>
      <c r="K6" s="302" t="str">
        <f>'5-Year Plan (2014-19)'!BJ110</f>
        <v/>
      </c>
      <c r="L6" s="303">
        <f>'5-Year Plan (2014-19)'!BK110</f>
        <v>0</v>
      </c>
      <c r="M6" s="302">
        <f>'5-Year Plan (2014-19)'!BL110</f>
        <v>0</v>
      </c>
      <c r="N6" s="302" t="str">
        <f>'5-Year Plan (2014-19)'!BM110</f>
        <v/>
      </c>
      <c r="O6" s="303">
        <f>'5-Year Plan (2014-19)'!BN110</f>
        <v>0</v>
      </c>
      <c r="P6" s="302">
        <f>'5-Year Plan (2014-19)'!BO110</f>
        <v>0</v>
      </c>
      <c r="Q6" s="302" t="str">
        <f>'5-Year Plan (2014-19)'!BP110</f>
        <v/>
      </c>
      <c r="R6" s="303">
        <f>'5-Year Plan (2014-19)'!BQ110</f>
        <v>0</v>
      </c>
      <c r="S6" s="302">
        <f>'5-Year Plan (2014-19)'!BR110</f>
        <v>0</v>
      </c>
      <c r="T6" s="302" t="str">
        <f>'5-Year Plan (2014-19)'!BS110</f>
        <v/>
      </c>
      <c r="U6" s="303">
        <f>'5-Year Plan (2014-19)'!BT110</f>
        <v>0</v>
      </c>
      <c r="V6" s="688"/>
      <c r="W6" s="303"/>
      <c r="X6" s="303"/>
      <c r="Y6" s="302">
        <f>'5-Year Plan (2014-19)'!BX110</f>
        <v>0</v>
      </c>
      <c r="Z6" s="304" t="str">
        <f>'5-Year Plan (2014-19)'!BY110</f>
        <v/>
      </c>
      <c r="AA6" s="303">
        <f>'5-Year Plan (2014-19)'!BZ110</f>
        <v>0</v>
      </c>
      <c r="AB6" s="302">
        <f>'5-Year Plan (2014-19)'!CA110</f>
        <v>0</v>
      </c>
      <c r="AC6" s="302">
        <f>'5-Year Plan (2014-19)'!CB110</f>
        <v>0</v>
      </c>
      <c r="AD6" s="302" t="str">
        <f>'5-Year Plan (2014-19)'!CC110</f>
        <v/>
      </c>
      <c r="AE6" s="303">
        <f>'5-Year Plan (2014-19)'!CD110</f>
        <v>0</v>
      </c>
      <c r="AF6" s="303">
        <f>'5-Year Plan (2014-19)'!CE110</f>
        <v>0</v>
      </c>
      <c r="AG6" s="302">
        <f>'5-Year Plan (2014-19)'!CF110</f>
        <v>0</v>
      </c>
      <c r="AH6" s="302" t="str">
        <f>'5-Year Plan (2014-19)'!CG110</f>
        <v/>
      </c>
      <c r="AI6" s="303">
        <f>'5-Year Plan (2014-19)'!CH110</f>
        <v>0</v>
      </c>
      <c r="AJ6" s="302">
        <f>'5-Year Plan (2014-19)'!CI110</f>
        <v>0</v>
      </c>
      <c r="AK6" s="302" t="str">
        <f>'5-Year Plan (2014-19)'!CJ110</f>
        <v/>
      </c>
      <c r="AL6" s="303">
        <f>'5-Year Plan (2014-19)'!CK110</f>
        <v>0</v>
      </c>
      <c r="AM6" s="302">
        <f>'5-Year Plan (2014-19)'!CL110</f>
        <v>0</v>
      </c>
      <c r="AN6" s="302" t="str">
        <f>'5-Year Plan (2014-19)'!CM110</f>
        <v/>
      </c>
      <c r="AO6" s="303">
        <f>'5-Year Plan (2014-19)'!CN110</f>
        <v>0</v>
      </c>
      <c r="AP6" s="302">
        <f>'5-Year Plan (2014-19)'!CO110</f>
        <v>0</v>
      </c>
      <c r="AQ6" s="302" t="str">
        <f>'5-Year Plan (2014-19)'!CP110</f>
        <v/>
      </c>
      <c r="AR6" s="303">
        <f>'5-Year Plan (2014-19)'!CQ110</f>
        <v>0</v>
      </c>
      <c r="AS6" s="302">
        <f>'5-Year Plan (2014-19)'!CR110</f>
        <v>0</v>
      </c>
      <c r="AT6" s="302" t="str">
        <f>'5-Year Plan (2014-19)'!CS110</f>
        <v/>
      </c>
      <c r="AU6" s="303">
        <f>'5-Year Plan (2014-19)'!CT110</f>
        <v>0</v>
      </c>
      <c r="AV6" s="303">
        <f>'5-Year Plan (2014-19)'!CU110</f>
        <v>0</v>
      </c>
      <c r="AW6" s="303">
        <f>'5-Year Plan (2014-19)'!CV110</f>
        <v>0</v>
      </c>
      <c r="AX6" s="303">
        <f>'5-Year Plan (2014-19)'!CW110</f>
        <v>0</v>
      </c>
      <c r="AY6" s="303">
        <f>'5-Year Plan (2014-19)'!CX110</f>
        <v>0</v>
      </c>
      <c r="AZ6" s="601">
        <f>'5-Year Plan (2014-19)'!CY110</f>
        <v>0</v>
      </c>
      <c r="BA6" s="593"/>
    </row>
    <row r="7" spans="1:53">
      <c r="A7" s="24"/>
      <c r="B7" s="16" t="s">
        <v>20</v>
      </c>
      <c r="C7" s="17" t="s">
        <v>1</v>
      </c>
      <c r="D7" s="32">
        <f>'5-Year Plan (2014-19)'!BC111</f>
        <v>0</v>
      </c>
      <c r="E7" s="32" t="str">
        <f>'5-Year Plan (2014-19)'!BD111</f>
        <v/>
      </c>
      <c r="F7" s="35">
        <f>'5-Year Plan (2014-19)'!BE111</f>
        <v>0</v>
      </c>
      <c r="G7" s="32">
        <f>'5-Year Plan (2014-19)'!BF111</f>
        <v>4500</v>
      </c>
      <c r="H7" s="32">
        <f>'5-Year Plan (2014-19)'!BG111</f>
        <v>55</v>
      </c>
      <c r="I7" s="35">
        <f>'5-Year Plan (2014-19)'!BH111</f>
        <v>247500</v>
      </c>
      <c r="J7" s="32">
        <f>'5-Year Plan (2014-19)'!BI111</f>
        <v>0</v>
      </c>
      <c r="K7" s="32" t="str">
        <f>'5-Year Plan (2014-19)'!BJ111</f>
        <v/>
      </c>
      <c r="L7" s="35">
        <f>'5-Year Plan (2014-19)'!BK111</f>
        <v>0</v>
      </c>
      <c r="M7" s="32">
        <f>'5-Year Plan (2014-19)'!BL111</f>
        <v>0</v>
      </c>
      <c r="N7" s="32" t="str">
        <f>'5-Year Plan (2014-19)'!BM111</f>
        <v/>
      </c>
      <c r="O7" s="35">
        <f>'5-Year Plan (2014-19)'!BN111</f>
        <v>0</v>
      </c>
      <c r="P7" s="32">
        <f>'5-Year Plan (2014-19)'!BO111</f>
        <v>750</v>
      </c>
      <c r="Q7" s="32">
        <f>'5-Year Plan (2014-19)'!BP111</f>
        <v>1200</v>
      </c>
      <c r="R7" s="35">
        <f>'5-Year Plan (2014-19)'!BQ111</f>
        <v>900000</v>
      </c>
      <c r="S7" s="32">
        <f>'5-Year Plan (2014-19)'!BR111</f>
        <v>100</v>
      </c>
      <c r="T7" s="32">
        <f>'5-Year Plan (2014-19)'!BS111</f>
        <v>762</v>
      </c>
      <c r="U7" s="35">
        <f>'5-Year Plan (2014-19)'!BT111</f>
        <v>76200</v>
      </c>
      <c r="V7" s="669"/>
      <c r="W7" s="35"/>
      <c r="X7" s="35"/>
      <c r="Y7" s="32">
        <f>'5-Year Plan (2014-19)'!BX111</f>
        <v>1700000</v>
      </c>
      <c r="Z7" s="229">
        <f>'5-Year Plan (2014-19)'!BY111</f>
        <v>0.56999999999999995</v>
      </c>
      <c r="AA7" s="35">
        <f>'5-Year Plan (2014-19)'!BZ111</f>
        <v>969000</v>
      </c>
      <c r="AB7" s="32">
        <f>'5-Year Plan (2014-19)'!CA111</f>
        <v>1800000</v>
      </c>
      <c r="AC7" s="32">
        <f>'5-Year Plan (2014-19)'!CB111</f>
        <v>0</v>
      </c>
      <c r="AD7" s="32" t="str">
        <f>'5-Year Plan (2014-19)'!CC111</f>
        <v/>
      </c>
      <c r="AE7" s="35">
        <f>'5-Year Plan (2014-19)'!CD111</f>
        <v>0</v>
      </c>
      <c r="AF7" s="35">
        <f>'5-Year Plan (2014-19)'!CE111</f>
        <v>2192700</v>
      </c>
      <c r="AG7" s="32">
        <f>'5-Year Plan (2014-19)'!CF111</f>
        <v>0</v>
      </c>
      <c r="AH7" s="32">
        <f>'5-Year Plan (2014-19)'!CG111</f>
        <v>0</v>
      </c>
      <c r="AI7" s="35">
        <f>'5-Year Plan (2014-19)'!CH111</f>
        <v>0</v>
      </c>
      <c r="AJ7" s="32">
        <f>'5-Year Plan (2014-19)'!CI111</f>
        <v>0</v>
      </c>
      <c r="AK7" s="32" t="str">
        <f>'5-Year Plan (2014-19)'!CJ111</f>
        <v/>
      </c>
      <c r="AL7" s="35">
        <f>'5-Year Plan (2014-19)'!CK111</f>
        <v>0</v>
      </c>
      <c r="AM7" s="32">
        <f>'5-Year Plan (2014-19)'!CL111</f>
        <v>750</v>
      </c>
      <c r="AN7" s="32">
        <f>'5-Year Plan (2014-19)'!CM111</f>
        <v>1600</v>
      </c>
      <c r="AO7" s="35">
        <f>'5-Year Plan (2014-19)'!CN111</f>
        <v>1200000</v>
      </c>
      <c r="AP7" s="32">
        <f>'5-Year Plan (2014-19)'!CO111</f>
        <v>0</v>
      </c>
      <c r="AQ7" s="32">
        <f>'5-Year Plan (2014-19)'!CP111</f>
        <v>0</v>
      </c>
      <c r="AR7" s="35">
        <f>'5-Year Plan (2014-19)'!CQ111</f>
        <v>0</v>
      </c>
      <c r="AS7" s="32">
        <f>'5-Year Plan (2014-19)'!CR111</f>
        <v>0</v>
      </c>
      <c r="AT7" s="32" t="str">
        <f>'5-Year Plan (2014-19)'!CS111</f>
        <v/>
      </c>
      <c r="AU7" s="35">
        <f>'5-Year Plan (2014-19)'!CT111</f>
        <v>0</v>
      </c>
      <c r="AV7" s="35">
        <f>'5-Year Plan (2014-19)'!CU111</f>
        <v>1200000</v>
      </c>
      <c r="AW7" s="35">
        <f>'5-Year Plan (2014-19)'!CV111</f>
        <v>50000</v>
      </c>
      <c r="AX7" s="35">
        <f>'5-Year Plan (2014-19)'!CW111</f>
        <v>5000</v>
      </c>
      <c r="AY7" s="399">
        <f>'5-Year Plan (2014-19)'!CX111</f>
        <v>500270</v>
      </c>
      <c r="AZ7" s="45">
        <f>'5-Year Plan (2014-19)'!CY111</f>
        <v>3947970</v>
      </c>
      <c r="BA7" s="593"/>
    </row>
    <row r="8" spans="1:53">
      <c r="A8" s="24"/>
      <c r="B8" s="16"/>
      <c r="C8" s="17" t="s">
        <v>55</v>
      </c>
      <c r="D8" s="32">
        <f>'5-Year Plan (2014-19)'!BC112</f>
        <v>0</v>
      </c>
      <c r="E8" s="32" t="str">
        <f>'5-Year Plan (2014-19)'!BD112</f>
        <v/>
      </c>
      <c r="F8" s="35">
        <f>'5-Year Plan (2014-19)'!BE112</f>
        <v>0</v>
      </c>
      <c r="G8" s="32">
        <f>'5-Year Plan (2014-19)'!BF112</f>
        <v>0</v>
      </c>
      <c r="H8" s="32" t="str">
        <f>'5-Year Plan (2014-19)'!BG112</f>
        <v/>
      </c>
      <c r="I8" s="35">
        <f>'5-Year Plan (2014-19)'!BH112</f>
        <v>0</v>
      </c>
      <c r="J8" s="32">
        <f>'5-Year Plan (2014-19)'!BI112</f>
        <v>0</v>
      </c>
      <c r="K8" s="32" t="str">
        <f>'5-Year Plan (2014-19)'!BJ112</f>
        <v/>
      </c>
      <c r="L8" s="35">
        <f>'5-Year Plan (2014-19)'!BK112</f>
        <v>0</v>
      </c>
      <c r="M8" s="32">
        <f>'5-Year Plan (2014-19)'!BL112</f>
        <v>0</v>
      </c>
      <c r="N8" s="32" t="str">
        <f>'5-Year Plan (2014-19)'!BM112</f>
        <v/>
      </c>
      <c r="O8" s="35">
        <f>'5-Year Plan (2014-19)'!BN112</f>
        <v>0</v>
      </c>
      <c r="P8" s="32">
        <f>'5-Year Plan (2014-19)'!BO112</f>
        <v>0</v>
      </c>
      <c r="Q8" s="32" t="str">
        <f>'5-Year Plan (2014-19)'!BP112</f>
        <v/>
      </c>
      <c r="R8" s="35">
        <f>'5-Year Plan (2014-19)'!BQ112</f>
        <v>0</v>
      </c>
      <c r="S8" s="32">
        <f>'5-Year Plan (2014-19)'!BR112</f>
        <v>0</v>
      </c>
      <c r="T8" s="32" t="str">
        <f>'5-Year Plan (2014-19)'!BS112</f>
        <v/>
      </c>
      <c r="U8" s="35">
        <f>'5-Year Plan (2014-19)'!BT112</f>
        <v>0</v>
      </c>
      <c r="V8" s="669"/>
      <c r="W8" s="35"/>
      <c r="X8" s="35"/>
      <c r="Y8" s="32">
        <f>'5-Year Plan (2014-19)'!BX112</f>
        <v>1175000</v>
      </c>
      <c r="Z8" s="229">
        <f>'5-Year Plan (2014-19)'!BY112</f>
        <v>0.56999999999999995</v>
      </c>
      <c r="AA8" s="35">
        <f>'5-Year Plan (2014-19)'!BZ112</f>
        <v>669750</v>
      </c>
      <c r="AB8" s="32">
        <f>'5-Year Plan (2014-19)'!CA112</f>
        <v>1200000</v>
      </c>
      <c r="AC8" s="32">
        <f>'5-Year Plan (2014-19)'!CB112</f>
        <v>0</v>
      </c>
      <c r="AD8" s="32" t="str">
        <f>'5-Year Plan (2014-19)'!CC112</f>
        <v/>
      </c>
      <c r="AE8" s="35">
        <f>'5-Year Plan (2014-19)'!CD112</f>
        <v>0</v>
      </c>
      <c r="AF8" s="35">
        <f>'5-Year Plan (2014-19)'!CE112</f>
        <v>669750</v>
      </c>
      <c r="AG8" s="32">
        <f>'5-Year Plan (2014-19)'!CF112</f>
        <v>0</v>
      </c>
      <c r="AH8" s="32" t="str">
        <f>'5-Year Plan (2014-19)'!CG112</f>
        <v/>
      </c>
      <c r="AI8" s="35">
        <f>'5-Year Plan (2014-19)'!CH112</f>
        <v>0</v>
      </c>
      <c r="AJ8" s="32">
        <f>'5-Year Plan (2014-19)'!CI112</f>
        <v>0</v>
      </c>
      <c r="AK8" s="32" t="str">
        <f>'5-Year Plan (2014-19)'!CJ112</f>
        <v/>
      </c>
      <c r="AL8" s="35">
        <f>'5-Year Plan (2014-19)'!CK112</f>
        <v>0</v>
      </c>
      <c r="AM8" s="32">
        <f>'5-Year Plan (2014-19)'!CL112</f>
        <v>0</v>
      </c>
      <c r="AN8" s="32" t="str">
        <f>'5-Year Plan (2014-19)'!CM112</f>
        <v/>
      </c>
      <c r="AO8" s="35">
        <f>'5-Year Plan (2014-19)'!CN112</f>
        <v>0</v>
      </c>
      <c r="AP8" s="32">
        <f>'5-Year Plan (2014-19)'!CO112</f>
        <v>0</v>
      </c>
      <c r="AQ8" s="32" t="str">
        <f>'5-Year Plan (2014-19)'!CP112</f>
        <v/>
      </c>
      <c r="AR8" s="35">
        <f>'5-Year Plan (2014-19)'!CQ112</f>
        <v>0</v>
      </c>
      <c r="AS8" s="32">
        <f>'5-Year Plan (2014-19)'!CR112</f>
        <v>0</v>
      </c>
      <c r="AT8" s="32" t="str">
        <f>'5-Year Plan (2014-19)'!CS112</f>
        <v/>
      </c>
      <c r="AU8" s="35">
        <f>'5-Year Plan (2014-19)'!CT112</f>
        <v>0</v>
      </c>
      <c r="AV8" s="35">
        <f>'5-Year Plan (2014-19)'!CU112</f>
        <v>0</v>
      </c>
      <c r="AW8" s="35">
        <f>'5-Year Plan (2014-19)'!CV112</f>
        <v>0</v>
      </c>
      <c r="AX8" s="35">
        <f>'5-Year Plan (2014-19)'!CW112</f>
        <v>0</v>
      </c>
      <c r="AY8" s="399">
        <f>'5-Year Plan (2014-19)'!CX112</f>
        <v>66975</v>
      </c>
      <c r="AZ8" s="45">
        <f>'5-Year Plan (2014-19)'!CY112</f>
        <v>736725</v>
      </c>
      <c r="BA8" s="593"/>
    </row>
    <row r="9" spans="1:53" ht="42.75">
      <c r="A9" s="24"/>
      <c r="B9" s="16"/>
      <c r="C9" s="17" t="s">
        <v>56</v>
      </c>
      <c r="D9" s="32">
        <f>'5-Year Plan (2014-19)'!BC114</f>
        <v>0</v>
      </c>
      <c r="E9" s="32" t="str">
        <f>'5-Year Plan (2014-19)'!BD114</f>
        <v/>
      </c>
      <c r="F9" s="35">
        <f>'5-Year Plan (2014-19)'!BE114</f>
        <v>0</v>
      </c>
      <c r="G9" s="32">
        <f>'5-Year Plan (2014-19)'!BF114</f>
        <v>55</v>
      </c>
      <c r="H9" s="32">
        <f>'5-Year Plan (2014-19)'!BG114</f>
        <v>55</v>
      </c>
      <c r="I9" s="35">
        <f>'5-Year Plan (2014-19)'!BH114</f>
        <v>3025</v>
      </c>
      <c r="J9" s="32">
        <f>'5-Year Plan (2014-19)'!BI114</f>
        <v>0</v>
      </c>
      <c r="K9" s="32" t="str">
        <f>'5-Year Plan (2014-19)'!BJ114</f>
        <v/>
      </c>
      <c r="L9" s="35">
        <f>'5-Year Plan (2014-19)'!BK114</f>
        <v>0</v>
      </c>
      <c r="M9" s="32">
        <f>'5-Year Plan (2014-19)'!BL114</f>
        <v>0</v>
      </c>
      <c r="N9" s="32" t="str">
        <f>'5-Year Plan (2014-19)'!BM114</f>
        <v/>
      </c>
      <c r="O9" s="35">
        <f>'5-Year Plan (2014-19)'!BN114</f>
        <v>0</v>
      </c>
      <c r="P9" s="32">
        <f>'5-Year Plan (2014-19)'!BO114</f>
        <v>0</v>
      </c>
      <c r="Q9" s="32" t="str">
        <f>'5-Year Plan (2014-19)'!BP114</f>
        <v/>
      </c>
      <c r="R9" s="35">
        <f>'5-Year Plan (2014-19)'!BQ114</f>
        <v>0</v>
      </c>
      <c r="S9" s="32">
        <f>'5-Year Plan (2014-19)'!BR114</f>
        <v>0</v>
      </c>
      <c r="T9" s="32" t="str">
        <f>'5-Year Plan (2014-19)'!BS114</f>
        <v/>
      </c>
      <c r="U9" s="35">
        <f>'5-Year Plan (2014-19)'!BT114</f>
        <v>0</v>
      </c>
      <c r="V9" s="669"/>
      <c r="W9" s="35"/>
      <c r="X9" s="35"/>
      <c r="Y9" s="32">
        <f>'5-Year Plan (2014-19)'!BX114</f>
        <v>0</v>
      </c>
      <c r="Z9" s="229" t="str">
        <f>'5-Year Plan (2014-19)'!BY114</f>
        <v/>
      </c>
      <c r="AA9" s="35">
        <f>'5-Year Plan (2014-19)'!BZ114</f>
        <v>0</v>
      </c>
      <c r="AB9" s="32">
        <f>'5-Year Plan (2014-19)'!CA114</f>
        <v>0</v>
      </c>
      <c r="AC9" s="32">
        <f>'5-Year Plan (2014-19)'!CB114</f>
        <v>0</v>
      </c>
      <c r="AD9" s="32" t="str">
        <f>'5-Year Plan (2014-19)'!CC114</f>
        <v/>
      </c>
      <c r="AE9" s="35">
        <f>'5-Year Plan (2014-19)'!CD114</f>
        <v>0</v>
      </c>
      <c r="AF9" s="35">
        <f>'5-Year Plan (2014-19)'!CE114</f>
        <v>3025</v>
      </c>
      <c r="AG9" s="32">
        <f>'5-Year Plan (2014-19)'!CF114</f>
        <v>1100</v>
      </c>
      <c r="AH9" s="32">
        <f>'5-Year Plan (2014-19)'!CG114</f>
        <v>23</v>
      </c>
      <c r="AI9" s="35">
        <f>'5-Year Plan (2014-19)'!CH114</f>
        <v>25300</v>
      </c>
      <c r="AJ9" s="32">
        <f>'5-Year Plan (2014-19)'!CI114</f>
        <v>0</v>
      </c>
      <c r="AK9" s="32" t="str">
        <f>'5-Year Plan (2014-19)'!CJ114</f>
        <v/>
      </c>
      <c r="AL9" s="35">
        <f>'5-Year Plan (2014-19)'!CK114</f>
        <v>0</v>
      </c>
      <c r="AM9" s="32">
        <f>'5-Year Plan (2014-19)'!CL114</f>
        <v>0</v>
      </c>
      <c r="AN9" s="32" t="str">
        <f>'5-Year Plan (2014-19)'!CM114</f>
        <v/>
      </c>
      <c r="AO9" s="35">
        <f>'5-Year Plan (2014-19)'!CN114</f>
        <v>0</v>
      </c>
      <c r="AP9" s="32">
        <f>'5-Year Plan (2014-19)'!CO114</f>
        <v>350</v>
      </c>
      <c r="AQ9" s="32">
        <f>'5-Year Plan (2014-19)'!CP114</f>
        <v>0</v>
      </c>
      <c r="AR9" s="35">
        <f>'5-Year Plan (2014-19)'!CQ114</f>
        <v>64750</v>
      </c>
      <c r="AS9" s="32">
        <f>'5-Year Plan (2014-19)'!CR114</f>
        <v>0</v>
      </c>
      <c r="AT9" s="32" t="str">
        <f>'5-Year Plan (2014-19)'!CS114</f>
        <v/>
      </c>
      <c r="AU9" s="35">
        <f>'5-Year Plan (2014-19)'!CT114</f>
        <v>0</v>
      </c>
      <c r="AV9" s="35">
        <f>'5-Year Plan (2014-19)'!CU114</f>
        <v>90050</v>
      </c>
      <c r="AW9" s="35">
        <f>'5-Year Plan (2014-19)'!CV114</f>
        <v>0</v>
      </c>
      <c r="AX9" s="35">
        <f>'5-Year Plan (2014-19)'!CW114</f>
        <v>0</v>
      </c>
      <c r="AY9" s="399">
        <f>'5-Year Plan (2014-19)'!CX114</f>
        <v>9307.5</v>
      </c>
      <c r="AZ9" s="45">
        <f>'5-Year Plan (2014-19)'!CY114</f>
        <v>102382.5</v>
      </c>
      <c r="BA9" s="593"/>
    </row>
    <row r="10" spans="1:53">
      <c r="A10" s="24"/>
      <c r="B10" s="18"/>
      <c r="C10" s="19" t="s">
        <v>57</v>
      </c>
      <c r="D10" s="32">
        <f>'5-Year Plan (2014-19)'!BC115</f>
        <v>0</v>
      </c>
      <c r="E10" s="32" t="str">
        <f>'5-Year Plan (2014-19)'!BD115</f>
        <v/>
      </c>
      <c r="F10" s="35">
        <f>'5-Year Plan (2014-19)'!BE115</f>
        <v>0</v>
      </c>
      <c r="G10" s="32">
        <f>'5-Year Plan (2014-19)'!BF115</f>
        <v>0</v>
      </c>
      <c r="H10" s="32" t="str">
        <f>'5-Year Plan (2014-19)'!BG115</f>
        <v/>
      </c>
      <c r="I10" s="35">
        <f>'5-Year Plan (2014-19)'!BH115</f>
        <v>0</v>
      </c>
      <c r="J10" s="32">
        <f>'5-Year Plan (2014-19)'!BI115</f>
        <v>0</v>
      </c>
      <c r="K10" s="32" t="str">
        <f>'5-Year Plan (2014-19)'!BJ115</f>
        <v/>
      </c>
      <c r="L10" s="35">
        <f>'5-Year Plan (2014-19)'!BK115</f>
        <v>0</v>
      </c>
      <c r="M10" s="32">
        <f>'5-Year Plan (2014-19)'!BL115</f>
        <v>0</v>
      </c>
      <c r="N10" s="32" t="str">
        <f>'5-Year Plan (2014-19)'!BM115</f>
        <v/>
      </c>
      <c r="O10" s="35">
        <f>'5-Year Plan (2014-19)'!BN115</f>
        <v>0</v>
      </c>
      <c r="P10" s="32">
        <f>'5-Year Plan (2014-19)'!BO115</f>
        <v>0</v>
      </c>
      <c r="Q10" s="32" t="str">
        <f>'5-Year Plan (2014-19)'!BP115</f>
        <v/>
      </c>
      <c r="R10" s="35">
        <f>'5-Year Plan (2014-19)'!BQ115</f>
        <v>0</v>
      </c>
      <c r="S10" s="32">
        <f>'5-Year Plan (2014-19)'!BR115</f>
        <v>0</v>
      </c>
      <c r="T10" s="32" t="str">
        <f>'5-Year Plan (2014-19)'!BS115</f>
        <v/>
      </c>
      <c r="U10" s="35">
        <f>'5-Year Plan (2014-19)'!BT115</f>
        <v>0</v>
      </c>
      <c r="V10" s="669"/>
      <c r="W10" s="35"/>
      <c r="X10" s="35"/>
      <c r="Y10" s="32">
        <f>'5-Year Plan (2014-19)'!BX115</f>
        <v>0</v>
      </c>
      <c r="Z10" s="229" t="str">
        <f>'5-Year Plan (2014-19)'!BY115</f>
        <v/>
      </c>
      <c r="AA10" s="35">
        <f>'5-Year Plan (2014-19)'!BZ115</f>
        <v>0</v>
      </c>
      <c r="AB10" s="32">
        <f>'5-Year Plan (2014-19)'!CA115</f>
        <v>0</v>
      </c>
      <c r="AC10" s="32">
        <f>'5-Year Plan (2014-19)'!CB115</f>
        <v>0</v>
      </c>
      <c r="AD10" s="32" t="str">
        <f>'5-Year Plan (2014-19)'!CC115</f>
        <v/>
      </c>
      <c r="AE10" s="35">
        <f>'5-Year Plan (2014-19)'!CD115</f>
        <v>0</v>
      </c>
      <c r="AF10" s="41">
        <f>'5-Year Plan (2014-19)'!CE115</f>
        <v>0</v>
      </c>
      <c r="AG10" s="32">
        <f>'5-Year Plan (2014-19)'!CF115</f>
        <v>0</v>
      </c>
      <c r="AH10" s="32" t="str">
        <f>'5-Year Plan (2014-19)'!CG115</f>
        <v/>
      </c>
      <c r="AI10" s="35">
        <f>'5-Year Plan (2014-19)'!CH115</f>
        <v>0</v>
      </c>
      <c r="AJ10" s="32">
        <f>'5-Year Plan (2014-19)'!CI115</f>
        <v>0</v>
      </c>
      <c r="AK10" s="32" t="str">
        <f>'5-Year Plan (2014-19)'!CJ115</f>
        <v/>
      </c>
      <c r="AL10" s="35">
        <f>'5-Year Plan (2014-19)'!CK115</f>
        <v>0</v>
      </c>
      <c r="AM10" s="32">
        <f>'5-Year Plan (2014-19)'!CL115</f>
        <v>0</v>
      </c>
      <c r="AN10" s="32" t="str">
        <f>'5-Year Plan (2014-19)'!CM115</f>
        <v/>
      </c>
      <c r="AO10" s="35">
        <f>'5-Year Plan (2014-19)'!CN115</f>
        <v>0</v>
      </c>
      <c r="AP10" s="32">
        <f>'5-Year Plan (2014-19)'!CO115</f>
        <v>0</v>
      </c>
      <c r="AQ10" s="32" t="str">
        <f>'5-Year Plan (2014-19)'!CP115</f>
        <v/>
      </c>
      <c r="AR10" s="35">
        <f>'5-Year Plan (2014-19)'!CQ115</f>
        <v>0</v>
      </c>
      <c r="AS10" s="32">
        <f>'5-Year Plan (2014-19)'!CR115</f>
        <v>0</v>
      </c>
      <c r="AT10" s="32" t="str">
        <f>'5-Year Plan (2014-19)'!CS115</f>
        <v/>
      </c>
      <c r="AU10" s="35">
        <f>'5-Year Plan (2014-19)'!CT115</f>
        <v>0</v>
      </c>
      <c r="AV10" s="35">
        <f>'5-Year Plan (2014-19)'!CU115</f>
        <v>0</v>
      </c>
      <c r="AW10" s="35">
        <f>'5-Year Plan (2014-19)'!CV115</f>
        <v>0</v>
      </c>
      <c r="AX10" s="35">
        <f>'5-Year Plan (2014-19)'!CW115</f>
        <v>0</v>
      </c>
      <c r="AY10" s="399">
        <f>'5-Year Plan (2014-19)'!CX115</f>
        <v>0</v>
      </c>
      <c r="AZ10" s="45">
        <f>'5-Year Plan (2014-19)'!CY115</f>
        <v>0</v>
      </c>
      <c r="BA10" s="593"/>
    </row>
    <row r="11" spans="1:53" ht="30">
      <c r="A11" s="24"/>
      <c r="B11" s="20" t="s">
        <v>140</v>
      </c>
      <c r="C11" s="19"/>
      <c r="D11" s="33">
        <f>'5-Year Plan (2014-19)'!BC116</f>
        <v>0</v>
      </c>
      <c r="E11" s="33" t="str">
        <f>'5-Year Plan (2014-19)'!BD116</f>
        <v/>
      </c>
      <c r="F11" s="36">
        <f>'5-Year Plan (2014-19)'!BE116</f>
        <v>0</v>
      </c>
      <c r="G11" s="33">
        <f>'5-Year Plan (2014-19)'!BF116</f>
        <v>4555</v>
      </c>
      <c r="H11" s="33">
        <f>'5-Year Plan (2014-19)'!BG116</f>
        <v>55</v>
      </c>
      <c r="I11" s="36">
        <f>'5-Year Plan (2014-19)'!BH116</f>
        <v>250525</v>
      </c>
      <c r="J11" s="33">
        <f>'5-Year Plan (2014-19)'!BI116</f>
        <v>0</v>
      </c>
      <c r="K11" s="33" t="str">
        <f>'5-Year Plan (2014-19)'!BJ116</f>
        <v/>
      </c>
      <c r="L11" s="36">
        <f>'5-Year Plan (2014-19)'!BK116</f>
        <v>0</v>
      </c>
      <c r="M11" s="33">
        <f>'5-Year Plan (2014-19)'!BL116</f>
        <v>0</v>
      </c>
      <c r="N11" s="33" t="str">
        <f>'5-Year Plan (2014-19)'!BM116</f>
        <v/>
      </c>
      <c r="O11" s="36">
        <f>'5-Year Plan (2014-19)'!BN116</f>
        <v>0</v>
      </c>
      <c r="P11" s="33">
        <f>'5-Year Plan (2014-19)'!BO116</f>
        <v>750</v>
      </c>
      <c r="Q11" s="33">
        <f>'5-Year Plan (2014-19)'!BP116</f>
        <v>1200</v>
      </c>
      <c r="R11" s="36">
        <f>'5-Year Plan (2014-19)'!BQ116</f>
        <v>900000</v>
      </c>
      <c r="S11" s="33">
        <f>'5-Year Plan (2014-19)'!BR116</f>
        <v>100</v>
      </c>
      <c r="T11" s="33">
        <f>'5-Year Plan (2014-19)'!BS116</f>
        <v>762</v>
      </c>
      <c r="U11" s="36">
        <f>'5-Year Plan (2014-19)'!BT116</f>
        <v>76200</v>
      </c>
      <c r="V11" s="670">
        <f>'5-Year Plan (2014-19)'!BU116</f>
        <v>0</v>
      </c>
      <c r="W11" s="36">
        <f>'5-Year Plan (2014-19)'!BV116</f>
        <v>0</v>
      </c>
      <c r="X11" s="36">
        <f>'5-Year Plan (2014-19)'!BW116</f>
        <v>0</v>
      </c>
      <c r="Y11" s="33">
        <f>'5-Year Plan (2014-19)'!BX116</f>
        <v>2875000</v>
      </c>
      <c r="Z11" s="230">
        <f>'5-Year Plan (2014-19)'!BY116</f>
        <v>0.56999999999999995</v>
      </c>
      <c r="AA11" s="36">
        <f>'5-Year Plan (2014-19)'!BZ116</f>
        <v>1638750</v>
      </c>
      <c r="AB11" s="33">
        <f>'5-Year Plan (2014-19)'!CA116</f>
        <v>3000000</v>
      </c>
      <c r="AC11" s="33">
        <f>'5-Year Plan (2014-19)'!CB116</f>
        <v>0</v>
      </c>
      <c r="AD11" s="33" t="str">
        <f>'5-Year Plan (2014-19)'!CC116</f>
        <v/>
      </c>
      <c r="AE11" s="36">
        <f>'5-Year Plan (2014-19)'!CD116</f>
        <v>0</v>
      </c>
      <c r="AF11" s="41">
        <f>'5-Year Plan (2014-19)'!CE116</f>
        <v>2865475</v>
      </c>
      <c r="AG11" s="33">
        <f>'5-Year Plan (2014-19)'!CF116</f>
        <v>7100</v>
      </c>
      <c r="AH11" s="33">
        <f>'5-Year Plan (2014-19)'!CG116</f>
        <v>28.91549295774648</v>
      </c>
      <c r="AI11" s="36">
        <f>'5-Year Plan (2014-19)'!CH116</f>
        <v>205300</v>
      </c>
      <c r="AJ11" s="33">
        <f>'5-Year Plan (2014-19)'!CI116</f>
        <v>0</v>
      </c>
      <c r="AK11" s="33" t="str">
        <f>'5-Year Plan (2014-19)'!CJ116</f>
        <v/>
      </c>
      <c r="AL11" s="36">
        <f>'5-Year Plan (2014-19)'!CK116</f>
        <v>0</v>
      </c>
      <c r="AM11" s="33">
        <f>'5-Year Plan (2014-19)'!CL116</f>
        <v>750</v>
      </c>
      <c r="AN11" s="33">
        <f>'5-Year Plan (2014-19)'!CM116</f>
        <v>1600</v>
      </c>
      <c r="AO11" s="36">
        <f>'5-Year Plan (2014-19)'!CN116</f>
        <v>1200000</v>
      </c>
      <c r="AP11" s="33">
        <f>'5-Year Plan (2014-19)'!CO116</f>
        <v>6850</v>
      </c>
      <c r="AQ11" s="33">
        <f>'5-Year Plan (2014-19)'!CP116</f>
        <v>218.21167883211677</v>
      </c>
      <c r="AR11" s="36">
        <f>'5-Year Plan (2014-19)'!CQ116</f>
        <v>1494750</v>
      </c>
      <c r="AS11" s="33">
        <f>'5-Year Plan (2014-19)'!CR116</f>
        <v>0</v>
      </c>
      <c r="AT11" s="33" t="str">
        <f>'5-Year Plan (2014-19)'!CS116</f>
        <v/>
      </c>
      <c r="AU11" s="36">
        <f>'5-Year Plan (2014-19)'!CT116</f>
        <v>0</v>
      </c>
      <c r="AV11" s="36">
        <f>'5-Year Plan (2014-19)'!CU116</f>
        <v>2900050</v>
      </c>
      <c r="AW11" s="36">
        <f>'5-Year Plan (2014-19)'!CV116</f>
        <v>50000</v>
      </c>
      <c r="AX11" s="36">
        <f>'5-Year Plan (2014-19)'!CW116</f>
        <v>5000</v>
      </c>
      <c r="AY11" s="36">
        <f>'5-Year Plan (2014-19)'!CX116</f>
        <v>576552.5</v>
      </c>
      <c r="AZ11" s="214">
        <f>'5-Year Plan (2014-19)'!CY116</f>
        <v>6397077.5</v>
      </c>
      <c r="BA11" s="593"/>
    </row>
    <row r="12" spans="1:53" ht="28.5">
      <c r="A12" s="24"/>
      <c r="B12" s="16" t="s">
        <v>21</v>
      </c>
      <c r="C12" s="17" t="s">
        <v>1</v>
      </c>
      <c r="D12" s="32">
        <f>'5-Year Plan (2014-19)'!BC117</f>
        <v>219</v>
      </c>
      <c r="E12" s="32">
        <f>'5-Year Plan (2014-19)'!BD117</f>
        <v>60</v>
      </c>
      <c r="F12" s="35">
        <f>'5-Year Plan (2014-19)'!BE117</f>
        <v>13078</v>
      </c>
      <c r="G12" s="32">
        <f>'5-Year Plan (2014-19)'!BF117</f>
        <v>0</v>
      </c>
      <c r="H12" s="32" t="str">
        <f>'5-Year Plan (2014-19)'!BG117</f>
        <v/>
      </c>
      <c r="I12" s="35">
        <f>'5-Year Plan (2014-19)'!BH117</f>
        <v>0</v>
      </c>
      <c r="J12" s="32">
        <f>'5-Year Plan (2014-19)'!BI117</f>
        <v>115</v>
      </c>
      <c r="K12" s="32">
        <f>'5-Year Plan (2014-19)'!BJ117</f>
        <v>60.052173913043475</v>
      </c>
      <c r="L12" s="35">
        <f>'5-Year Plan (2014-19)'!BK117</f>
        <v>6906</v>
      </c>
      <c r="M12" s="32">
        <f>'5-Year Plan (2014-19)'!BL117</f>
        <v>150</v>
      </c>
      <c r="N12" s="32">
        <f>'5-Year Plan (2014-19)'!BM117</f>
        <v>60</v>
      </c>
      <c r="O12" s="35">
        <f>'5-Year Plan (2014-19)'!BN117</f>
        <v>9000</v>
      </c>
      <c r="P12" s="32">
        <f>'5-Year Plan (2014-19)'!BO117</f>
        <v>125</v>
      </c>
      <c r="Q12" s="32">
        <f>'5-Year Plan (2014-19)'!BP117</f>
        <v>1000</v>
      </c>
      <c r="R12" s="35">
        <f>'5-Year Plan (2014-19)'!BQ117</f>
        <v>125000</v>
      </c>
      <c r="S12" s="32">
        <f>'5-Year Plan (2014-19)'!BR117</f>
        <v>143</v>
      </c>
      <c r="T12" s="32">
        <f>'5-Year Plan (2014-19)'!BS117</f>
        <v>903.14685314685312</v>
      </c>
      <c r="U12" s="35">
        <f>'5-Year Plan (2014-19)'!BT117</f>
        <v>129150</v>
      </c>
      <c r="V12" s="669"/>
      <c r="W12" s="35"/>
      <c r="X12" s="35"/>
      <c r="Y12" s="32">
        <f>'5-Year Plan (2014-19)'!BX117</f>
        <v>73500</v>
      </c>
      <c r="Z12" s="229">
        <f>'5-Year Plan (2014-19)'!BY117</f>
        <v>0.7</v>
      </c>
      <c r="AA12" s="35">
        <f>'5-Year Plan (2014-19)'!BZ117</f>
        <v>51450</v>
      </c>
      <c r="AB12" s="398">
        <f>'5-Year Plan (2014-19)'!CA117</f>
        <v>85000</v>
      </c>
      <c r="AC12" s="32">
        <f>'5-Year Plan (2014-19)'!CB117</f>
        <v>0</v>
      </c>
      <c r="AD12" s="32" t="str">
        <f>'5-Year Plan (2014-19)'!CC117</f>
        <v/>
      </c>
      <c r="AE12" s="35">
        <f>'5-Year Plan (2014-19)'!CD117</f>
        <v>0</v>
      </c>
      <c r="AF12" s="35">
        <f>'5-Year Plan (2014-19)'!CE117</f>
        <v>334584</v>
      </c>
      <c r="AG12" s="32">
        <f>'5-Year Plan (2014-19)'!CF117</f>
        <v>0</v>
      </c>
      <c r="AH12" s="32" t="str">
        <f>'5-Year Plan (2014-19)'!CG117</f>
        <v/>
      </c>
      <c r="AI12" s="35">
        <f>'5-Year Plan (2014-19)'!CH117</f>
        <v>0</v>
      </c>
      <c r="AJ12" s="32">
        <f>'5-Year Plan (2014-19)'!CI117</f>
        <v>0</v>
      </c>
      <c r="AK12" s="32" t="str">
        <f>'5-Year Plan (2014-19)'!CJ117</f>
        <v/>
      </c>
      <c r="AL12" s="35">
        <f>'5-Year Plan (2014-19)'!CK117</f>
        <v>0</v>
      </c>
      <c r="AM12" s="32">
        <f>'5-Year Plan (2014-19)'!CL117</f>
        <v>262</v>
      </c>
      <c r="AN12" s="35">
        <f>'5-Year Plan (2014-19)'!CM117</f>
        <v>1750</v>
      </c>
      <c r="AO12" s="35">
        <f>'5-Year Plan (2014-19)'!CN117</f>
        <v>458500</v>
      </c>
      <c r="AP12" s="32">
        <f>'5-Year Plan (2014-19)'!CO117</f>
        <v>0</v>
      </c>
      <c r="AQ12" s="32" t="str">
        <f>'5-Year Plan (2014-19)'!CP117</f>
        <v/>
      </c>
      <c r="AR12" s="35">
        <f>'5-Year Plan (2014-19)'!CQ117</f>
        <v>0</v>
      </c>
      <c r="AS12" s="32">
        <f>'5-Year Plan (2014-19)'!CR117</f>
        <v>0</v>
      </c>
      <c r="AT12" s="32" t="str">
        <f>'5-Year Plan (2014-19)'!CS117</f>
        <v/>
      </c>
      <c r="AU12" s="35">
        <f>'5-Year Plan (2014-19)'!CT117</f>
        <v>0</v>
      </c>
      <c r="AV12" s="43">
        <f>'5-Year Plan (2014-19)'!CU117</f>
        <v>458500</v>
      </c>
      <c r="AW12" s="35">
        <f>'5-Year Plan (2014-19)'!CV117</f>
        <v>0</v>
      </c>
      <c r="AX12" s="35">
        <f>'5-Year Plan (2014-19)'!CW117</f>
        <v>5000</v>
      </c>
      <c r="AY12" s="399">
        <f>'5-Year Plan (2014-19)'!CX117</f>
        <v>79308</v>
      </c>
      <c r="AZ12" s="45">
        <f>'5-Year Plan (2014-19)'!CY117</f>
        <v>877392</v>
      </c>
      <c r="BA12" s="593"/>
    </row>
    <row r="13" spans="1:53">
      <c r="A13" s="24"/>
      <c r="B13" s="16"/>
      <c r="C13" s="17" t="s">
        <v>55</v>
      </c>
      <c r="D13" s="32">
        <f>'5-Year Plan (2014-19)'!BC118</f>
        <v>0</v>
      </c>
      <c r="E13" s="32" t="str">
        <f>'5-Year Plan (2014-19)'!BD118</f>
        <v/>
      </c>
      <c r="F13" s="35">
        <f>'5-Year Plan (2014-19)'!BE118</f>
        <v>0</v>
      </c>
      <c r="G13" s="32">
        <f>'5-Year Plan (2014-19)'!BF118</f>
        <v>863</v>
      </c>
      <c r="H13" s="32">
        <f>'5-Year Plan (2014-19)'!BG118</f>
        <v>58.56778679026651</v>
      </c>
      <c r="I13" s="35">
        <f>'5-Year Plan (2014-19)'!BH118</f>
        <v>50544</v>
      </c>
      <c r="J13" s="32">
        <f>'5-Year Plan (2014-19)'!BI118</f>
        <v>0</v>
      </c>
      <c r="K13" s="32" t="str">
        <f>'5-Year Plan (2014-19)'!BJ118</f>
        <v/>
      </c>
      <c r="L13" s="35">
        <f>'5-Year Plan (2014-19)'!BK118</f>
        <v>0</v>
      </c>
      <c r="M13" s="32">
        <f>'5-Year Plan (2014-19)'!BL118</f>
        <v>0</v>
      </c>
      <c r="N13" s="32" t="str">
        <f>'5-Year Plan (2014-19)'!BM118</f>
        <v/>
      </c>
      <c r="O13" s="35">
        <f>'5-Year Plan (2014-19)'!BN118</f>
        <v>0</v>
      </c>
      <c r="P13" s="32">
        <f>'5-Year Plan (2014-19)'!BO118</f>
        <v>0</v>
      </c>
      <c r="Q13" s="32" t="str">
        <f>'5-Year Plan (2014-19)'!BP118</f>
        <v/>
      </c>
      <c r="R13" s="35">
        <f>'5-Year Plan (2014-19)'!BQ118</f>
        <v>0</v>
      </c>
      <c r="S13" s="32">
        <f>'5-Year Plan (2014-19)'!BR118</f>
        <v>105</v>
      </c>
      <c r="T13" s="32">
        <f>'5-Year Plan (2014-19)'!BS118</f>
        <v>1066.3619047619047</v>
      </c>
      <c r="U13" s="35">
        <f>'5-Year Plan (2014-19)'!BT118</f>
        <v>111968</v>
      </c>
      <c r="V13" s="669"/>
      <c r="W13" s="35"/>
      <c r="X13" s="35"/>
      <c r="Y13" s="32">
        <f>'5-Year Plan (2014-19)'!BX118</f>
        <v>26050</v>
      </c>
      <c r="Z13" s="229">
        <f>'5-Year Plan (2014-19)'!BY118</f>
        <v>0.7</v>
      </c>
      <c r="AA13" s="35">
        <f>'5-Year Plan (2014-19)'!BZ118</f>
        <v>18235</v>
      </c>
      <c r="AB13" s="32">
        <f>'5-Year Plan (2014-19)'!CA118</f>
        <v>0</v>
      </c>
      <c r="AC13" s="32">
        <f>'5-Year Plan (2014-19)'!CB118</f>
        <v>0</v>
      </c>
      <c r="AD13" s="32" t="str">
        <f>'5-Year Plan (2014-19)'!CC118</f>
        <v/>
      </c>
      <c r="AE13" s="35">
        <f>'5-Year Plan (2014-19)'!CD118</f>
        <v>0</v>
      </c>
      <c r="AF13" s="35">
        <f>'5-Year Plan (2014-19)'!CE118</f>
        <v>180747</v>
      </c>
      <c r="AG13" s="32">
        <f>'5-Year Plan (2014-19)'!CF118</f>
        <v>0</v>
      </c>
      <c r="AH13" s="32" t="str">
        <f>'5-Year Plan (2014-19)'!CG118</f>
        <v/>
      </c>
      <c r="AI13" s="35">
        <f>'5-Year Plan (2014-19)'!CH118</f>
        <v>0</v>
      </c>
      <c r="AJ13" s="32">
        <f>'5-Year Plan (2014-19)'!CI118</f>
        <v>0</v>
      </c>
      <c r="AK13" s="32" t="str">
        <f>'5-Year Plan (2014-19)'!CJ118</f>
        <v/>
      </c>
      <c r="AL13" s="35">
        <f>'5-Year Plan (2014-19)'!CK118</f>
        <v>0</v>
      </c>
      <c r="AM13" s="32">
        <f>'5-Year Plan (2014-19)'!CL118</f>
        <v>0</v>
      </c>
      <c r="AN13" s="32" t="str">
        <f>'5-Year Plan (2014-19)'!CM118</f>
        <v/>
      </c>
      <c r="AO13" s="35">
        <f>'5-Year Plan (2014-19)'!CN118</f>
        <v>0</v>
      </c>
      <c r="AP13" s="32">
        <f>'5-Year Plan (2014-19)'!CO118</f>
        <v>0</v>
      </c>
      <c r="AQ13" s="32" t="str">
        <f>'5-Year Plan (2014-19)'!CP118</f>
        <v/>
      </c>
      <c r="AR13" s="35">
        <f>'5-Year Plan (2014-19)'!CQ118</f>
        <v>0</v>
      </c>
      <c r="AS13" s="32">
        <f>'5-Year Plan (2014-19)'!CR118</f>
        <v>0</v>
      </c>
      <c r="AT13" s="32" t="str">
        <f>'5-Year Plan (2014-19)'!CS118</f>
        <v/>
      </c>
      <c r="AU13" s="35">
        <f>'5-Year Plan (2014-19)'!CT118</f>
        <v>0</v>
      </c>
      <c r="AV13" s="35">
        <f>'5-Year Plan (2014-19)'!CU118</f>
        <v>0</v>
      </c>
      <c r="AW13" s="35">
        <f>'5-Year Plan (2014-19)'!CV118</f>
        <v>0</v>
      </c>
      <c r="AX13" s="35">
        <f>'5-Year Plan (2014-19)'!CW118</f>
        <v>0</v>
      </c>
      <c r="AY13" s="399">
        <f>'5-Year Plan (2014-19)'!CX118</f>
        <v>18074.7</v>
      </c>
      <c r="AZ13" s="45">
        <f>'5-Year Plan (2014-19)'!CY118</f>
        <v>198821.7</v>
      </c>
      <c r="BA13" s="593"/>
    </row>
    <row r="14" spans="1:53" ht="42.75">
      <c r="A14" s="24"/>
      <c r="B14" s="16"/>
      <c r="C14" s="17" t="s">
        <v>56</v>
      </c>
      <c r="D14" s="32">
        <f>'5-Year Plan (2014-19)'!BC119</f>
        <v>0</v>
      </c>
      <c r="E14" s="32" t="str">
        <f>'5-Year Plan (2014-19)'!BD119</f>
        <v/>
      </c>
      <c r="F14" s="35">
        <f>'5-Year Plan (2014-19)'!BE119</f>
        <v>0</v>
      </c>
      <c r="G14" s="32">
        <f>'5-Year Plan (2014-19)'!BF119</f>
        <v>0</v>
      </c>
      <c r="H14" s="32" t="str">
        <f>'5-Year Plan (2014-19)'!BG119</f>
        <v/>
      </c>
      <c r="I14" s="35">
        <f>'5-Year Plan (2014-19)'!BH119</f>
        <v>0</v>
      </c>
      <c r="J14" s="32">
        <f>'5-Year Plan (2014-19)'!BI119</f>
        <v>0</v>
      </c>
      <c r="K14" s="32" t="str">
        <f>'5-Year Plan (2014-19)'!BJ119</f>
        <v/>
      </c>
      <c r="L14" s="35">
        <f>'5-Year Plan (2014-19)'!BK119</f>
        <v>0</v>
      </c>
      <c r="M14" s="32">
        <f>'5-Year Plan (2014-19)'!BL119</f>
        <v>0</v>
      </c>
      <c r="N14" s="32" t="str">
        <f>'5-Year Plan (2014-19)'!BM119</f>
        <v/>
      </c>
      <c r="O14" s="35">
        <f>'5-Year Plan (2014-19)'!BN119</f>
        <v>0</v>
      </c>
      <c r="P14" s="32">
        <f>'5-Year Plan (2014-19)'!BO119</f>
        <v>0</v>
      </c>
      <c r="Q14" s="32" t="str">
        <f>'5-Year Plan (2014-19)'!BP119</f>
        <v/>
      </c>
      <c r="R14" s="35">
        <f>'5-Year Plan (2014-19)'!BQ119</f>
        <v>0</v>
      </c>
      <c r="S14" s="32">
        <f>'5-Year Plan (2014-19)'!BR119</f>
        <v>0</v>
      </c>
      <c r="T14" s="32" t="str">
        <f>'5-Year Plan (2014-19)'!BS119</f>
        <v/>
      </c>
      <c r="U14" s="35">
        <f>'5-Year Plan (2014-19)'!BT119</f>
        <v>0</v>
      </c>
      <c r="V14" s="669"/>
      <c r="W14" s="35"/>
      <c r="X14" s="35"/>
      <c r="Y14" s="32">
        <f>'5-Year Plan (2014-19)'!BX119</f>
        <v>0</v>
      </c>
      <c r="Z14" s="229" t="str">
        <f>'5-Year Plan (2014-19)'!BY119</f>
        <v/>
      </c>
      <c r="AA14" s="35">
        <f>'5-Year Plan (2014-19)'!BZ119</f>
        <v>0</v>
      </c>
      <c r="AB14" s="32">
        <f>'5-Year Plan (2014-19)'!CA119</f>
        <v>0</v>
      </c>
      <c r="AC14" s="32">
        <f>'5-Year Plan (2014-19)'!CB119</f>
        <v>0</v>
      </c>
      <c r="AD14" s="32" t="str">
        <f>'5-Year Plan (2014-19)'!CC119</f>
        <v/>
      </c>
      <c r="AE14" s="35">
        <f>'5-Year Plan (2014-19)'!CD119</f>
        <v>0</v>
      </c>
      <c r="AF14" s="35">
        <f>'5-Year Plan (2014-19)'!CE119</f>
        <v>0</v>
      </c>
      <c r="AG14" s="32">
        <f>'5-Year Plan (2014-19)'!CF119</f>
        <v>0</v>
      </c>
      <c r="AH14" s="32" t="str">
        <f>'5-Year Plan (2014-19)'!CG119</f>
        <v/>
      </c>
      <c r="AI14" s="35">
        <f>'5-Year Plan (2014-19)'!CH119</f>
        <v>0</v>
      </c>
      <c r="AJ14" s="32">
        <f>'5-Year Plan (2014-19)'!CI119</f>
        <v>0</v>
      </c>
      <c r="AK14" s="32" t="str">
        <f>'5-Year Plan (2014-19)'!CJ119</f>
        <v/>
      </c>
      <c r="AL14" s="35">
        <f>'5-Year Plan (2014-19)'!CK119</f>
        <v>0</v>
      </c>
      <c r="AM14" s="32">
        <f>'5-Year Plan (2014-19)'!CL119</f>
        <v>0</v>
      </c>
      <c r="AN14" s="32" t="str">
        <f>'5-Year Plan (2014-19)'!CM119</f>
        <v/>
      </c>
      <c r="AO14" s="35">
        <f>'5-Year Plan (2014-19)'!CN119</f>
        <v>0</v>
      </c>
      <c r="AP14" s="32">
        <f>'5-Year Plan (2014-19)'!CO119</f>
        <v>0</v>
      </c>
      <c r="AQ14" s="32" t="str">
        <f>'5-Year Plan (2014-19)'!CP119</f>
        <v/>
      </c>
      <c r="AR14" s="35">
        <f>'5-Year Plan (2014-19)'!CQ119</f>
        <v>0</v>
      </c>
      <c r="AS14" s="32">
        <f>'5-Year Plan (2014-19)'!CR119</f>
        <v>0</v>
      </c>
      <c r="AT14" s="32" t="str">
        <f>'5-Year Plan (2014-19)'!CS119</f>
        <v/>
      </c>
      <c r="AU14" s="35">
        <f>'5-Year Plan (2014-19)'!CT119</f>
        <v>0</v>
      </c>
      <c r="AV14" s="35">
        <f>'5-Year Plan (2014-19)'!CU119</f>
        <v>0</v>
      </c>
      <c r="AW14" s="35">
        <f>'5-Year Plan (2014-19)'!CV119</f>
        <v>0</v>
      </c>
      <c r="AX14" s="35">
        <f>'5-Year Plan (2014-19)'!CW119</f>
        <v>0</v>
      </c>
      <c r="AY14" s="399">
        <f>'5-Year Plan (2014-19)'!CX119</f>
        <v>0</v>
      </c>
      <c r="AZ14" s="45">
        <f>'5-Year Plan (2014-19)'!CY119</f>
        <v>0</v>
      </c>
      <c r="BA14" s="593"/>
    </row>
    <row r="15" spans="1:53">
      <c r="A15" s="24"/>
      <c r="B15" s="18"/>
      <c r="C15" s="19" t="s">
        <v>57</v>
      </c>
      <c r="D15" s="32">
        <f>'5-Year Plan (2014-19)'!BC120</f>
        <v>0</v>
      </c>
      <c r="E15" s="32" t="str">
        <f>'5-Year Plan (2014-19)'!BD120</f>
        <v/>
      </c>
      <c r="F15" s="35">
        <f>'5-Year Plan (2014-19)'!BE120</f>
        <v>0</v>
      </c>
      <c r="G15" s="32">
        <f>'5-Year Plan (2014-19)'!BF120</f>
        <v>0</v>
      </c>
      <c r="H15" s="32" t="str">
        <f>'5-Year Plan (2014-19)'!BG120</f>
        <v/>
      </c>
      <c r="I15" s="35">
        <f>'5-Year Plan (2014-19)'!BH120</f>
        <v>0</v>
      </c>
      <c r="J15" s="32">
        <f>'5-Year Plan (2014-19)'!BI120</f>
        <v>0</v>
      </c>
      <c r="K15" s="32" t="str">
        <f>'5-Year Plan (2014-19)'!BJ120</f>
        <v/>
      </c>
      <c r="L15" s="35">
        <f>'5-Year Plan (2014-19)'!BK120</f>
        <v>0</v>
      </c>
      <c r="M15" s="32">
        <f>'5-Year Plan (2014-19)'!BL120</f>
        <v>0</v>
      </c>
      <c r="N15" s="32" t="str">
        <f>'5-Year Plan (2014-19)'!BM120</f>
        <v/>
      </c>
      <c r="O15" s="35">
        <f>'5-Year Plan (2014-19)'!BN120</f>
        <v>0</v>
      </c>
      <c r="P15" s="32">
        <f>'5-Year Plan (2014-19)'!BO120</f>
        <v>0</v>
      </c>
      <c r="Q15" s="32" t="str">
        <f>'5-Year Plan (2014-19)'!BP120</f>
        <v/>
      </c>
      <c r="R15" s="35">
        <f>'5-Year Plan (2014-19)'!BQ120</f>
        <v>0</v>
      </c>
      <c r="S15" s="32">
        <f>'5-Year Plan (2014-19)'!BR120</f>
        <v>0</v>
      </c>
      <c r="T15" s="32" t="str">
        <f>'5-Year Plan (2014-19)'!BS120</f>
        <v/>
      </c>
      <c r="U15" s="35">
        <f>'5-Year Plan (2014-19)'!BT120</f>
        <v>0</v>
      </c>
      <c r="V15" s="669"/>
      <c r="W15" s="35"/>
      <c r="X15" s="35"/>
      <c r="Y15" s="32">
        <f>'5-Year Plan (2014-19)'!BX120</f>
        <v>0</v>
      </c>
      <c r="Z15" s="229" t="str">
        <f>'5-Year Plan (2014-19)'!BY120</f>
        <v/>
      </c>
      <c r="AA15" s="35">
        <f>'5-Year Plan (2014-19)'!BZ120</f>
        <v>0</v>
      </c>
      <c r="AB15" s="32">
        <f>'5-Year Plan (2014-19)'!CA120</f>
        <v>0</v>
      </c>
      <c r="AC15" s="32">
        <f>'5-Year Plan (2014-19)'!CB120</f>
        <v>0</v>
      </c>
      <c r="AD15" s="32" t="str">
        <f>'5-Year Plan (2014-19)'!CC120</f>
        <v/>
      </c>
      <c r="AE15" s="35">
        <f>'5-Year Plan (2014-19)'!CD120</f>
        <v>0</v>
      </c>
      <c r="AF15" s="41">
        <f>'5-Year Plan (2014-19)'!CE120</f>
        <v>0</v>
      </c>
      <c r="AG15" s="32">
        <f>'5-Year Plan (2014-19)'!CF120</f>
        <v>0</v>
      </c>
      <c r="AH15" s="32" t="str">
        <f>'5-Year Plan (2014-19)'!CG120</f>
        <v/>
      </c>
      <c r="AI15" s="35">
        <f>'5-Year Plan (2014-19)'!CH120</f>
        <v>0</v>
      </c>
      <c r="AJ15" s="32">
        <f>'5-Year Plan (2014-19)'!CI120</f>
        <v>0</v>
      </c>
      <c r="AK15" s="32" t="str">
        <f>'5-Year Plan (2014-19)'!CJ120</f>
        <v/>
      </c>
      <c r="AL15" s="35">
        <f>'5-Year Plan (2014-19)'!CK120</f>
        <v>0</v>
      </c>
      <c r="AM15" s="32">
        <f>'5-Year Plan (2014-19)'!CL120</f>
        <v>0</v>
      </c>
      <c r="AN15" s="32" t="str">
        <f>'5-Year Plan (2014-19)'!CM120</f>
        <v/>
      </c>
      <c r="AO15" s="35">
        <f>'5-Year Plan (2014-19)'!CN120</f>
        <v>0</v>
      </c>
      <c r="AP15" s="32">
        <f>'5-Year Plan (2014-19)'!CO120</f>
        <v>0</v>
      </c>
      <c r="AQ15" s="32" t="str">
        <f>'5-Year Plan (2014-19)'!CP120</f>
        <v/>
      </c>
      <c r="AR15" s="35">
        <f>'5-Year Plan (2014-19)'!CQ120</f>
        <v>0</v>
      </c>
      <c r="AS15" s="32">
        <f>'5-Year Plan (2014-19)'!CR120</f>
        <v>0</v>
      </c>
      <c r="AT15" s="32" t="str">
        <f>'5-Year Plan (2014-19)'!CS120</f>
        <v/>
      </c>
      <c r="AU15" s="35">
        <f>'5-Year Plan (2014-19)'!CT120</f>
        <v>0</v>
      </c>
      <c r="AV15" s="35">
        <f>'5-Year Plan (2014-19)'!CU120</f>
        <v>0</v>
      </c>
      <c r="AW15" s="35">
        <f>'5-Year Plan (2014-19)'!CV120</f>
        <v>0</v>
      </c>
      <c r="AX15" s="35">
        <f>'5-Year Plan (2014-19)'!CW120</f>
        <v>0</v>
      </c>
      <c r="AY15" s="399">
        <f>'5-Year Plan (2014-19)'!CX120</f>
        <v>0</v>
      </c>
      <c r="AZ15" s="45">
        <f>'5-Year Plan (2014-19)'!CY120</f>
        <v>0</v>
      </c>
      <c r="BA15" s="593"/>
    </row>
    <row r="16" spans="1:53" ht="30">
      <c r="A16" s="24"/>
      <c r="B16" s="20" t="s">
        <v>140</v>
      </c>
      <c r="C16" s="19"/>
      <c r="D16" s="33">
        <f>'5-Year Plan (2014-19)'!BC121</f>
        <v>219</v>
      </c>
      <c r="E16" s="33">
        <f>'5-Year Plan (2014-19)'!BD121</f>
        <v>59.716894977168948</v>
      </c>
      <c r="F16" s="36">
        <f>'5-Year Plan (2014-19)'!BE121</f>
        <v>13078</v>
      </c>
      <c r="G16" s="33">
        <f>'5-Year Plan (2014-19)'!BF121</f>
        <v>863</v>
      </c>
      <c r="H16" s="33">
        <f>'5-Year Plan (2014-19)'!BG121</f>
        <v>58.56778679026651</v>
      </c>
      <c r="I16" s="36">
        <f>'5-Year Plan (2014-19)'!BH121</f>
        <v>50544</v>
      </c>
      <c r="J16" s="33">
        <f>'5-Year Plan (2014-19)'!BI121</f>
        <v>115</v>
      </c>
      <c r="K16" s="33">
        <f>'5-Year Plan (2014-19)'!BJ121</f>
        <v>60.052173913043475</v>
      </c>
      <c r="L16" s="36">
        <f>'5-Year Plan (2014-19)'!BK121</f>
        <v>6906</v>
      </c>
      <c r="M16" s="33">
        <f>'5-Year Plan (2014-19)'!BL121</f>
        <v>150</v>
      </c>
      <c r="N16" s="33">
        <f>'5-Year Plan (2014-19)'!BM121</f>
        <v>60</v>
      </c>
      <c r="O16" s="36">
        <f>'5-Year Plan (2014-19)'!BN121</f>
        <v>9000</v>
      </c>
      <c r="P16" s="33">
        <f>'5-Year Plan (2014-19)'!BO121</f>
        <v>125</v>
      </c>
      <c r="Q16" s="33">
        <f>'5-Year Plan (2014-19)'!BP121</f>
        <v>1000</v>
      </c>
      <c r="R16" s="36">
        <f>'5-Year Plan (2014-19)'!BQ121</f>
        <v>125000</v>
      </c>
      <c r="S16" s="33">
        <f>'5-Year Plan (2014-19)'!BR121</f>
        <v>248</v>
      </c>
      <c r="T16" s="33">
        <f>'5-Year Plan (2014-19)'!BS121</f>
        <v>972.25</v>
      </c>
      <c r="U16" s="36">
        <f>'5-Year Plan (2014-19)'!BT121</f>
        <v>241118</v>
      </c>
      <c r="V16" s="670">
        <f>'5-Year Plan (2014-19)'!BU121</f>
        <v>0</v>
      </c>
      <c r="W16" s="36">
        <f>'5-Year Plan (2014-19)'!BV121</f>
        <v>0</v>
      </c>
      <c r="X16" s="36">
        <f>'5-Year Plan (2014-19)'!BW121</f>
        <v>0</v>
      </c>
      <c r="Y16" s="33">
        <f>'5-Year Plan (2014-19)'!BX121</f>
        <v>99550</v>
      </c>
      <c r="Z16" s="230">
        <f>'5-Year Plan (2014-19)'!BY121</f>
        <v>0.7</v>
      </c>
      <c r="AA16" s="36">
        <f>'5-Year Plan (2014-19)'!BZ121</f>
        <v>69685</v>
      </c>
      <c r="AB16" s="33">
        <f>'5-Year Plan (2014-19)'!CA121</f>
        <v>85000</v>
      </c>
      <c r="AC16" s="33">
        <f>'5-Year Plan (2014-19)'!CB121</f>
        <v>0</v>
      </c>
      <c r="AD16" s="33" t="str">
        <f>'5-Year Plan (2014-19)'!CC121</f>
        <v/>
      </c>
      <c r="AE16" s="36">
        <f>'5-Year Plan (2014-19)'!CD121</f>
        <v>0</v>
      </c>
      <c r="AF16" s="41">
        <f>'5-Year Plan (2014-19)'!CE121</f>
        <v>515331</v>
      </c>
      <c r="AG16" s="33">
        <f>'5-Year Plan (2014-19)'!CF121</f>
        <v>0</v>
      </c>
      <c r="AH16" s="33" t="str">
        <f>'5-Year Plan (2014-19)'!CG121</f>
        <v/>
      </c>
      <c r="AI16" s="36">
        <f>'5-Year Plan (2014-19)'!CH121</f>
        <v>0</v>
      </c>
      <c r="AJ16" s="33">
        <f>'5-Year Plan (2014-19)'!CI121</f>
        <v>0</v>
      </c>
      <c r="AK16" s="33" t="str">
        <f>'5-Year Plan (2014-19)'!CJ121</f>
        <v/>
      </c>
      <c r="AL16" s="36">
        <f>'5-Year Plan (2014-19)'!CK121</f>
        <v>0</v>
      </c>
      <c r="AM16" s="33">
        <f>'5-Year Plan (2014-19)'!CL121</f>
        <v>262</v>
      </c>
      <c r="AN16" s="33">
        <f>'5-Year Plan (2014-19)'!CM121</f>
        <v>1750</v>
      </c>
      <c r="AO16" s="36">
        <f>'5-Year Plan (2014-19)'!CN121</f>
        <v>458500</v>
      </c>
      <c r="AP16" s="33">
        <f>'5-Year Plan (2014-19)'!CO121</f>
        <v>0</v>
      </c>
      <c r="AQ16" s="33" t="str">
        <f>'5-Year Plan (2014-19)'!CP121</f>
        <v/>
      </c>
      <c r="AR16" s="36">
        <f>'5-Year Plan (2014-19)'!CQ121</f>
        <v>0</v>
      </c>
      <c r="AS16" s="33">
        <f>'5-Year Plan (2014-19)'!CR121</f>
        <v>0</v>
      </c>
      <c r="AT16" s="33" t="str">
        <f>'5-Year Plan (2014-19)'!CS121</f>
        <v/>
      </c>
      <c r="AU16" s="36">
        <f>'5-Year Plan (2014-19)'!CT121</f>
        <v>0</v>
      </c>
      <c r="AV16" s="36">
        <f>'5-Year Plan (2014-19)'!CU121</f>
        <v>458500</v>
      </c>
      <c r="AW16" s="36">
        <f>'5-Year Plan (2014-19)'!CV121</f>
        <v>0</v>
      </c>
      <c r="AX16" s="36">
        <f>'5-Year Plan (2014-19)'!CW121</f>
        <v>5000</v>
      </c>
      <c r="AY16" s="36">
        <f>'5-Year Plan (2014-19)'!CX121</f>
        <v>97382.7</v>
      </c>
      <c r="AZ16" s="214">
        <f>'5-Year Plan (2014-19)'!CY121</f>
        <v>1076213.7</v>
      </c>
      <c r="BA16" s="593"/>
    </row>
    <row r="17" spans="1:53" ht="28.5">
      <c r="A17" s="24"/>
      <c r="B17" s="488" t="s">
        <v>233</v>
      </c>
      <c r="C17" s="17" t="s">
        <v>1</v>
      </c>
      <c r="D17" s="32">
        <f>'5-Year Plan (2014-19)'!BC122</f>
        <v>0</v>
      </c>
      <c r="E17" s="32" t="str">
        <f>'5-Year Plan (2014-19)'!BD122</f>
        <v/>
      </c>
      <c r="F17" s="35">
        <f>'5-Year Plan (2014-19)'!BE122</f>
        <v>0</v>
      </c>
      <c r="G17" s="32">
        <f>'5-Year Plan (2014-19)'!BF122</f>
        <v>0</v>
      </c>
      <c r="H17" s="32" t="str">
        <f>'5-Year Plan (2014-19)'!BG122</f>
        <v/>
      </c>
      <c r="I17" s="35">
        <f>'5-Year Plan (2014-19)'!BH122</f>
        <v>0</v>
      </c>
      <c r="J17" s="32">
        <f>'5-Year Plan (2014-19)'!BI122</f>
        <v>0</v>
      </c>
      <c r="K17" s="32" t="str">
        <f>'5-Year Plan (2014-19)'!BJ122</f>
        <v/>
      </c>
      <c r="L17" s="35">
        <f>'5-Year Plan (2014-19)'!BK122</f>
        <v>0</v>
      </c>
      <c r="M17" s="32">
        <f>'5-Year Plan (2014-19)'!BL122</f>
        <v>0</v>
      </c>
      <c r="N17" s="32" t="str">
        <f>'5-Year Plan (2014-19)'!BM122</f>
        <v/>
      </c>
      <c r="O17" s="35">
        <f>'5-Year Plan (2014-19)'!BN122</f>
        <v>0</v>
      </c>
      <c r="P17" s="32">
        <f>'5-Year Plan (2014-19)'!BO122</f>
        <v>0</v>
      </c>
      <c r="Q17" s="32" t="str">
        <f>'5-Year Plan (2014-19)'!BP122</f>
        <v/>
      </c>
      <c r="R17" s="35">
        <f>'5-Year Plan (2014-19)'!BQ122</f>
        <v>0</v>
      </c>
      <c r="S17" s="32">
        <f>'5-Year Plan (2014-19)'!BR122</f>
        <v>0</v>
      </c>
      <c r="T17" s="32" t="str">
        <f>'5-Year Plan (2014-19)'!BS122</f>
        <v/>
      </c>
      <c r="U17" s="35">
        <f>'5-Year Plan (2014-19)'!BT122</f>
        <v>0</v>
      </c>
      <c r="V17" s="669"/>
      <c r="W17" s="35"/>
      <c r="X17" s="35"/>
      <c r="Y17" s="32">
        <f>'5-Year Plan (2014-19)'!BX122</f>
        <v>0</v>
      </c>
      <c r="Z17" s="229" t="str">
        <f>'5-Year Plan (2014-19)'!BY122</f>
        <v/>
      </c>
      <c r="AA17" s="35">
        <f>'5-Year Plan (2014-19)'!BZ122</f>
        <v>0</v>
      </c>
      <c r="AB17" s="32">
        <f>'5-Year Plan (2014-19)'!CA122</f>
        <v>0</v>
      </c>
      <c r="AC17" s="32">
        <f>'5-Year Plan (2014-19)'!CB122</f>
        <v>0</v>
      </c>
      <c r="AD17" s="32" t="str">
        <f>'5-Year Plan (2014-19)'!CC122</f>
        <v/>
      </c>
      <c r="AE17" s="35">
        <f>'5-Year Plan (2014-19)'!CD122</f>
        <v>0</v>
      </c>
      <c r="AF17" s="35">
        <f>'5-Year Plan (2014-19)'!CE122</f>
        <v>0</v>
      </c>
      <c r="AG17" s="32">
        <f>'5-Year Plan (2014-19)'!CF122</f>
        <v>0</v>
      </c>
      <c r="AH17" s="32" t="str">
        <f>'5-Year Plan (2014-19)'!CG122</f>
        <v/>
      </c>
      <c r="AI17" s="35">
        <f>'5-Year Plan (2014-19)'!CH122</f>
        <v>0</v>
      </c>
      <c r="AJ17" s="32">
        <f>'5-Year Plan (2014-19)'!CI122</f>
        <v>0</v>
      </c>
      <c r="AK17" s="32" t="str">
        <f>'5-Year Plan (2014-19)'!CJ122</f>
        <v/>
      </c>
      <c r="AL17" s="35">
        <f>'5-Year Plan (2014-19)'!CK122</f>
        <v>0</v>
      </c>
      <c r="AM17" s="32">
        <f>'5-Year Plan (2014-19)'!CL122</f>
        <v>0</v>
      </c>
      <c r="AN17" s="32" t="str">
        <f>'5-Year Plan (2014-19)'!CM122</f>
        <v/>
      </c>
      <c r="AO17" s="35">
        <f>'5-Year Plan (2014-19)'!CN122</f>
        <v>0</v>
      </c>
      <c r="AP17" s="32">
        <f>'5-Year Plan (2014-19)'!CO122</f>
        <v>0</v>
      </c>
      <c r="AQ17" s="32" t="str">
        <f>'5-Year Plan (2014-19)'!CP122</f>
        <v/>
      </c>
      <c r="AR17" s="35">
        <f>'5-Year Plan (2014-19)'!CQ122</f>
        <v>0</v>
      </c>
      <c r="AS17" s="32">
        <f>'5-Year Plan (2014-19)'!CR122</f>
        <v>0</v>
      </c>
      <c r="AT17" s="32" t="str">
        <f>'5-Year Plan (2014-19)'!CS122</f>
        <v/>
      </c>
      <c r="AU17" s="35">
        <f>'5-Year Plan (2014-19)'!CT122</f>
        <v>0</v>
      </c>
      <c r="AV17" s="43">
        <f>'5-Year Plan (2014-19)'!CU122</f>
        <v>0</v>
      </c>
      <c r="AW17" s="35">
        <f>'5-Year Plan (2014-19)'!CV122</f>
        <v>0</v>
      </c>
      <c r="AX17" s="35">
        <f>'5-Year Plan (2014-19)'!CW122</f>
        <v>5000</v>
      </c>
      <c r="AY17" s="399">
        <f>'5-Year Plan (2014-19)'!CX122</f>
        <v>0</v>
      </c>
      <c r="AZ17" s="45">
        <f>'5-Year Plan (2014-19)'!CY122</f>
        <v>5000</v>
      </c>
      <c r="BA17" s="593"/>
    </row>
    <row r="18" spans="1:53">
      <c r="A18" s="24"/>
      <c r="B18" s="16"/>
      <c r="C18" s="17" t="s">
        <v>55</v>
      </c>
      <c r="D18" s="32">
        <f>'5-Year Plan (2014-19)'!BC123</f>
        <v>0</v>
      </c>
      <c r="E18" s="32" t="str">
        <f>'5-Year Plan (2014-19)'!BD123</f>
        <v/>
      </c>
      <c r="F18" s="35">
        <f>'5-Year Plan (2014-19)'!BE123</f>
        <v>0</v>
      </c>
      <c r="G18" s="32">
        <f>'5-Year Plan (2014-19)'!BF123</f>
        <v>0</v>
      </c>
      <c r="H18" s="32" t="str">
        <f>'5-Year Plan (2014-19)'!BG123</f>
        <v/>
      </c>
      <c r="I18" s="35">
        <f>'5-Year Plan (2014-19)'!BH123</f>
        <v>0</v>
      </c>
      <c r="J18" s="32">
        <f>'5-Year Plan (2014-19)'!BI123</f>
        <v>0</v>
      </c>
      <c r="K18" s="32" t="str">
        <f>'5-Year Plan (2014-19)'!BJ123</f>
        <v/>
      </c>
      <c r="L18" s="35">
        <f>'5-Year Plan (2014-19)'!BK123</f>
        <v>0</v>
      </c>
      <c r="M18" s="32">
        <f>'5-Year Plan (2014-19)'!BL123</f>
        <v>0</v>
      </c>
      <c r="N18" s="32" t="str">
        <f>'5-Year Plan (2014-19)'!BM123</f>
        <v/>
      </c>
      <c r="O18" s="35">
        <f>'5-Year Plan (2014-19)'!BN123</f>
        <v>0</v>
      </c>
      <c r="P18" s="32">
        <f>'5-Year Plan (2014-19)'!BO123</f>
        <v>0</v>
      </c>
      <c r="Q18" s="32" t="str">
        <f>'5-Year Plan (2014-19)'!BP123</f>
        <v/>
      </c>
      <c r="R18" s="35">
        <f>'5-Year Plan (2014-19)'!BQ123</f>
        <v>0</v>
      </c>
      <c r="S18" s="32">
        <f>'5-Year Plan (2014-19)'!BR123</f>
        <v>204</v>
      </c>
      <c r="T18" s="32">
        <f>'5-Year Plan (2014-19)'!BS123</f>
        <v>914.4</v>
      </c>
      <c r="U18" s="35">
        <f>'5-Year Plan (2014-19)'!BT123</f>
        <v>186537.60000000001</v>
      </c>
      <c r="V18" s="669"/>
      <c r="W18" s="35"/>
      <c r="X18" s="35"/>
      <c r="Y18" s="32">
        <f>'5-Year Plan (2014-19)'!BX123</f>
        <v>0</v>
      </c>
      <c r="Z18" s="229" t="str">
        <f>'5-Year Plan (2014-19)'!BY123</f>
        <v/>
      </c>
      <c r="AA18" s="35">
        <f>'5-Year Plan (2014-19)'!BZ123</f>
        <v>0</v>
      </c>
      <c r="AB18" s="32">
        <f>'5-Year Plan (2014-19)'!CA123</f>
        <v>0</v>
      </c>
      <c r="AC18" s="32">
        <f>'5-Year Plan (2014-19)'!CB123</f>
        <v>0</v>
      </c>
      <c r="AD18" s="32" t="str">
        <f>'5-Year Plan (2014-19)'!CC123</f>
        <v/>
      </c>
      <c r="AE18" s="35">
        <f>'5-Year Plan (2014-19)'!CD123</f>
        <v>0</v>
      </c>
      <c r="AF18" s="35">
        <f>'5-Year Plan (2014-19)'!CE123</f>
        <v>186537.60000000001</v>
      </c>
      <c r="AG18" s="32">
        <f>'5-Year Plan (2014-19)'!CF123</f>
        <v>500</v>
      </c>
      <c r="AH18" s="32">
        <f>'5-Year Plan (2014-19)'!CG123</f>
        <v>155</v>
      </c>
      <c r="AI18" s="35">
        <f>'5-Year Plan (2014-19)'!CH123</f>
        <v>77500</v>
      </c>
      <c r="AJ18" s="32">
        <f>'5-Year Plan (2014-19)'!CI123</f>
        <v>0</v>
      </c>
      <c r="AK18" s="32" t="str">
        <f>'5-Year Plan (2014-19)'!CJ123</f>
        <v/>
      </c>
      <c r="AL18" s="35">
        <f>'5-Year Plan (2014-19)'!CK123</f>
        <v>0</v>
      </c>
      <c r="AM18" s="32">
        <f>'5-Year Plan (2014-19)'!CL123</f>
        <v>0</v>
      </c>
      <c r="AN18" s="32" t="str">
        <f>'5-Year Plan (2014-19)'!CM123</f>
        <v/>
      </c>
      <c r="AO18" s="35">
        <f>'5-Year Plan (2014-19)'!CN123</f>
        <v>0</v>
      </c>
      <c r="AP18" s="32">
        <f>'5-Year Plan (2014-19)'!CO123</f>
        <v>0</v>
      </c>
      <c r="AQ18" s="32" t="str">
        <f>'5-Year Plan (2014-19)'!CP123</f>
        <v/>
      </c>
      <c r="AR18" s="35">
        <f>'5-Year Plan (2014-19)'!CQ123</f>
        <v>0</v>
      </c>
      <c r="AS18" s="32">
        <f>'5-Year Plan (2014-19)'!CR123</f>
        <v>0</v>
      </c>
      <c r="AT18" s="32" t="str">
        <f>'5-Year Plan (2014-19)'!CS123</f>
        <v/>
      </c>
      <c r="AU18" s="35">
        <f>'5-Year Plan (2014-19)'!CT123</f>
        <v>0</v>
      </c>
      <c r="AV18" s="35">
        <f>'5-Year Plan (2014-19)'!CU123</f>
        <v>77500</v>
      </c>
      <c r="AW18" s="35">
        <f>'5-Year Plan (2014-19)'!CV123</f>
        <v>0</v>
      </c>
      <c r="AX18" s="35">
        <f>'5-Year Plan (2014-19)'!CW123</f>
        <v>0</v>
      </c>
      <c r="AY18" s="399">
        <f>'5-Year Plan (2014-19)'!CX123</f>
        <v>26403.759999999998</v>
      </c>
      <c r="AZ18" s="45">
        <f>'5-Year Plan (2014-19)'!CY123</f>
        <v>290441.36</v>
      </c>
      <c r="BA18" s="593"/>
    </row>
    <row r="19" spans="1:53" ht="42.75">
      <c r="A19" s="24"/>
      <c r="B19" s="16"/>
      <c r="C19" s="17" t="s">
        <v>56</v>
      </c>
      <c r="D19" s="32">
        <f>'5-Year Plan (2014-19)'!BC124</f>
        <v>0</v>
      </c>
      <c r="E19" s="32" t="str">
        <f>'5-Year Plan (2014-19)'!BD124</f>
        <v/>
      </c>
      <c r="F19" s="35">
        <f>'5-Year Plan (2014-19)'!BE124</f>
        <v>0</v>
      </c>
      <c r="G19" s="32">
        <f>'5-Year Plan (2014-19)'!BF124</f>
        <v>0</v>
      </c>
      <c r="H19" s="32" t="str">
        <f>'5-Year Plan (2014-19)'!BG124</f>
        <v/>
      </c>
      <c r="I19" s="35">
        <f>'5-Year Plan (2014-19)'!BH124</f>
        <v>0</v>
      </c>
      <c r="J19" s="32">
        <f>'5-Year Plan (2014-19)'!BI124</f>
        <v>0</v>
      </c>
      <c r="K19" s="32" t="str">
        <f>'5-Year Plan (2014-19)'!BJ124</f>
        <v/>
      </c>
      <c r="L19" s="35">
        <f>'5-Year Plan (2014-19)'!BK124</f>
        <v>0</v>
      </c>
      <c r="M19" s="32">
        <f>'5-Year Plan (2014-19)'!BL124</f>
        <v>0</v>
      </c>
      <c r="N19" s="32" t="str">
        <f>'5-Year Plan (2014-19)'!BM124</f>
        <v/>
      </c>
      <c r="O19" s="35">
        <f>'5-Year Plan (2014-19)'!BN124</f>
        <v>0</v>
      </c>
      <c r="P19" s="32">
        <f>'5-Year Plan (2014-19)'!BO124</f>
        <v>0</v>
      </c>
      <c r="Q19" s="32" t="str">
        <f>'5-Year Plan (2014-19)'!BP124</f>
        <v/>
      </c>
      <c r="R19" s="35">
        <f>'5-Year Plan (2014-19)'!BQ124</f>
        <v>0</v>
      </c>
      <c r="S19" s="32">
        <f>'5-Year Plan (2014-19)'!BR124</f>
        <v>0</v>
      </c>
      <c r="T19" s="32" t="str">
        <f>'5-Year Plan (2014-19)'!BS124</f>
        <v/>
      </c>
      <c r="U19" s="35">
        <f>'5-Year Plan (2014-19)'!BT124</f>
        <v>0</v>
      </c>
      <c r="V19" s="669"/>
      <c r="W19" s="35"/>
      <c r="X19" s="35"/>
      <c r="Y19" s="32">
        <f>'5-Year Plan (2014-19)'!BX124</f>
        <v>0</v>
      </c>
      <c r="Z19" s="229" t="str">
        <f>'5-Year Plan (2014-19)'!BY124</f>
        <v/>
      </c>
      <c r="AA19" s="35">
        <f>'5-Year Plan (2014-19)'!BZ124</f>
        <v>0</v>
      </c>
      <c r="AB19" s="32">
        <f>'5-Year Plan (2014-19)'!CA124</f>
        <v>0</v>
      </c>
      <c r="AC19" s="32">
        <f>'5-Year Plan (2014-19)'!CB124</f>
        <v>0</v>
      </c>
      <c r="AD19" s="32" t="str">
        <f>'5-Year Plan (2014-19)'!CC124</f>
        <v/>
      </c>
      <c r="AE19" s="35">
        <f>'5-Year Plan (2014-19)'!CD124</f>
        <v>0</v>
      </c>
      <c r="AF19" s="35">
        <f>'5-Year Plan (2014-19)'!CE124</f>
        <v>0</v>
      </c>
      <c r="AG19" s="32">
        <f>'5-Year Plan (2014-19)'!CF124</f>
        <v>0</v>
      </c>
      <c r="AH19" s="32" t="str">
        <f>'5-Year Plan (2014-19)'!CG124</f>
        <v/>
      </c>
      <c r="AI19" s="35">
        <f>'5-Year Plan (2014-19)'!CH124</f>
        <v>0</v>
      </c>
      <c r="AJ19" s="32">
        <f>'5-Year Plan (2014-19)'!CI124</f>
        <v>0</v>
      </c>
      <c r="AK19" s="32" t="str">
        <f>'5-Year Plan (2014-19)'!CJ124</f>
        <v/>
      </c>
      <c r="AL19" s="35">
        <f>'5-Year Plan (2014-19)'!CK124</f>
        <v>0</v>
      </c>
      <c r="AM19" s="32">
        <f>'5-Year Plan (2014-19)'!CL124</f>
        <v>500</v>
      </c>
      <c r="AN19" s="32">
        <f>'5-Year Plan (2014-19)'!CM124</f>
        <v>1760</v>
      </c>
      <c r="AO19" s="35">
        <f>'5-Year Plan (2014-19)'!CN124</f>
        <v>880000</v>
      </c>
      <c r="AP19" s="32">
        <f>'5-Year Plan (2014-19)'!CO124</f>
        <v>0</v>
      </c>
      <c r="AQ19" s="32" t="str">
        <f>'5-Year Plan (2014-19)'!CP124</f>
        <v/>
      </c>
      <c r="AR19" s="35">
        <f>'5-Year Plan (2014-19)'!CQ124</f>
        <v>0</v>
      </c>
      <c r="AS19" s="32">
        <f>'5-Year Plan (2014-19)'!CR124</f>
        <v>0</v>
      </c>
      <c r="AT19" s="32" t="str">
        <f>'5-Year Plan (2014-19)'!CS124</f>
        <v/>
      </c>
      <c r="AU19" s="35">
        <f>'5-Year Plan (2014-19)'!CT124</f>
        <v>0</v>
      </c>
      <c r="AV19" s="35">
        <f>'5-Year Plan (2014-19)'!CU124</f>
        <v>880000</v>
      </c>
      <c r="AW19" s="35">
        <f>'5-Year Plan (2014-19)'!CV124</f>
        <v>19212</v>
      </c>
      <c r="AX19" s="35">
        <f>'5-Year Plan (2014-19)'!CW124</f>
        <v>0</v>
      </c>
      <c r="AY19" s="399">
        <f>'5-Year Plan (2014-19)'!CX124</f>
        <v>88000</v>
      </c>
      <c r="AZ19" s="45">
        <f>'5-Year Plan (2014-19)'!CY124</f>
        <v>987212</v>
      </c>
      <c r="BA19" s="593"/>
    </row>
    <row r="20" spans="1:53">
      <c r="A20" s="24"/>
      <c r="B20" s="18"/>
      <c r="C20" s="19" t="s">
        <v>57</v>
      </c>
      <c r="D20" s="32">
        <f>'5-Year Plan (2014-19)'!BC125</f>
        <v>0</v>
      </c>
      <c r="E20" s="32" t="str">
        <f>'5-Year Plan (2014-19)'!BD125</f>
        <v/>
      </c>
      <c r="F20" s="35">
        <f>'5-Year Plan (2014-19)'!BE125</f>
        <v>0</v>
      </c>
      <c r="G20" s="32">
        <f>'5-Year Plan (2014-19)'!BF125</f>
        <v>0</v>
      </c>
      <c r="H20" s="32" t="str">
        <f>'5-Year Plan (2014-19)'!BG125</f>
        <v/>
      </c>
      <c r="I20" s="35">
        <f>'5-Year Plan (2014-19)'!BH125</f>
        <v>0</v>
      </c>
      <c r="J20" s="32">
        <f>'5-Year Plan (2014-19)'!BI125</f>
        <v>0</v>
      </c>
      <c r="K20" s="32" t="str">
        <f>'5-Year Plan (2014-19)'!BJ125</f>
        <v/>
      </c>
      <c r="L20" s="35">
        <f>'5-Year Plan (2014-19)'!BK125</f>
        <v>0</v>
      </c>
      <c r="M20" s="32">
        <f>'5-Year Plan (2014-19)'!BL125</f>
        <v>0</v>
      </c>
      <c r="N20" s="32" t="str">
        <f>'5-Year Plan (2014-19)'!BM125</f>
        <v/>
      </c>
      <c r="O20" s="35">
        <f>'5-Year Plan (2014-19)'!BN125</f>
        <v>0</v>
      </c>
      <c r="P20" s="32">
        <f>'5-Year Plan (2014-19)'!BO125</f>
        <v>0</v>
      </c>
      <c r="Q20" s="32" t="str">
        <f>'5-Year Plan (2014-19)'!BP125</f>
        <v/>
      </c>
      <c r="R20" s="35">
        <f>'5-Year Plan (2014-19)'!BQ125</f>
        <v>0</v>
      </c>
      <c r="S20" s="32">
        <f>'5-Year Plan (2014-19)'!BR125</f>
        <v>0</v>
      </c>
      <c r="T20" s="32" t="str">
        <f>'5-Year Plan (2014-19)'!BS125</f>
        <v/>
      </c>
      <c r="U20" s="35">
        <f>'5-Year Plan (2014-19)'!BT125</f>
        <v>0</v>
      </c>
      <c r="V20" s="669"/>
      <c r="W20" s="35"/>
      <c r="X20" s="35"/>
      <c r="Y20" s="32">
        <f>'5-Year Plan (2014-19)'!BX125</f>
        <v>0</v>
      </c>
      <c r="Z20" s="229" t="str">
        <f>'5-Year Plan (2014-19)'!BY125</f>
        <v/>
      </c>
      <c r="AA20" s="35">
        <f>'5-Year Plan (2014-19)'!BZ125</f>
        <v>0</v>
      </c>
      <c r="AB20" s="32">
        <f>'5-Year Plan (2014-19)'!CA125</f>
        <v>0</v>
      </c>
      <c r="AC20" s="32">
        <f>'5-Year Plan (2014-19)'!CB125</f>
        <v>0</v>
      </c>
      <c r="AD20" s="32" t="str">
        <f>'5-Year Plan (2014-19)'!CC125</f>
        <v/>
      </c>
      <c r="AE20" s="35">
        <f>'5-Year Plan (2014-19)'!CD125</f>
        <v>0</v>
      </c>
      <c r="AF20" s="41">
        <f>'5-Year Plan (2014-19)'!CE125</f>
        <v>0</v>
      </c>
      <c r="AG20" s="32">
        <f>'5-Year Plan (2014-19)'!CF125</f>
        <v>0</v>
      </c>
      <c r="AH20" s="32" t="str">
        <f>'5-Year Plan (2014-19)'!CG125</f>
        <v/>
      </c>
      <c r="AI20" s="35">
        <f>'5-Year Plan (2014-19)'!CH125</f>
        <v>0</v>
      </c>
      <c r="AJ20" s="32">
        <f>'5-Year Plan (2014-19)'!CI125</f>
        <v>0</v>
      </c>
      <c r="AK20" s="32" t="str">
        <f>'5-Year Plan (2014-19)'!CJ125</f>
        <v/>
      </c>
      <c r="AL20" s="35">
        <f>'5-Year Plan (2014-19)'!CK125</f>
        <v>0</v>
      </c>
      <c r="AM20" s="32">
        <f>'5-Year Plan (2014-19)'!CL125</f>
        <v>0</v>
      </c>
      <c r="AN20" s="32" t="str">
        <f>'5-Year Plan (2014-19)'!CM125</f>
        <v/>
      </c>
      <c r="AO20" s="35">
        <f>'5-Year Plan (2014-19)'!CN125</f>
        <v>0</v>
      </c>
      <c r="AP20" s="32">
        <f>'5-Year Plan (2014-19)'!CO125</f>
        <v>0</v>
      </c>
      <c r="AQ20" s="32" t="str">
        <f>'5-Year Plan (2014-19)'!CP125</f>
        <v/>
      </c>
      <c r="AR20" s="35">
        <f>'5-Year Plan (2014-19)'!CQ125</f>
        <v>0</v>
      </c>
      <c r="AS20" s="32">
        <f>'5-Year Plan (2014-19)'!CR125</f>
        <v>0</v>
      </c>
      <c r="AT20" s="32" t="str">
        <f>'5-Year Plan (2014-19)'!CS125</f>
        <v/>
      </c>
      <c r="AU20" s="35">
        <f>'5-Year Plan (2014-19)'!CT125</f>
        <v>0</v>
      </c>
      <c r="AV20" s="35">
        <f>'5-Year Plan (2014-19)'!CU125</f>
        <v>0</v>
      </c>
      <c r="AW20" s="35">
        <f>'5-Year Plan (2014-19)'!CV125</f>
        <v>0</v>
      </c>
      <c r="AX20" s="35">
        <f>'5-Year Plan (2014-19)'!CW125</f>
        <v>0</v>
      </c>
      <c r="AY20" s="399">
        <f>'5-Year Plan (2014-19)'!CX125</f>
        <v>0</v>
      </c>
      <c r="AZ20" s="45">
        <f>'5-Year Plan (2014-19)'!CY125</f>
        <v>0</v>
      </c>
      <c r="BA20" s="593"/>
    </row>
    <row r="21" spans="1:53" ht="30">
      <c r="A21" s="23"/>
      <c r="B21" s="20" t="s">
        <v>140</v>
      </c>
      <c r="C21" s="19"/>
      <c r="D21" s="33">
        <f>'5-Year Plan (2014-19)'!BC126</f>
        <v>0</v>
      </c>
      <c r="E21" s="33" t="str">
        <f>'5-Year Plan (2014-19)'!BD126</f>
        <v/>
      </c>
      <c r="F21" s="36">
        <f>'5-Year Plan (2014-19)'!BE126</f>
        <v>0</v>
      </c>
      <c r="G21" s="33">
        <f>'5-Year Plan (2014-19)'!BF126</f>
        <v>0</v>
      </c>
      <c r="H21" s="33" t="str">
        <f>'5-Year Plan (2014-19)'!BG126</f>
        <v/>
      </c>
      <c r="I21" s="36">
        <f>'5-Year Plan (2014-19)'!BH126</f>
        <v>0</v>
      </c>
      <c r="J21" s="33">
        <f>'5-Year Plan (2014-19)'!BI126</f>
        <v>0</v>
      </c>
      <c r="K21" s="33" t="str">
        <f>'5-Year Plan (2014-19)'!BJ126</f>
        <v/>
      </c>
      <c r="L21" s="36">
        <f>'5-Year Plan (2014-19)'!BK126</f>
        <v>0</v>
      </c>
      <c r="M21" s="33">
        <f>'5-Year Plan (2014-19)'!BL126</f>
        <v>0</v>
      </c>
      <c r="N21" s="33" t="str">
        <f>'5-Year Plan (2014-19)'!BM126</f>
        <v/>
      </c>
      <c r="O21" s="36">
        <f>'5-Year Plan (2014-19)'!BN126</f>
        <v>0</v>
      </c>
      <c r="P21" s="33">
        <f>'5-Year Plan (2014-19)'!BO126</f>
        <v>0</v>
      </c>
      <c r="Q21" s="33" t="str">
        <f>'5-Year Plan (2014-19)'!BP126</f>
        <v/>
      </c>
      <c r="R21" s="36">
        <f>'5-Year Plan (2014-19)'!BQ126</f>
        <v>0</v>
      </c>
      <c r="S21" s="33">
        <f>'5-Year Plan (2014-19)'!BR126</f>
        <v>204</v>
      </c>
      <c r="T21" s="33">
        <f>'5-Year Plan (2014-19)'!BS126</f>
        <v>914.4</v>
      </c>
      <c r="U21" s="36">
        <f>'5-Year Plan (2014-19)'!BT126</f>
        <v>186537.60000000001</v>
      </c>
      <c r="V21" s="670">
        <f>'5-Year Plan (2014-19)'!BU126</f>
        <v>0</v>
      </c>
      <c r="W21" s="36">
        <f>'5-Year Plan (2014-19)'!BV126</f>
        <v>0</v>
      </c>
      <c r="X21" s="36">
        <f>'5-Year Plan (2014-19)'!BW126</f>
        <v>0</v>
      </c>
      <c r="Y21" s="33">
        <f>'5-Year Plan (2014-19)'!BX126</f>
        <v>0</v>
      </c>
      <c r="Z21" s="230" t="str">
        <f>'5-Year Plan (2014-19)'!BY126</f>
        <v/>
      </c>
      <c r="AA21" s="36">
        <f>'5-Year Plan (2014-19)'!BZ126</f>
        <v>0</v>
      </c>
      <c r="AB21" s="33">
        <f>'5-Year Plan (2014-19)'!CA126</f>
        <v>0</v>
      </c>
      <c r="AC21" s="33">
        <f>'5-Year Plan (2014-19)'!CB126</f>
        <v>0</v>
      </c>
      <c r="AD21" s="33" t="str">
        <f>'5-Year Plan (2014-19)'!CC126</f>
        <v/>
      </c>
      <c r="AE21" s="36">
        <f>'5-Year Plan (2014-19)'!CD126</f>
        <v>0</v>
      </c>
      <c r="AF21" s="41">
        <f>'5-Year Plan (2014-19)'!CE126</f>
        <v>186537.60000000001</v>
      </c>
      <c r="AG21" s="33">
        <f>'5-Year Plan (2014-19)'!CF126</f>
        <v>500</v>
      </c>
      <c r="AH21" s="33">
        <f>'5-Year Plan (2014-19)'!CG126</f>
        <v>155</v>
      </c>
      <c r="AI21" s="36">
        <f>'5-Year Plan (2014-19)'!CH126</f>
        <v>77500</v>
      </c>
      <c r="AJ21" s="33">
        <f>'5-Year Plan (2014-19)'!CI126</f>
        <v>0</v>
      </c>
      <c r="AK21" s="33" t="str">
        <f>'5-Year Plan (2014-19)'!CJ126</f>
        <v/>
      </c>
      <c r="AL21" s="36">
        <f>'5-Year Plan (2014-19)'!CK126</f>
        <v>0</v>
      </c>
      <c r="AM21" s="33">
        <f>'5-Year Plan (2014-19)'!CL126</f>
        <v>500</v>
      </c>
      <c r="AN21" s="33">
        <f>'5-Year Plan (2014-19)'!CM126</f>
        <v>1760</v>
      </c>
      <c r="AO21" s="36">
        <f>'5-Year Plan (2014-19)'!CN126</f>
        <v>880000</v>
      </c>
      <c r="AP21" s="33">
        <f>'5-Year Plan (2014-19)'!CO126</f>
        <v>0</v>
      </c>
      <c r="AQ21" s="33" t="str">
        <f>'5-Year Plan (2014-19)'!CP126</f>
        <v/>
      </c>
      <c r="AR21" s="36">
        <f>'5-Year Plan (2014-19)'!CQ126</f>
        <v>0</v>
      </c>
      <c r="AS21" s="33">
        <f>'5-Year Plan (2014-19)'!CR126</f>
        <v>0</v>
      </c>
      <c r="AT21" s="33" t="str">
        <f>'5-Year Plan (2014-19)'!CS126</f>
        <v/>
      </c>
      <c r="AU21" s="36">
        <f>'5-Year Plan (2014-19)'!CT126</f>
        <v>0</v>
      </c>
      <c r="AV21" s="36">
        <f>'5-Year Plan (2014-19)'!CU126</f>
        <v>957500</v>
      </c>
      <c r="AW21" s="36">
        <f>'5-Year Plan (2014-19)'!CV126</f>
        <v>19212</v>
      </c>
      <c r="AX21" s="36">
        <f>'5-Year Plan (2014-19)'!CW126</f>
        <v>5000</v>
      </c>
      <c r="AY21" s="36">
        <f>'5-Year Plan (2014-19)'!CX126</f>
        <v>114403.76</v>
      </c>
      <c r="AZ21" s="214">
        <f>'5-Year Plan (2014-19)'!CY126</f>
        <v>1282653.3600000001</v>
      </c>
      <c r="BA21" s="593"/>
    </row>
    <row r="22" spans="1:53">
      <c r="A22" s="992" t="s">
        <v>139</v>
      </c>
      <c r="B22" s="993"/>
      <c r="C22" s="309" t="s">
        <v>1</v>
      </c>
      <c r="D22" s="311">
        <f>'5-Year Plan (2014-19)'!BC127</f>
        <v>219</v>
      </c>
      <c r="E22" s="311">
        <f>'5-Year Plan (2014-19)'!BD127</f>
        <v>59.716894977168948</v>
      </c>
      <c r="F22" s="311">
        <f>'5-Year Plan (2014-19)'!BE127</f>
        <v>13078</v>
      </c>
      <c r="G22" s="311">
        <f>'5-Year Plan (2014-19)'!BF127</f>
        <v>4500</v>
      </c>
      <c r="H22" s="311">
        <f>'5-Year Plan (2014-19)'!BG127</f>
        <v>55</v>
      </c>
      <c r="I22" s="311">
        <f>'5-Year Plan (2014-19)'!BH127</f>
        <v>247500</v>
      </c>
      <c r="J22" s="311">
        <f>'5-Year Plan (2014-19)'!BI127</f>
        <v>115</v>
      </c>
      <c r="K22" s="311">
        <f>'5-Year Plan (2014-19)'!BJ127</f>
        <v>60.052173913043475</v>
      </c>
      <c r="L22" s="311">
        <f>'5-Year Plan (2014-19)'!BK127</f>
        <v>6906</v>
      </c>
      <c r="M22" s="311">
        <f>'5-Year Plan (2014-19)'!BL127</f>
        <v>150</v>
      </c>
      <c r="N22" s="311">
        <f>'5-Year Plan (2014-19)'!BM127</f>
        <v>60</v>
      </c>
      <c r="O22" s="311">
        <f>'5-Year Plan (2014-19)'!BN127</f>
        <v>9000</v>
      </c>
      <c r="P22" s="311">
        <f>'5-Year Plan (2014-19)'!BO127</f>
        <v>875</v>
      </c>
      <c r="Q22" s="311">
        <f>'5-Year Plan (2014-19)'!BP127</f>
        <v>1171.4285714285713</v>
      </c>
      <c r="R22" s="311">
        <f>'5-Year Plan (2014-19)'!BQ127</f>
        <v>1025000</v>
      </c>
      <c r="S22" s="311">
        <f>'5-Year Plan (2014-19)'!BR127</f>
        <v>243</v>
      </c>
      <c r="T22" s="311">
        <f>'5-Year Plan (2014-19)'!BS127</f>
        <v>845.06172839506178</v>
      </c>
      <c r="U22" s="311">
        <f>'5-Year Plan (2014-19)'!BT127</f>
        <v>205350</v>
      </c>
      <c r="V22" s="689">
        <f>'5-Year Plan (2014-19)'!BU127</f>
        <v>0</v>
      </c>
      <c r="W22" s="311">
        <f>'5-Year Plan (2014-19)'!BV127</f>
        <v>0</v>
      </c>
      <c r="X22" s="311">
        <f>'5-Year Plan (2014-19)'!BW127</f>
        <v>0</v>
      </c>
      <c r="Y22" s="311">
        <f>'5-Year Plan (2014-19)'!BX127</f>
        <v>1773500</v>
      </c>
      <c r="Z22" s="312">
        <f>'5-Year Plan (2014-19)'!BY127</f>
        <v>0.57538765153650973</v>
      </c>
      <c r="AA22" s="311">
        <f>'5-Year Plan (2014-19)'!BZ127</f>
        <v>1020450</v>
      </c>
      <c r="AB22" s="311">
        <f>'5-Year Plan (2014-19)'!CA127</f>
        <v>1885000</v>
      </c>
      <c r="AC22" s="311">
        <f>'5-Year Plan (2014-19)'!CB127</f>
        <v>0</v>
      </c>
      <c r="AD22" s="311" t="str">
        <f>'5-Year Plan (2014-19)'!CC127</f>
        <v/>
      </c>
      <c r="AE22" s="311">
        <f>'5-Year Plan (2014-19)'!CD127</f>
        <v>0</v>
      </c>
      <c r="AF22" s="311">
        <f>'5-Year Plan (2014-19)'!CE127</f>
        <v>2527284</v>
      </c>
      <c r="AG22" s="311">
        <f>'5-Year Plan (2014-19)'!CF127</f>
        <v>0</v>
      </c>
      <c r="AH22" s="311" t="str">
        <f>'5-Year Plan (2014-19)'!CG127</f>
        <v/>
      </c>
      <c r="AI22" s="311">
        <f>'5-Year Plan (2014-19)'!CH127</f>
        <v>0</v>
      </c>
      <c r="AJ22" s="311">
        <f>'5-Year Plan (2014-19)'!CI127</f>
        <v>0</v>
      </c>
      <c r="AK22" s="311" t="str">
        <f>'5-Year Plan (2014-19)'!CJ127</f>
        <v/>
      </c>
      <c r="AL22" s="311">
        <f>'5-Year Plan (2014-19)'!CK127</f>
        <v>0</v>
      </c>
      <c r="AM22" s="311">
        <f>'5-Year Plan (2014-19)'!CL127</f>
        <v>1012</v>
      </c>
      <c r="AN22" s="311">
        <f>'5-Year Plan (2014-19)'!CM127</f>
        <v>1638.8339920948617</v>
      </c>
      <c r="AO22" s="311">
        <f>'5-Year Plan (2014-19)'!CN127</f>
        <v>1658500</v>
      </c>
      <c r="AP22" s="311">
        <f>'5-Year Plan (2014-19)'!CO127</f>
        <v>0</v>
      </c>
      <c r="AQ22" s="311" t="str">
        <f>'5-Year Plan (2014-19)'!CP127</f>
        <v/>
      </c>
      <c r="AR22" s="311">
        <f>'5-Year Plan (2014-19)'!CQ127</f>
        <v>0</v>
      </c>
      <c r="AS22" s="311">
        <f>'5-Year Plan (2014-19)'!CR127</f>
        <v>0</v>
      </c>
      <c r="AT22" s="311" t="str">
        <f>'5-Year Plan (2014-19)'!CS127</f>
        <v/>
      </c>
      <c r="AU22" s="311">
        <f>'5-Year Plan (2014-19)'!CT127</f>
        <v>0</v>
      </c>
      <c r="AV22" s="311">
        <f>'5-Year Plan (2014-19)'!CU127</f>
        <v>1658500</v>
      </c>
      <c r="AW22" s="311">
        <f>'5-Year Plan (2014-19)'!CV127</f>
        <v>50000</v>
      </c>
      <c r="AX22" s="311">
        <f>'5-Year Plan (2014-19)'!CW127</f>
        <v>15000</v>
      </c>
      <c r="AY22" s="314">
        <f>'5-Year Plan (2014-19)'!CX127</f>
        <v>579578</v>
      </c>
      <c r="AZ22" s="313">
        <f>'5-Year Plan (2014-19)'!CY127</f>
        <v>4830362</v>
      </c>
      <c r="BA22" s="593"/>
    </row>
    <row r="23" spans="1:53">
      <c r="A23" s="992" t="s">
        <v>139</v>
      </c>
      <c r="B23" s="993"/>
      <c r="C23" s="309" t="s">
        <v>55</v>
      </c>
      <c r="D23" s="302">
        <f>'5-Year Plan (2014-19)'!BC128</f>
        <v>0</v>
      </c>
      <c r="E23" s="302" t="str">
        <f>'5-Year Plan (2014-19)'!BD128</f>
        <v/>
      </c>
      <c r="F23" s="302">
        <f>'5-Year Plan (2014-19)'!BE128</f>
        <v>0</v>
      </c>
      <c r="G23" s="302">
        <f>'5-Year Plan (2014-19)'!BF128</f>
        <v>863</v>
      </c>
      <c r="H23" s="302">
        <f>'5-Year Plan (2014-19)'!BG128</f>
        <v>58.56778679026651</v>
      </c>
      <c r="I23" s="302">
        <f>'5-Year Plan (2014-19)'!BH128</f>
        <v>50544</v>
      </c>
      <c r="J23" s="302">
        <f>'5-Year Plan (2014-19)'!BI128</f>
        <v>0</v>
      </c>
      <c r="K23" s="302" t="str">
        <f>'5-Year Plan (2014-19)'!BJ128</f>
        <v/>
      </c>
      <c r="L23" s="302">
        <f>'5-Year Plan (2014-19)'!BK128</f>
        <v>0</v>
      </c>
      <c r="M23" s="302">
        <f>'5-Year Plan (2014-19)'!BL128</f>
        <v>0</v>
      </c>
      <c r="N23" s="302" t="str">
        <f>'5-Year Plan (2014-19)'!BM128</f>
        <v/>
      </c>
      <c r="O23" s="302">
        <f>'5-Year Plan (2014-19)'!BN128</f>
        <v>0</v>
      </c>
      <c r="P23" s="302">
        <f>'5-Year Plan (2014-19)'!BO128</f>
        <v>0</v>
      </c>
      <c r="Q23" s="302" t="str">
        <f>'5-Year Plan (2014-19)'!BP128</f>
        <v/>
      </c>
      <c r="R23" s="302">
        <f>'5-Year Plan (2014-19)'!BQ128</f>
        <v>0</v>
      </c>
      <c r="S23" s="302">
        <f>'5-Year Plan (2014-19)'!BR128</f>
        <v>309</v>
      </c>
      <c r="T23" s="302">
        <f>'5-Year Plan (2014-19)'!BS128</f>
        <v>966.03754045307437</v>
      </c>
      <c r="U23" s="302">
        <f>'5-Year Plan (2014-19)'!BT128</f>
        <v>298505.59999999998</v>
      </c>
      <c r="V23" s="688">
        <f>'5-Year Plan (2014-19)'!BU128</f>
        <v>0</v>
      </c>
      <c r="W23" s="302">
        <f>'5-Year Plan (2014-19)'!BV128</f>
        <v>0</v>
      </c>
      <c r="X23" s="302">
        <f>'5-Year Plan (2014-19)'!BW128</f>
        <v>0</v>
      </c>
      <c r="Y23" s="302">
        <f>'5-Year Plan (2014-19)'!BX128</f>
        <v>1201050</v>
      </c>
      <c r="Z23" s="304">
        <f>'5-Year Plan (2014-19)'!BY128</f>
        <v>0.57281961616918531</v>
      </c>
      <c r="AA23" s="302">
        <f>'5-Year Plan (2014-19)'!BZ128</f>
        <v>687985</v>
      </c>
      <c r="AB23" s="302">
        <f>'5-Year Plan (2014-19)'!CA128</f>
        <v>1200000</v>
      </c>
      <c r="AC23" s="302">
        <f>'5-Year Plan (2014-19)'!CB128</f>
        <v>0</v>
      </c>
      <c r="AD23" s="302" t="str">
        <f>'5-Year Plan (2014-19)'!CC128</f>
        <v/>
      </c>
      <c r="AE23" s="302">
        <f>'5-Year Plan (2014-19)'!CD128</f>
        <v>0</v>
      </c>
      <c r="AF23" s="302">
        <f>'5-Year Plan (2014-19)'!CE128</f>
        <v>1037034.6</v>
      </c>
      <c r="AG23" s="302">
        <f>'5-Year Plan (2014-19)'!CF128</f>
        <v>500</v>
      </c>
      <c r="AH23" s="302">
        <f>'5-Year Plan (2014-19)'!CG128</f>
        <v>155</v>
      </c>
      <c r="AI23" s="302">
        <f>'5-Year Plan (2014-19)'!CH128</f>
        <v>77500</v>
      </c>
      <c r="AJ23" s="302">
        <f>'5-Year Plan (2014-19)'!CI128</f>
        <v>0</v>
      </c>
      <c r="AK23" s="302" t="str">
        <f>'5-Year Plan (2014-19)'!CJ128</f>
        <v/>
      </c>
      <c r="AL23" s="302">
        <f>'5-Year Plan (2014-19)'!CK128</f>
        <v>0</v>
      </c>
      <c r="AM23" s="302">
        <f>'5-Year Plan (2014-19)'!CL128</f>
        <v>0</v>
      </c>
      <c r="AN23" s="302" t="str">
        <f>'5-Year Plan (2014-19)'!CM128</f>
        <v/>
      </c>
      <c r="AO23" s="302">
        <f>'5-Year Plan (2014-19)'!CN128</f>
        <v>0</v>
      </c>
      <c r="AP23" s="302">
        <f>'5-Year Plan (2014-19)'!CO128</f>
        <v>0</v>
      </c>
      <c r="AQ23" s="302" t="str">
        <f>'5-Year Plan (2014-19)'!CP128</f>
        <v/>
      </c>
      <c r="AR23" s="302">
        <f>'5-Year Plan (2014-19)'!CQ128</f>
        <v>0</v>
      </c>
      <c r="AS23" s="302">
        <f>'5-Year Plan (2014-19)'!CR128</f>
        <v>0</v>
      </c>
      <c r="AT23" s="302" t="str">
        <f>'5-Year Plan (2014-19)'!CS128</f>
        <v/>
      </c>
      <c r="AU23" s="302">
        <f>'5-Year Plan (2014-19)'!CT128</f>
        <v>0</v>
      </c>
      <c r="AV23" s="302">
        <f>'5-Year Plan (2014-19)'!CU128</f>
        <v>77500</v>
      </c>
      <c r="AW23" s="302">
        <f>'5-Year Plan (2014-19)'!CV128</f>
        <v>0</v>
      </c>
      <c r="AX23" s="302">
        <f>'5-Year Plan (2014-19)'!CW128</f>
        <v>0</v>
      </c>
      <c r="AY23" s="315">
        <f>'5-Year Plan (2014-19)'!CX128</f>
        <v>111453.45999999999</v>
      </c>
      <c r="AZ23" s="313">
        <f>'5-Year Plan (2014-19)'!CY128</f>
        <v>1225988.06</v>
      </c>
      <c r="BA23" s="593"/>
    </row>
    <row r="24" spans="1:53" ht="42.75">
      <c r="A24" s="992" t="s">
        <v>139</v>
      </c>
      <c r="B24" s="993"/>
      <c r="C24" s="309" t="s">
        <v>56</v>
      </c>
      <c r="D24" s="302">
        <f>'5-Year Plan (2014-19)'!BC129</f>
        <v>0</v>
      </c>
      <c r="E24" s="302" t="str">
        <f>'5-Year Plan (2014-19)'!BD129</f>
        <v/>
      </c>
      <c r="F24" s="302">
        <f>'5-Year Plan (2014-19)'!BE129</f>
        <v>0</v>
      </c>
      <c r="G24" s="302">
        <f>'5-Year Plan (2014-19)'!BF129</f>
        <v>0</v>
      </c>
      <c r="H24" s="302" t="str">
        <f>'5-Year Plan (2014-19)'!BG129</f>
        <v/>
      </c>
      <c r="I24" s="302">
        <f>'5-Year Plan (2014-19)'!BH129</f>
        <v>0</v>
      </c>
      <c r="J24" s="302">
        <f>'5-Year Plan (2014-19)'!BI129</f>
        <v>0</v>
      </c>
      <c r="K24" s="302" t="str">
        <f>'5-Year Plan (2014-19)'!BJ129</f>
        <v/>
      </c>
      <c r="L24" s="302">
        <f>'5-Year Plan (2014-19)'!BK129</f>
        <v>0</v>
      </c>
      <c r="M24" s="302">
        <f>'5-Year Plan (2014-19)'!BL129</f>
        <v>0</v>
      </c>
      <c r="N24" s="302" t="str">
        <f>'5-Year Plan (2014-19)'!BM129</f>
        <v/>
      </c>
      <c r="O24" s="302">
        <f>'5-Year Plan (2014-19)'!BN129</f>
        <v>0</v>
      </c>
      <c r="P24" s="302">
        <f>'5-Year Plan (2014-19)'!BO129</f>
        <v>0</v>
      </c>
      <c r="Q24" s="302" t="str">
        <f>'5-Year Plan (2014-19)'!BP129</f>
        <v/>
      </c>
      <c r="R24" s="302">
        <f>'5-Year Plan (2014-19)'!BQ129</f>
        <v>0</v>
      </c>
      <c r="S24" s="302">
        <f>'5-Year Plan (2014-19)'!BR129</f>
        <v>0</v>
      </c>
      <c r="T24" s="302" t="str">
        <f>'5-Year Plan (2014-19)'!BS129</f>
        <v/>
      </c>
      <c r="U24" s="302">
        <f>'5-Year Plan (2014-19)'!BT129</f>
        <v>0</v>
      </c>
      <c r="V24" s="688">
        <f>'5-Year Plan (2014-19)'!BU129</f>
        <v>0</v>
      </c>
      <c r="W24" s="302">
        <f>'5-Year Plan (2014-19)'!BV129</f>
        <v>0</v>
      </c>
      <c r="X24" s="302">
        <f>'5-Year Plan (2014-19)'!BW129</f>
        <v>0</v>
      </c>
      <c r="Y24" s="302">
        <f>'5-Year Plan (2014-19)'!BX129</f>
        <v>0</v>
      </c>
      <c r="Z24" s="304" t="str">
        <f>'5-Year Plan (2014-19)'!BY129</f>
        <v/>
      </c>
      <c r="AA24" s="302">
        <f>'5-Year Plan (2014-19)'!BZ129</f>
        <v>0</v>
      </c>
      <c r="AB24" s="302">
        <f>'5-Year Plan (2014-19)'!CA129</f>
        <v>0</v>
      </c>
      <c r="AC24" s="302">
        <f>'5-Year Plan (2014-19)'!CB129</f>
        <v>0</v>
      </c>
      <c r="AD24" s="302" t="str">
        <f>'5-Year Plan (2014-19)'!CC129</f>
        <v/>
      </c>
      <c r="AE24" s="302">
        <f>'5-Year Plan (2014-19)'!CD129</f>
        <v>0</v>
      </c>
      <c r="AF24" s="302">
        <f>'5-Year Plan (2014-19)'!CE129</f>
        <v>0</v>
      </c>
      <c r="AG24" s="302">
        <f>'5-Year Plan (2014-19)'!CF129</f>
        <v>6000</v>
      </c>
      <c r="AH24" s="302">
        <f>'5-Year Plan (2014-19)'!CG129</f>
        <v>30</v>
      </c>
      <c r="AI24" s="302">
        <f>'5-Year Plan (2014-19)'!CH129</f>
        <v>180000</v>
      </c>
      <c r="AJ24" s="302">
        <f>'5-Year Plan (2014-19)'!CI129</f>
        <v>0</v>
      </c>
      <c r="AK24" s="302" t="str">
        <f>'5-Year Plan (2014-19)'!CJ129</f>
        <v/>
      </c>
      <c r="AL24" s="302">
        <f>'5-Year Plan (2014-19)'!CK129</f>
        <v>0</v>
      </c>
      <c r="AM24" s="302">
        <f>'5-Year Plan (2014-19)'!CL129</f>
        <v>500</v>
      </c>
      <c r="AN24" s="302">
        <f>'5-Year Plan (2014-19)'!CM129</f>
        <v>1760</v>
      </c>
      <c r="AO24" s="302">
        <f>'5-Year Plan (2014-19)'!CN129</f>
        <v>880000</v>
      </c>
      <c r="AP24" s="302">
        <f>'5-Year Plan (2014-19)'!CO129</f>
        <v>6500</v>
      </c>
      <c r="AQ24" s="302">
        <f>'5-Year Plan (2014-19)'!CP129</f>
        <v>220</v>
      </c>
      <c r="AR24" s="302">
        <f>'5-Year Plan (2014-19)'!CQ129</f>
        <v>1430000</v>
      </c>
      <c r="AS24" s="302">
        <f>'5-Year Plan (2014-19)'!CR129</f>
        <v>0</v>
      </c>
      <c r="AT24" s="302" t="str">
        <f>'5-Year Plan (2014-19)'!CS129</f>
        <v/>
      </c>
      <c r="AU24" s="302">
        <f>'5-Year Plan (2014-19)'!CT129</f>
        <v>0</v>
      </c>
      <c r="AV24" s="302">
        <f>'5-Year Plan (2014-19)'!CU129</f>
        <v>2490000</v>
      </c>
      <c r="AW24" s="302">
        <f>'5-Year Plan (2014-19)'!CV129</f>
        <v>19212</v>
      </c>
      <c r="AX24" s="302">
        <f>'5-Year Plan (2014-19)'!CW129</f>
        <v>0</v>
      </c>
      <c r="AY24" s="315">
        <f>'5-Year Plan (2014-19)'!CX129</f>
        <v>88000</v>
      </c>
      <c r="AZ24" s="313">
        <f>'5-Year Plan (2014-19)'!CY129</f>
        <v>2597212</v>
      </c>
      <c r="BA24" s="593"/>
    </row>
    <row r="25" spans="1:53" ht="15.75" thickBot="1">
      <c r="A25" s="992" t="s">
        <v>139</v>
      </c>
      <c r="B25" s="993"/>
      <c r="C25" s="316" t="s">
        <v>57</v>
      </c>
      <c r="D25" s="302">
        <f>'5-Year Plan (2014-19)'!BC131</f>
        <v>0</v>
      </c>
      <c r="E25" s="302" t="str">
        <f>'5-Year Plan (2014-19)'!BD131</f>
        <v/>
      </c>
      <c r="F25" s="302">
        <f>'5-Year Plan (2014-19)'!BE131</f>
        <v>0</v>
      </c>
      <c r="G25" s="302">
        <f>'5-Year Plan (2014-19)'!BF131</f>
        <v>0</v>
      </c>
      <c r="H25" s="302" t="str">
        <f>'5-Year Plan (2014-19)'!BG131</f>
        <v/>
      </c>
      <c r="I25" s="302">
        <f>'5-Year Plan (2014-19)'!BH131</f>
        <v>0</v>
      </c>
      <c r="J25" s="302">
        <f>'5-Year Plan (2014-19)'!BI131</f>
        <v>0</v>
      </c>
      <c r="K25" s="302" t="str">
        <f>'5-Year Plan (2014-19)'!BJ131</f>
        <v/>
      </c>
      <c r="L25" s="302">
        <f>'5-Year Plan (2014-19)'!BK131</f>
        <v>0</v>
      </c>
      <c r="M25" s="302">
        <f>'5-Year Plan (2014-19)'!BL131</f>
        <v>0</v>
      </c>
      <c r="N25" s="302" t="str">
        <f>'5-Year Plan (2014-19)'!BM131</f>
        <v/>
      </c>
      <c r="O25" s="302">
        <f>'5-Year Plan (2014-19)'!BN131</f>
        <v>0</v>
      </c>
      <c r="P25" s="302">
        <f>'5-Year Plan (2014-19)'!BO131</f>
        <v>0</v>
      </c>
      <c r="Q25" s="302" t="str">
        <f>'5-Year Plan (2014-19)'!BP131</f>
        <v/>
      </c>
      <c r="R25" s="302">
        <f>'5-Year Plan (2014-19)'!BQ131</f>
        <v>0</v>
      </c>
      <c r="S25" s="302">
        <f>'5-Year Plan (2014-19)'!BR131</f>
        <v>0</v>
      </c>
      <c r="T25" s="302" t="str">
        <f>'5-Year Plan (2014-19)'!BS131</f>
        <v/>
      </c>
      <c r="U25" s="302">
        <f>'5-Year Plan (2014-19)'!BT131</f>
        <v>0</v>
      </c>
      <c r="V25" s="688">
        <f>'5-Year Plan (2014-19)'!BU131</f>
        <v>0</v>
      </c>
      <c r="W25" s="302">
        <f>'5-Year Plan (2014-19)'!BV131</f>
        <v>0</v>
      </c>
      <c r="X25" s="302">
        <f>'5-Year Plan (2014-19)'!BW131</f>
        <v>0</v>
      </c>
      <c r="Y25" s="302">
        <f>'5-Year Plan (2014-19)'!BX131</f>
        <v>0</v>
      </c>
      <c r="Z25" s="304" t="str">
        <f>'5-Year Plan (2014-19)'!BY131</f>
        <v/>
      </c>
      <c r="AA25" s="302">
        <f>'5-Year Plan (2014-19)'!BZ131</f>
        <v>0</v>
      </c>
      <c r="AB25" s="302">
        <f>'5-Year Plan (2014-19)'!CA131</f>
        <v>0</v>
      </c>
      <c r="AC25" s="302">
        <f>'5-Year Plan (2014-19)'!CB131</f>
        <v>0</v>
      </c>
      <c r="AD25" s="302" t="str">
        <f>'5-Year Plan (2014-19)'!CC131</f>
        <v/>
      </c>
      <c r="AE25" s="302">
        <f>'5-Year Plan (2014-19)'!CD131</f>
        <v>0</v>
      </c>
      <c r="AF25" s="302">
        <f>'5-Year Plan (2014-19)'!CE131</f>
        <v>0</v>
      </c>
      <c r="AG25" s="302">
        <f>'5-Year Plan (2014-19)'!CF131</f>
        <v>0</v>
      </c>
      <c r="AH25" s="302" t="str">
        <f>'5-Year Plan (2014-19)'!CG131</f>
        <v/>
      </c>
      <c r="AI25" s="302">
        <f>'5-Year Plan (2014-19)'!CH131</f>
        <v>0</v>
      </c>
      <c r="AJ25" s="302">
        <f>'5-Year Plan (2014-19)'!CI131</f>
        <v>0</v>
      </c>
      <c r="AK25" s="302" t="str">
        <f>'5-Year Plan (2014-19)'!CJ131</f>
        <v/>
      </c>
      <c r="AL25" s="302">
        <f>'5-Year Plan (2014-19)'!CK131</f>
        <v>0</v>
      </c>
      <c r="AM25" s="302">
        <f>'5-Year Plan (2014-19)'!CL131</f>
        <v>0</v>
      </c>
      <c r="AN25" s="302" t="str">
        <f>'5-Year Plan (2014-19)'!CM131</f>
        <v/>
      </c>
      <c r="AO25" s="302">
        <f>'5-Year Plan (2014-19)'!CN131</f>
        <v>0</v>
      </c>
      <c r="AP25" s="302">
        <f>'5-Year Plan (2014-19)'!CO131</f>
        <v>0</v>
      </c>
      <c r="AQ25" s="302" t="str">
        <f>'5-Year Plan (2014-19)'!CP131</f>
        <v/>
      </c>
      <c r="AR25" s="302">
        <f>'5-Year Plan (2014-19)'!CQ131</f>
        <v>0</v>
      </c>
      <c r="AS25" s="302">
        <f>'5-Year Plan (2014-19)'!CR131</f>
        <v>0</v>
      </c>
      <c r="AT25" s="302" t="str">
        <f>'5-Year Plan (2014-19)'!CS131</f>
        <v/>
      </c>
      <c r="AU25" s="302">
        <f>'5-Year Plan (2014-19)'!CT131</f>
        <v>0</v>
      </c>
      <c r="AV25" s="302">
        <f>'5-Year Plan (2014-19)'!CU131</f>
        <v>0</v>
      </c>
      <c r="AW25" s="302">
        <f>'5-Year Plan (2014-19)'!CV131</f>
        <v>0</v>
      </c>
      <c r="AX25" s="302">
        <f>'5-Year Plan (2014-19)'!CW131</f>
        <v>0</v>
      </c>
      <c r="AY25" s="315">
        <f>'5-Year Plan (2014-19)'!CX131</f>
        <v>0</v>
      </c>
      <c r="AZ25" s="313">
        <f>'5-Year Plan (2014-19)'!CY131</f>
        <v>0</v>
      </c>
      <c r="BA25" s="593"/>
    </row>
    <row r="26" spans="1:53" ht="15.75" thickBot="1">
      <c r="A26" s="936" t="s">
        <v>62</v>
      </c>
      <c r="B26" s="937"/>
      <c r="C26" s="938"/>
      <c r="D26" s="603">
        <f>'5-Year Plan (2014-19)'!BC132</f>
        <v>219</v>
      </c>
      <c r="E26" s="604">
        <f>'5-Year Plan (2014-19)'!BD132</f>
        <v>59.716894977168948</v>
      </c>
      <c r="F26" s="605">
        <f>'5-Year Plan (2014-19)'!BE132</f>
        <v>13078</v>
      </c>
      <c r="G26" s="604">
        <f>'5-Year Plan (2014-19)'!BF132</f>
        <v>5418</v>
      </c>
      <c r="H26" s="604">
        <f>'5-Year Plan (2014-19)'!BG132</f>
        <v>55.568290882244369</v>
      </c>
      <c r="I26" s="605">
        <f>'5-Year Plan (2014-19)'!BH132</f>
        <v>301069</v>
      </c>
      <c r="J26" s="604">
        <f>'5-Year Plan (2014-19)'!BI132</f>
        <v>115</v>
      </c>
      <c r="K26" s="604">
        <f>'5-Year Plan (2014-19)'!BJ132</f>
        <v>60.052173913043475</v>
      </c>
      <c r="L26" s="605">
        <f>'5-Year Plan (2014-19)'!BK132</f>
        <v>6906</v>
      </c>
      <c r="M26" s="604">
        <f>'5-Year Plan (2014-19)'!BL132</f>
        <v>150</v>
      </c>
      <c r="N26" s="604">
        <f>'5-Year Plan (2014-19)'!BM132</f>
        <v>60</v>
      </c>
      <c r="O26" s="605">
        <f>'5-Year Plan (2014-19)'!BN132</f>
        <v>9000</v>
      </c>
      <c r="P26" s="604">
        <f>'5-Year Plan (2014-19)'!BO132</f>
        <v>875</v>
      </c>
      <c r="Q26" s="604">
        <f>'5-Year Plan (2014-19)'!BP132</f>
        <v>1171.4285714285713</v>
      </c>
      <c r="R26" s="605">
        <f>'5-Year Plan (2014-19)'!BQ132</f>
        <v>1025000</v>
      </c>
      <c r="S26" s="604">
        <f>'5-Year Plan (2014-19)'!BR132</f>
        <v>552</v>
      </c>
      <c r="T26" s="604">
        <f>'5-Year Plan (2014-19)'!BS132</f>
        <v>912.78188405797096</v>
      </c>
      <c r="U26" s="605">
        <f>'5-Year Plan (2014-19)'!BT132</f>
        <v>503855.6</v>
      </c>
      <c r="V26" s="710">
        <f>'5-Year Plan (2014-19)'!BU132</f>
        <v>0</v>
      </c>
      <c r="W26" s="605">
        <f>'5-Year Plan (2014-19)'!BV132</f>
        <v>0</v>
      </c>
      <c r="X26" s="605">
        <f>'5-Year Plan (2014-19)'!BW132</f>
        <v>0</v>
      </c>
      <c r="Y26" s="604">
        <f>'5-Year Plan (2014-19)'!BX132</f>
        <v>2974550</v>
      </c>
      <c r="Z26" s="606">
        <f>'5-Year Plan (2014-19)'!BY132</f>
        <v>0.57435074212906156</v>
      </c>
      <c r="AA26" s="605">
        <f>'5-Year Plan (2014-19)'!BZ132</f>
        <v>1708435</v>
      </c>
      <c r="AB26" s="604">
        <f>'5-Year Plan (2014-19)'!CA132</f>
        <v>3085000</v>
      </c>
      <c r="AC26" s="604">
        <f>'5-Year Plan (2014-19)'!CB132</f>
        <v>0</v>
      </c>
      <c r="AD26" s="604" t="str">
        <f>'5-Year Plan (2014-19)'!CC132</f>
        <v/>
      </c>
      <c r="AE26" s="605">
        <f>'5-Year Plan (2014-19)'!CD132</f>
        <v>0</v>
      </c>
      <c r="AF26" s="605">
        <f>'5-Year Plan (2014-19)'!CE132</f>
        <v>3567343.6</v>
      </c>
      <c r="AG26" s="604">
        <f>'5-Year Plan (2014-19)'!CF132</f>
        <v>7600</v>
      </c>
      <c r="AH26" s="604">
        <f>'5-Year Plan (2014-19)'!CG132</f>
        <v>37.210526315789473</v>
      </c>
      <c r="AI26" s="605">
        <f>'5-Year Plan (2014-19)'!CH132</f>
        <v>282800</v>
      </c>
      <c r="AJ26" s="604">
        <f>'5-Year Plan (2014-19)'!CI132</f>
        <v>0</v>
      </c>
      <c r="AK26" s="604" t="str">
        <f>'5-Year Plan (2014-19)'!CJ132</f>
        <v/>
      </c>
      <c r="AL26" s="605">
        <f>'5-Year Plan (2014-19)'!CK132</f>
        <v>0</v>
      </c>
      <c r="AM26" s="604">
        <f>'5-Year Plan (2014-19)'!CL132</f>
        <v>1512</v>
      </c>
      <c r="AN26" s="604">
        <f>'5-Year Plan (2014-19)'!CM132</f>
        <v>1678.9021164021165</v>
      </c>
      <c r="AO26" s="605">
        <f>'5-Year Plan (2014-19)'!CN132</f>
        <v>2538500</v>
      </c>
      <c r="AP26" s="604">
        <f>'5-Year Plan (2014-19)'!CO132</f>
        <v>6850</v>
      </c>
      <c r="AQ26" s="604">
        <f>'5-Year Plan (2014-19)'!CP132</f>
        <v>218.21167883211677</v>
      </c>
      <c r="AR26" s="605">
        <f>'5-Year Plan (2014-19)'!CQ132</f>
        <v>1494750</v>
      </c>
      <c r="AS26" s="604">
        <f>'5-Year Plan (2014-19)'!CR132</f>
        <v>0</v>
      </c>
      <c r="AT26" s="604" t="str">
        <f>'5-Year Plan (2014-19)'!CS132</f>
        <v/>
      </c>
      <c r="AU26" s="605">
        <f>'5-Year Plan (2014-19)'!CT132</f>
        <v>0</v>
      </c>
      <c r="AV26" s="605">
        <f>'5-Year Plan (2014-19)'!CU132</f>
        <v>4316050</v>
      </c>
      <c r="AW26" s="605">
        <f>'5-Year Plan (2014-19)'!CV132</f>
        <v>69212</v>
      </c>
      <c r="AX26" s="605">
        <f>'5-Year Plan (2014-19)'!CW132</f>
        <v>15000</v>
      </c>
      <c r="AY26" s="607">
        <f>'5-Year Plan (2014-19)'!CX132</f>
        <v>788338.96</v>
      </c>
      <c r="AZ26" s="602">
        <f>'5-Year Plan (2014-19)'!CY132</f>
        <v>8755944.5599999987</v>
      </c>
      <c r="BA26" s="594"/>
    </row>
  </sheetData>
  <mergeCells count="28">
    <mergeCell ref="A26:C26"/>
    <mergeCell ref="AP4:AR4"/>
    <mergeCell ref="A22:B22"/>
    <mergeCell ref="A23:B23"/>
    <mergeCell ref="A24:B24"/>
    <mergeCell ref="A25:B25"/>
    <mergeCell ref="Y4:AA4"/>
    <mergeCell ref="AC4:AE4"/>
    <mergeCell ref="AG4:AI4"/>
    <mergeCell ref="AJ4:AL4"/>
    <mergeCell ref="AM4:AO4"/>
    <mergeCell ref="V4:X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s>
  <pageMargins left="0.70866141732283472" right="0.70866141732283472" top="0.74803149606299213" bottom="0.74803149606299213" header="0.31496062992125984" footer="0.31496062992125984"/>
  <pageSetup scale="25" orientation="landscape" horizontalDpi="360" verticalDpi="360" r:id="rId1"/>
</worksheet>
</file>

<file path=xl/worksheets/sheet17.xml><?xml version="1.0" encoding="utf-8"?>
<worksheet xmlns="http://schemas.openxmlformats.org/spreadsheetml/2006/main" xmlns:r="http://schemas.openxmlformats.org/officeDocument/2006/relationships">
  <sheetPr>
    <tabColor theme="9" tint="0.79998168889431442"/>
  </sheetPr>
  <dimension ref="A1:K125"/>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131</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(2014-19)'!E151</f>
        <v>3032</v>
      </c>
      <c r="F4" s="67">
        <f>'5-Year Plan (2014-19)'!BC151</f>
        <v>585</v>
      </c>
      <c r="G4" s="67">
        <f>'5-Year Plan (2014-19)'!DA151</f>
        <v>100</v>
      </c>
      <c r="H4" s="67">
        <f>'5-Year Plan (2014-19)'!EY151</f>
        <v>0</v>
      </c>
      <c r="I4" s="68">
        <f>'5-Year Plan (2014-19)'!GW151</f>
        <v>0</v>
      </c>
      <c r="J4" s="68">
        <f>'5-Year Plan (2014-19)'!IU151</f>
        <v>0</v>
      </c>
    </row>
    <row r="5" spans="1:10" ht="15" thickBot="1">
      <c r="A5" s="1077"/>
      <c r="B5" s="1080"/>
      <c r="C5" s="1070"/>
      <c r="D5" s="57" t="s">
        <v>49</v>
      </c>
      <c r="E5" s="59">
        <f>'5-Year Plan (2014-19)'!G151</f>
        <v>85436</v>
      </c>
      <c r="F5" s="66">
        <f>'5-Year Plan (2014-19)'!BE151</f>
        <v>26460</v>
      </c>
      <c r="G5" s="66">
        <f>'5-Year Plan (2014-19)'!DC151</f>
        <v>3700</v>
      </c>
      <c r="H5" s="66">
        <f>'5-Year Plan (2014-19)'!FA151</f>
        <v>0</v>
      </c>
      <c r="I5" s="69">
        <f>'5-Year Plan (2014-19)'!GY151</f>
        <v>0</v>
      </c>
      <c r="J5" s="69">
        <f>'5-Year Plan (2014-19)'!IW151</f>
        <v>0</v>
      </c>
    </row>
    <row r="6" spans="1:10" ht="15" thickBot="1">
      <c r="A6" s="1077"/>
      <c r="B6" s="1080"/>
      <c r="C6" s="1070" t="s">
        <v>65</v>
      </c>
      <c r="D6" s="7" t="s">
        <v>121</v>
      </c>
      <c r="E6" s="60">
        <f>'5-Year Plan (2014-19)'!H151</f>
        <v>20052</v>
      </c>
      <c r="F6" s="66">
        <f>'5-Year Plan (2014-19)'!BF151</f>
        <v>3234</v>
      </c>
      <c r="G6" s="66">
        <f>'5-Year Plan (2014-19)'!DD151</f>
        <v>2022</v>
      </c>
      <c r="H6" s="66">
        <f>'5-Year Plan (2014-19)'!FB151</f>
        <v>2073</v>
      </c>
      <c r="I6" s="69">
        <f>'5-Year Plan (2014-19)'!GZ151</f>
        <v>2077</v>
      </c>
      <c r="J6" s="69">
        <f>'5-Year Plan (2014-19)'!IX151</f>
        <v>2020</v>
      </c>
    </row>
    <row r="7" spans="1:10" ht="15" thickBot="1">
      <c r="A7" s="1077"/>
      <c r="B7" s="1080"/>
      <c r="C7" s="1070"/>
      <c r="D7" s="57" t="s">
        <v>49</v>
      </c>
      <c r="E7" s="60">
        <f>'5-Year Plan (2014-19)'!J151</f>
        <v>250438</v>
      </c>
      <c r="F7" s="66">
        <f>'5-Year Plan (2014-19)'!BH151</f>
        <v>65136</v>
      </c>
      <c r="G7" s="66">
        <f>'5-Year Plan (2014-19)'!DF151</f>
        <v>50880</v>
      </c>
      <c r="H7" s="66">
        <f>'5-Year Plan (2014-19)'!FD151</f>
        <v>22920</v>
      </c>
      <c r="I7" s="69">
        <f>'5-Year Plan (2014-19)'!HB151</f>
        <v>53080</v>
      </c>
      <c r="J7" s="69">
        <f>'5-Year Plan (2014-19)'!IZ151</f>
        <v>50800</v>
      </c>
    </row>
    <row r="8" spans="1:10" ht="15" thickBot="1">
      <c r="A8" s="1077"/>
      <c r="B8" s="1080"/>
      <c r="C8" s="1070" t="s">
        <v>226</v>
      </c>
      <c r="D8" s="7" t="s">
        <v>121</v>
      </c>
      <c r="E8" s="60">
        <f>'5-Year Plan (2014-19)'!K151</f>
        <v>2487</v>
      </c>
      <c r="F8" s="66">
        <f>'5-Year Plan (2014-19)'!BI151</f>
        <v>150</v>
      </c>
      <c r="G8" s="66">
        <f>'5-Year Plan (2014-19)'!DG151</f>
        <v>250</v>
      </c>
      <c r="H8" s="66">
        <f>'5-Year Plan (2014-19)'!FE151</f>
        <v>250</v>
      </c>
      <c r="I8" s="69">
        <f>'5-Year Plan (2014-19)'!HC151</f>
        <v>250</v>
      </c>
      <c r="J8" s="69">
        <f>'5-Year Plan (2014-19)'!JA151</f>
        <v>250</v>
      </c>
    </row>
    <row r="9" spans="1:10" ht="15" thickBot="1">
      <c r="A9" s="1077"/>
      <c r="B9" s="1080"/>
      <c r="C9" s="1070"/>
      <c r="D9" s="57" t="s">
        <v>49</v>
      </c>
      <c r="E9" s="60">
        <f>'5-Year Plan (2014-19)'!M151</f>
        <v>87053</v>
      </c>
      <c r="F9" s="66">
        <f>'5-Year Plan (2014-19)'!BK151</f>
        <v>10000</v>
      </c>
      <c r="G9" s="66">
        <f>'5-Year Plan (2014-19)'!DI151</f>
        <v>12000</v>
      </c>
      <c r="H9" s="66">
        <f>'5-Year Plan (2014-19)'!FG151</f>
        <v>15000</v>
      </c>
      <c r="I9" s="69">
        <f>'5-Year Plan (2014-19)'!HE151</f>
        <v>15000</v>
      </c>
      <c r="J9" s="69">
        <f>'5-Year Plan (2014-19)'!JC151</f>
        <v>15000</v>
      </c>
    </row>
    <row r="10" spans="1:10" ht="15" thickBot="1">
      <c r="A10" s="1077"/>
      <c r="B10" s="1080"/>
      <c r="C10" s="1070" t="s">
        <v>272</v>
      </c>
      <c r="D10" s="7" t="s">
        <v>121</v>
      </c>
      <c r="E10" s="60">
        <f>'5-Year Plan (2014-19)'!N151</f>
        <v>407</v>
      </c>
      <c r="F10" s="66">
        <f>'5-Year Plan (2014-19)'!BL151</f>
        <v>0</v>
      </c>
      <c r="G10" s="66">
        <f>'5-Year Plan (2014-19)'!DJ151</f>
        <v>4797</v>
      </c>
      <c r="H10" s="66">
        <f>'5-Year Plan (2014-19)'!FH151</f>
        <v>150</v>
      </c>
      <c r="I10" s="69">
        <f>'5-Year Plan (2014-19)'!HF151</f>
        <v>250</v>
      </c>
      <c r="J10" s="69">
        <f>'5-Year Plan (2014-19)'!JD151</f>
        <v>250</v>
      </c>
    </row>
    <row r="11" spans="1:10" ht="15" thickBot="1">
      <c r="A11" s="1077"/>
      <c r="B11" s="1081"/>
      <c r="C11" s="1070"/>
      <c r="D11" s="57" t="s">
        <v>49</v>
      </c>
      <c r="E11" s="60">
        <f>'5-Year Plan (2014-19)'!P151</f>
        <v>10605</v>
      </c>
      <c r="F11" s="66">
        <f>'5-Year Plan (2014-19)'!BN151</f>
        <v>0</v>
      </c>
      <c r="G11" s="66">
        <f>'5-Year Plan (2014-19)'!DL151</f>
        <v>119925</v>
      </c>
      <c r="H11" s="66">
        <f>'5-Year Plan (2014-19)'!FJ151</f>
        <v>4500</v>
      </c>
      <c r="I11" s="69">
        <f>'5-Year Plan (2014-19)'!HH151</f>
        <v>7500</v>
      </c>
      <c r="J11" s="69">
        <f>'5-Year Plan (2014-19)'!JF151</f>
        <v>7500</v>
      </c>
    </row>
    <row r="12" spans="1:10" ht="15.75" thickBot="1">
      <c r="A12" s="1077"/>
      <c r="B12" s="8"/>
      <c r="C12" s="1070" t="s">
        <v>43</v>
      </c>
      <c r="D12" s="7" t="s">
        <v>121</v>
      </c>
      <c r="E12" s="60">
        <f>'5-Year Plan (2014-19)'!Q151</f>
        <v>0</v>
      </c>
      <c r="F12" s="66">
        <f>'5-Year Plan (2014-19)'!BO151</f>
        <v>345</v>
      </c>
      <c r="G12" s="66">
        <f>'5-Year Plan (2014-19)'!DM151</f>
        <v>0</v>
      </c>
      <c r="H12" s="66">
        <f>'5-Year Plan (2014-19)'!FK151</f>
        <v>0</v>
      </c>
      <c r="I12" s="69">
        <f>'5-Year Plan (2014-19)'!HI151</f>
        <v>0</v>
      </c>
      <c r="J12" s="69">
        <f>'5-Year Plan (2014-19)'!JG151</f>
        <v>0</v>
      </c>
    </row>
    <row r="13" spans="1:10" ht="15" thickBot="1">
      <c r="A13" s="1077"/>
      <c r="B13" s="47"/>
      <c r="C13" s="1070"/>
      <c r="D13" s="57" t="s">
        <v>49</v>
      </c>
      <c r="E13" s="60">
        <f>'5-Year Plan (2014-19)'!S151</f>
        <v>0</v>
      </c>
      <c r="F13" s="66">
        <f>'5-Year Plan (2014-19)'!BQ151</f>
        <v>362500</v>
      </c>
      <c r="G13" s="66">
        <f>'5-Year Plan (2014-19)'!DO151</f>
        <v>0</v>
      </c>
      <c r="H13" s="66">
        <f>'5-Year Plan (2014-19)'!FM151</f>
        <v>0</v>
      </c>
      <c r="I13" s="69">
        <f>'5-Year Plan (2014-19)'!HK151</f>
        <v>0</v>
      </c>
      <c r="J13" s="69">
        <f>'5-Year Plan (2014-19)'!JI151</f>
        <v>0</v>
      </c>
    </row>
    <row r="14" spans="1:10" ht="15" thickBot="1">
      <c r="A14" s="1077"/>
      <c r="B14" s="48"/>
      <c r="C14" s="1070" t="s">
        <v>41</v>
      </c>
      <c r="D14" s="7" t="s">
        <v>121</v>
      </c>
      <c r="E14" s="60">
        <f>'5-Year Plan (2014-19)'!T151</f>
        <v>28</v>
      </c>
      <c r="F14" s="66">
        <f>'5-Year Plan (2014-19)'!BR151</f>
        <v>0</v>
      </c>
      <c r="G14" s="66">
        <f>'5-Year Plan (2014-19)'!DP151</f>
        <v>0</v>
      </c>
      <c r="H14" s="66">
        <f>'5-Year Plan (2014-19)'!FN151</f>
        <v>150</v>
      </c>
      <c r="I14" s="69">
        <f>'5-Year Plan (2014-19)'!HL151</f>
        <v>250</v>
      </c>
      <c r="J14" s="69">
        <f>'5-Year Plan (2014-19)'!JJ151</f>
        <v>250</v>
      </c>
    </row>
    <row r="15" spans="1:10" ht="15" thickBot="1">
      <c r="A15" s="1077"/>
      <c r="B15" s="48"/>
      <c r="C15" s="1070"/>
      <c r="D15" s="57" t="s">
        <v>49</v>
      </c>
      <c r="E15" s="60">
        <f>'5-Year Plan (2014-19)'!V151</f>
        <v>7728</v>
      </c>
      <c r="F15" s="66">
        <f>'5-Year Plan (2014-19)'!BT151</f>
        <v>0</v>
      </c>
      <c r="G15" s="66">
        <f>'5-Year Plan (2014-19)'!DR151</f>
        <v>0</v>
      </c>
      <c r="H15" s="66">
        <f>'5-Year Plan (2014-19)'!FP151</f>
        <v>75000</v>
      </c>
      <c r="I15" s="69">
        <f>'5-Year Plan (2014-19)'!HN151</f>
        <v>125000</v>
      </c>
      <c r="J15" s="69">
        <f>'5-Year Plan (2014-19)'!JL151</f>
        <v>125000</v>
      </c>
    </row>
    <row r="16" spans="1:10" ht="15" thickBot="1">
      <c r="A16" s="1077"/>
      <c r="B16" s="48"/>
      <c r="C16" s="963" t="s">
        <v>342</v>
      </c>
      <c r="D16" s="7" t="s">
        <v>121</v>
      </c>
      <c r="E16" s="60">
        <f>'5-Year Plan (2014-19)'!W151</f>
        <v>0</v>
      </c>
      <c r="F16" s="66">
        <f>'5-Year Plan (2014-19)'!BU151</f>
        <v>0</v>
      </c>
      <c r="G16" s="66">
        <f>'5-Year Plan (2014-19)'!DS151</f>
        <v>0</v>
      </c>
      <c r="H16" s="66">
        <f>'5-Year Plan (2014-19)'!FQ151</f>
        <v>0</v>
      </c>
      <c r="I16" s="69">
        <f>'5-Year Plan (2014-19)'!HO151</f>
        <v>0</v>
      </c>
      <c r="J16" s="69">
        <f>'5-Year Plan (2014-19)'!JM151</f>
        <v>0</v>
      </c>
    </row>
    <row r="17" spans="1:11" ht="15" customHeight="1" thickBot="1">
      <c r="A17" s="1077"/>
      <c r="B17" s="48"/>
      <c r="C17" s="964"/>
      <c r="D17" s="57" t="s">
        <v>49</v>
      </c>
      <c r="E17" s="60">
        <f>'5-Year Plan (2014-19)'!Y151</f>
        <v>0</v>
      </c>
      <c r="F17" s="66">
        <f>'5-Year Plan (2014-19)'!BW151</f>
        <v>0</v>
      </c>
      <c r="G17" s="66">
        <f>'5-Year Plan (2014-19)'!DU151</f>
        <v>0</v>
      </c>
      <c r="H17" s="66">
        <f>'5-Year Plan (2014-19)'!FS151</f>
        <v>0</v>
      </c>
      <c r="I17" s="69">
        <f>'5-Year Plan (2014-19)'!HQ151</f>
        <v>0</v>
      </c>
      <c r="J17" s="69">
        <f>'5-Year Plan (2014-19)'!JO151</f>
        <v>0</v>
      </c>
    </row>
    <row r="18" spans="1:11" ht="29.25" thickBot="1">
      <c r="A18" s="1077"/>
      <c r="B18" s="48"/>
      <c r="C18" s="1070" t="s">
        <v>52</v>
      </c>
      <c r="D18" s="7" t="s">
        <v>51</v>
      </c>
      <c r="E18" s="60">
        <f>'5-Year Plan (2014-19)'!Z151</f>
        <v>0</v>
      </c>
      <c r="F18" s="66">
        <f>'5-Year Plan (2014-19)'!BX151</f>
        <v>200000</v>
      </c>
      <c r="G18" s="66">
        <f>'5-Year Plan (2014-19)'!DV151</f>
        <v>524514</v>
      </c>
      <c r="H18" s="66">
        <f>'5-Year Plan (2014-19)'!FT151</f>
        <v>364910</v>
      </c>
      <c r="I18" s="69">
        <f>'5-Year Plan (2014-19)'!HR151</f>
        <v>358079</v>
      </c>
      <c r="J18" s="69">
        <f>'5-Year Plan (2014-19)'!JP151</f>
        <v>352158</v>
      </c>
    </row>
    <row r="19" spans="1:11" ht="15" thickBot="1">
      <c r="A19" s="1077"/>
      <c r="B19" s="48"/>
      <c r="C19" s="1070"/>
      <c r="D19" s="57" t="s">
        <v>49</v>
      </c>
      <c r="E19" s="60">
        <f>'5-Year Plan (2014-19)'!AB151</f>
        <v>0</v>
      </c>
      <c r="F19" s="66">
        <f>'5-Year Plan (2014-19)'!BZ151</f>
        <v>80000</v>
      </c>
      <c r="G19" s="66">
        <f>'5-Year Plan (2014-19)'!DX151</f>
        <v>209805.6</v>
      </c>
      <c r="H19" s="66">
        <f>'5-Year Plan (2014-19)'!FV151</f>
        <v>145964</v>
      </c>
      <c r="I19" s="69">
        <f>'5-Year Plan (2014-19)'!HT151</f>
        <v>150231</v>
      </c>
      <c r="J19" s="69">
        <f>'5-Year Plan (2014-19)'!JR151</f>
        <v>147863</v>
      </c>
    </row>
    <row r="20" spans="1:11" ht="29.25" thickBot="1">
      <c r="A20" s="1077"/>
      <c r="B20" s="48"/>
      <c r="C20" s="401" t="s">
        <v>50</v>
      </c>
      <c r="D20" s="7" t="s">
        <v>51</v>
      </c>
      <c r="E20" s="60">
        <f>'5-Year Plan (2014-19)'!AC151</f>
        <v>40000</v>
      </c>
      <c r="F20" s="66">
        <f>'5-Year Plan (2014-19)'!CA151</f>
        <v>524514</v>
      </c>
      <c r="G20" s="66">
        <f>'5-Year Plan (2014-19)'!DY151</f>
        <v>364910</v>
      </c>
      <c r="H20" s="66">
        <f>'5-Year Plan (2014-19)'!FW151</f>
        <v>358079</v>
      </c>
      <c r="I20" s="69">
        <f>'5-Year Plan (2014-19)'!HU151</f>
        <v>352158</v>
      </c>
      <c r="J20" s="69">
        <f>'5-Year Plan (2014-19)'!JS151</f>
        <v>350000</v>
      </c>
    </row>
    <row r="21" spans="1:11" ht="15" thickBot="1">
      <c r="A21" s="1077"/>
      <c r="B21" s="48"/>
      <c r="C21" s="1070" t="s">
        <v>120</v>
      </c>
      <c r="D21" s="7" t="s">
        <v>121</v>
      </c>
      <c r="E21" s="60">
        <f>'5-Year Plan (2014-19)'!AD151</f>
        <v>0</v>
      </c>
      <c r="F21" s="66">
        <f>'5-Year Plan (2014-19)'!CB151</f>
        <v>0</v>
      </c>
      <c r="G21" s="66">
        <f>'5-Year Plan (2014-19)'!DZ151</f>
        <v>0</v>
      </c>
      <c r="H21" s="66">
        <f>'5-Year Plan (2014-19)'!FX151</f>
        <v>0</v>
      </c>
      <c r="I21" s="69">
        <f>'5-Year Plan (2014-19)'!HV151</f>
        <v>0</v>
      </c>
      <c r="J21" s="69">
        <f>'5-Year Plan (2014-19)'!JT151</f>
        <v>0</v>
      </c>
    </row>
    <row r="22" spans="1:11" ht="15" thickBot="1">
      <c r="A22" s="1077"/>
      <c r="B22" s="48"/>
      <c r="C22" s="963"/>
      <c r="D22" s="57" t="s">
        <v>49</v>
      </c>
      <c r="E22" s="72">
        <f>'5-Year Plan (2014-19)'!AF151</f>
        <v>0</v>
      </c>
      <c r="F22" s="73">
        <f>'5-Year Plan (2014-19)'!CD151</f>
        <v>0</v>
      </c>
      <c r="G22" s="73">
        <f>'5-Year Plan (2014-19)'!EB151</f>
        <v>0</v>
      </c>
      <c r="H22" s="73">
        <f>'5-Year Plan (2014-19)'!FZ151</f>
        <v>0</v>
      </c>
      <c r="I22" s="74">
        <f>'5-Year Plan (2014-19)'!HX151</f>
        <v>0</v>
      </c>
      <c r="J22" s="74">
        <f>'5-Year Plan (2014-19)'!JV151</f>
        <v>0</v>
      </c>
    </row>
    <row r="23" spans="1:11" ht="15.75" thickBot="1">
      <c r="A23" s="1078"/>
      <c r="B23" s="1082" t="s">
        <v>72</v>
      </c>
      <c r="C23" s="1083"/>
      <c r="D23" s="63" t="s">
        <v>49</v>
      </c>
      <c r="E23" s="78">
        <f>'5-Year Plan (2014-19)'!AG151</f>
        <v>441260</v>
      </c>
      <c r="F23" s="79">
        <f>'5-Year Plan (2014-19)'!CE151</f>
        <v>544096</v>
      </c>
      <c r="G23" s="79">
        <f>'5-Year Plan (2014-19)'!EC151</f>
        <v>396310.6</v>
      </c>
      <c r="H23" s="79">
        <f>'5-Year Plan (2014-19)'!GA151</f>
        <v>263384</v>
      </c>
      <c r="I23" s="80">
        <f>'5-Year Plan (2014-19)'!HY151</f>
        <v>350811</v>
      </c>
      <c r="J23" s="80">
        <f>'5-Year Plan (2014-19)'!JW151</f>
        <v>346163</v>
      </c>
      <c r="K23" s="65"/>
    </row>
    <row r="24" spans="1:11" ht="15" thickBot="1">
      <c r="A24" s="1067" t="s">
        <v>78</v>
      </c>
      <c r="B24" s="50"/>
      <c r="C24" s="1070" t="s">
        <v>68</v>
      </c>
      <c r="D24" s="7" t="s">
        <v>121</v>
      </c>
      <c r="E24" s="75">
        <f>'5-Year Plan (2014-19)'!AH151</f>
        <v>0</v>
      </c>
      <c r="F24" s="76">
        <f>'5-Year Plan (2014-19)'!CF151</f>
        <v>0</v>
      </c>
      <c r="G24" s="76">
        <f>'5-Year Plan (2014-19)'!ED151</f>
        <v>0</v>
      </c>
      <c r="H24" s="76">
        <f>'5-Year Plan (2014-19)'!GB151</f>
        <v>0</v>
      </c>
      <c r="I24" s="77">
        <f>'5-Year Plan (2014-19)'!HZ151</f>
        <v>0</v>
      </c>
      <c r="J24" s="77">
        <f>'5-Year Plan (2014-19)'!JX151</f>
        <v>0</v>
      </c>
    </row>
    <row r="25" spans="1:11" ht="15" thickBot="1">
      <c r="A25" s="1068"/>
      <c r="B25" s="51"/>
      <c r="C25" s="1070"/>
      <c r="D25" s="57" t="s">
        <v>49</v>
      </c>
      <c r="E25" s="60">
        <f>'5-Year Plan (2014-19)'!AJ151</f>
        <v>0</v>
      </c>
      <c r="F25" s="66">
        <f>'5-Year Plan (2014-19)'!CH151</f>
        <v>0</v>
      </c>
      <c r="G25" s="66">
        <f>'5-Year Plan (2014-19)'!EF151</f>
        <v>0</v>
      </c>
      <c r="H25" s="66">
        <f>'5-Year Plan (2014-19)'!GD151</f>
        <v>0</v>
      </c>
      <c r="I25" s="69">
        <f>'5-Year Plan (2014-19)'!IB151</f>
        <v>0</v>
      </c>
      <c r="J25" s="69">
        <f>'5-Year Plan (2014-19)'!JZ151</f>
        <v>0</v>
      </c>
    </row>
    <row r="26" spans="1:11" ht="15" thickBot="1">
      <c r="A26" s="1068"/>
      <c r="B26" s="51"/>
      <c r="C26" s="1070" t="s">
        <v>74</v>
      </c>
      <c r="D26" s="7" t="s">
        <v>121</v>
      </c>
      <c r="E26" s="60">
        <f>'5-Year Plan (2014-19)'!AK151</f>
        <v>0</v>
      </c>
      <c r="F26" s="66">
        <f>'5-Year Plan (2014-19)'!CI151</f>
        <v>0</v>
      </c>
      <c r="G26" s="66">
        <f>'5-Year Plan (2014-19)'!EG151</f>
        <v>0</v>
      </c>
      <c r="H26" s="66">
        <f>'5-Year Plan (2014-19)'!GE151</f>
        <v>0</v>
      </c>
      <c r="I26" s="69">
        <f>'5-Year Plan (2014-19)'!IC151</f>
        <v>0</v>
      </c>
      <c r="J26" s="69">
        <f>'5-Year Plan (2014-19)'!KA151</f>
        <v>0</v>
      </c>
    </row>
    <row r="27" spans="1:11" ht="15" thickBot="1">
      <c r="A27" s="1068"/>
      <c r="B27" s="51"/>
      <c r="C27" s="1070"/>
      <c r="D27" s="57" t="s">
        <v>49</v>
      </c>
      <c r="E27" s="60">
        <f>'5-Year Plan (2014-19)'!AM151</f>
        <v>0</v>
      </c>
      <c r="F27" s="66">
        <f>'5-Year Plan (2014-19)'!CK151</f>
        <v>0</v>
      </c>
      <c r="G27" s="66">
        <f>'5-Year Plan (2014-19)'!EI151</f>
        <v>0</v>
      </c>
      <c r="H27" s="66">
        <f>'5-Year Plan (2014-19)'!GG151</f>
        <v>0</v>
      </c>
      <c r="I27" s="69">
        <f>'5-Year Plan (2014-19)'!IE151</f>
        <v>0</v>
      </c>
      <c r="J27" s="69">
        <f>'5-Year Plan (2014-19)'!KC151</f>
        <v>0</v>
      </c>
    </row>
    <row r="28" spans="1:11" ht="15" thickBot="1">
      <c r="A28" s="1068"/>
      <c r="B28" s="51"/>
      <c r="C28" s="1070" t="s">
        <v>44</v>
      </c>
      <c r="D28" s="7" t="s">
        <v>121</v>
      </c>
      <c r="E28" s="60">
        <f>'5-Year Plan (2014-19)'!AN151</f>
        <v>0</v>
      </c>
      <c r="F28" s="66">
        <f>'5-Year Plan (2014-19)'!CL151</f>
        <v>0</v>
      </c>
      <c r="G28" s="66">
        <f>'5-Year Plan (2014-19)'!EJ151</f>
        <v>0</v>
      </c>
      <c r="H28" s="66">
        <f>'5-Year Plan (2014-19)'!GH151</f>
        <v>0</v>
      </c>
      <c r="I28" s="69">
        <f>'5-Year Plan (2014-19)'!IF151</f>
        <v>0</v>
      </c>
      <c r="J28" s="69">
        <f>'5-Year Plan (2014-19)'!KD151</f>
        <v>0</v>
      </c>
    </row>
    <row r="29" spans="1:11" ht="15" thickBot="1">
      <c r="A29" s="1068"/>
      <c r="B29" s="51"/>
      <c r="C29" s="1070"/>
      <c r="D29" s="57" t="s">
        <v>49</v>
      </c>
      <c r="E29" s="60">
        <f>'5-Year Plan (2014-19)'!AP151</f>
        <v>0</v>
      </c>
      <c r="F29" s="66">
        <f>'5-Year Plan (2014-19)'!CN151</f>
        <v>0</v>
      </c>
      <c r="G29" s="66">
        <f>'5-Year Plan (2014-19)'!EL151</f>
        <v>0</v>
      </c>
      <c r="H29" s="66">
        <f>'5-Year Plan (2014-19)'!GJ151</f>
        <v>0</v>
      </c>
      <c r="I29" s="69">
        <f>'5-Year Plan (2014-19)'!IH151</f>
        <v>0</v>
      </c>
      <c r="J29" s="69">
        <f>'5-Year Plan (2014-19)'!KF151</f>
        <v>0</v>
      </c>
    </row>
    <row r="30" spans="1:11" ht="15" thickBot="1">
      <c r="A30" s="1068"/>
      <c r="B30" s="51"/>
      <c r="C30" s="1070" t="s">
        <v>45</v>
      </c>
      <c r="D30" s="7" t="s">
        <v>121</v>
      </c>
      <c r="E30" s="60">
        <f>'5-Year Plan (2014-19)'!AQ151</f>
        <v>0</v>
      </c>
      <c r="F30" s="66">
        <f>'5-Year Plan (2014-19)'!CO151</f>
        <v>0</v>
      </c>
      <c r="G30" s="66">
        <f>'5-Year Plan (2014-19)'!EM151</f>
        <v>0</v>
      </c>
      <c r="H30" s="66">
        <f>'5-Year Plan (2014-19)'!GK151</f>
        <v>0</v>
      </c>
      <c r="I30" s="69">
        <f>'5-Year Plan (2014-19)'!II151</f>
        <v>0</v>
      </c>
      <c r="J30" s="69">
        <f>'5-Year Plan (2014-19)'!KG151</f>
        <v>0</v>
      </c>
    </row>
    <row r="31" spans="1:11" ht="15" thickBot="1">
      <c r="A31" s="1068"/>
      <c r="B31" s="51"/>
      <c r="C31" s="1070"/>
      <c r="D31" s="57" t="s">
        <v>49</v>
      </c>
      <c r="E31" s="60">
        <f>'5-Year Plan (2014-19)'!AS151</f>
        <v>0</v>
      </c>
      <c r="F31" s="66">
        <f>'5-Year Plan (2014-19)'!CQ151</f>
        <v>0</v>
      </c>
      <c r="G31" s="66">
        <f>'5-Year Plan (2014-19)'!EO151</f>
        <v>0</v>
      </c>
      <c r="H31" s="66">
        <f>'5-Year Plan (2014-19)'!GM151</f>
        <v>0</v>
      </c>
      <c r="I31" s="69">
        <f>'5-Year Plan (2014-19)'!IK151</f>
        <v>0</v>
      </c>
      <c r="J31" s="69">
        <f>'5-Year Plan (2014-19)'!KI151</f>
        <v>0</v>
      </c>
    </row>
    <row r="32" spans="1:11" ht="15" thickBot="1">
      <c r="A32" s="1068"/>
      <c r="B32" s="51"/>
      <c r="C32" s="1070" t="s">
        <v>46</v>
      </c>
      <c r="D32" s="7" t="s">
        <v>121</v>
      </c>
      <c r="E32" s="60">
        <f>'5-Year Plan (2014-19)'!AT151</f>
        <v>0</v>
      </c>
      <c r="F32" s="66">
        <f>'5-Year Plan (2014-19)'!CR151</f>
        <v>0</v>
      </c>
      <c r="G32" s="66">
        <f>'5-Year Plan (2014-19)'!EP151</f>
        <v>0</v>
      </c>
      <c r="H32" s="66">
        <f>'5-Year Plan (2014-19)'!GN151</f>
        <v>0</v>
      </c>
      <c r="I32" s="69">
        <f>'5-Year Plan (2014-19)'!IL151</f>
        <v>0</v>
      </c>
      <c r="J32" s="69">
        <f>'5-Year Plan (2014-19)'!KJ151</f>
        <v>0</v>
      </c>
    </row>
    <row r="33" spans="1:11" ht="15" thickBot="1">
      <c r="A33" s="1068"/>
      <c r="B33" s="52"/>
      <c r="C33" s="1070"/>
      <c r="D33" s="57" t="s">
        <v>49</v>
      </c>
      <c r="E33" s="72">
        <f>'5-Year Plan (2014-19)'!AV151</f>
        <v>0</v>
      </c>
      <c r="F33" s="73">
        <f>'5-Year Plan (2014-19)'!CT151</f>
        <v>0</v>
      </c>
      <c r="G33" s="73">
        <f>'5-Year Plan (2014-19)'!ER151</f>
        <v>0</v>
      </c>
      <c r="H33" s="73">
        <f>'5-Year Plan (2014-19)'!GP151</f>
        <v>0</v>
      </c>
      <c r="I33" s="74">
        <f>'5-Year Plan (2014-19)'!IN151</f>
        <v>0</v>
      </c>
      <c r="J33" s="74">
        <f>'5-Year Plan (2014-19)'!KL151</f>
        <v>0</v>
      </c>
    </row>
    <row r="34" spans="1:11" ht="15.75" thickBot="1">
      <c r="A34" s="1069"/>
      <c r="B34" s="1071" t="s">
        <v>73</v>
      </c>
      <c r="C34" s="1072"/>
      <c r="D34" s="64" t="s">
        <v>49</v>
      </c>
      <c r="E34" s="81">
        <f>'5-Year Plan (2014-19)'!AW151</f>
        <v>0</v>
      </c>
      <c r="F34" s="82">
        <f>'5-Year Plan (2014-19)'!CU151</f>
        <v>0</v>
      </c>
      <c r="G34" s="82">
        <f>'5-Year Plan (2014-19)'!ES151</f>
        <v>0</v>
      </c>
      <c r="H34" s="82">
        <f>'5-Year Plan (2014-19)'!GQ151</f>
        <v>0</v>
      </c>
      <c r="I34" s="83">
        <f>'5-Year Plan (2014-19)'!IO151</f>
        <v>0</v>
      </c>
      <c r="J34" s="83">
        <f>'5-Year Plan (2014-19)'!KM151</f>
        <v>0</v>
      </c>
      <c r="K34" s="65"/>
    </row>
    <row r="35" spans="1:11" s="53" customFormat="1" ht="16.149999999999999" customHeight="1" thickBot="1">
      <c r="A35" s="1073" t="s">
        <v>75</v>
      </c>
      <c r="B35" s="54"/>
      <c r="C35" s="91" t="s">
        <v>86</v>
      </c>
      <c r="D35" s="57" t="s">
        <v>49</v>
      </c>
      <c r="E35" s="60">
        <f>'5-Year Plan (2014-19)'!AX151</f>
        <v>0</v>
      </c>
      <c r="F35" s="66">
        <f>'5-Year Plan (2014-19)'!CV151</f>
        <v>20000</v>
      </c>
      <c r="G35" s="66">
        <f>'5-Year Plan (2014-19)'!ET151</f>
        <v>0</v>
      </c>
      <c r="H35" s="66">
        <f>'5-Year Plan (2014-19)'!GR151</f>
        <v>0</v>
      </c>
      <c r="I35" s="69">
        <f>'5-Year Plan (2014-19)'!IP151</f>
        <v>0</v>
      </c>
      <c r="J35" s="69">
        <f>'5-Year Plan (2014-19)'!KN151</f>
        <v>0</v>
      </c>
    </row>
    <row r="36" spans="1:11" s="53" customFormat="1" ht="29.45" customHeight="1" thickBot="1">
      <c r="A36" s="1074"/>
      <c r="B36" s="54"/>
      <c r="C36" s="62" t="s">
        <v>69</v>
      </c>
      <c r="D36" s="57" t="s">
        <v>49</v>
      </c>
      <c r="E36" s="60">
        <f>'5-Year Plan (2014-19)'!AY151</f>
        <v>29850</v>
      </c>
      <c r="F36" s="66">
        <f>'5-Year Plan (2014-19)'!CW151</f>
        <v>10000</v>
      </c>
      <c r="G36" s="66">
        <f>'5-Year Plan (2014-19)'!EU151</f>
        <v>10000</v>
      </c>
      <c r="H36" s="66">
        <f>'5-Year Plan (2014-19)'!GS151</f>
        <v>10000</v>
      </c>
      <c r="I36" s="69">
        <f>'5-Year Plan (2014-19)'!IQ151</f>
        <v>10000</v>
      </c>
      <c r="J36" s="69">
        <f>'5-Year Plan (2014-19)'!KO151</f>
        <v>10000</v>
      </c>
    </row>
    <row r="37" spans="1:11" s="53" customFormat="1" ht="43.9" customHeight="1" thickBot="1">
      <c r="A37" s="1074"/>
      <c r="B37" s="55"/>
      <c r="C37" s="62" t="s">
        <v>47</v>
      </c>
      <c r="D37" s="7" t="s">
        <v>49</v>
      </c>
      <c r="E37" s="61">
        <f>'5-Year Plan (2014-19)'!AZ151</f>
        <v>44126</v>
      </c>
      <c r="F37" s="70">
        <f>'5-Year Plan (2014-19)'!CX151</f>
        <v>54409.600000000006</v>
      </c>
      <c r="G37" s="70">
        <f>'5-Year Plan (2014-19)'!EV151</f>
        <v>39631.06</v>
      </c>
      <c r="H37" s="70">
        <f>'5-Year Plan (2014-19)'!GT151</f>
        <v>26338.400000000001</v>
      </c>
      <c r="I37" s="71">
        <f>'5-Year Plan (2014-19)'!IR151</f>
        <v>35081.1</v>
      </c>
      <c r="J37" s="71">
        <f>'5-Year Plan (2014-19)'!KP151</f>
        <v>34616.300000000003</v>
      </c>
    </row>
    <row r="38" spans="1:11" ht="15" customHeight="1" thickBot="1">
      <c r="A38" s="1075"/>
      <c r="B38" s="953" t="s">
        <v>135</v>
      </c>
      <c r="C38" s="954"/>
      <c r="D38" s="86" t="s">
        <v>49</v>
      </c>
      <c r="E38" s="87">
        <f>SUM(E35:E37)</f>
        <v>73976</v>
      </c>
      <c r="F38" s="87">
        <f t="shared" ref="F38:J38" si="0">SUM(F35:F37)</f>
        <v>84409.600000000006</v>
      </c>
      <c r="G38" s="87">
        <f t="shared" si="0"/>
        <v>49631.06</v>
      </c>
      <c r="H38" s="87">
        <f t="shared" si="0"/>
        <v>36338.400000000001</v>
      </c>
      <c r="I38" s="87">
        <f t="shared" si="0"/>
        <v>45081.1</v>
      </c>
      <c r="J38" s="87">
        <f t="shared" si="0"/>
        <v>44616.3</v>
      </c>
    </row>
    <row r="39" spans="1:11" ht="15.75" thickBot="1">
      <c r="B39" s="1058" t="s">
        <v>136</v>
      </c>
      <c r="C39" s="1059"/>
      <c r="D39" s="88" t="s">
        <v>49</v>
      </c>
      <c r="E39" s="89">
        <f>SUM(E38,E34,E23)</f>
        <v>515236</v>
      </c>
      <c r="F39" s="89">
        <f>SUM(F38,F34,F23)</f>
        <v>628505.59999999998</v>
      </c>
      <c r="G39" s="89">
        <f>SUM(G38,G34,G23)</f>
        <v>445941.66</v>
      </c>
      <c r="H39" s="89">
        <f>SUM(H38,H34,H23)</f>
        <v>299722.40000000002</v>
      </c>
      <c r="I39" s="89">
        <f>SUM(I38,I34,I23)</f>
        <v>395892.1</v>
      </c>
      <c r="J39" s="89">
        <f t="shared" ref="J39" si="1">SUM(J38,J34,J23)</f>
        <v>390779.3</v>
      </c>
    </row>
    <row r="43" spans="1:11" ht="15" thickBot="1"/>
    <row r="44" spans="1:11" ht="21" thickBot="1">
      <c r="E44" s="1090" t="s">
        <v>25</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(2014-19)'!E139</f>
        <v>1000</v>
      </c>
      <c r="F47" s="67">
        <f>'5-Year Plan (2014-19)'!BC139</f>
        <v>300</v>
      </c>
      <c r="G47" s="67">
        <f>'5-Year Plan (2014-19)'!DA139</f>
        <v>100</v>
      </c>
      <c r="H47" s="67">
        <f>'5-Year Plan (2014-19)'!EY139</f>
        <v>0</v>
      </c>
      <c r="I47" s="68">
        <f>'5-Year Plan (2014-19)'!GW139</f>
        <v>0</v>
      </c>
      <c r="J47" s="68">
        <f>'5-Year Plan (2014-19)'!IU139</f>
        <v>0</v>
      </c>
    </row>
    <row r="48" spans="1:11" ht="15" thickBot="1">
      <c r="A48" s="1077"/>
      <c r="B48" s="1080"/>
      <c r="C48" s="1070"/>
      <c r="D48" s="57" t="s">
        <v>49</v>
      </c>
      <c r="E48" s="59">
        <f>'5-Year Plan (2014-19)'!G139</f>
        <v>30000</v>
      </c>
      <c r="F48" s="66">
        <f>'5-Year Plan (2014-19)'!BE139</f>
        <v>10500</v>
      </c>
      <c r="G48" s="66">
        <f>'5-Year Plan (2014-19)'!DC139</f>
        <v>3700</v>
      </c>
      <c r="H48" s="66">
        <f>'5-Year Plan (2014-19)'!FA139</f>
        <v>0</v>
      </c>
      <c r="I48" s="69">
        <f>'5-Year Plan (2014-19)'!GY139</f>
        <v>0</v>
      </c>
      <c r="J48" s="69">
        <f>'5-Year Plan (2014-19)'!IW139</f>
        <v>0</v>
      </c>
    </row>
    <row r="49" spans="1:10" ht="15" thickBot="1">
      <c r="A49" s="1077"/>
      <c r="B49" s="1080"/>
      <c r="C49" s="1070" t="s">
        <v>65</v>
      </c>
      <c r="D49" s="7" t="s">
        <v>121</v>
      </c>
      <c r="E49" s="60">
        <f>'5-Year Plan (2014-19)'!H139</f>
        <v>19233</v>
      </c>
      <c r="F49" s="66">
        <f>'5-Year Plan (2014-19)'!BF139</f>
        <v>2000</v>
      </c>
      <c r="G49" s="66">
        <f>'5-Year Plan (2014-19)'!DD139</f>
        <v>2000</v>
      </c>
      <c r="H49" s="66">
        <f>'5-Year Plan (2014-19)'!FB139</f>
        <v>2000</v>
      </c>
      <c r="I49" s="69">
        <f>'5-Year Plan (2014-19)'!GZ139</f>
        <v>2000</v>
      </c>
      <c r="J49" s="69">
        <f>'5-Year Plan (2014-19)'!IX139</f>
        <v>2000</v>
      </c>
    </row>
    <row r="50" spans="1:10" ht="15" thickBot="1">
      <c r="A50" s="1077"/>
      <c r="B50" s="1080"/>
      <c r="C50" s="1070"/>
      <c r="D50" s="57" t="s">
        <v>49</v>
      </c>
      <c r="E50" s="60">
        <f>'5-Year Plan (2014-19)'!J139</f>
        <v>230796</v>
      </c>
      <c r="F50" s="66">
        <f>'5-Year Plan (2014-19)'!BH139</f>
        <v>50000</v>
      </c>
      <c r="G50" s="66">
        <f>'5-Year Plan (2014-19)'!DF139</f>
        <v>50000</v>
      </c>
      <c r="H50" s="66">
        <f>'5-Year Plan (2014-19)'!FD139</f>
        <v>20000</v>
      </c>
      <c r="I50" s="69">
        <f>'5-Year Plan (2014-19)'!HB139</f>
        <v>50000</v>
      </c>
      <c r="J50" s="69">
        <f>'5-Year Plan (2014-19)'!IZ139</f>
        <v>50000</v>
      </c>
    </row>
    <row r="51" spans="1:10" ht="15" thickBot="1">
      <c r="A51" s="1077"/>
      <c r="B51" s="1080"/>
      <c r="C51" s="1070" t="s">
        <v>226</v>
      </c>
      <c r="D51" s="7" t="s">
        <v>121</v>
      </c>
      <c r="E51" s="60">
        <f>'5-Year Plan (2014-19)'!K139</f>
        <v>2487</v>
      </c>
      <c r="F51" s="66">
        <f>'5-Year Plan (2014-19)'!BI139</f>
        <v>150</v>
      </c>
      <c r="G51" s="66">
        <f>'5-Year Plan (2014-19)'!DG139</f>
        <v>250</v>
      </c>
      <c r="H51" s="66">
        <f>'5-Year Plan (2014-19)'!FE139</f>
        <v>250</v>
      </c>
      <c r="I51" s="69">
        <f>'5-Year Plan (2014-19)'!HC139</f>
        <v>250</v>
      </c>
      <c r="J51" s="69">
        <f>'5-Year Plan (2014-19)'!JA139</f>
        <v>250</v>
      </c>
    </row>
    <row r="52" spans="1:10" ht="15" thickBot="1">
      <c r="A52" s="1077"/>
      <c r="B52" s="1080"/>
      <c r="C52" s="1070"/>
      <c r="D52" s="57" t="s">
        <v>49</v>
      </c>
      <c r="E52" s="60">
        <f>'5-Year Plan (2014-19)'!M139</f>
        <v>87053</v>
      </c>
      <c r="F52" s="66">
        <f>'5-Year Plan (2014-19)'!BK139</f>
        <v>10000</v>
      </c>
      <c r="G52" s="66">
        <f>'5-Year Plan (2014-19)'!DI139</f>
        <v>12000</v>
      </c>
      <c r="H52" s="66">
        <f>'5-Year Plan (2014-19)'!FG139</f>
        <v>15000</v>
      </c>
      <c r="I52" s="69">
        <f>'5-Year Plan (2014-19)'!HE139</f>
        <v>15000</v>
      </c>
      <c r="J52" s="69">
        <f>'5-Year Plan (2014-19)'!JC139</f>
        <v>15000</v>
      </c>
    </row>
    <row r="53" spans="1:10" ht="15" customHeight="1" thickBot="1">
      <c r="A53" s="1077"/>
      <c r="B53" s="1080"/>
      <c r="C53" s="1070" t="s">
        <v>272</v>
      </c>
      <c r="D53" s="7" t="s">
        <v>121</v>
      </c>
      <c r="E53" s="60">
        <f>'5-Year Plan (2014-19)'!N139</f>
        <v>0</v>
      </c>
      <c r="F53" s="66">
        <f>'5-Year Plan (2014-19)'!BL139</f>
        <v>0</v>
      </c>
      <c r="G53" s="66">
        <f>'5-Year Plan (2014-19)'!DJ139</f>
        <v>0</v>
      </c>
      <c r="H53" s="66">
        <f>'5-Year Plan (2014-19)'!FH139</f>
        <v>150</v>
      </c>
      <c r="I53" s="69">
        <f>'5-Year Plan (2014-19)'!HF139</f>
        <v>250</v>
      </c>
      <c r="J53" s="69">
        <f>'5-Year Plan (2014-19)'!JD139</f>
        <v>250</v>
      </c>
    </row>
    <row r="54" spans="1:10" ht="15" customHeight="1" thickBot="1">
      <c r="A54" s="1077"/>
      <c r="B54" s="1081"/>
      <c r="C54" s="1070"/>
      <c r="D54" s="57" t="s">
        <v>49</v>
      </c>
      <c r="E54" s="60">
        <f>'5-Year Plan (2014-19)'!P139</f>
        <v>0</v>
      </c>
      <c r="F54" s="66">
        <f>'5-Year Plan (2014-19)'!BN139</f>
        <v>0</v>
      </c>
      <c r="G54" s="66">
        <f>'5-Year Plan (2014-19)'!DL139</f>
        <v>0</v>
      </c>
      <c r="H54" s="66">
        <f>'5-Year Plan (2014-19)'!FJ139</f>
        <v>4500</v>
      </c>
      <c r="I54" s="69">
        <f>'5-Year Plan (2014-19)'!HH139</f>
        <v>7500</v>
      </c>
      <c r="J54" s="69">
        <f>'5-Year Plan (2014-19)'!JF139</f>
        <v>7500</v>
      </c>
    </row>
    <row r="55" spans="1:10" ht="15.75" thickBot="1">
      <c r="A55" s="1077"/>
      <c r="B55" s="8"/>
      <c r="C55" s="1070" t="s">
        <v>43</v>
      </c>
      <c r="D55" s="7" t="s">
        <v>121</v>
      </c>
      <c r="E55" s="60">
        <f>'5-Year Plan (2014-19)'!Q139</f>
        <v>0</v>
      </c>
      <c r="F55" s="66">
        <f>'5-Year Plan (2014-19)'!BO139</f>
        <v>250</v>
      </c>
      <c r="G55" s="66">
        <f>'5-Year Plan (2014-19)'!DM139</f>
        <v>0</v>
      </c>
      <c r="H55" s="66">
        <f>'5-Year Plan (2014-19)'!FK139</f>
        <v>0</v>
      </c>
      <c r="I55" s="69">
        <f>'5-Year Plan (2014-19)'!HI139</f>
        <v>0</v>
      </c>
      <c r="J55" s="69">
        <f>'5-Year Plan (2014-19)'!JG139</f>
        <v>0</v>
      </c>
    </row>
    <row r="56" spans="1:10" ht="15" thickBot="1">
      <c r="A56" s="1077"/>
      <c r="B56" s="47"/>
      <c r="C56" s="1070"/>
      <c r="D56" s="57" t="s">
        <v>49</v>
      </c>
      <c r="E56" s="60">
        <f>'5-Year Plan (2014-19)'!S139</f>
        <v>0</v>
      </c>
      <c r="F56" s="66">
        <f>'5-Year Plan (2014-19)'!BQ139</f>
        <v>125000</v>
      </c>
      <c r="G56" s="66">
        <f>'5-Year Plan (2014-19)'!DO139</f>
        <v>0</v>
      </c>
      <c r="H56" s="66">
        <f>'5-Year Plan (2014-19)'!FM139</f>
        <v>0</v>
      </c>
      <c r="I56" s="69">
        <f>'5-Year Plan (2014-19)'!HK139</f>
        <v>0</v>
      </c>
      <c r="J56" s="69">
        <f>'5-Year Plan (2014-19)'!JI139</f>
        <v>0</v>
      </c>
    </row>
    <row r="57" spans="1:10" ht="15" thickBot="1">
      <c r="A57" s="1077"/>
      <c r="B57" s="48"/>
      <c r="C57" s="1070" t="s">
        <v>41</v>
      </c>
      <c r="D57" s="7" t="s">
        <v>121</v>
      </c>
      <c r="E57" s="60">
        <f>'5-Year Plan (2014-19)'!T139</f>
        <v>0</v>
      </c>
      <c r="F57" s="66">
        <f>'5-Year Plan (2014-19)'!BR139</f>
        <v>0</v>
      </c>
      <c r="G57" s="66">
        <f>'5-Year Plan (2014-19)'!DP139</f>
        <v>0</v>
      </c>
      <c r="H57" s="66">
        <f>'5-Year Plan (2014-19)'!FN139</f>
        <v>150</v>
      </c>
      <c r="I57" s="69">
        <f>'5-Year Plan (2014-19)'!HL139</f>
        <v>250</v>
      </c>
      <c r="J57" s="69">
        <f>'5-Year Plan (2014-19)'!JJ139</f>
        <v>250</v>
      </c>
    </row>
    <row r="58" spans="1:10" ht="15" thickBot="1">
      <c r="A58" s="1077"/>
      <c r="B58" s="48"/>
      <c r="C58" s="1070"/>
      <c r="D58" s="57" t="s">
        <v>49</v>
      </c>
      <c r="E58" s="60">
        <f>'5-Year Plan (2014-19)'!V139</f>
        <v>0</v>
      </c>
      <c r="F58" s="66">
        <f>'5-Year Plan (2014-19)'!BT139</f>
        <v>0</v>
      </c>
      <c r="G58" s="66">
        <f>'5-Year Plan (2014-19)'!DR139</f>
        <v>0</v>
      </c>
      <c r="H58" s="66">
        <f>'5-Year Plan (2014-19)'!FP139</f>
        <v>75000</v>
      </c>
      <c r="I58" s="69">
        <f>'5-Year Plan (2014-19)'!HN139</f>
        <v>125000</v>
      </c>
      <c r="J58" s="69">
        <f>'5-Year Plan (2014-19)'!JL139</f>
        <v>125000</v>
      </c>
    </row>
    <row r="59" spans="1:10" ht="15" thickBot="1">
      <c r="A59" s="1077"/>
      <c r="B59" s="48"/>
      <c r="C59" s="963" t="s">
        <v>342</v>
      </c>
      <c r="D59" s="7" t="s">
        <v>121</v>
      </c>
      <c r="E59" s="60">
        <f>'5-Year Plan (2014-19)'!W139</f>
        <v>0</v>
      </c>
      <c r="F59" s="66">
        <f>'5-Year Plan (2014-19)'!BU139</f>
        <v>0</v>
      </c>
      <c r="G59" s="66">
        <f>'5-Year Plan (2014-19)'!DS139</f>
        <v>0</v>
      </c>
      <c r="H59" s="66">
        <f>'5-Year Plan (2014-19)'!FQ139</f>
        <v>0</v>
      </c>
      <c r="I59" s="69">
        <f>'5-Year Plan (2014-19)'!HO139</f>
        <v>0</v>
      </c>
      <c r="J59" s="69">
        <f>'5-Year Plan (2014-19)'!JM139</f>
        <v>0</v>
      </c>
    </row>
    <row r="60" spans="1:10" ht="15" customHeight="1" thickBot="1">
      <c r="A60" s="1077"/>
      <c r="B60" s="48"/>
      <c r="C60" s="964"/>
      <c r="D60" s="57" t="s">
        <v>49</v>
      </c>
      <c r="E60" s="60">
        <f>'5-Year Plan (2014-19)'!Y139</f>
        <v>0</v>
      </c>
      <c r="F60" s="66">
        <f>'5-Year Plan (2014-19)'!BW139</f>
        <v>0</v>
      </c>
      <c r="G60" s="66">
        <f>'5-Year Plan (2014-19)'!DU139</f>
        <v>0</v>
      </c>
      <c r="H60" s="66">
        <f>'5-Year Plan (2014-19)'!FS139</f>
        <v>0</v>
      </c>
      <c r="I60" s="69">
        <f>'5-Year Plan (2014-19)'!HQ139</f>
        <v>0</v>
      </c>
      <c r="J60" s="69">
        <f>'5-Year Plan (2014-19)'!JO139</f>
        <v>0</v>
      </c>
    </row>
    <row r="61" spans="1:10" ht="29.25" thickBot="1">
      <c r="A61" s="1077"/>
      <c r="B61" s="48"/>
      <c r="C61" s="1070" t="s">
        <v>52</v>
      </c>
      <c r="D61" s="7" t="s">
        <v>51</v>
      </c>
      <c r="E61" s="60">
        <f>'5-Year Plan (2014-19)'!Z139</f>
        <v>0</v>
      </c>
      <c r="F61" s="66">
        <f>'5-Year Plan (2014-19)'!BX139</f>
        <v>200000</v>
      </c>
      <c r="G61" s="66">
        <f>'5-Year Plan (2014-19)'!DV139</f>
        <v>350000</v>
      </c>
      <c r="H61" s="66">
        <f>'5-Year Plan (2014-19)'!FT139</f>
        <v>350000</v>
      </c>
      <c r="I61" s="69">
        <f>'5-Year Plan (2014-19)'!HR139</f>
        <v>350000</v>
      </c>
      <c r="J61" s="69">
        <f>'5-Year Plan (2014-19)'!JP139</f>
        <v>350000</v>
      </c>
    </row>
    <row r="62" spans="1:10" ht="15" thickBot="1">
      <c r="A62" s="1077"/>
      <c r="B62" s="48"/>
      <c r="C62" s="1070"/>
      <c r="D62" s="57" t="s">
        <v>49</v>
      </c>
      <c r="E62" s="60">
        <f>'5-Year Plan (2014-19)'!AB139</f>
        <v>0</v>
      </c>
      <c r="F62" s="66">
        <f>'5-Year Plan (2014-19)'!BZ139</f>
        <v>80000</v>
      </c>
      <c r="G62" s="66">
        <f>'5-Year Plan (2014-19)'!DX139</f>
        <v>140000</v>
      </c>
      <c r="H62" s="66">
        <f>'5-Year Plan (2014-19)'!FV139</f>
        <v>140000</v>
      </c>
      <c r="I62" s="69">
        <f>'5-Year Plan (2014-19)'!HT139</f>
        <v>147000</v>
      </c>
      <c r="J62" s="69">
        <f>'5-Year Plan (2014-19)'!JR139</f>
        <v>147000</v>
      </c>
    </row>
    <row r="63" spans="1:10" ht="29.25" thickBot="1">
      <c r="A63" s="1077"/>
      <c r="B63" s="48"/>
      <c r="C63" s="401" t="s">
        <v>50</v>
      </c>
      <c r="D63" s="7" t="s">
        <v>51</v>
      </c>
      <c r="E63" s="60">
        <f>'5-Year Plan (2014-19)'!AC139</f>
        <v>0</v>
      </c>
      <c r="F63" s="66">
        <f>'5-Year Plan (2014-19)'!CA139</f>
        <v>350000</v>
      </c>
      <c r="G63" s="66">
        <f>'5-Year Plan (2014-19)'!DY139</f>
        <v>350000</v>
      </c>
      <c r="H63" s="66">
        <f>'5-Year Plan (2014-19)'!FW139</f>
        <v>350000</v>
      </c>
      <c r="I63" s="69">
        <f>'5-Year Plan (2014-19)'!HU139</f>
        <v>350000</v>
      </c>
      <c r="J63" s="69">
        <f>'5-Year Plan (2014-19)'!JS139</f>
        <v>350000</v>
      </c>
    </row>
    <row r="64" spans="1:10" ht="15" thickBot="1">
      <c r="A64" s="1077"/>
      <c r="B64" s="48"/>
      <c r="C64" s="1070" t="s">
        <v>120</v>
      </c>
      <c r="D64" s="7" t="s">
        <v>121</v>
      </c>
      <c r="E64" s="60">
        <f>'5-Year Plan (2014-19)'!AD139</f>
        <v>0</v>
      </c>
      <c r="F64" s="66">
        <f>'5-Year Plan (2014-19)'!CB139</f>
        <v>0</v>
      </c>
      <c r="G64" s="66">
        <f>'5-Year Plan (2014-19)'!DZ139</f>
        <v>0</v>
      </c>
      <c r="H64" s="66">
        <f>'5-Year Plan (2014-19)'!FX139</f>
        <v>0</v>
      </c>
      <c r="I64" s="69">
        <f>'5-Year Plan (2014-19)'!HV139</f>
        <v>0</v>
      </c>
      <c r="J64" s="69">
        <f>'5-Year Plan (2014-19)'!JT139</f>
        <v>0</v>
      </c>
    </row>
    <row r="65" spans="1:10" ht="15" thickBot="1">
      <c r="A65" s="1077"/>
      <c r="B65" s="48"/>
      <c r="C65" s="963"/>
      <c r="D65" s="57" t="s">
        <v>49</v>
      </c>
      <c r="E65" s="72">
        <f>'5-Year Plan (2014-19)'!AF139</f>
        <v>0</v>
      </c>
      <c r="F65" s="73">
        <f>'5-Year Plan (2014-19)'!CD139</f>
        <v>0</v>
      </c>
      <c r="G65" s="73">
        <f>'5-Year Plan (2014-19)'!EB139</f>
        <v>0</v>
      </c>
      <c r="H65" s="73">
        <f>'5-Year Plan (2014-19)'!FZ139</f>
        <v>0</v>
      </c>
      <c r="I65" s="74">
        <f>'5-Year Plan (2014-19)'!HX139</f>
        <v>0</v>
      </c>
      <c r="J65" s="74">
        <f>'5-Year Plan (2014-19)'!JV139</f>
        <v>0</v>
      </c>
    </row>
    <row r="66" spans="1:10" ht="15.75" thickBot="1">
      <c r="A66" s="1078"/>
      <c r="B66" s="1082" t="s">
        <v>72</v>
      </c>
      <c r="C66" s="1083"/>
      <c r="D66" s="63" t="s">
        <v>49</v>
      </c>
      <c r="E66" s="78">
        <f>'5-Year Plan (2014-19)'!AG139</f>
        <v>347849</v>
      </c>
      <c r="F66" s="79">
        <f>'5-Year Plan (2014-19)'!CE139</f>
        <v>275500</v>
      </c>
      <c r="G66" s="79">
        <f>'5-Year Plan (2014-19)'!EC139</f>
        <v>205700</v>
      </c>
      <c r="H66" s="79">
        <f>'5-Year Plan (2014-19)'!GA139</f>
        <v>254500</v>
      </c>
      <c r="I66" s="80">
        <f>'5-Year Plan (2014-19)'!HY139</f>
        <v>344500</v>
      </c>
      <c r="J66" s="80">
        <f>'5-Year Plan (2014-19)'!JW139</f>
        <v>344500</v>
      </c>
    </row>
    <row r="67" spans="1:10" ht="15" thickBot="1">
      <c r="A67" s="1067" t="s">
        <v>78</v>
      </c>
      <c r="B67" s="50"/>
      <c r="C67" s="1070" t="s">
        <v>68</v>
      </c>
      <c r="D67" s="7" t="s">
        <v>121</v>
      </c>
      <c r="E67" s="75">
        <f>'5-Year Plan (2014-19)'!AH139</f>
        <v>0</v>
      </c>
      <c r="F67" s="76">
        <f>'5-Year Plan (2014-19)'!CF139</f>
        <v>0</v>
      </c>
      <c r="G67" s="76">
        <f>'5-Year Plan (2014-19)'!ED139</f>
        <v>0</v>
      </c>
      <c r="H67" s="76">
        <f>'5-Year Plan (2014-19)'!GB139</f>
        <v>0</v>
      </c>
      <c r="I67" s="77">
        <f>'5-Year Plan (2014-19)'!HZ139</f>
        <v>0</v>
      </c>
      <c r="J67" s="77">
        <f>'5-Year Plan (2014-19)'!JX139</f>
        <v>0</v>
      </c>
    </row>
    <row r="68" spans="1:10" ht="15" thickBot="1">
      <c r="A68" s="1068"/>
      <c r="B68" s="51"/>
      <c r="C68" s="1070"/>
      <c r="D68" s="57" t="s">
        <v>49</v>
      </c>
      <c r="E68" s="60">
        <f>'5-Year Plan (2014-19)'!AJ139</f>
        <v>0</v>
      </c>
      <c r="F68" s="66">
        <f>'5-Year Plan (2014-19)'!CH139</f>
        <v>0</v>
      </c>
      <c r="G68" s="66">
        <f>'5-Year Plan (2014-19)'!EF139</f>
        <v>0</v>
      </c>
      <c r="H68" s="66">
        <f>'5-Year Plan (2014-19)'!GD139</f>
        <v>0</v>
      </c>
      <c r="I68" s="69">
        <f>'5-Year Plan (2014-19)'!IB139</f>
        <v>0</v>
      </c>
      <c r="J68" s="69">
        <f>'5-Year Plan (2014-19)'!JZ139</f>
        <v>0</v>
      </c>
    </row>
    <row r="69" spans="1:10" ht="15" thickBot="1">
      <c r="A69" s="1068"/>
      <c r="B69" s="51"/>
      <c r="C69" s="1070" t="s">
        <v>74</v>
      </c>
      <c r="D69" s="7" t="s">
        <v>121</v>
      </c>
      <c r="E69" s="60">
        <f>'5-Year Plan (2014-19)'!AK139</f>
        <v>0</v>
      </c>
      <c r="F69" s="66">
        <f>'5-Year Plan (2014-19)'!CI139</f>
        <v>0</v>
      </c>
      <c r="G69" s="66">
        <f>'5-Year Plan (2014-19)'!EG139</f>
        <v>0</v>
      </c>
      <c r="H69" s="66">
        <f>'5-Year Plan (2014-19)'!GE139</f>
        <v>0</v>
      </c>
      <c r="I69" s="69">
        <f>'5-Year Plan (2014-19)'!IC139</f>
        <v>0</v>
      </c>
      <c r="J69" s="69">
        <f>'5-Year Plan (2014-19)'!KA139</f>
        <v>0</v>
      </c>
    </row>
    <row r="70" spans="1:10" ht="15" thickBot="1">
      <c r="A70" s="1068"/>
      <c r="B70" s="51"/>
      <c r="C70" s="1070"/>
      <c r="D70" s="57" t="s">
        <v>49</v>
      </c>
      <c r="E70" s="60">
        <f>'5-Year Plan (2014-19)'!AM139</f>
        <v>0</v>
      </c>
      <c r="F70" s="66">
        <f>'5-Year Plan (2014-19)'!CK139</f>
        <v>0</v>
      </c>
      <c r="G70" s="66">
        <f>'5-Year Plan (2014-19)'!EI139</f>
        <v>0</v>
      </c>
      <c r="H70" s="66">
        <f>'5-Year Plan (2014-19)'!GG139</f>
        <v>0</v>
      </c>
      <c r="I70" s="69">
        <f>'5-Year Plan (2014-19)'!IE139</f>
        <v>0</v>
      </c>
      <c r="J70" s="69">
        <f>'5-Year Plan (2014-19)'!KC139</f>
        <v>0</v>
      </c>
    </row>
    <row r="71" spans="1:10" ht="15" thickBot="1">
      <c r="A71" s="1068"/>
      <c r="B71" s="51"/>
      <c r="C71" s="1070" t="s">
        <v>44</v>
      </c>
      <c r="D71" s="7" t="s">
        <v>121</v>
      </c>
      <c r="E71" s="60">
        <f>'5-Year Plan (2014-19)'!AN139</f>
        <v>0</v>
      </c>
      <c r="F71" s="66">
        <f>'5-Year Plan (2014-19)'!CL139</f>
        <v>0</v>
      </c>
      <c r="G71" s="66">
        <f>'5-Year Plan (2014-19)'!EJ139</f>
        <v>0</v>
      </c>
      <c r="H71" s="66">
        <f>'5-Year Plan (2014-19)'!GH139</f>
        <v>0</v>
      </c>
      <c r="I71" s="69">
        <f>'5-Year Plan (2014-19)'!IF139</f>
        <v>0</v>
      </c>
      <c r="J71" s="69">
        <f>'5-Year Plan (2014-19)'!KD139</f>
        <v>0</v>
      </c>
    </row>
    <row r="72" spans="1:10" ht="15" thickBot="1">
      <c r="A72" s="1068"/>
      <c r="B72" s="51"/>
      <c r="C72" s="1070"/>
      <c r="D72" s="57" t="s">
        <v>49</v>
      </c>
      <c r="E72" s="60">
        <f>'5-Year Plan (2014-19)'!AP139</f>
        <v>0</v>
      </c>
      <c r="F72" s="66">
        <f>'5-Year Plan (2014-19)'!CN139</f>
        <v>0</v>
      </c>
      <c r="G72" s="66">
        <f>'5-Year Plan (2014-19)'!EL139</f>
        <v>0</v>
      </c>
      <c r="H72" s="66">
        <f>'5-Year Plan (2014-19)'!GJ139</f>
        <v>0</v>
      </c>
      <c r="I72" s="69">
        <f>'5-Year Plan (2014-19)'!IH139</f>
        <v>0</v>
      </c>
      <c r="J72" s="69">
        <f>'5-Year Plan (2014-19)'!KF139</f>
        <v>0</v>
      </c>
    </row>
    <row r="73" spans="1:10" ht="15" thickBot="1">
      <c r="A73" s="1068"/>
      <c r="B73" s="51"/>
      <c r="C73" s="1070" t="s">
        <v>45</v>
      </c>
      <c r="D73" s="7" t="s">
        <v>121</v>
      </c>
      <c r="E73" s="60">
        <f>'5-Year Plan (2014-19)'!AQ139</f>
        <v>0</v>
      </c>
      <c r="F73" s="66">
        <f>'5-Year Plan (2014-19)'!CO139</f>
        <v>0</v>
      </c>
      <c r="G73" s="66">
        <f>'5-Year Plan (2014-19)'!EM139</f>
        <v>0</v>
      </c>
      <c r="H73" s="66">
        <f>'5-Year Plan (2014-19)'!GK139</f>
        <v>0</v>
      </c>
      <c r="I73" s="69">
        <f>'5-Year Plan (2014-19)'!II139</f>
        <v>0</v>
      </c>
      <c r="J73" s="69">
        <f>'5-Year Plan (2014-19)'!KG139</f>
        <v>0</v>
      </c>
    </row>
    <row r="74" spans="1:10" ht="15" thickBot="1">
      <c r="A74" s="1068"/>
      <c r="B74" s="51"/>
      <c r="C74" s="1070"/>
      <c r="D74" s="57" t="s">
        <v>49</v>
      </c>
      <c r="E74" s="60">
        <f>'5-Year Plan (2014-19)'!AS139</f>
        <v>0</v>
      </c>
      <c r="F74" s="66">
        <f>'5-Year Plan (2014-19)'!CQ139</f>
        <v>0</v>
      </c>
      <c r="G74" s="66">
        <f>'5-Year Plan (2014-19)'!EO139</f>
        <v>0</v>
      </c>
      <c r="H74" s="66">
        <f>'5-Year Plan (2014-19)'!GM139</f>
        <v>0</v>
      </c>
      <c r="I74" s="69">
        <f>'5-Year Plan (2014-19)'!IK139</f>
        <v>0</v>
      </c>
      <c r="J74" s="69">
        <f>'5-Year Plan (2014-19)'!KI139</f>
        <v>0</v>
      </c>
    </row>
    <row r="75" spans="1:10" ht="15" thickBot="1">
      <c r="A75" s="1068"/>
      <c r="B75" s="51"/>
      <c r="C75" s="1070" t="s">
        <v>46</v>
      </c>
      <c r="D75" s="7" t="s">
        <v>121</v>
      </c>
      <c r="E75" s="60">
        <f>'5-Year Plan (2014-19)'!AT139</f>
        <v>0</v>
      </c>
      <c r="F75" s="66">
        <f>'5-Year Plan (2014-19)'!CR139</f>
        <v>0</v>
      </c>
      <c r="G75" s="66">
        <f>'5-Year Plan (2014-19)'!EP139</f>
        <v>0</v>
      </c>
      <c r="H75" s="66">
        <f>'5-Year Plan (2014-19)'!GN139</f>
        <v>0</v>
      </c>
      <c r="I75" s="69">
        <f>'5-Year Plan (2014-19)'!IL139</f>
        <v>0</v>
      </c>
      <c r="J75" s="69">
        <f>'5-Year Plan (2014-19)'!KJ139</f>
        <v>0</v>
      </c>
    </row>
    <row r="76" spans="1:10" ht="15" thickBot="1">
      <c r="A76" s="1068"/>
      <c r="B76" s="52"/>
      <c r="C76" s="1070"/>
      <c r="D76" s="57" t="s">
        <v>49</v>
      </c>
      <c r="E76" s="72">
        <f>'5-Year Plan (2014-19)'!AV139</f>
        <v>0</v>
      </c>
      <c r="F76" s="73">
        <f>'5-Year Plan (2014-19)'!CT139</f>
        <v>0</v>
      </c>
      <c r="G76" s="73">
        <f>'5-Year Plan (2014-19)'!ER139</f>
        <v>0</v>
      </c>
      <c r="H76" s="73">
        <f>'5-Year Plan (2014-19)'!GP139</f>
        <v>0</v>
      </c>
      <c r="I76" s="74">
        <f>'5-Year Plan (2014-19)'!IN139</f>
        <v>0</v>
      </c>
      <c r="J76" s="74">
        <f>'5-Year Plan (2014-19)'!KL139</f>
        <v>0</v>
      </c>
    </row>
    <row r="77" spans="1:10" ht="15.75" thickBot="1">
      <c r="A77" s="1069"/>
      <c r="B77" s="1071" t="s">
        <v>73</v>
      </c>
      <c r="C77" s="1072"/>
      <c r="D77" s="64" t="s">
        <v>49</v>
      </c>
      <c r="E77" s="81">
        <f>'5-Year Plan (2014-19)'!AW139</f>
        <v>0</v>
      </c>
      <c r="F77" s="82">
        <f>'5-Year Plan (2014-19)'!CU139</f>
        <v>0</v>
      </c>
      <c r="G77" s="82">
        <f>'5-Year Plan (2014-19)'!ES139</f>
        <v>0</v>
      </c>
      <c r="H77" s="82">
        <f>'5-Year Plan (2014-19)'!GQ139</f>
        <v>0</v>
      </c>
      <c r="I77" s="83">
        <f>'5-Year Plan (2014-19)'!IO139</f>
        <v>0</v>
      </c>
      <c r="J77" s="83">
        <f>'5-Year Plan (2014-19)'!KM139</f>
        <v>0</v>
      </c>
    </row>
    <row r="78" spans="1:10" ht="15.6" customHeight="1" thickBot="1">
      <c r="A78" s="1074" t="s">
        <v>75</v>
      </c>
      <c r="B78" s="54"/>
      <c r="C78" s="91" t="s">
        <v>86</v>
      </c>
      <c r="D78" s="57" t="s">
        <v>49</v>
      </c>
      <c r="E78" s="60">
        <f>'5-Year Plan (2014-19)'!AX139</f>
        <v>0</v>
      </c>
      <c r="F78" s="66">
        <f>'5-Year Plan (2014-19)'!CV139</f>
        <v>0</v>
      </c>
      <c r="G78" s="66">
        <f>'5-Year Plan (2014-19)'!ET139</f>
        <v>0</v>
      </c>
      <c r="H78" s="66">
        <f>'5-Year Plan (2014-19)'!GR139</f>
        <v>0</v>
      </c>
      <c r="I78" s="69">
        <f>'5-Year Plan (2014-19)'!IP139</f>
        <v>0</v>
      </c>
      <c r="J78" s="69">
        <f>'5-Year Plan (2014-19)'!KN139</f>
        <v>0</v>
      </c>
    </row>
    <row r="79" spans="1:10" ht="32.25" thickBot="1">
      <c r="A79" s="1074"/>
      <c r="B79" s="54"/>
      <c r="C79" s="62" t="s">
        <v>69</v>
      </c>
      <c r="D79" s="57" t="s">
        <v>49</v>
      </c>
      <c r="E79" s="60">
        <f>'5-Year Plan (2014-19)'!AY139</f>
        <v>5000</v>
      </c>
      <c r="F79" s="66">
        <f>'5-Year Plan (2014-19)'!CW139</f>
        <v>5000</v>
      </c>
      <c r="G79" s="66">
        <f>'5-Year Plan (2014-19)'!EU139</f>
        <v>5000</v>
      </c>
      <c r="H79" s="66">
        <f>'5-Year Plan (2014-19)'!GS139</f>
        <v>5000</v>
      </c>
      <c r="I79" s="69">
        <f>'5-Year Plan (2014-19)'!IQ139</f>
        <v>5000</v>
      </c>
      <c r="J79" s="69">
        <f>'5-Year Plan (2014-19)'!KO139</f>
        <v>5000</v>
      </c>
    </row>
    <row r="80" spans="1:10" ht="48" thickBot="1">
      <c r="A80" s="1074"/>
      <c r="B80" s="55"/>
      <c r="C80" s="62" t="s">
        <v>47</v>
      </c>
      <c r="D80" s="7" t="s">
        <v>49</v>
      </c>
      <c r="E80" s="61">
        <f>'5-Year Plan (2014-19)'!AZ139</f>
        <v>34784.9</v>
      </c>
      <c r="F80" s="70">
        <f>'5-Year Plan (2014-19)'!CX139</f>
        <v>27550</v>
      </c>
      <c r="G80" s="70">
        <f>'5-Year Plan (2014-19)'!EV139</f>
        <v>20570</v>
      </c>
      <c r="H80" s="70">
        <f>'5-Year Plan (2014-19)'!GT139</f>
        <v>25450</v>
      </c>
      <c r="I80" s="71">
        <f>'5-Year Plan (2014-19)'!IR139</f>
        <v>34450</v>
      </c>
      <c r="J80" s="71">
        <f>'5-Year Plan (2014-19)'!KP139</f>
        <v>34450</v>
      </c>
    </row>
    <row r="81" spans="1:10" ht="15" customHeight="1" thickBot="1">
      <c r="A81" s="1075"/>
      <c r="B81" s="953" t="s">
        <v>135</v>
      </c>
      <c r="C81" s="954"/>
      <c r="D81" s="86" t="s">
        <v>49</v>
      </c>
      <c r="E81" s="87">
        <f>SUM(E78:E80)</f>
        <v>39784.9</v>
      </c>
      <c r="F81" s="87">
        <f t="shared" ref="F81:J81" si="2">SUM(F78:F80)</f>
        <v>32550</v>
      </c>
      <c r="G81" s="87">
        <f t="shared" si="2"/>
        <v>25570</v>
      </c>
      <c r="H81" s="87">
        <f t="shared" si="2"/>
        <v>30450</v>
      </c>
      <c r="I81" s="87">
        <f t="shared" si="2"/>
        <v>39450</v>
      </c>
      <c r="J81" s="87">
        <f t="shared" si="2"/>
        <v>39450</v>
      </c>
    </row>
    <row r="82" spans="1:10" ht="15.75" thickBot="1">
      <c r="B82" s="1058" t="s">
        <v>136</v>
      </c>
      <c r="C82" s="1059"/>
      <c r="D82" s="88" t="s">
        <v>49</v>
      </c>
      <c r="E82" s="89">
        <f>SUM(E81,E77,E66)</f>
        <v>387633.9</v>
      </c>
      <c r="F82" s="89">
        <f>SUM(F81,F77,F66)</f>
        <v>308050</v>
      </c>
      <c r="G82" s="89">
        <f>SUM(G81,G77,G66)</f>
        <v>231270</v>
      </c>
      <c r="H82" s="89">
        <f>SUM(H81,H77,H66)</f>
        <v>284950</v>
      </c>
      <c r="I82" s="89">
        <f>SUM(I81,I77,I66)</f>
        <v>383950</v>
      </c>
      <c r="J82" s="89">
        <f t="shared" ref="J82" si="3">SUM(J81,J77,J66)</f>
        <v>383950</v>
      </c>
    </row>
    <row r="86" spans="1:10" ht="15" thickBot="1"/>
    <row r="87" spans="1:10" ht="21" thickBot="1">
      <c r="E87" s="1090" t="s">
        <v>26</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(2014-19)'!E145</f>
        <v>2032</v>
      </c>
      <c r="F90" s="67">
        <f>'5-Year Plan (2014-19)'!BC145</f>
        <v>285</v>
      </c>
      <c r="G90" s="67">
        <f>'5-Year Plan (2014-19)'!DA145</f>
        <v>0</v>
      </c>
      <c r="H90" s="67">
        <f>'5-Year Plan (2014-19)'!EY145</f>
        <v>0</v>
      </c>
      <c r="I90" s="68">
        <f>'5-Year Plan (2014-19)'!GW145</f>
        <v>0</v>
      </c>
      <c r="J90" s="68">
        <f>'5-Year Plan (2014-19)'!IU145</f>
        <v>0</v>
      </c>
    </row>
    <row r="91" spans="1:10" ht="15" thickBot="1">
      <c r="A91" s="1077"/>
      <c r="B91" s="1080"/>
      <c r="C91" s="1070"/>
      <c r="D91" s="57" t="s">
        <v>49</v>
      </c>
      <c r="E91" s="59">
        <f>'5-Year Plan (2014-19)'!G145</f>
        <v>55436</v>
      </c>
      <c r="F91" s="66">
        <f>'5-Year Plan (2014-19)'!BE145</f>
        <v>15960</v>
      </c>
      <c r="G91" s="66">
        <f>'5-Year Plan (2014-19)'!DC145</f>
        <v>0</v>
      </c>
      <c r="H91" s="66">
        <f>'5-Year Plan (2014-19)'!FA145</f>
        <v>0</v>
      </c>
      <c r="I91" s="69">
        <f>'5-Year Plan (2014-19)'!GY145</f>
        <v>0</v>
      </c>
      <c r="J91" s="69">
        <f>'5-Year Plan (2014-19)'!IW145</f>
        <v>0</v>
      </c>
    </row>
    <row r="92" spans="1:10" ht="15" thickBot="1">
      <c r="A92" s="1077"/>
      <c r="B92" s="1080"/>
      <c r="C92" s="1070" t="s">
        <v>65</v>
      </c>
      <c r="D92" s="7" t="s">
        <v>121</v>
      </c>
      <c r="E92" s="60">
        <f>'5-Year Plan (2014-19)'!H145</f>
        <v>819</v>
      </c>
      <c r="F92" s="66">
        <f>'5-Year Plan (2014-19)'!BF145</f>
        <v>1234</v>
      </c>
      <c r="G92" s="66">
        <f>'5-Year Plan (2014-19)'!DD145</f>
        <v>22</v>
      </c>
      <c r="H92" s="66">
        <f>'5-Year Plan (2014-19)'!FB145</f>
        <v>73</v>
      </c>
      <c r="I92" s="69">
        <f>'5-Year Plan (2014-19)'!GZ145</f>
        <v>77</v>
      </c>
      <c r="J92" s="69">
        <f>'5-Year Plan (2014-19)'!IX145</f>
        <v>20</v>
      </c>
    </row>
    <row r="93" spans="1:10" ht="15" thickBot="1">
      <c r="A93" s="1077"/>
      <c r="B93" s="1080"/>
      <c r="C93" s="1070"/>
      <c r="D93" s="57" t="s">
        <v>49</v>
      </c>
      <c r="E93" s="60">
        <f>'5-Year Plan (2014-19)'!J145</f>
        <v>19642</v>
      </c>
      <c r="F93" s="66">
        <f>'5-Year Plan (2014-19)'!BH145</f>
        <v>15136</v>
      </c>
      <c r="G93" s="66">
        <f>'5-Year Plan (2014-19)'!DF145</f>
        <v>880</v>
      </c>
      <c r="H93" s="66">
        <f>'5-Year Plan (2014-19)'!FD145</f>
        <v>2920</v>
      </c>
      <c r="I93" s="69">
        <f>'5-Year Plan (2014-19)'!HB145</f>
        <v>3080</v>
      </c>
      <c r="J93" s="69">
        <f>'5-Year Plan (2014-19)'!IZ145</f>
        <v>800</v>
      </c>
    </row>
    <row r="94" spans="1:10" ht="15" thickBot="1">
      <c r="A94" s="1077"/>
      <c r="B94" s="1080"/>
      <c r="C94" s="1070" t="s">
        <v>226</v>
      </c>
      <c r="D94" s="7" t="s">
        <v>121</v>
      </c>
      <c r="E94" s="60">
        <f>'5-Year Plan (2014-19)'!K145</f>
        <v>0</v>
      </c>
      <c r="F94" s="66">
        <f>'5-Year Plan (2014-19)'!BI145</f>
        <v>0</v>
      </c>
      <c r="G94" s="66">
        <f>'5-Year Plan (2014-19)'!DG145</f>
        <v>0</v>
      </c>
      <c r="H94" s="66">
        <f>'5-Year Plan (2014-19)'!FE145</f>
        <v>0</v>
      </c>
      <c r="I94" s="69">
        <f>'5-Year Plan (2014-19)'!HC145</f>
        <v>0</v>
      </c>
      <c r="J94" s="69">
        <f>'5-Year Plan (2014-19)'!JA145</f>
        <v>0</v>
      </c>
    </row>
    <row r="95" spans="1:10" ht="15" thickBot="1">
      <c r="A95" s="1077"/>
      <c r="B95" s="1080"/>
      <c r="C95" s="1070"/>
      <c r="D95" s="57" t="s">
        <v>49</v>
      </c>
      <c r="E95" s="60">
        <f>'5-Year Plan (2014-19)'!M145</f>
        <v>0</v>
      </c>
      <c r="F95" s="66">
        <f>'5-Year Plan (2014-19)'!BK145</f>
        <v>0</v>
      </c>
      <c r="G95" s="66">
        <f>'5-Year Plan (2014-19)'!DI145</f>
        <v>0</v>
      </c>
      <c r="H95" s="66">
        <f>'5-Year Plan (2014-19)'!FG145</f>
        <v>0</v>
      </c>
      <c r="I95" s="69">
        <f>'5-Year Plan (2014-19)'!HE145</f>
        <v>0</v>
      </c>
      <c r="J95" s="69">
        <f>'5-Year Plan (2014-19)'!JC145</f>
        <v>0</v>
      </c>
    </row>
    <row r="96" spans="1:10" ht="15" customHeight="1" thickBot="1">
      <c r="A96" s="1077"/>
      <c r="B96" s="1080"/>
      <c r="C96" s="1070" t="s">
        <v>272</v>
      </c>
      <c r="D96" s="7" t="s">
        <v>121</v>
      </c>
      <c r="E96" s="60">
        <f>'5-Year Plan (2014-19)'!N145</f>
        <v>407</v>
      </c>
      <c r="F96" s="66">
        <f>'5-Year Plan (2014-19)'!BL145</f>
        <v>0</v>
      </c>
      <c r="G96" s="66">
        <f>'5-Year Plan (2014-19)'!DJ145</f>
        <v>4797</v>
      </c>
      <c r="H96" s="66">
        <f>'5-Year Plan (2014-19)'!FH145</f>
        <v>0</v>
      </c>
      <c r="I96" s="69">
        <f>'5-Year Plan (2014-19)'!HF145</f>
        <v>0</v>
      </c>
      <c r="J96" s="69">
        <f>'5-Year Plan (2014-19)'!JD145</f>
        <v>0</v>
      </c>
    </row>
    <row r="97" spans="1:10" ht="15" customHeight="1" thickBot="1">
      <c r="A97" s="1077"/>
      <c r="B97" s="1081"/>
      <c r="C97" s="1070"/>
      <c r="D97" s="57" t="s">
        <v>49</v>
      </c>
      <c r="E97" s="60">
        <f>'5-Year Plan (2014-19)'!P145</f>
        <v>10605</v>
      </c>
      <c r="F97" s="66">
        <f>'5-Year Plan (2014-19)'!BN145</f>
        <v>0</v>
      </c>
      <c r="G97" s="66">
        <f>'5-Year Plan (2014-19)'!DL145</f>
        <v>119925</v>
      </c>
      <c r="H97" s="66">
        <f>'5-Year Plan (2014-19)'!FJ145</f>
        <v>0</v>
      </c>
      <c r="I97" s="69">
        <f>'5-Year Plan (2014-19)'!HH145</f>
        <v>0</v>
      </c>
      <c r="J97" s="69">
        <f>'5-Year Plan (2014-19)'!JF145</f>
        <v>0</v>
      </c>
    </row>
    <row r="98" spans="1:10" ht="15.75" thickBot="1">
      <c r="A98" s="1077"/>
      <c r="B98" s="8"/>
      <c r="C98" s="1070" t="s">
        <v>43</v>
      </c>
      <c r="D98" s="7" t="s">
        <v>121</v>
      </c>
      <c r="E98" s="60">
        <f>'5-Year Plan (2014-19)'!Q145</f>
        <v>0</v>
      </c>
      <c r="F98" s="66">
        <f>'5-Year Plan (2014-19)'!BO145</f>
        <v>95</v>
      </c>
      <c r="G98" s="66">
        <f>'5-Year Plan (2014-19)'!DM145</f>
        <v>0</v>
      </c>
      <c r="H98" s="66">
        <f>'5-Year Plan (2014-19)'!FK145</f>
        <v>0</v>
      </c>
      <c r="I98" s="69">
        <f>'5-Year Plan (2014-19)'!HI145</f>
        <v>0</v>
      </c>
      <c r="J98" s="69">
        <f>'5-Year Plan (2014-19)'!JG145</f>
        <v>0</v>
      </c>
    </row>
    <row r="99" spans="1:10" ht="15" thickBot="1">
      <c r="A99" s="1077"/>
      <c r="B99" s="47"/>
      <c r="C99" s="1070"/>
      <c r="D99" s="57" t="s">
        <v>49</v>
      </c>
      <c r="E99" s="60">
        <f>'5-Year Plan (2014-19)'!S145</f>
        <v>0</v>
      </c>
      <c r="F99" s="66">
        <f>'5-Year Plan (2014-19)'!BQ145</f>
        <v>237500</v>
      </c>
      <c r="G99" s="66">
        <f>'5-Year Plan (2014-19)'!DO145</f>
        <v>0</v>
      </c>
      <c r="H99" s="66">
        <f>'5-Year Plan (2014-19)'!FM145</f>
        <v>0</v>
      </c>
      <c r="I99" s="69">
        <f>'5-Year Plan (2014-19)'!HK145</f>
        <v>0</v>
      </c>
      <c r="J99" s="69">
        <f>'5-Year Plan (2014-19)'!JI145</f>
        <v>0</v>
      </c>
    </row>
    <row r="100" spans="1:10" ht="15" thickBot="1">
      <c r="A100" s="1077"/>
      <c r="B100" s="48"/>
      <c r="C100" s="1070" t="s">
        <v>41</v>
      </c>
      <c r="D100" s="7" t="s">
        <v>121</v>
      </c>
      <c r="E100" s="60">
        <f>'5-Year Plan (2014-19)'!T145</f>
        <v>28</v>
      </c>
      <c r="F100" s="66">
        <f>'5-Year Plan (2014-19)'!BR145</f>
        <v>0</v>
      </c>
      <c r="G100" s="66">
        <f>'5-Year Plan (2014-19)'!DP145</f>
        <v>0</v>
      </c>
      <c r="H100" s="66">
        <f>'5-Year Plan (2014-19)'!FN145</f>
        <v>0</v>
      </c>
      <c r="I100" s="69">
        <f>'5-Year Plan (2014-19)'!HL145</f>
        <v>0</v>
      </c>
      <c r="J100" s="69">
        <f>'5-Year Plan (2014-19)'!JJ145</f>
        <v>0</v>
      </c>
    </row>
    <row r="101" spans="1:10" ht="15" thickBot="1">
      <c r="A101" s="1077"/>
      <c r="B101" s="48"/>
      <c r="C101" s="1070"/>
      <c r="D101" s="57" t="s">
        <v>49</v>
      </c>
      <c r="E101" s="60">
        <f>'5-Year Plan (2014-19)'!V145</f>
        <v>7728</v>
      </c>
      <c r="F101" s="66">
        <f>'5-Year Plan (2014-19)'!BT145</f>
        <v>0</v>
      </c>
      <c r="G101" s="66">
        <f>'5-Year Plan (2014-19)'!DR145</f>
        <v>0</v>
      </c>
      <c r="H101" s="66">
        <f>'5-Year Plan (2014-19)'!FP145</f>
        <v>0</v>
      </c>
      <c r="I101" s="69">
        <f>'5-Year Plan (2014-19)'!HN145</f>
        <v>0</v>
      </c>
      <c r="J101" s="69">
        <f>'5-Year Plan (2014-19)'!JL145</f>
        <v>0</v>
      </c>
    </row>
    <row r="102" spans="1:10" ht="15" thickBot="1">
      <c r="A102" s="1077"/>
      <c r="B102" s="48"/>
      <c r="C102" s="963" t="s">
        <v>342</v>
      </c>
      <c r="D102" s="7" t="s">
        <v>121</v>
      </c>
      <c r="E102" s="60">
        <f>'5-Year Plan (2014-19)'!W145</f>
        <v>0</v>
      </c>
      <c r="F102" s="66">
        <f>'5-Year Plan (2014-19)'!BU145</f>
        <v>0</v>
      </c>
      <c r="G102" s="66">
        <f>'5-Year Plan (2014-19)'!DS145</f>
        <v>0</v>
      </c>
      <c r="H102" s="66">
        <f>'5-Year Plan (2014-19)'!FQ145</f>
        <v>0</v>
      </c>
      <c r="I102" s="69">
        <f>'5-Year Plan (2014-19)'!HO145</f>
        <v>0</v>
      </c>
      <c r="J102" s="69">
        <f>'5-Year Plan (2014-19)'!JM145</f>
        <v>0</v>
      </c>
    </row>
    <row r="103" spans="1:10" ht="15" customHeight="1" thickBot="1">
      <c r="A103" s="1077"/>
      <c r="B103" s="48"/>
      <c r="C103" s="964"/>
      <c r="D103" s="57" t="s">
        <v>49</v>
      </c>
      <c r="E103" s="60">
        <f>'5-Year Plan (2014-19)'!Y145</f>
        <v>0</v>
      </c>
      <c r="F103" s="66">
        <f>'5-Year Plan (2014-19)'!BW145</f>
        <v>0</v>
      </c>
      <c r="G103" s="66">
        <f>'5-Year Plan (2014-19)'!DU145</f>
        <v>0</v>
      </c>
      <c r="H103" s="66">
        <f>'5-Year Plan (2014-19)'!FS145</f>
        <v>0</v>
      </c>
      <c r="I103" s="69">
        <f>'5-Year Plan (2014-19)'!HQ145</f>
        <v>0</v>
      </c>
      <c r="J103" s="69">
        <f>'5-Year Plan (2014-19)'!JO145</f>
        <v>0</v>
      </c>
    </row>
    <row r="104" spans="1:10" ht="29.25" thickBot="1">
      <c r="A104" s="1077"/>
      <c r="B104" s="48"/>
      <c r="C104" s="1070" t="s">
        <v>52</v>
      </c>
      <c r="D104" s="7" t="s">
        <v>51</v>
      </c>
      <c r="E104" s="60">
        <f>'5-Year Plan (2014-19)'!Z145</f>
        <v>0</v>
      </c>
      <c r="F104" s="66">
        <f>'5-Year Plan (2014-19)'!BX145</f>
        <v>0</v>
      </c>
      <c r="G104" s="66">
        <f>'5-Year Plan (2014-19)'!DV145</f>
        <v>174514</v>
      </c>
      <c r="H104" s="66">
        <f>'5-Year Plan (2014-19)'!FT145</f>
        <v>14910</v>
      </c>
      <c r="I104" s="69">
        <f>'5-Year Plan (2014-19)'!HR145</f>
        <v>8079</v>
      </c>
      <c r="J104" s="69">
        <f>'5-Year Plan (2014-19)'!JP145</f>
        <v>2158</v>
      </c>
    </row>
    <row r="105" spans="1:10" ht="15" thickBot="1">
      <c r="A105" s="1077"/>
      <c r="B105" s="48"/>
      <c r="C105" s="1070"/>
      <c r="D105" s="57" t="s">
        <v>49</v>
      </c>
      <c r="E105" s="60">
        <f>'5-Year Plan (2014-19)'!AB145</f>
        <v>0</v>
      </c>
      <c r="F105" s="66">
        <f>'5-Year Plan (2014-19)'!BZ145</f>
        <v>0</v>
      </c>
      <c r="G105" s="66">
        <f>'5-Year Plan (2014-19)'!DX145</f>
        <v>69805.600000000006</v>
      </c>
      <c r="H105" s="66">
        <f>'5-Year Plan (2014-19)'!FV145</f>
        <v>5964</v>
      </c>
      <c r="I105" s="69">
        <f>'5-Year Plan (2014-19)'!HT145</f>
        <v>3231</v>
      </c>
      <c r="J105" s="69">
        <f>'5-Year Plan (2014-19)'!JR145</f>
        <v>863</v>
      </c>
    </row>
    <row r="106" spans="1:10" ht="29.25" thickBot="1">
      <c r="A106" s="1077"/>
      <c r="B106" s="48"/>
      <c r="C106" s="401" t="s">
        <v>50</v>
      </c>
      <c r="D106" s="7" t="s">
        <v>51</v>
      </c>
      <c r="E106" s="60">
        <f>'5-Year Plan (2014-19)'!AC145</f>
        <v>40000</v>
      </c>
      <c r="F106" s="66">
        <f>'5-Year Plan (2014-19)'!CA145</f>
        <v>174514</v>
      </c>
      <c r="G106" s="66">
        <f>'5-Year Plan (2014-19)'!DY145</f>
        <v>14910</v>
      </c>
      <c r="H106" s="66">
        <f>'5-Year Plan (2014-19)'!FW145</f>
        <v>8079</v>
      </c>
      <c r="I106" s="69">
        <f>'5-Year Plan (2014-19)'!HU145</f>
        <v>2158</v>
      </c>
      <c r="J106" s="69">
        <f>'5-Year Plan (2014-19)'!JS145</f>
        <v>0</v>
      </c>
    </row>
    <row r="107" spans="1:10" ht="15" thickBot="1">
      <c r="A107" s="1077"/>
      <c r="B107" s="48"/>
      <c r="C107" s="1070" t="s">
        <v>120</v>
      </c>
      <c r="D107" s="7" t="s">
        <v>121</v>
      </c>
      <c r="E107" s="60">
        <f>'5-Year Plan (2014-19)'!AD145</f>
        <v>0</v>
      </c>
      <c r="F107" s="66">
        <f>'5-Year Plan (2014-19)'!CB145</f>
        <v>0</v>
      </c>
      <c r="G107" s="66">
        <f>'5-Year Plan (2014-19)'!DZ145</f>
        <v>0</v>
      </c>
      <c r="H107" s="66">
        <f>'5-Year Plan (2014-19)'!FX145</f>
        <v>0</v>
      </c>
      <c r="I107" s="69">
        <f>'5-Year Plan (2014-19)'!HV145</f>
        <v>0</v>
      </c>
      <c r="J107" s="69">
        <f>'5-Year Plan (2014-19)'!JT145</f>
        <v>0</v>
      </c>
    </row>
    <row r="108" spans="1:10" ht="15" thickBot="1">
      <c r="A108" s="1077"/>
      <c r="B108" s="48"/>
      <c r="C108" s="963"/>
      <c r="D108" s="57" t="s">
        <v>49</v>
      </c>
      <c r="E108" s="72">
        <f>'5-Year Plan (2014-19)'!AF145</f>
        <v>0</v>
      </c>
      <c r="F108" s="73">
        <f>'5-Year Plan (2014-19)'!CD145</f>
        <v>0</v>
      </c>
      <c r="G108" s="73">
        <f>'5-Year Plan (2014-19)'!EB145</f>
        <v>0</v>
      </c>
      <c r="H108" s="73">
        <f>'5-Year Plan (2014-19)'!FZ145</f>
        <v>0</v>
      </c>
      <c r="I108" s="74">
        <f>'5-Year Plan (2014-19)'!HX145</f>
        <v>0</v>
      </c>
      <c r="J108" s="74">
        <f>'5-Year Plan (2014-19)'!JV145</f>
        <v>0</v>
      </c>
    </row>
    <row r="109" spans="1:10" ht="15.75" thickBot="1">
      <c r="A109" s="1078"/>
      <c r="B109" s="1082" t="s">
        <v>72</v>
      </c>
      <c r="C109" s="1083"/>
      <c r="D109" s="63" t="s">
        <v>49</v>
      </c>
      <c r="E109" s="78">
        <f>'5-Year Plan (2014-19)'!AG145</f>
        <v>93411</v>
      </c>
      <c r="F109" s="79">
        <f>'5-Year Plan (2014-19)'!CE145</f>
        <v>268596</v>
      </c>
      <c r="G109" s="79">
        <f>'5-Year Plan (2014-19)'!EC145</f>
        <v>190610.6</v>
      </c>
      <c r="H109" s="79">
        <f>'5-Year Plan (2014-19)'!GA145</f>
        <v>8884</v>
      </c>
      <c r="I109" s="80">
        <f>'5-Year Plan (2014-19)'!HY145</f>
        <v>6311</v>
      </c>
      <c r="J109" s="80">
        <f>'5-Year Plan (2014-19)'!JW145</f>
        <v>1663</v>
      </c>
    </row>
    <row r="110" spans="1:10" ht="15" thickBot="1">
      <c r="A110" s="1067" t="s">
        <v>78</v>
      </c>
      <c r="B110" s="50"/>
      <c r="C110" s="1070" t="s">
        <v>68</v>
      </c>
      <c r="D110" s="7" t="s">
        <v>121</v>
      </c>
      <c r="E110" s="75">
        <f>'5-Year Plan (2014-19)'!AH145</f>
        <v>0</v>
      </c>
      <c r="F110" s="76">
        <f>'5-Year Plan (2014-19)'!CF145</f>
        <v>0</v>
      </c>
      <c r="G110" s="76">
        <f>'5-Year Plan (2014-19)'!ED145</f>
        <v>0</v>
      </c>
      <c r="H110" s="76">
        <f>'5-Year Plan (2014-19)'!GB145</f>
        <v>0</v>
      </c>
      <c r="I110" s="77">
        <f>'5-Year Plan (2014-19)'!HZ145</f>
        <v>0</v>
      </c>
      <c r="J110" s="77">
        <f>'5-Year Plan (2014-19)'!JX145</f>
        <v>0</v>
      </c>
    </row>
    <row r="111" spans="1:10" ht="15" thickBot="1">
      <c r="A111" s="1068"/>
      <c r="B111" s="51"/>
      <c r="C111" s="1070"/>
      <c r="D111" s="57" t="s">
        <v>49</v>
      </c>
      <c r="E111" s="60">
        <f>'5-Year Plan (2014-19)'!AJ145</f>
        <v>0</v>
      </c>
      <c r="F111" s="66">
        <f>'5-Year Plan (2014-19)'!CH145</f>
        <v>0</v>
      </c>
      <c r="G111" s="66">
        <f>'5-Year Plan (2014-19)'!EF145</f>
        <v>0</v>
      </c>
      <c r="H111" s="66">
        <f>'5-Year Plan (2014-19)'!GD145</f>
        <v>0</v>
      </c>
      <c r="I111" s="69">
        <f>'5-Year Plan (2014-19)'!IB145</f>
        <v>0</v>
      </c>
      <c r="J111" s="69">
        <f>'5-Year Plan (2014-19)'!JZ145</f>
        <v>0</v>
      </c>
    </row>
    <row r="112" spans="1:10" ht="15" thickBot="1">
      <c r="A112" s="1068"/>
      <c r="B112" s="51"/>
      <c r="C112" s="1070" t="s">
        <v>74</v>
      </c>
      <c r="D112" s="7" t="s">
        <v>121</v>
      </c>
      <c r="E112" s="60">
        <f>'5-Year Plan (2014-19)'!AK145</f>
        <v>0</v>
      </c>
      <c r="F112" s="66">
        <f>'5-Year Plan (2014-19)'!CI145</f>
        <v>0</v>
      </c>
      <c r="G112" s="66">
        <f>'5-Year Plan (2014-19)'!EG145</f>
        <v>0</v>
      </c>
      <c r="H112" s="66">
        <f>'5-Year Plan (2014-19)'!GE145</f>
        <v>0</v>
      </c>
      <c r="I112" s="69">
        <f>'5-Year Plan (2014-19)'!IC145</f>
        <v>0</v>
      </c>
      <c r="J112" s="69">
        <f>'5-Year Plan (2014-19)'!KA145</f>
        <v>0</v>
      </c>
    </row>
    <row r="113" spans="1:10" ht="15" thickBot="1">
      <c r="A113" s="1068"/>
      <c r="B113" s="51"/>
      <c r="C113" s="1070"/>
      <c r="D113" s="57" t="s">
        <v>49</v>
      </c>
      <c r="E113" s="60">
        <f>'5-Year Plan (2014-19)'!AM145</f>
        <v>0</v>
      </c>
      <c r="F113" s="66">
        <f>'5-Year Plan (2014-19)'!CK145</f>
        <v>0</v>
      </c>
      <c r="G113" s="66">
        <f>'5-Year Plan (2014-19)'!EI145</f>
        <v>0</v>
      </c>
      <c r="H113" s="66">
        <f>'5-Year Plan (2014-19)'!GG145</f>
        <v>0</v>
      </c>
      <c r="I113" s="69">
        <f>'5-Year Plan (2014-19)'!IE145</f>
        <v>0</v>
      </c>
      <c r="J113" s="69">
        <f>'5-Year Plan (2014-19)'!KC145</f>
        <v>0</v>
      </c>
    </row>
    <row r="114" spans="1:10" ht="15" thickBot="1">
      <c r="A114" s="1068"/>
      <c r="B114" s="51"/>
      <c r="C114" s="1070" t="s">
        <v>44</v>
      </c>
      <c r="D114" s="7" t="s">
        <v>121</v>
      </c>
      <c r="E114" s="60">
        <f>'5-Year Plan (2014-19)'!AN145</f>
        <v>0</v>
      </c>
      <c r="F114" s="66">
        <f>'5-Year Plan (2014-19)'!CL145</f>
        <v>0</v>
      </c>
      <c r="G114" s="66">
        <f>'5-Year Plan (2014-19)'!EJ145</f>
        <v>0</v>
      </c>
      <c r="H114" s="66">
        <f>'5-Year Plan (2014-19)'!GH145</f>
        <v>0</v>
      </c>
      <c r="I114" s="69">
        <f>'5-Year Plan (2014-19)'!IF145</f>
        <v>0</v>
      </c>
      <c r="J114" s="69">
        <f>'5-Year Plan (2014-19)'!KD145</f>
        <v>0</v>
      </c>
    </row>
    <row r="115" spans="1:10" ht="15" thickBot="1">
      <c r="A115" s="1068"/>
      <c r="B115" s="51"/>
      <c r="C115" s="1070"/>
      <c r="D115" s="57" t="s">
        <v>49</v>
      </c>
      <c r="E115" s="60">
        <f>'5-Year Plan (2014-19)'!AP145</f>
        <v>0</v>
      </c>
      <c r="F115" s="66">
        <f>'5-Year Plan (2014-19)'!CN145</f>
        <v>0</v>
      </c>
      <c r="G115" s="66">
        <f>'5-Year Plan (2014-19)'!EL145</f>
        <v>0</v>
      </c>
      <c r="H115" s="66">
        <f>'5-Year Plan (2014-19)'!GJ145</f>
        <v>0</v>
      </c>
      <c r="I115" s="69">
        <f>'5-Year Plan (2014-19)'!IH145</f>
        <v>0</v>
      </c>
      <c r="J115" s="69">
        <f>'5-Year Plan (2014-19)'!KF145</f>
        <v>0</v>
      </c>
    </row>
    <row r="116" spans="1:10" ht="15" thickBot="1">
      <c r="A116" s="1068"/>
      <c r="B116" s="51"/>
      <c r="C116" s="1070" t="s">
        <v>45</v>
      </c>
      <c r="D116" s="7" t="s">
        <v>121</v>
      </c>
      <c r="E116" s="60">
        <f>'5-Year Plan (2014-19)'!AQ145</f>
        <v>0</v>
      </c>
      <c r="F116" s="66">
        <f>'5-Year Plan (2014-19)'!CO145</f>
        <v>0</v>
      </c>
      <c r="G116" s="66">
        <f>'5-Year Plan (2014-19)'!EM145</f>
        <v>0</v>
      </c>
      <c r="H116" s="66">
        <f>'5-Year Plan (2014-19)'!GK145</f>
        <v>0</v>
      </c>
      <c r="I116" s="69">
        <f>'5-Year Plan (2014-19)'!II145</f>
        <v>0</v>
      </c>
      <c r="J116" s="69">
        <f>'5-Year Plan (2014-19)'!KG145</f>
        <v>0</v>
      </c>
    </row>
    <row r="117" spans="1:10" ht="15" thickBot="1">
      <c r="A117" s="1068"/>
      <c r="B117" s="51"/>
      <c r="C117" s="1070"/>
      <c r="D117" s="57" t="s">
        <v>49</v>
      </c>
      <c r="E117" s="60">
        <f>'5-Year Plan (2014-19)'!AS145</f>
        <v>0</v>
      </c>
      <c r="F117" s="66">
        <f>'5-Year Plan (2014-19)'!CQ145</f>
        <v>0</v>
      </c>
      <c r="G117" s="66">
        <f>'5-Year Plan (2014-19)'!EO145</f>
        <v>0</v>
      </c>
      <c r="H117" s="66">
        <f>'5-Year Plan (2014-19)'!GM145</f>
        <v>0</v>
      </c>
      <c r="I117" s="69">
        <f>'5-Year Plan (2014-19)'!IK145</f>
        <v>0</v>
      </c>
      <c r="J117" s="69">
        <f>'5-Year Plan (2014-19)'!KI145</f>
        <v>0</v>
      </c>
    </row>
    <row r="118" spans="1:10" ht="15" thickBot="1">
      <c r="A118" s="1068"/>
      <c r="B118" s="51"/>
      <c r="C118" s="1070" t="s">
        <v>46</v>
      </c>
      <c r="D118" s="7" t="s">
        <v>121</v>
      </c>
      <c r="E118" s="60">
        <f>'5-Year Plan (2014-19)'!AT145</f>
        <v>0</v>
      </c>
      <c r="F118" s="66">
        <f>'5-Year Plan (2014-19)'!CR145</f>
        <v>0</v>
      </c>
      <c r="G118" s="66">
        <f>'5-Year Plan (2014-19)'!EP145</f>
        <v>0</v>
      </c>
      <c r="H118" s="66">
        <f>'5-Year Plan (2014-19)'!GN145</f>
        <v>0</v>
      </c>
      <c r="I118" s="69">
        <f>'5-Year Plan (2014-19)'!IL145</f>
        <v>0</v>
      </c>
      <c r="J118" s="69">
        <f>'5-Year Plan (2014-19)'!KJ145</f>
        <v>0</v>
      </c>
    </row>
    <row r="119" spans="1:10" ht="15" thickBot="1">
      <c r="A119" s="1068"/>
      <c r="B119" s="52"/>
      <c r="C119" s="1070"/>
      <c r="D119" s="57" t="s">
        <v>49</v>
      </c>
      <c r="E119" s="72">
        <f>'5-Year Plan (2014-19)'!AV145</f>
        <v>0</v>
      </c>
      <c r="F119" s="73">
        <f>'5-Year Plan (2014-19)'!CT145</f>
        <v>0</v>
      </c>
      <c r="G119" s="73">
        <f>'5-Year Plan (2014-19)'!ER145</f>
        <v>0</v>
      </c>
      <c r="H119" s="73">
        <f>'5-Year Plan (2014-19)'!GP145</f>
        <v>0</v>
      </c>
      <c r="I119" s="74">
        <f>'5-Year Plan (2014-19)'!IN145</f>
        <v>0</v>
      </c>
      <c r="J119" s="74">
        <f>'5-Year Plan (2014-19)'!KL145</f>
        <v>0</v>
      </c>
    </row>
    <row r="120" spans="1:10" ht="15.75" thickBot="1">
      <c r="A120" s="1069"/>
      <c r="B120" s="1071" t="s">
        <v>73</v>
      </c>
      <c r="C120" s="1072"/>
      <c r="D120" s="64" t="s">
        <v>49</v>
      </c>
      <c r="E120" s="81">
        <f>'5-Year Plan (2014-19)'!AW145</f>
        <v>0</v>
      </c>
      <c r="F120" s="82">
        <f>'5-Year Plan (2014-19)'!CU145</f>
        <v>0</v>
      </c>
      <c r="G120" s="82">
        <f>'5-Year Plan (2014-19)'!ES145</f>
        <v>0</v>
      </c>
      <c r="H120" s="82">
        <f>'5-Year Plan (2014-19)'!GQ145</f>
        <v>0</v>
      </c>
      <c r="I120" s="83">
        <f>'5-Year Plan (2014-19)'!IO145</f>
        <v>0</v>
      </c>
      <c r="J120" s="83">
        <f>'5-Year Plan (2014-19)'!KM145</f>
        <v>0</v>
      </c>
    </row>
    <row r="121" spans="1:10" ht="15.6" customHeight="1" thickBot="1">
      <c r="A121" s="1073" t="s">
        <v>75</v>
      </c>
      <c r="B121" s="54"/>
      <c r="C121" s="91" t="s">
        <v>86</v>
      </c>
      <c r="D121" s="57" t="s">
        <v>49</v>
      </c>
      <c r="E121" s="60">
        <f>'5-Year Plan (2014-19)'!AX145</f>
        <v>0</v>
      </c>
      <c r="F121" s="66">
        <f>'5-Year Plan (2014-19)'!CV145</f>
        <v>20000</v>
      </c>
      <c r="G121" s="66">
        <f>'5-Year Plan (2014-19)'!ET145</f>
        <v>0</v>
      </c>
      <c r="H121" s="66">
        <f>'5-Year Plan (2014-19)'!GR145</f>
        <v>0</v>
      </c>
      <c r="I121" s="69">
        <f>'5-Year Plan (2014-19)'!IP145</f>
        <v>0</v>
      </c>
      <c r="J121" s="69">
        <f>'5-Year Plan (2014-19)'!KN145</f>
        <v>0</v>
      </c>
    </row>
    <row r="122" spans="1:10" ht="32.25" thickBot="1">
      <c r="A122" s="1074"/>
      <c r="B122" s="54"/>
      <c r="C122" s="62" t="s">
        <v>69</v>
      </c>
      <c r="D122" s="57" t="s">
        <v>49</v>
      </c>
      <c r="E122" s="60">
        <f>'5-Year Plan (2014-19)'!AY145</f>
        <v>24850</v>
      </c>
      <c r="F122" s="66">
        <f>'5-Year Plan (2014-19)'!CW145</f>
        <v>5000</v>
      </c>
      <c r="G122" s="66">
        <f>'5-Year Plan (2014-19)'!EU145</f>
        <v>5000</v>
      </c>
      <c r="H122" s="66">
        <f>'5-Year Plan (2014-19)'!GS145</f>
        <v>5000</v>
      </c>
      <c r="I122" s="69">
        <f>'5-Year Plan (2014-19)'!IQ145</f>
        <v>5000</v>
      </c>
      <c r="J122" s="69">
        <f>'5-Year Plan (2014-19)'!KO145</f>
        <v>5000</v>
      </c>
    </row>
    <row r="123" spans="1:10" ht="48" thickBot="1">
      <c r="A123" s="1074"/>
      <c r="B123" s="55"/>
      <c r="C123" s="62" t="s">
        <v>47</v>
      </c>
      <c r="D123" s="7" t="s">
        <v>49</v>
      </c>
      <c r="E123" s="61">
        <f>'5-Year Plan (2014-19)'!AZ145</f>
        <v>9341.0999999999985</v>
      </c>
      <c r="F123" s="70">
        <f>'5-Year Plan (2014-19)'!CX145</f>
        <v>26859.600000000002</v>
      </c>
      <c r="G123" s="70">
        <f>'5-Year Plan (2014-19)'!EV145</f>
        <v>19061.060000000001</v>
      </c>
      <c r="H123" s="70">
        <f>'5-Year Plan (2014-19)'!GT145</f>
        <v>888.40000000000009</v>
      </c>
      <c r="I123" s="71">
        <f>'5-Year Plan (2014-19)'!IR145</f>
        <v>631.1</v>
      </c>
      <c r="J123" s="71">
        <f>'5-Year Plan (2014-19)'!KP145</f>
        <v>166.3</v>
      </c>
    </row>
    <row r="124" spans="1:10" ht="15" customHeight="1" thickBot="1">
      <c r="A124" s="1075"/>
      <c r="B124" s="953" t="s">
        <v>135</v>
      </c>
      <c r="C124" s="954"/>
      <c r="D124" s="86" t="s">
        <v>49</v>
      </c>
      <c r="E124" s="87">
        <f>SUM(E121:E123)</f>
        <v>34191.1</v>
      </c>
      <c r="F124" s="87">
        <f t="shared" ref="F124:J124" si="4">SUM(F121:F123)</f>
        <v>51859.600000000006</v>
      </c>
      <c r="G124" s="87">
        <f t="shared" si="4"/>
        <v>24061.06</v>
      </c>
      <c r="H124" s="87">
        <f t="shared" si="4"/>
        <v>5888.4</v>
      </c>
      <c r="I124" s="87">
        <f t="shared" si="4"/>
        <v>5631.1</v>
      </c>
      <c r="J124" s="87">
        <f t="shared" si="4"/>
        <v>5166.3</v>
      </c>
    </row>
    <row r="125" spans="1:10" ht="15.75" thickBot="1">
      <c r="B125" s="1058" t="s">
        <v>136</v>
      </c>
      <c r="C125" s="1059"/>
      <c r="D125" s="88" t="s">
        <v>49</v>
      </c>
      <c r="E125" s="89">
        <f>SUM(E124,E120,E109)</f>
        <v>127602.1</v>
      </c>
      <c r="F125" s="89">
        <f>SUM(F124,F120,F109)</f>
        <v>320455.59999999998</v>
      </c>
      <c r="G125" s="89">
        <f>SUM(G124,G120,G109)</f>
        <v>214671.66</v>
      </c>
      <c r="H125" s="89">
        <f>SUM(H124,H120,H109)</f>
        <v>14772.4</v>
      </c>
      <c r="I125" s="89">
        <f>SUM(I124,I120,I109)</f>
        <v>11942.1</v>
      </c>
      <c r="J125" s="89">
        <f t="shared" ref="J125" si="5">SUM(J124,J120,J109)</f>
        <v>6829.3</v>
      </c>
    </row>
  </sheetData>
  <sheetProtection sheet="1" objects="1" scenarios="1"/>
  <mergeCells count="72">
    <mergeCell ref="C59:C60"/>
    <mergeCell ref="C102:C103"/>
    <mergeCell ref="A121:A124"/>
    <mergeCell ref="B124:C124"/>
    <mergeCell ref="B125:C125"/>
    <mergeCell ref="A110:A120"/>
    <mergeCell ref="C110:C111"/>
    <mergeCell ref="C112:C113"/>
    <mergeCell ref="C114:C115"/>
    <mergeCell ref="C116:C117"/>
    <mergeCell ref="C118:C119"/>
    <mergeCell ref="B120:C120"/>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 right="0.7" top="0.75" bottom="0.75" header="0.3" footer="0.3"/>
  <pageSetup orientation="portrait" horizontalDpi="360" verticalDpi="360" r:id="rId1"/>
  <drawing r:id="rId2"/>
</worksheet>
</file>

<file path=xl/worksheets/sheet18.xml><?xml version="1.0" encoding="utf-8"?>
<worksheet xmlns="http://schemas.openxmlformats.org/spreadsheetml/2006/main" xmlns:r="http://schemas.openxmlformats.org/officeDocument/2006/relationships">
  <sheetPr>
    <tabColor theme="9" tint="0.79998168889431442"/>
    <pageSetUpPr fitToPage="1"/>
  </sheetPr>
  <dimension ref="A1:BA21"/>
  <sheetViews>
    <sheetView topLeftCell="L1" zoomScale="80" zoomScaleNormal="80" workbookViewId="0">
      <selection activeCell="Y26" sqref="Y26"/>
    </sheetView>
  </sheetViews>
  <sheetFormatPr defaultRowHeight="15"/>
  <cols>
    <col min="2" max="2" width="13.7109375" customWidth="1"/>
    <col min="3" max="3" width="10.5703125" customWidth="1"/>
    <col min="9" max="9" width="12.5703125" customWidth="1"/>
    <col min="32" max="32" width="12" customWidth="1"/>
    <col min="52" max="52" width="12"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46" t="s">
        <v>49</v>
      </c>
      <c r="BA5" s="592"/>
    </row>
    <row r="6" spans="1:53">
      <c r="A6" s="323" t="s">
        <v>24</v>
      </c>
      <c r="B6" s="324"/>
      <c r="C6" s="325"/>
      <c r="D6" s="165">
        <f>'5-Year Plan (2014-19)'!BC134</f>
        <v>0</v>
      </c>
      <c r="E6" s="165" t="str">
        <f>'5-Year Plan (2014-19)'!BD134</f>
        <v/>
      </c>
      <c r="F6" s="173">
        <f>'5-Year Plan (2014-19)'!BE134</f>
        <v>0</v>
      </c>
      <c r="G6" s="165">
        <f>'5-Year Plan (2014-19)'!BF134</f>
        <v>0</v>
      </c>
      <c r="H6" s="165" t="str">
        <f>'5-Year Plan (2014-19)'!BG134</f>
        <v/>
      </c>
      <c r="I6" s="173">
        <f>'5-Year Plan (2014-19)'!BH134</f>
        <v>0</v>
      </c>
      <c r="J6" s="165">
        <f>'5-Year Plan (2014-19)'!BI134</f>
        <v>0</v>
      </c>
      <c r="K6" s="165" t="str">
        <f>'5-Year Plan (2014-19)'!BJ134</f>
        <v/>
      </c>
      <c r="L6" s="173">
        <f>'5-Year Plan (2014-19)'!BK134</f>
        <v>0</v>
      </c>
      <c r="M6" s="165">
        <f>'5-Year Plan (2014-19)'!BL134</f>
        <v>0</v>
      </c>
      <c r="N6" s="165" t="str">
        <f>'5-Year Plan (2014-19)'!BM134</f>
        <v/>
      </c>
      <c r="O6" s="173">
        <f>'5-Year Plan (2014-19)'!BN134</f>
        <v>0</v>
      </c>
      <c r="P6" s="165">
        <f>'5-Year Plan (2014-19)'!BO134</f>
        <v>0</v>
      </c>
      <c r="Q6" s="165" t="str">
        <f>'5-Year Plan (2014-19)'!BP134</f>
        <v/>
      </c>
      <c r="R6" s="173">
        <f>'5-Year Plan (2014-19)'!BQ134</f>
        <v>0</v>
      </c>
      <c r="S6" s="165">
        <f>'5-Year Plan (2014-19)'!BR134</f>
        <v>0</v>
      </c>
      <c r="T6" s="165" t="str">
        <f>'5-Year Plan (2014-19)'!BS134</f>
        <v/>
      </c>
      <c r="U6" s="173">
        <f>'5-Year Plan (2014-19)'!BT134</f>
        <v>0</v>
      </c>
      <c r="V6" s="693"/>
      <c r="W6" s="173"/>
      <c r="X6" s="173"/>
      <c r="Y6" s="165">
        <f>'5-Year Plan (2014-19)'!BX134</f>
        <v>0</v>
      </c>
      <c r="Z6" s="245" t="str">
        <f>'5-Year Plan (2014-19)'!BY134</f>
        <v/>
      </c>
      <c r="AA6" s="173">
        <f>'5-Year Plan (2014-19)'!BZ134</f>
        <v>0</v>
      </c>
      <c r="AB6" s="165">
        <f>'5-Year Plan (2014-19)'!CA134</f>
        <v>0</v>
      </c>
      <c r="AC6" s="165">
        <f>'5-Year Plan (2014-19)'!CB134</f>
        <v>0</v>
      </c>
      <c r="AD6" s="165" t="str">
        <f>'5-Year Plan (2014-19)'!CC134</f>
        <v/>
      </c>
      <c r="AE6" s="173">
        <f>'5-Year Plan (2014-19)'!CD134</f>
        <v>0</v>
      </c>
      <c r="AF6" s="173">
        <f>'5-Year Plan (2014-19)'!CE134</f>
        <v>0</v>
      </c>
      <c r="AG6" s="165">
        <f>'5-Year Plan (2014-19)'!CF134</f>
        <v>0</v>
      </c>
      <c r="AH6" s="165" t="str">
        <f>'5-Year Plan (2014-19)'!CG134</f>
        <v/>
      </c>
      <c r="AI6" s="173">
        <f>'5-Year Plan (2014-19)'!CH134</f>
        <v>0</v>
      </c>
      <c r="AJ6" s="165">
        <f>'5-Year Plan (2014-19)'!CI134</f>
        <v>0</v>
      </c>
      <c r="AK6" s="165" t="str">
        <f>'5-Year Plan (2014-19)'!CJ134</f>
        <v/>
      </c>
      <c r="AL6" s="173">
        <f>'5-Year Plan (2014-19)'!CK134</f>
        <v>0</v>
      </c>
      <c r="AM6" s="165">
        <f>'5-Year Plan (2014-19)'!CL134</f>
        <v>0</v>
      </c>
      <c r="AN6" s="165" t="str">
        <f>'5-Year Plan (2014-19)'!CM134</f>
        <v/>
      </c>
      <c r="AO6" s="173">
        <f>'5-Year Plan (2014-19)'!CN134</f>
        <v>0</v>
      </c>
      <c r="AP6" s="165">
        <f>'5-Year Plan (2014-19)'!CO134</f>
        <v>0</v>
      </c>
      <c r="AQ6" s="165" t="str">
        <f>'5-Year Plan (2014-19)'!CP134</f>
        <v/>
      </c>
      <c r="AR6" s="173">
        <f>'5-Year Plan (2014-19)'!CQ134</f>
        <v>0</v>
      </c>
      <c r="AS6" s="165">
        <f>'5-Year Plan (2014-19)'!CR134</f>
        <v>0</v>
      </c>
      <c r="AT6" s="165" t="str">
        <f>'5-Year Plan (2014-19)'!CS134</f>
        <v/>
      </c>
      <c r="AU6" s="173">
        <f>'5-Year Plan (2014-19)'!CT134</f>
        <v>0</v>
      </c>
      <c r="AV6" s="173">
        <f>'5-Year Plan (2014-19)'!CU134</f>
        <v>0</v>
      </c>
      <c r="AW6" s="173">
        <f>'5-Year Plan (2014-19)'!CV134</f>
        <v>0</v>
      </c>
      <c r="AX6" s="173">
        <f>'5-Year Plan (2014-19)'!CW134</f>
        <v>0</v>
      </c>
      <c r="AY6" s="173">
        <f>'5-Year Plan (2014-19)'!CX134</f>
        <v>0</v>
      </c>
      <c r="AZ6" s="163">
        <f>'5-Year Plan (2014-19)'!CY134</f>
        <v>0</v>
      </c>
      <c r="BA6" s="593"/>
    </row>
    <row r="7" spans="1:53">
      <c r="A7" s="24"/>
      <c r="B7" s="16" t="s">
        <v>25</v>
      </c>
      <c r="C7" s="17" t="s">
        <v>1</v>
      </c>
      <c r="D7" s="32">
        <f>'5-Year Plan (2014-19)'!BC135</f>
        <v>300</v>
      </c>
      <c r="E7" s="32">
        <f>'5-Year Plan (2014-19)'!BD135</f>
        <v>35</v>
      </c>
      <c r="F7" s="35">
        <f>'5-Year Plan (2014-19)'!BE135</f>
        <v>10500</v>
      </c>
      <c r="G7" s="32">
        <f>'5-Year Plan (2014-19)'!BF135</f>
        <v>2000</v>
      </c>
      <c r="H7" s="32">
        <f>'5-Year Plan (2014-19)'!BG135</f>
        <v>25</v>
      </c>
      <c r="I7" s="35">
        <f>'5-Year Plan (2014-19)'!BH135</f>
        <v>50000</v>
      </c>
      <c r="J7" s="400">
        <f>'5-Year Plan (2014-19)'!BI135</f>
        <v>150</v>
      </c>
      <c r="K7" s="32">
        <f>'5-Year Plan (2014-19)'!BJ135</f>
        <v>66.666666666666671</v>
      </c>
      <c r="L7" s="35">
        <f>'5-Year Plan (2014-19)'!BK135</f>
        <v>10000</v>
      </c>
      <c r="M7" s="32">
        <f>'5-Year Plan (2014-19)'!BL135</f>
        <v>0</v>
      </c>
      <c r="N7" s="32" t="str">
        <f>'5-Year Plan (2014-19)'!BM135</f>
        <v/>
      </c>
      <c r="O7" s="35">
        <f>'5-Year Plan (2014-19)'!BN135</f>
        <v>0</v>
      </c>
      <c r="P7" s="32">
        <f>'5-Year Plan (2014-19)'!BO135</f>
        <v>250</v>
      </c>
      <c r="Q7" s="32">
        <f>'5-Year Plan (2014-19)'!BP135</f>
        <v>500</v>
      </c>
      <c r="R7" s="35">
        <f>'5-Year Plan (2014-19)'!BQ135</f>
        <v>125000</v>
      </c>
      <c r="S7" s="32">
        <f>'5-Year Plan (2014-19)'!BR135</f>
        <v>0</v>
      </c>
      <c r="T7" s="32" t="str">
        <f>'5-Year Plan (2014-19)'!BS135</f>
        <v/>
      </c>
      <c r="U7" s="35">
        <f>'5-Year Plan (2014-19)'!BT135</f>
        <v>0</v>
      </c>
      <c r="V7" s="669"/>
      <c r="W7" s="35"/>
      <c r="X7" s="35"/>
      <c r="Y7" s="32">
        <f>'5-Year Plan (2014-19)'!BX135</f>
        <v>200000</v>
      </c>
      <c r="Z7" s="229">
        <f>'5-Year Plan (2014-19)'!BY135</f>
        <v>0.4</v>
      </c>
      <c r="AA7" s="35">
        <f>'5-Year Plan (2014-19)'!BZ135</f>
        <v>80000</v>
      </c>
      <c r="AB7" s="32">
        <f>'5-Year Plan (2014-19)'!CA135</f>
        <v>350000</v>
      </c>
      <c r="AC7" s="32">
        <f>'5-Year Plan (2014-19)'!CB135</f>
        <v>0</v>
      </c>
      <c r="AD7" s="32" t="str">
        <f>'5-Year Plan (2014-19)'!CC135</f>
        <v/>
      </c>
      <c r="AE7" s="35">
        <f>'5-Year Plan (2014-19)'!CD135</f>
        <v>0</v>
      </c>
      <c r="AF7" s="35">
        <f>'5-Year Plan (2014-19)'!CE135</f>
        <v>275500</v>
      </c>
      <c r="AG7" s="32">
        <f>'5-Year Plan (2014-19)'!CF135</f>
        <v>0</v>
      </c>
      <c r="AH7" s="32" t="str">
        <f>'5-Year Plan (2014-19)'!CG135</f>
        <v/>
      </c>
      <c r="AI7" s="35">
        <f>'5-Year Plan (2014-19)'!CH135</f>
        <v>0</v>
      </c>
      <c r="AJ7" s="32">
        <f>'5-Year Plan (2014-19)'!CI135</f>
        <v>0</v>
      </c>
      <c r="AK7" s="32" t="str">
        <f>'5-Year Plan (2014-19)'!CJ135</f>
        <v/>
      </c>
      <c r="AL7" s="35">
        <f>'5-Year Plan (2014-19)'!CK135</f>
        <v>0</v>
      </c>
      <c r="AM7" s="32">
        <f>'5-Year Plan (2014-19)'!CL135</f>
        <v>0</v>
      </c>
      <c r="AN7" s="32" t="str">
        <f>'5-Year Plan (2014-19)'!CM135</f>
        <v/>
      </c>
      <c r="AO7" s="35">
        <f>'5-Year Plan (2014-19)'!CN135</f>
        <v>0</v>
      </c>
      <c r="AP7" s="32">
        <f>'5-Year Plan (2014-19)'!CO135</f>
        <v>0</v>
      </c>
      <c r="AQ7" s="32" t="str">
        <f>'5-Year Plan (2014-19)'!CP135</f>
        <v/>
      </c>
      <c r="AR7" s="35">
        <f>'5-Year Plan (2014-19)'!CQ135</f>
        <v>0</v>
      </c>
      <c r="AS7" s="32">
        <f>'5-Year Plan (2014-19)'!CR135</f>
        <v>0</v>
      </c>
      <c r="AT7" s="32" t="str">
        <f>'5-Year Plan (2014-19)'!CS135</f>
        <v/>
      </c>
      <c r="AU7" s="35">
        <f>'5-Year Plan (2014-19)'!CT135</f>
        <v>0</v>
      </c>
      <c r="AV7" s="35">
        <f>'5-Year Plan (2014-19)'!CU135</f>
        <v>0</v>
      </c>
      <c r="AW7" s="35">
        <f>'5-Year Plan (2014-19)'!CV135</f>
        <v>0</v>
      </c>
      <c r="AX7" s="35">
        <f>'5-Year Plan (2014-19)'!CW135</f>
        <v>5000</v>
      </c>
      <c r="AY7" s="35">
        <f>'5-Year Plan (2014-19)'!CX135</f>
        <v>27550</v>
      </c>
      <c r="AZ7" s="45">
        <f>'5-Year Plan (2014-19)'!CY135</f>
        <v>308050</v>
      </c>
      <c r="BA7" s="593"/>
    </row>
    <row r="8" spans="1:53">
      <c r="A8" s="24"/>
      <c r="B8" s="16"/>
      <c r="C8" s="17" t="s">
        <v>55</v>
      </c>
      <c r="D8" s="32">
        <f>'5-Year Plan (2014-19)'!BC136</f>
        <v>0</v>
      </c>
      <c r="E8" s="32" t="str">
        <f>'5-Year Plan (2014-19)'!BD136</f>
        <v/>
      </c>
      <c r="F8" s="35">
        <f>'5-Year Plan (2014-19)'!BE136</f>
        <v>0</v>
      </c>
      <c r="G8" s="32">
        <f>'5-Year Plan (2014-19)'!BF136</f>
        <v>0</v>
      </c>
      <c r="H8" s="32" t="str">
        <f>'5-Year Plan (2014-19)'!BG136</f>
        <v/>
      </c>
      <c r="I8" s="35">
        <f>'5-Year Plan (2014-19)'!BH136</f>
        <v>0</v>
      </c>
      <c r="J8" s="32">
        <f>'5-Year Plan (2014-19)'!BI136</f>
        <v>0</v>
      </c>
      <c r="K8" s="32" t="str">
        <f>'5-Year Plan (2014-19)'!BJ136</f>
        <v/>
      </c>
      <c r="L8" s="35">
        <f>'5-Year Plan (2014-19)'!BK136</f>
        <v>0</v>
      </c>
      <c r="M8" s="32">
        <f>'5-Year Plan (2014-19)'!BL136</f>
        <v>0</v>
      </c>
      <c r="N8" s="32" t="str">
        <f>'5-Year Plan (2014-19)'!BM136</f>
        <v/>
      </c>
      <c r="O8" s="35">
        <f>'5-Year Plan (2014-19)'!BN136</f>
        <v>0</v>
      </c>
      <c r="P8" s="32">
        <f>'5-Year Plan (2014-19)'!BO136</f>
        <v>0</v>
      </c>
      <c r="Q8" s="32" t="str">
        <f>'5-Year Plan (2014-19)'!BP136</f>
        <v/>
      </c>
      <c r="R8" s="35">
        <f>'5-Year Plan (2014-19)'!BQ136</f>
        <v>0</v>
      </c>
      <c r="S8" s="32">
        <f>'5-Year Plan (2014-19)'!BR136</f>
        <v>0</v>
      </c>
      <c r="T8" s="32" t="str">
        <f>'5-Year Plan (2014-19)'!BS136</f>
        <v/>
      </c>
      <c r="U8" s="35">
        <f>'5-Year Plan (2014-19)'!BT136</f>
        <v>0</v>
      </c>
      <c r="V8" s="669"/>
      <c r="W8" s="35"/>
      <c r="X8" s="35"/>
      <c r="Y8" s="32">
        <f>'5-Year Plan (2014-19)'!BX136</f>
        <v>0</v>
      </c>
      <c r="Z8" s="229" t="str">
        <f>'5-Year Plan (2014-19)'!BY136</f>
        <v/>
      </c>
      <c r="AA8" s="35">
        <f>'5-Year Plan (2014-19)'!BZ136</f>
        <v>0</v>
      </c>
      <c r="AB8" s="32">
        <f>'5-Year Plan (2014-19)'!CA136</f>
        <v>0</v>
      </c>
      <c r="AC8" s="32">
        <f>'5-Year Plan (2014-19)'!CB136</f>
        <v>0</v>
      </c>
      <c r="AD8" s="32" t="str">
        <f>'5-Year Plan (2014-19)'!CC136</f>
        <v/>
      </c>
      <c r="AE8" s="35">
        <f>'5-Year Plan (2014-19)'!CD136</f>
        <v>0</v>
      </c>
      <c r="AF8" s="35">
        <f>'5-Year Plan (2014-19)'!CE136</f>
        <v>0</v>
      </c>
      <c r="AG8" s="32">
        <f>'5-Year Plan (2014-19)'!CF136</f>
        <v>0</v>
      </c>
      <c r="AH8" s="32" t="str">
        <f>'5-Year Plan (2014-19)'!CG136</f>
        <v/>
      </c>
      <c r="AI8" s="35">
        <f>'5-Year Plan (2014-19)'!CH136</f>
        <v>0</v>
      </c>
      <c r="AJ8" s="32">
        <f>'5-Year Plan (2014-19)'!CI136</f>
        <v>0</v>
      </c>
      <c r="AK8" s="32" t="str">
        <f>'5-Year Plan (2014-19)'!CJ136</f>
        <v/>
      </c>
      <c r="AL8" s="35">
        <f>'5-Year Plan (2014-19)'!CK136</f>
        <v>0</v>
      </c>
      <c r="AM8" s="32">
        <f>'5-Year Plan (2014-19)'!CL136</f>
        <v>0</v>
      </c>
      <c r="AN8" s="32" t="str">
        <f>'5-Year Plan (2014-19)'!CM136</f>
        <v/>
      </c>
      <c r="AO8" s="35">
        <f>'5-Year Plan (2014-19)'!CN136</f>
        <v>0</v>
      </c>
      <c r="AP8" s="32">
        <f>'5-Year Plan (2014-19)'!CO136</f>
        <v>0</v>
      </c>
      <c r="AQ8" s="32" t="str">
        <f>'5-Year Plan (2014-19)'!CP136</f>
        <v/>
      </c>
      <c r="AR8" s="35">
        <f>'5-Year Plan (2014-19)'!CQ136</f>
        <v>0</v>
      </c>
      <c r="AS8" s="32">
        <f>'5-Year Plan (2014-19)'!CR136</f>
        <v>0</v>
      </c>
      <c r="AT8" s="32" t="str">
        <f>'5-Year Plan (2014-19)'!CS136</f>
        <v/>
      </c>
      <c r="AU8" s="35">
        <f>'5-Year Plan (2014-19)'!CT136</f>
        <v>0</v>
      </c>
      <c r="AV8" s="35">
        <f>'5-Year Plan (2014-19)'!CU136</f>
        <v>0</v>
      </c>
      <c r="AW8" s="35">
        <f>'5-Year Plan (2014-19)'!CV136</f>
        <v>0</v>
      </c>
      <c r="AX8" s="35">
        <f>'5-Year Plan (2014-19)'!CW136</f>
        <v>0</v>
      </c>
      <c r="AY8" s="35">
        <f>'5-Year Plan (2014-19)'!CX136</f>
        <v>0</v>
      </c>
      <c r="AZ8" s="45">
        <f>'5-Year Plan (2014-19)'!CY136</f>
        <v>0</v>
      </c>
      <c r="BA8" s="593"/>
    </row>
    <row r="9" spans="1:53">
      <c r="A9" s="24"/>
      <c r="B9" s="16"/>
      <c r="C9" s="17" t="s">
        <v>56</v>
      </c>
      <c r="D9" s="32">
        <f>'5-Year Plan (2014-19)'!BC137</f>
        <v>0</v>
      </c>
      <c r="E9" s="32" t="str">
        <f>'5-Year Plan (2014-19)'!BD137</f>
        <v/>
      </c>
      <c r="F9" s="35">
        <f>'5-Year Plan (2014-19)'!BE137</f>
        <v>0</v>
      </c>
      <c r="G9" s="32">
        <f>'5-Year Plan (2014-19)'!BF137</f>
        <v>0</v>
      </c>
      <c r="H9" s="32" t="str">
        <f>'5-Year Plan (2014-19)'!BG137</f>
        <v/>
      </c>
      <c r="I9" s="35">
        <f>'5-Year Plan (2014-19)'!BH137</f>
        <v>0</v>
      </c>
      <c r="J9" s="32">
        <f>'5-Year Plan (2014-19)'!BI137</f>
        <v>0</v>
      </c>
      <c r="K9" s="32" t="str">
        <f>'5-Year Plan (2014-19)'!BJ137</f>
        <v/>
      </c>
      <c r="L9" s="35">
        <f>'5-Year Plan (2014-19)'!BK137</f>
        <v>0</v>
      </c>
      <c r="M9" s="32">
        <f>'5-Year Plan (2014-19)'!BL137</f>
        <v>0</v>
      </c>
      <c r="N9" s="32" t="str">
        <f>'5-Year Plan (2014-19)'!BM137</f>
        <v/>
      </c>
      <c r="O9" s="35">
        <f>'5-Year Plan (2014-19)'!BN137</f>
        <v>0</v>
      </c>
      <c r="P9" s="32">
        <f>'5-Year Plan (2014-19)'!BO137</f>
        <v>0</v>
      </c>
      <c r="Q9" s="32" t="str">
        <f>'5-Year Plan (2014-19)'!BP137</f>
        <v/>
      </c>
      <c r="R9" s="35">
        <f>'5-Year Plan (2014-19)'!BQ137</f>
        <v>0</v>
      </c>
      <c r="S9" s="32">
        <f>'5-Year Plan (2014-19)'!BR137</f>
        <v>0</v>
      </c>
      <c r="T9" s="32" t="str">
        <f>'5-Year Plan (2014-19)'!BS137</f>
        <v/>
      </c>
      <c r="U9" s="35">
        <f>'5-Year Plan (2014-19)'!BT137</f>
        <v>0</v>
      </c>
      <c r="V9" s="669"/>
      <c r="W9" s="35"/>
      <c r="X9" s="35"/>
      <c r="Y9" s="32">
        <f>'5-Year Plan (2014-19)'!BX137</f>
        <v>0</v>
      </c>
      <c r="Z9" s="229" t="str">
        <f>'5-Year Plan (2014-19)'!BY137</f>
        <v/>
      </c>
      <c r="AA9" s="35">
        <f>'5-Year Plan (2014-19)'!BZ137</f>
        <v>0</v>
      </c>
      <c r="AB9" s="32">
        <f>'5-Year Plan (2014-19)'!CA137</f>
        <v>0</v>
      </c>
      <c r="AC9" s="32">
        <f>'5-Year Plan (2014-19)'!CB137</f>
        <v>0</v>
      </c>
      <c r="AD9" s="32" t="str">
        <f>'5-Year Plan (2014-19)'!CC137</f>
        <v/>
      </c>
      <c r="AE9" s="35">
        <f>'5-Year Plan (2014-19)'!CD137</f>
        <v>0</v>
      </c>
      <c r="AF9" s="35">
        <f>'5-Year Plan (2014-19)'!CE137</f>
        <v>0</v>
      </c>
      <c r="AG9" s="32">
        <f>'5-Year Plan (2014-19)'!CF137</f>
        <v>0</v>
      </c>
      <c r="AH9" s="32" t="str">
        <f>'5-Year Plan (2014-19)'!CG137</f>
        <v/>
      </c>
      <c r="AI9" s="35">
        <f>'5-Year Plan (2014-19)'!CH137</f>
        <v>0</v>
      </c>
      <c r="AJ9" s="32">
        <f>'5-Year Plan (2014-19)'!CI137</f>
        <v>0</v>
      </c>
      <c r="AK9" s="32" t="str">
        <f>'5-Year Plan (2014-19)'!CJ137</f>
        <v/>
      </c>
      <c r="AL9" s="35">
        <f>'5-Year Plan (2014-19)'!CK137</f>
        <v>0</v>
      </c>
      <c r="AM9" s="32">
        <f>'5-Year Plan (2014-19)'!CL137</f>
        <v>0</v>
      </c>
      <c r="AN9" s="32" t="str">
        <f>'5-Year Plan (2014-19)'!CM137</f>
        <v/>
      </c>
      <c r="AO9" s="35">
        <f>'5-Year Plan (2014-19)'!CN137</f>
        <v>0</v>
      </c>
      <c r="AP9" s="32">
        <f>'5-Year Plan (2014-19)'!CO137</f>
        <v>0</v>
      </c>
      <c r="AQ9" s="32" t="str">
        <f>'5-Year Plan (2014-19)'!CP137</f>
        <v/>
      </c>
      <c r="AR9" s="35">
        <f>'5-Year Plan (2014-19)'!CQ137</f>
        <v>0</v>
      </c>
      <c r="AS9" s="32">
        <f>'5-Year Plan (2014-19)'!CR137</f>
        <v>0</v>
      </c>
      <c r="AT9" s="32" t="str">
        <f>'5-Year Plan (2014-19)'!CS137</f>
        <v/>
      </c>
      <c r="AU9" s="35">
        <f>'5-Year Plan (2014-19)'!CT137</f>
        <v>0</v>
      </c>
      <c r="AV9" s="35">
        <f>'5-Year Plan (2014-19)'!CU137</f>
        <v>0</v>
      </c>
      <c r="AW9" s="35">
        <f>'5-Year Plan (2014-19)'!CV137</f>
        <v>0</v>
      </c>
      <c r="AX9" s="35">
        <f>'5-Year Plan (2014-19)'!CW137</f>
        <v>0</v>
      </c>
      <c r="AY9" s="35">
        <f>'5-Year Plan (2014-19)'!CX137</f>
        <v>0</v>
      </c>
      <c r="AZ9" s="45">
        <f>'5-Year Plan (2014-19)'!CY137</f>
        <v>0</v>
      </c>
      <c r="BA9" s="593"/>
    </row>
    <row r="10" spans="1:53">
      <c r="A10" s="24"/>
      <c r="B10" s="18"/>
      <c r="C10" s="19" t="s">
        <v>57</v>
      </c>
      <c r="D10" s="32">
        <f>'5-Year Plan (2014-19)'!BC138</f>
        <v>0</v>
      </c>
      <c r="E10" s="32" t="str">
        <f>'5-Year Plan (2014-19)'!BD138</f>
        <v/>
      </c>
      <c r="F10" s="35">
        <f>'5-Year Plan (2014-19)'!BE138</f>
        <v>0</v>
      </c>
      <c r="G10" s="32">
        <f>'5-Year Plan (2014-19)'!BF138</f>
        <v>0</v>
      </c>
      <c r="H10" s="32" t="str">
        <f>'5-Year Plan (2014-19)'!BG138</f>
        <v/>
      </c>
      <c r="I10" s="35">
        <f>'5-Year Plan (2014-19)'!BH138</f>
        <v>0</v>
      </c>
      <c r="J10" s="32">
        <f>'5-Year Plan (2014-19)'!BI138</f>
        <v>0</v>
      </c>
      <c r="K10" s="32" t="str">
        <f>'5-Year Plan (2014-19)'!BJ138</f>
        <v/>
      </c>
      <c r="L10" s="35">
        <f>'5-Year Plan (2014-19)'!BK138</f>
        <v>0</v>
      </c>
      <c r="M10" s="32">
        <f>'5-Year Plan (2014-19)'!BL138</f>
        <v>0</v>
      </c>
      <c r="N10" s="32" t="str">
        <f>'5-Year Plan (2014-19)'!BM138</f>
        <v/>
      </c>
      <c r="O10" s="35">
        <f>'5-Year Plan (2014-19)'!BN138</f>
        <v>0</v>
      </c>
      <c r="P10" s="32">
        <f>'5-Year Plan (2014-19)'!BO138</f>
        <v>0</v>
      </c>
      <c r="Q10" s="32" t="str">
        <f>'5-Year Plan (2014-19)'!BP138</f>
        <v/>
      </c>
      <c r="R10" s="35">
        <f>'5-Year Plan (2014-19)'!BQ138</f>
        <v>0</v>
      </c>
      <c r="S10" s="32">
        <f>'5-Year Plan (2014-19)'!BR138</f>
        <v>0</v>
      </c>
      <c r="T10" s="32" t="str">
        <f>'5-Year Plan (2014-19)'!BS138</f>
        <v/>
      </c>
      <c r="U10" s="35">
        <f>'5-Year Plan (2014-19)'!BT138</f>
        <v>0</v>
      </c>
      <c r="V10" s="669"/>
      <c r="W10" s="35"/>
      <c r="X10" s="35"/>
      <c r="Y10" s="32">
        <f>'5-Year Plan (2014-19)'!BX138</f>
        <v>0</v>
      </c>
      <c r="Z10" s="229" t="str">
        <f>'5-Year Plan (2014-19)'!BY138</f>
        <v/>
      </c>
      <c r="AA10" s="35">
        <f>'5-Year Plan (2014-19)'!BZ138</f>
        <v>0</v>
      </c>
      <c r="AB10" s="32">
        <f>'5-Year Plan (2014-19)'!CA138</f>
        <v>0</v>
      </c>
      <c r="AC10" s="32">
        <f>'5-Year Plan (2014-19)'!CB138</f>
        <v>0</v>
      </c>
      <c r="AD10" s="32" t="str">
        <f>'5-Year Plan (2014-19)'!CC138</f>
        <v/>
      </c>
      <c r="AE10" s="35">
        <f>'5-Year Plan (2014-19)'!CD138</f>
        <v>0</v>
      </c>
      <c r="AF10" s="41">
        <f>'5-Year Plan (2014-19)'!CE138</f>
        <v>0</v>
      </c>
      <c r="AG10" s="32">
        <f>'5-Year Plan (2014-19)'!CF138</f>
        <v>0</v>
      </c>
      <c r="AH10" s="32" t="str">
        <f>'5-Year Plan (2014-19)'!CG138</f>
        <v/>
      </c>
      <c r="AI10" s="35">
        <f>'5-Year Plan (2014-19)'!CH138</f>
        <v>0</v>
      </c>
      <c r="AJ10" s="32">
        <f>'5-Year Plan (2014-19)'!CI138</f>
        <v>0</v>
      </c>
      <c r="AK10" s="32" t="str">
        <f>'5-Year Plan (2014-19)'!CJ138</f>
        <v/>
      </c>
      <c r="AL10" s="35">
        <f>'5-Year Plan (2014-19)'!CK138</f>
        <v>0</v>
      </c>
      <c r="AM10" s="32">
        <f>'5-Year Plan (2014-19)'!CL138</f>
        <v>0</v>
      </c>
      <c r="AN10" s="32" t="str">
        <f>'5-Year Plan (2014-19)'!CM138</f>
        <v/>
      </c>
      <c r="AO10" s="35">
        <f>'5-Year Plan (2014-19)'!CN138</f>
        <v>0</v>
      </c>
      <c r="AP10" s="32">
        <f>'5-Year Plan (2014-19)'!CO138</f>
        <v>0</v>
      </c>
      <c r="AQ10" s="32" t="str">
        <f>'5-Year Plan (2014-19)'!CP138</f>
        <v/>
      </c>
      <c r="AR10" s="35">
        <f>'5-Year Plan (2014-19)'!CQ138</f>
        <v>0</v>
      </c>
      <c r="AS10" s="32">
        <f>'5-Year Plan (2014-19)'!CR138</f>
        <v>0</v>
      </c>
      <c r="AT10" s="32" t="str">
        <f>'5-Year Plan (2014-19)'!CS138</f>
        <v/>
      </c>
      <c r="AU10" s="35">
        <f>'5-Year Plan (2014-19)'!CT138</f>
        <v>0</v>
      </c>
      <c r="AV10" s="35">
        <f>'5-Year Plan (2014-19)'!CU138</f>
        <v>0</v>
      </c>
      <c r="AW10" s="35">
        <f>'5-Year Plan (2014-19)'!CV138</f>
        <v>0</v>
      </c>
      <c r="AX10" s="35">
        <f>'5-Year Plan (2014-19)'!CW138</f>
        <v>0</v>
      </c>
      <c r="AY10" s="35">
        <f>'5-Year Plan (2014-19)'!CX138</f>
        <v>0</v>
      </c>
      <c r="AZ10" s="45">
        <f>'5-Year Plan (2014-19)'!CY138</f>
        <v>0</v>
      </c>
      <c r="BA10" s="593"/>
    </row>
    <row r="11" spans="1:53" ht="30">
      <c r="A11" s="24"/>
      <c r="B11" s="20" t="s">
        <v>140</v>
      </c>
      <c r="C11" s="25"/>
      <c r="D11" s="33">
        <f>'5-Year Plan (2014-19)'!BC139</f>
        <v>300</v>
      </c>
      <c r="E11" s="33">
        <f>'5-Year Plan (2014-19)'!BD139</f>
        <v>35</v>
      </c>
      <c r="F11" s="36">
        <f>'5-Year Plan (2014-19)'!BE139</f>
        <v>10500</v>
      </c>
      <c r="G11" s="33">
        <f>'5-Year Plan (2014-19)'!BF139</f>
        <v>2000</v>
      </c>
      <c r="H11" s="33">
        <f>'5-Year Plan (2014-19)'!BG139</f>
        <v>25</v>
      </c>
      <c r="I11" s="36">
        <f>'5-Year Plan (2014-19)'!BH139</f>
        <v>50000</v>
      </c>
      <c r="J11" s="33">
        <f>'5-Year Plan (2014-19)'!BI139</f>
        <v>150</v>
      </c>
      <c r="K11" s="33">
        <f>'5-Year Plan (2014-19)'!BJ139</f>
        <v>66.666666666666671</v>
      </c>
      <c r="L11" s="36">
        <f>'5-Year Plan (2014-19)'!BK139</f>
        <v>10000</v>
      </c>
      <c r="M11" s="33">
        <f>'5-Year Plan (2014-19)'!BL139</f>
        <v>0</v>
      </c>
      <c r="N11" s="33" t="str">
        <f>'5-Year Plan (2014-19)'!BM139</f>
        <v/>
      </c>
      <c r="O11" s="36">
        <f>'5-Year Plan (2014-19)'!BN139</f>
        <v>0</v>
      </c>
      <c r="P11" s="33">
        <f>'5-Year Plan (2014-19)'!BO139</f>
        <v>250</v>
      </c>
      <c r="Q11" s="33">
        <f>'5-Year Plan (2014-19)'!BP139</f>
        <v>500</v>
      </c>
      <c r="R11" s="36">
        <f>'5-Year Plan (2014-19)'!BQ139</f>
        <v>125000</v>
      </c>
      <c r="S11" s="33">
        <f>'5-Year Plan (2014-19)'!BR139</f>
        <v>0</v>
      </c>
      <c r="T11" s="33" t="str">
        <f>'5-Year Plan (2014-19)'!BS139</f>
        <v/>
      </c>
      <c r="U11" s="36">
        <f>'5-Year Plan (2014-19)'!BT139</f>
        <v>0</v>
      </c>
      <c r="V11" s="670">
        <f>'5-Year Plan (2014-19)'!BU139</f>
        <v>0</v>
      </c>
      <c r="W11" s="36">
        <f>'5-Year Plan (2014-19)'!BV139</f>
        <v>0</v>
      </c>
      <c r="X11" s="36">
        <f>'5-Year Plan (2014-19)'!BW139</f>
        <v>0</v>
      </c>
      <c r="Y11" s="33">
        <f>'5-Year Plan (2014-19)'!BX139</f>
        <v>200000</v>
      </c>
      <c r="Z11" s="230">
        <f>'5-Year Plan (2014-19)'!BY139</f>
        <v>0.4</v>
      </c>
      <c r="AA11" s="36">
        <f>'5-Year Plan (2014-19)'!BZ139</f>
        <v>80000</v>
      </c>
      <c r="AB11" s="33">
        <f>'5-Year Plan (2014-19)'!CA139</f>
        <v>350000</v>
      </c>
      <c r="AC11" s="33">
        <f>'5-Year Plan (2014-19)'!CB139</f>
        <v>0</v>
      </c>
      <c r="AD11" s="33" t="str">
        <f>'5-Year Plan (2014-19)'!CC139</f>
        <v/>
      </c>
      <c r="AE11" s="36">
        <f>'5-Year Plan (2014-19)'!CD139</f>
        <v>0</v>
      </c>
      <c r="AF11" s="41">
        <f>'5-Year Plan (2014-19)'!CE139</f>
        <v>275500</v>
      </c>
      <c r="AG11" s="33">
        <f>'5-Year Plan (2014-19)'!CF139</f>
        <v>0</v>
      </c>
      <c r="AH11" s="33" t="str">
        <f>'5-Year Plan (2014-19)'!CG139</f>
        <v/>
      </c>
      <c r="AI11" s="36">
        <f>'5-Year Plan (2014-19)'!CH139</f>
        <v>0</v>
      </c>
      <c r="AJ11" s="33">
        <f>'5-Year Plan (2014-19)'!CI139</f>
        <v>0</v>
      </c>
      <c r="AK11" s="33" t="str">
        <f>'5-Year Plan (2014-19)'!CJ139</f>
        <v/>
      </c>
      <c r="AL11" s="36">
        <f>'5-Year Plan (2014-19)'!CK139</f>
        <v>0</v>
      </c>
      <c r="AM11" s="33">
        <f>'5-Year Plan (2014-19)'!CL139</f>
        <v>0</v>
      </c>
      <c r="AN11" s="33" t="str">
        <f>'5-Year Plan (2014-19)'!CM139</f>
        <v/>
      </c>
      <c r="AO11" s="36">
        <f>'5-Year Plan (2014-19)'!CN139</f>
        <v>0</v>
      </c>
      <c r="AP11" s="33">
        <f>'5-Year Plan (2014-19)'!CO139</f>
        <v>0</v>
      </c>
      <c r="AQ11" s="33" t="str">
        <f>'5-Year Plan (2014-19)'!CP139</f>
        <v/>
      </c>
      <c r="AR11" s="36">
        <f>'5-Year Plan (2014-19)'!CQ139</f>
        <v>0</v>
      </c>
      <c r="AS11" s="33">
        <f>'5-Year Plan (2014-19)'!CR139</f>
        <v>0</v>
      </c>
      <c r="AT11" s="33" t="str">
        <f>'5-Year Plan (2014-19)'!CS139</f>
        <v/>
      </c>
      <c r="AU11" s="36">
        <f>'5-Year Plan (2014-19)'!CT139</f>
        <v>0</v>
      </c>
      <c r="AV11" s="36">
        <f>'5-Year Plan (2014-19)'!CU139</f>
        <v>0</v>
      </c>
      <c r="AW11" s="36">
        <f>'5-Year Plan (2014-19)'!CV139</f>
        <v>0</v>
      </c>
      <c r="AX11" s="36">
        <f>'5-Year Plan (2014-19)'!CW139</f>
        <v>5000</v>
      </c>
      <c r="AY11" s="36">
        <f>'5-Year Plan (2014-19)'!CX139</f>
        <v>27550</v>
      </c>
      <c r="AZ11" s="214">
        <f>'5-Year Plan (2014-19)'!CY139</f>
        <v>308050</v>
      </c>
      <c r="BA11" s="593"/>
    </row>
    <row r="12" spans="1:53">
      <c r="A12" s="24"/>
      <c r="B12" s="16" t="s">
        <v>26</v>
      </c>
      <c r="C12" s="17" t="s">
        <v>1</v>
      </c>
      <c r="D12" s="391">
        <f>'5-Year Plan (2014-19)'!BC140</f>
        <v>0</v>
      </c>
      <c r="E12" s="391" t="str">
        <f>'5-Year Plan (2014-19)'!BD140</f>
        <v/>
      </c>
      <c r="F12" s="392">
        <f>'5-Year Plan (2014-19)'!BE140</f>
        <v>0</v>
      </c>
      <c r="G12" s="391">
        <f>'5-Year Plan (2014-19)'!BF140</f>
        <v>0</v>
      </c>
      <c r="H12" s="391" t="str">
        <f>'5-Year Plan (2014-19)'!BG140</f>
        <v/>
      </c>
      <c r="I12" s="392">
        <f>'5-Year Plan (2014-19)'!BH140</f>
        <v>0</v>
      </c>
      <c r="J12" s="391">
        <f>'5-Year Plan (2014-19)'!BI140</f>
        <v>0</v>
      </c>
      <c r="K12" s="391" t="str">
        <f>'5-Year Plan (2014-19)'!BJ140</f>
        <v/>
      </c>
      <c r="L12" s="392">
        <f>'5-Year Plan (2014-19)'!BK140</f>
        <v>0</v>
      </c>
      <c r="M12" s="391">
        <f>'5-Year Plan (2014-19)'!BL140</f>
        <v>0</v>
      </c>
      <c r="N12" s="391" t="str">
        <f>'5-Year Plan (2014-19)'!BM140</f>
        <v/>
      </c>
      <c r="O12" s="392">
        <f>'5-Year Plan (2014-19)'!BN140</f>
        <v>0</v>
      </c>
      <c r="P12" s="391">
        <f>'5-Year Plan (2014-19)'!BO140</f>
        <v>0</v>
      </c>
      <c r="Q12" s="391" t="str">
        <f>'5-Year Plan (2014-19)'!BP140</f>
        <v/>
      </c>
      <c r="R12" s="392">
        <f>'5-Year Plan (2014-19)'!BQ140</f>
        <v>0</v>
      </c>
      <c r="S12" s="391">
        <f>'5-Year Plan (2014-19)'!BR140</f>
        <v>0</v>
      </c>
      <c r="T12" s="391" t="str">
        <f>'5-Year Plan (2014-19)'!BS140</f>
        <v/>
      </c>
      <c r="U12" s="392">
        <f>'5-Year Plan (2014-19)'!BT140</f>
        <v>0</v>
      </c>
      <c r="V12" s="683"/>
      <c r="W12" s="392"/>
      <c r="X12" s="392"/>
      <c r="Y12" s="391">
        <f>'5-Year Plan (2014-19)'!BX140</f>
        <v>0</v>
      </c>
      <c r="Z12" s="393" t="str">
        <f>'5-Year Plan (2014-19)'!BY140</f>
        <v/>
      </c>
      <c r="AA12" s="392">
        <f>'5-Year Plan (2014-19)'!BZ140</f>
        <v>0</v>
      </c>
      <c r="AB12" s="391">
        <f>'5-Year Plan (2014-19)'!CA140</f>
        <v>0</v>
      </c>
      <c r="AC12" s="391">
        <f>'5-Year Plan (2014-19)'!CB140</f>
        <v>0</v>
      </c>
      <c r="AD12" s="391" t="str">
        <f>'5-Year Plan (2014-19)'!CC140</f>
        <v/>
      </c>
      <c r="AE12" s="392">
        <f>'5-Year Plan (2014-19)'!CD140</f>
        <v>0</v>
      </c>
      <c r="AF12" s="392">
        <f>'5-Year Plan (2014-19)'!CE140</f>
        <v>0</v>
      </c>
      <c r="AG12" s="391">
        <f>'5-Year Plan (2014-19)'!CF140</f>
        <v>0</v>
      </c>
      <c r="AH12" s="391" t="str">
        <f>'5-Year Plan (2014-19)'!CG140</f>
        <v/>
      </c>
      <c r="AI12" s="392">
        <f>'5-Year Plan (2014-19)'!CH140</f>
        <v>0</v>
      </c>
      <c r="AJ12" s="391">
        <f>'5-Year Plan (2014-19)'!CI140</f>
        <v>0</v>
      </c>
      <c r="AK12" s="391" t="str">
        <f>'5-Year Plan (2014-19)'!CJ140</f>
        <v/>
      </c>
      <c r="AL12" s="392">
        <f>'5-Year Plan (2014-19)'!CK140</f>
        <v>0</v>
      </c>
      <c r="AM12" s="391">
        <f>'5-Year Plan (2014-19)'!CL140</f>
        <v>0</v>
      </c>
      <c r="AN12" s="391" t="str">
        <f>'5-Year Plan (2014-19)'!CM140</f>
        <v/>
      </c>
      <c r="AO12" s="392">
        <f>'5-Year Plan (2014-19)'!CN140</f>
        <v>0</v>
      </c>
      <c r="AP12" s="391">
        <f>'5-Year Plan (2014-19)'!CO140</f>
        <v>0</v>
      </c>
      <c r="AQ12" s="391" t="str">
        <f>'5-Year Plan (2014-19)'!CP140</f>
        <v/>
      </c>
      <c r="AR12" s="392">
        <f>'5-Year Plan (2014-19)'!CQ140</f>
        <v>0</v>
      </c>
      <c r="AS12" s="391">
        <f>'5-Year Plan (2014-19)'!CR140</f>
        <v>0</v>
      </c>
      <c r="AT12" s="391" t="str">
        <f>'5-Year Plan (2014-19)'!CS140</f>
        <v/>
      </c>
      <c r="AU12" s="392">
        <f>'5-Year Plan (2014-19)'!CT140</f>
        <v>0</v>
      </c>
      <c r="AV12" s="394">
        <f>'5-Year Plan (2014-19)'!CU140</f>
        <v>0</v>
      </c>
      <c r="AW12" s="392">
        <f>'5-Year Plan (2014-19)'!CV140</f>
        <v>0</v>
      </c>
      <c r="AX12" s="392">
        <f>'5-Year Plan (2014-19)'!CW140</f>
        <v>5000</v>
      </c>
      <c r="AY12" s="399">
        <f>'5-Year Plan (2014-19)'!CX140</f>
        <v>0</v>
      </c>
      <c r="AZ12" s="45">
        <f>'5-Year Plan (2014-19)'!CY140</f>
        <v>5000</v>
      </c>
      <c r="BA12" s="593"/>
    </row>
    <row r="13" spans="1:53">
      <c r="A13" s="24"/>
      <c r="B13" s="16"/>
      <c r="C13" s="17" t="s">
        <v>55</v>
      </c>
      <c r="D13" s="391">
        <f>'5-Year Plan (2014-19)'!BC141</f>
        <v>285</v>
      </c>
      <c r="E13" s="391">
        <f>'5-Year Plan (2014-19)'!BD141</f>
        <v>56</v>
      </c>
      <c r="F13" s="392">
        <f>'5-Year Plan (2014-19)'!BE141</f>
        <v>15960</v>
      </c>
      <c r="G13" s="391">
        <f>'5-Year Plan (2014-19)'!BF141</f>
        <v>1234</v>
      </c>
      <c r="H13" s="391">
        <f>'5-Year Plan (2014-19)'!BG141</f>
        <v>12.26580226904376</v>
      </c>
      <c r="I13" s="392">
        <f>'5-Year Plan (2014-19)'!BH141</f>
        <v>15136</v>
      </c>
      <c r="J13" s="391">
        <f>'5-Year Plan (2014-19)'!BI141</f>
        <v>0</v>
      </c>
      <c r="K13" s="391">
        <f>'5-Year Plan (2014-19)'!BJ141</f>
        <v>0</v>
      </c>
      <c r="L13" s="392">
        <f>'5-Year Plan (2014-19)'!BK141</f>
        <v>0</v>
      </c>
      <c r="M13" s="391">
        <f>'5-Year Plan (2014-19)'!BL141</f>
        <v>0</v>
      </c>
      <c r="N13" s="391" t="str">
        <f>'5-Year Plan (2014-19)'!BM141</f>
        <v/>
      </c>
      <c r="O13" s="392">
        <f>'5-Year Plan (2014-19)'!BN141</f>
        <v>0</v>
      </c>
      <c r="P13" s="391">
        <f>'5-Year Plan (2014-19)'!BO141</f>
        <v>95</v>
      </c>
      <c r="Q13" s="391">
        <f>'5-Year Plan (2014-19)'!BP141</f>
        <v>2500</v>
      </c>
      <c r="R13" s="392">
        <f>'5-Year Plan (2014-19)'!BQ141</f>
        <v>237500</v>
      </c>
      <c r="S13" s="391">
        <f>'5-Year Plan (2014-19)'!BR141</f>
        <v>0</v>
      </c>
      <c r="T13" s="391">
        <f>'5-Year Plan (2014-19)'!BS141</f>
        <v>0</v>
      </c>
      <c r="U13" s="392">
        <f>'5-Year Plan (2014-19)'!BT141</f>
        <v>0</v>
      </c>
      <c r="V13" s="683"/>
      <c r="W13" s="392"/>
      <c r="X13" s="392"/>
      <c r="Y13" s="391">
        <f>'5-Year Plan (2014-19)'!BX141</f>
        <v>0</v>
      </c>
      <c r="Z13" s="393">
        <f>'5-Year Plan (2014-19)'!BY141</f>
        <v>0</v>
      </c>
      <c r="AA13" s="392">
        <f>'5-Year Plan (2014-19)'!BZ141</f>
        <v>0</v>
      </c>
      <c r="AB13" s="391">
        <f>'5-Year Plan (2014-19)'!CA141</f>
        <v>174514</v>
      </c>
      <c r="AC13" s="391">
        <f>'5-Year Plan (2014-19)'!CB141</f>
        <v>0</v>
      </c>
      <c r="AD13" s="391">
        <f>'5-Year Plan (2014-19)'!CC141</f>
        <v>0</v>
      </c>
      <c r="AE13" s="392">
        <f>'5-Year Plan (2014-19)'!CD141</f>
        <v>0</v>
      </c>
      <c r="AF13" s="392">
        <f>'5-Year Plan (2014-19)'!CE141</f>
        <v>268596</v>
      </c>
      <c r="AG13" s="391">
        <f>'5-Year Plan (2014-19)'!CF141</f>
        <v>0</v>
      </c>
      <c r="AH13" s="391">
        <f>'5-Year Plan (2014-19)'!CG141</f>
        <v>0</v>
      </c>
      <c r="AI13" s="392">
        <f>'5-Year Plan (2014-19)'!CH141</f>
        <v>0</v>
      </c>
      <c r="AJ13" s="391">
        <f>'5-Year Plan (2014-19)'!CI141</f>
        <v>0</v>
      </c>
      <c r="AK13" s="391">
        <f>'5-Year Plan (2014-19)'!CJ141</f>
        <v>0</v>
      </c>
      <c r="AL13" s="392">
        <f>'5-Year Plan (2014-19)'!CK141</f>
        <v>0</v>
      </c>
      <c r="AM13" s="391">
        <f>'5-Year Plan (2014-19)'!CL141</f>
        <v>0</v>
      </c>
      <c r="AN13" s="391">
        <f>'5-Year Plan (2014-19)'!CM141</f>
        <v>0</v>
      </c>
      <c r="AO13" s="392">
        <f>'5-Year Plan (2014-19)'!CN141</f>
        <v>0</v>
      </c>
      <c r="AP13" s="391">
        <f>'5-Year Plan (2014-19)'!CO141</f>
        <v>0</v>
      </c>
      <c r="AQ13" s="391">
        <f>'5-Year Plan (2014-19)'!CP141</f>
        <v>0</v>
      </c>
      <c r="AR13" s="392">
        <f>'5-Year Plan (2014-19)'!CQ141</f>
        <v>0</v>
      </c>
      <c r="AS13" s="391">
        <f>'5-Year Plan (2014-19)'!CR141</f>
        <v>0</v>
      </c>
      <c r="AT13" s="391" t="str">
        <f>'5-Year Plan (2014-19)'!CS141</f>
        <v/>
      </c>
      <c r="AU13" s="392">
        <f>'5-Year Plan (2014-19)'!CT141</f>
        <v>0</v>
      </c>
      <c r="AV13" s="392">
        <f>'5-Year Plan (2014-19)'!CU141</f>
        <v>0</v>
      </c>
      <c r="AW13" s="392">
        <f>'5-Year Plan (2014-19)'!CV141</f>
        <v>20000</v>
      </c>
      <c r="AX13" s="392">
        <f>'5-Year Plan (2014-19)'!CW141</f>
        <v>0</v>
      </c>
      <c r="AY13" s="399">
        <f>'5-Year Plan (2014-19)'!CX141</f>
        <v>26859.600000000002</v>
      </c>
      <c r="AZ13" s="45">
        <f>'5-Year Plan (2014-19)'!CY141</f>
        <v>315455.59999999998</v>
      </c>
      <c r="BA13" s="593"/>
    </row>
    <row r="14" spans="1:53">
      <c r="A14" s="24"/>
      <c r="B14" s="16"/>
      <c r="C14" s="17" t="s">
        <v>56</v>
      </c>
      <c r="D14" s="391">
        <f>'5-Year Plan (2014-19)'!BC143</f>
        <v>0</v>
      </c>
      <c r="E14" s="391" t="str">
        <f>'5-Year Plan (2014-19)'!BD143</f>
        <v/>
      </c>
      <c r="F14" s="392">
        <f>'5-Year Plan (2014-19)'!BE143</f>
        <v>0</v>
      </c>
      <c r="G14" s="391">
        <f>'5-Year Plan (2014-19)'!BF143</f>
        <v>0</v>
      </c>
      <c r="H14" s="391" t="str">
        <f>'5-Year Plan (2014-19)'!BG143</f>
        <v/>
      </c>
      <c r="I14" s="392">
        <f>'5-Year Plan (2014-19)'!BH143</f>
        <v>0</v>
      </c>
      <c r="J14" s="391">
        <f>'5-Year Plan (2014-19)'!BI143</f>
        <v>0</v>
      </c>
      <c r="K14" s="391" t="str">
        <f>'5-Year Plan (2014-19)'!BJ143</f>
        <v/>
      </c>
      <c r="L14" s="392">
        <f>'5-Year Plan (2014-19)'!BK143</f>
        <v>0</v>
      </c>
      <c r="M14" s="391">
        <f>'5-Year Plan (2014-19)'!BL143</f>
        <v>0</v>
      </c>
      <c r="N14" s="391" t="str">
        <f>'5-Year Plan (2014-19)'!BM143</f>
        <v/>
      </c>
      <c r="O14" s="392">
        <f>'5-Year Plan (2014-19)'!BN143</f>
        <v>0</v>
      </c>
      <c r="P14" s="391">
        <f>'5-Year Plan (2014-19)'!BO143</f>
        <v>0</v>
      </c>
      <c r="Q14" s="391" t="str">
        <f>'5-Year Plan (2014-19)'!BP143</f>
        <v/>
      </c>
      <c r="R14" s="392">
        <f>'5-Year Plan (2014-19)'!BQ143</f>
        <v>0</v>
      </c>
      <c r="S14" s="391">
        <f>'5-Year Plan (2014-19)'!BR143</f>
        <v>0</v>
      </c>
      <c r="T14" s="391" t="str">
        <f>'5-Year Plan (2014-19)'!BS143</f>
        <v/>
      </c>
      <c r="U14" s="392">
        <f>'5-Year Plan (2014-19)'!BT143</f>
        <v>0</v>
      </c>
      <c r="V14" s="683"/>
      <c r="W14" s="392"/>
      <c r="X14" s="392"/>
      <c r="Y14" s="391">
        <f>'5-Year Plan (2014-19)'!BX143</f>
        <v>0</v>
      </c>
      <c r="Z14" s="393" t="str">
        <f>'5-Year Plan (2014-19)'!BY143</f>
        <v/>
      </c>
      <c r="AA14" s="392">
        <f>'5-Year Plan (2014-19)'!BZ143</f>
        <v>0</v>
      </c>
      <c r="AB14" s="391">
        <f>'5-Year Plan (2014-19)'!CA143</f>
        <v>0</v>
      </c>
      <c r="AC14" s="391">
        <f>'5-Year Plan (2014-19)'!CB143</f>
        <v>0</v>
      </c>
      <c r="AD14" s="391" t="str">
        <f>'5-Year Plan (2014-19)'!CC143</f>
        <v/>
      </c>
      <c r="AE14" s="392">
        <f>'5-Year Plan (2014-19)'!CD143</f>
        <v>0</v>
      </c>
      <c r="AF14" s="392">
        <f>'5-Year Plan (2014-19)'!CE143</f>
        <v>0</v>
      </c>
      <c r="AG14" s="391">
        <f>'5-Year Plan (2014-19)'!CF143</f>
        <v>0</v>
      </c>
      <c r="AH14" s="391" t="str">
        <f>'5-Year Plan (2014-19)'!CG143</f>
        <v/>
      </c>
      <c r="AI14" s="392">
        <f>'5-Year Plan (2014-19)'!CH143</f>
        <v>0</v>
      </c>
      <c r="AJ14" s="391">
        <f>'5-Year Plan (2014-19)'!CI143</f>
        <v>0</v>
      </c>
      <c r="AK14" s="391" t="str">
        <f>'5-Year Plan (2014-19)'!CJ143</f>
        <v/>
      </c>
      <c r="AL14" s="392">
        <f>'5-Year Plan (2014-19)'!CK143</f>
        <v>0</v>
      </c>
      <c r="AM14" s="391">
        <f>'5-Year Plan (2014-19)'!CL143</f>
        <v>0</v>
      </c>
      <c r="AN14" s="391" t="str">
        <f>'5-Year Plan (2014-19)'!CM143</f>
        <v/>
      </c>
      <c r="AO14" s="392">
        <f>'5-Year Plan (2014-19)'!CN143</f>
        <v>0</v>
      </c>
      <c r="AP14" s="391">
        <f>'5-Year Plan (2014-19)'!CO143</f>
        <v>0</v>
      </c>
      <c r="AQ14" s="391" t="str">
        <f>'5-Year Plan (2014-19)'!CP143</f>
        <v/>
      </c>
      <c r="AR14" s="392">
        <f>'5-Year Plan (2014-19)'!CQ143</f>
        <v>0</v>
      </c>
      <c r="AS14" s="391">
        <f>'5-Year Plan (2014-19)'!CR143</f>
        <v>0</v>
      </c>
      <c r="AT14" s="391" t="str">
        <f>'5-Year Plan (2014-19)'!CS143</f>
        <v/>
      </c>
      <c r="AU14" s="392">
        <f>'5-Year Plan (2014-19)'!CT143</f>
        <v>0</v>
      </c>
      <c r="AV14" s="392">
        <f>'5-Year Plan (2014-19)'!CU143</f>
        <v>0</v>
      </c>
      <c r="AW14" s="392">
        <f>'5-Year Plan (2014-19)'!CV143</f>
        <v>0</v>
      </c>
      <c r="AX14" s="392">
        <f>'5-Year Plan (2014-19)'!CW143</f>
        <v>0</v>
      </c>
      <c r="AY14" s="399">
        <f>'5-Year Plan (2014-19)'!CX143</f>
        <v>0</v>
      </c>
      <c r="AZ14" s="45">
        <f>'5-Year Plan (2014-19)'!CY143</f>
        <v>0</v>
      </c>
      <c r="BA14" s="593"/>
    </row>
    <row r="15" spans="1:53">
      <c r="A15" s="24"/>
      <c r="B15" s="18"/>
      <c r="C15" s="19" t="s">
        <v>57</v>
      </c>
      <c r="D15" s="391">
        <f>'5-Year Plan (2014-19)'!BC144</f>
        <v>0</v>
      </c>
      <c r="E15" s="391" t="str">
        <f>'5-Year Plan (2014-19)'!BD144</f>
        <v/>
      </c>
      <c r="F15" s="392">
        <f>'5-Year Plan (2014-19)'!BE144</f>
        <v>0</v>
      </c>
      <c r="G15" s="391">
        <f>'5-Year Plan (2014-19)'!BF144</f>
        <v>0</v>
      </c>
      <c r="H15" s="391" t="str">
        <f>'5-Year Plan (2014-19)'!BG144</f>
        <v/>
      </c>
      <c r="I15" s="392">
        <f>'5-Year Plan (2014-19)'!BH144</f>
        <v>0</v>
      </c>
      <c r="J15" s="391">
        <f>'5-Year Plan (2014-19)'!BI144</f>
        <v>0</v>
      </c>
      <c r="K15" s="391" t="str">
        <f>'5-Year Plan (2014-19)'!BJ144</f>
        <v/>
      </c>
      <c r="L15" s="392">
        <f>'5-Year Plan (2014-19)'!BK144</f>
        <v>0</v>
      </c>
      <c r="M15" s="391">
        <f>'5-Year Plan (2014-19)'!BL144</f>
        <v>0</v>
      </c>
      <c r="N15" s="391" t="str">
        <f>'5-Year Plan (2014-19)'!BM144</f>
        <v/>
      </c>
      <c r="O15" s="392">
        <f>'5-Year Plan (2014-19)'!BN144</f>
        <v>0</v>
      </c>
      <c r="P15" s="391">
        <f>'5-Year Plan (2014-19)'!BO144</f>
        <v>0</v>
      </c>
      <c r="Q15" s="391" t="str">
        <f>'5-Year Plan (2014-19)'!BP144</f>
        <v/>
      </c>
      <c r="R15" s="392">
        <f>'5-Year Plan (2014-19)'!BQ144</f>
        <v>0</v>
      </c>
      <c r="S15" s="391">
        <f>'5-Year Plan (2014-19)'!BR144</f>
        <v>0</v>
      </c>
      <c r="T15" s="391" t="str">
        <f>'5-Year Plan (2014-19)'!BS144</f>
        <v/>
      </c>
      <c r="U15" s="392">
        <f>'5-Year Plan (2014-19)'!BT144</f>
        <v>0</v>
      </c>
      <c r="V15" s="683"/>
      <c r="W15" s="392"/>
      <c r="X15" s="392"/>
      <c r="Y15" s="391">
        <f>'5-Year Plan (2014-19)'!BX144</f>
        <v>0</v>
      </c>
      <c r="Z15" s="393" t="str">
        <f>'5-Year Plan (2014-19)'!BY144</f>
        <v/>
      </c>
      <c r="AA15" s="392">
        <f>'5-Year Plan (2014-19)'!BZ144</f>
        <v>0</v>
      </c>
      <c r="AB15" s="391">
        <f>'5-Year Plan (2014-19)'!CA144</f>
        <v>0</v>
      </c>
      <c r="AC15" s="391">
        <f>'5-Year Plan (2014-19)'!CB144</f>
        <v>0</v>
      </c>
      <c r="AD15" s="391" t="str">
        <f>'5-Year Plan (2014-19)'!CC144</f>
        <v/>
      </c>
      <c r="AE15" s="392">
        <f>'5-Year Plan (2014-19)'!CD144</f>
        <v>0</v>
      </c>
      <c r="AF15" s="395">
        <f>'5-Year Plan (2014-19)'!CE144</f>
        <v>0</v>
      </c>
      <c r="AG15" s="391">
        <f>'5-Year Plan (2014-19)'!CF144</f>
        <v>0</v>
      </c>
      <c r="AH15" s="391" t="str">
        <f>'5-Year Plan (2014-19)'!CG144</f>
        <v/>
      </c>
      <c r="AI15" s="392">
        <f>'5-Year Plan (2014-19)'!CH144</f>
        <v>0</v>
      </c>
      <c r="AJ15" s="391">
        <f>'5-Year Plan (2014-19)'!CI144</f>
        <v>0</v>
      </c>
      <c r="AK15" s="391" t="str">
        <f>'5-Year Plan (2014-19)'!CJ144</f>
        <v/>
      </c>
      <c r="AL15" s="392">
        <f>'5-Year Plan (2014-19)'!CK144</f>
        <v>0</v>
      </c>
      <c r="AM15" s="391">
        <f>'5-Year Plan (2014-19)'!CL144</f>
        <v>0</v>
      </c>
      <c r="AN15" s="391" t="str">
        <f>'5-Year Plan (2014-19)'!CM144</f>
        <v/>
      </c>
      <c r="AO15" s="392">
        <f>'5-Year Plan (2014-19)'!CN144</f>
        <v>0</v>
      </c>
      <c r="AP15" s="391">
        <f>'5-Year Plan (2014-19)'!CO144</f>
        <v>0</v>
      </c>
      <c r="AQ15" s="391" t="str">
        <f>'5-Year Plan (2014-19)'!CP144</f>
        <v/>
      </c>
      <c r="AR15" s="392">
        <f>'5-Year Plan (2014-19)'!CQ144</f>
        <v>0</v>
      </c>
      <c r="AS15" s="391">
        <f>'5-Year Plan (2014-19)'!CR144</f>
        <v>0</v>
      </c>
      <c r="AT15" s="391" t="str">
        <f>'5-Year Plan (2014-19)'!CS144</f>
        <v/>
      </c>
      <c r="AU15" s="392">
        <f>'5-Year Plan (2014-19)'!CT144</f>
        <v>0</v>
      </c>
      <c r="AV15" s="392">
        <f>'5-Year Plan (2014-19)'!CU144</f>
        <v>0</v>
      </c>
      <c r="AW15" s="392">
        <f>'5-Year Plan (2014-19)'!CV144</f>
        <v>0</v>
      </c>
      <c r="AX15" s="392">
        <f>'5-Year Plan (2014-19)'!CW144</f>
        <v>0</v>
      </c>
      <c r="AY15" s="399">
        <f>'5-Year Plan (2014-19)'!CX144</f>
        <v>0</v>
      </c>
      <c r="AZ15" s="45">
        <f>'5-Year Plan (2014-19)'!CY144</f>
        <v>0</v>
      </c>
      <c r="BA15" s="593"/>
    </row>
    <row r="16" spans="1:53" ht="30">
      <c r="A16" s="23"/>
      <c r="B16" s="20" t="s">
        <v>140</v>
      </c>
      <c r="C16" s="25"/>
      <c r="D16" s="33">
        <f>'5-Year Plan (2014-19)'!BC145</f>
        <v>285</v>
      </c>
      <c r="E16" s="33">
        <f>'5-Year Plan (2014-19)'!BD145</f>
        <v>56</v>
      </c>
      <c r="F16" s="36">
        <f>'5-Year Plan (2014-19)'!BE145</f>
        <v>15960</v>
      </c>
      <c r="G16" s="33">
        <f>'5-Year Plan (2014-19)'!BF145</f>
        <v>1234</v>
      </c>
      <c r="H16" s="33">
        <f>'5-Year Plan (2014-19)'!BG145</f>
        <v>12.26580226904376</v>
      </c>
      <c r="I16" s="36">
        <f>'5-Year Plan (2014-19)'!BH145</f>
        <v>15136</v>
      </c>
      <c r="J16" s="33">
        <f>'5-Year Plan (2014-19)'!BI145</f>
        <v>0</v>
      </c>
      <c r="K16" s="33" t="str">
        <f>'5-Year Plan (2014-19)'!BJ145</f>
        <v/>
      </c>
      <c r="L16" s="36">
        <f>'5-Year Plan (2014-19)'!BK145</f>
        <v>0</v>
      </c>
      <c r="M16" s="33">
        <f>'5-Year Plan (2014-19)'!BL145</f>
        <v>0</v>
      </c>
      <c r="N16" s="33" t="str">
        <f>'5-Year Plan (2014-19)'!BM145</f>
        <v/>
      </c>
      <c r="O16" s="36">
        <f>'5-Year Plan (2014-19)'!BN145</f>
        <v>0</v>
      </c>
      <c r="P16" s="33">
        <f>'5-Year Plan (2014-19)'!BO145</f>
        <v>95</v>
      </c>
      <c r="Q16" s="33">
        <f>'5-Year Plan (2014-19)'!BP145</f>
        <v>2500</v>
      </c>
      <c r="R16" s="36">
        <f>'5-Year Plan (2014-19)'!BQ145</f>
        <v>237500</v>
      </c>
      <c r="S16" s="33">
        <f>'5-Year Plan (2014-19)'!BR145</f>
        <v>0</v>
      </c>
      <c r="T16" s="33" t="str">
        <f>'5-Year Plan (2014-19)'!BS145</f>
        <v/>
      </c>
      <c r="U16" s="36">
        <f>'5-Year Plan (2014-19)'!BT145</f>
        <v>0</v>
      </c>
      <c r="V16" s="670">
        <f>'5-Year Plan (2014-19)'!BU145</f>
        <v>0</v>
      </c>
      <c r="W16" s="36">
        <f>'5-Year Plan (2014-19)'!BV145</f>
        <v>0</v>
      </c>
      <c r="X16" s="36">
        <f>'5-Year Plan (2014-19)'!BW145</f>
        <v>0</v>
      </c>
      <c r="Y16" s="33">
        <f>'5-Year Plan (2014-19)'!BX145</f>
        <v>0</v>
      </c>
      <c r="Z16" s="230" t="str">
        <f>'5-Year Plan (2014-19)'!BY145</f>
        <v/>
      </c>
      <c r="AA16" s="36">
        <f>'5-Year Plan (2014-19)'!BZ145</f>
        <v>0</v>
      </c>
      <c r="AB16" s="33">
        <f>'5-Year Plan (2014-19)'!CA145</f>
        <v>174514</v>
      </c>
      <c r="AC16" s="33">
        <f>'5-Year Plan (2014-19)'!CB145</f>
        <v>0</v>
      </c>
      <c r="AD16" s="33" t="str">
        <f>'5-Year Plan (2014-19)'!CC145</f>
        <v/>
      </c>
      <c r="AE16" s="36">
        <f>'5-Year Plan (2014-19)'!CD145</f>
        <v>0</v>
      </c>
      <c r="AF16" s="41">
        <f>'5-Year Plan (2014-19)'!CE145</f>
        <v>268596</v>
      </c>
      <c r="AG16" s="33">
        <f>'5-Year Plan (2014-19)'!CF145</f>
        <v>0</v>
      </c>
      <c r="AH16" s="33" t="str">
        <f>'5-Year Plan (2014-19)'!CG145</f>
        <v/>
      </c>
      <c r="AI16" s="36">
        <f>'5-Year Plan (2014-19)'!CH145</f>
        <v>0</v>
      </c>
      <c r="AJ16" s="33">
        <f>'5-Year Plan (2014-19)'!CI145</f>
        <v>0</v>
      </c>
      <c r="AK16" s="33" t="str">
        <f>'5-Year Plan (2014-19)'!CJ145</f>
        <v/>
      </c>
      <c r="AL16" s="36">
        <f>'5-Year Plan (2014-19)'!CK145</f>
        <v>0</v>
      </c>
      <c r="AM16" s="33">
        <f>'5-Year Plan (2014-19)'!CL145</f>
        <v>0</v>
      </c>
      <c r="AN16" s="33" t="str">
        <f>'5-Year Plan (2014-19)'!CM145</f>
        <v/>
      </c>
      <c r="AO16" s="36">
        <f>'5-Year Plan (2014-19)'!CN145</f>
        <v>0</v>
      </c>
      <c r="AP16" s="33">
        <f>'5-Year Plan (2014-19)'!CO145</f>
        <v>0</v>
      </c>
      <c r="AQ16" s="33" t="str">
        <f>'5-Year Plan (2014-19)'!CP145</f>
        <v/>
      </c>
      <c r="AR16" s="36">
        <f>'5-Year Plan (2014-19)'!CQ145</f>
        <v>0</v>
      </c>
      <c r="AS16" s="33">
        <f>'5-Year Plan (2014-19)'!CR145</f>
        <v>0</v>
      </c>
      <c r="AT16" s="33" t="str">
        <f>'5-Year Plan (2014-19)'!CS145</f>
        <v/>
      </c>
      <c r="AU16" s="36">
        <f>'5-Year Plan (2014-19)'!CT145</f>
        <v>0</v>
      </c>
      <c r="AV16" s="36">
        <f>'5-Year Plan (2014-19)'!CU145</f>
        <v>0</v>
      </c>
      <c r="AW16" s="36">
        <f>'5-Year Plan (2014-19)'!CV145</f>
        <v>20000</v>
      </c>
      <c r="AX16" s="36">
        <f>'5-Year Plan (2014-19)'!CW145</f>
        <v>5000</v>
      </c>
      <c r="AY16" s="36">
        <f>'5-Year Plan (2014-19)'!CX145</f>
        <v>26859.600000000002</v>
      </c>
      <c r="AZ16" s="214">
        <f>'5-Year Plan (2014-19)'!CY145</f>
        <v>320455.59999999998</v>
      </c>
      <c r="BA16" s="593"/>
    </row>
    <row r="17" spans="1:53">
      <c r="A17" s="994" t="s">
        <v>139</v>
      </c>
      <c r="B17" s="995"/>
      <c r="C17" s="159" t="s">
        <v>1</v>
      </c>
      <c r="D17" s="160">
        <f>'5-Year Plan (2014-19)'!BC146</f>
        <v>300</v>
      </c>
      <c r="E17" s="161">
        <f>'5-Year Plan (2014-19)'!BD146</f>
        <v>35</v>
      </c>
      <c r="F17" s="161">
        <f>'5-Year Plan (2014-19)'!BE146</f>
        <v>10500</v>
      </c>
      <c r="G17" s="161">
        <f>'5-Year Plan (2014-19)'!BF146</f>
        <v>2000</v>
      </c>
      <c r="H17" s="161">
        <f>'5-Year Plan (2014-19)'!BG146</f>
        <v>25</v>
      </c>
      <c r="I17" s="161">
        <f>'5-Year Plan (2014-19)'!BH146</f>
        <v>50000</v>
      </c>
      <c r="J17" s="161">
        <f>'5-Year Plan (2014-19)'!BI146</f>
        <v>150</v>
      </c>
      <c r="K17" s="161">
        <f>'5-Year Plan (2014-19)'!BJ146</f>
        <v>66.666666666666671</v>
      </c>
      <c r="L17" s="161">
        <f>'5-Year Plan (2014-19)'!BK146</f>
        <v>10000</v>
      </c>
      <c r="M17" s="161">
        <f>'5-Year Plan (2014-19)'!BL146</f>
        <v>0</v>
      </c>
      <c r="N17" s="161" t="str">
        <f>'5-Year Plan (2014-19)'!BM146</f>
        <v/>
      </c>
      <c r="O17" s="161">
        <f>'5-Year Plan (2014-19)'!BN146</f>
        <v>0</v>
      </c>
      <c r="P17" s="161">
        <f>'5-Year Plan (2014-19)'!BO146</f>
        <v>250</v>
      </c>
      <c r="Q17" s="161">
        <f>'5-Year Plan (2014-19)'!BP146</f>
        <v>500</v>
      </c>
      <c r="R17" s="161">
        <f>'5-Year Plan (2014-19)'!BQ146</f>
        <v>125000</v>
      </c>
      <c r="S17" s="161">
        <f>'5-Year Plan (2014-19)'!BR146</f>
        <v>0</v>
      </c>
      <c r="T17" s="161" t="str">
        <f>'5-Year Plan (2014-19)'!BS146</f>
        <v/>
      </c>
      <c r="U17" s="161">
        <f>'5-Year Plan (2014-19)'!BT146</f>
        <v>0</v>
      </c>
      <c r="V17" s="692">
        <f>'5-Year Plan (2014-19)'!BU146</f>
        <v>0</v>
      </c>
      <c r="W17" s="161">
        <f>'5-Year Plan (2014-19)'!BV146</f>
        <v>0</v>
      </c>
      <c r="X17" s="161">
        <f>'5-Year Plan (2014-19)'!BW146</f>
        <v>0</v>
      </c>
      <c r="Y17" s="161">
        <f>'5-Year Plan (2014-19)'!BX146</f>
        <v>200000</v>
      </c>
      <c r="Z17" s="244">
        <f>'5-Year Plan (2014-19)'!BY146</f>
        <v>0.4</v>
      </c>
      <c r="AA17" s="161">
        <f>'5-Year Plan (2014-19)'!BZ146</f>
        <v>80000</v>
      </c>
      <c r="AB17" s="161">
        <f>'5-Year Plan (2014-19)'!CA146</f>
        <v>350000</v>
      </c>
      <c r="AC17" s="161">
        <f>'5-Year Plan (2014-19)'!CB146</f>
        <v>0</v>
      </c>
      <c r="AD17" s="161" t="str">
        <f>'5-Year Plan (2014-19)'!CC146</f>
        <v/>
      </c>
      <c r="AE17" s="161">
        <f>'5-Year Plan (2014-19)'!CD146</f>
        <v>0</v>
      </c>
      <c r="AF17" s="161">
        <f>'5-Year Plan (2014-19)'!CE146</f>
        <v>275500</v>
      </c>
      <c r="AG17" s="161">
        <f>'5-Year Plan (2014-19)'!CF146</f>
        <v>0</v>
      </c>
      <c r="AH17" s="161" t="str">
        <f>'5-Year Plan (2014-19)'!CG146</f>
        <v/>
      </c>
      <c r="AI17" s="161">
        <f>'5-Year Plan (2014-19)'!CH146</f>
        <v>0</v>
      </c>
      <c r="AJ17" s="161">
        <f>'5-Year Plan (2014-19)'!CI146</f>
        <v>0</v>
      </c>
      <c r="AK17" s="161" t="str">
        <f>'5-Year Plan (2014-19)'!CJ146</f>
        <v/>
      </c>
      <c r="AL17" s="161">
        <f>'5-Year Plan (2014-19)'!CK146</f>
        <v>0</v>
      </c>
      <c r="AM17" s="161">
        <f>'5-Year Plan (2014-19)'!CL146</f>
        <v>0</v>
      </c>
      <c r="AN17" s="161" t="str">
        <f>'5-Year Plan (2014-19)'!CM146</f>
        <v/>
      </c>
      <c r="AO17" s="161">
        <f>'5-Year Plan (2014-19)'!CN146</f>
        <v>0</v>
      </c>
      <c r="AP17" s="161">
        <f>'5-Year Plan (2014-19)'!CO146</f>
        <v>0</v>
      </c>
      <c r="AQ17" s="161" t="str">
        <f>'5-Year Plan (2014-19)'!CP146</f>
        <v/>
      </c>
      <c r="AR17" s="161">
        <f>'5-Year Plan (2014-19)'!CQ146</f>
        <v>0</v>
      </c>
      <c r="AS17" s="161">
        <f>'5-Year Plan (2014-19)'!CR146</f>
        <v>0</v>
      </c>
      <c r="AT17" s="161" t="str">
        <f>'5-Year Plan (2014-19)'!CS146</f>
        <v/>
      </c>
      <c r="AU17" s="161">
        <f>'5-Year Plan (2014-19)'!CT146</f>
        <v>0</v>
      </c>
      <c r="AV17" s="161">
        <f>'5-Year Plan (2014-19)'!CU146</f>
        <v>0</v>
      </c>
      <c r="AW17" s="161">
        <f>'5-Year Plan (2014-19)'!CV146</f>
        <v>0</v>
      </c>
      <c r="AX17" s="161">
        <f>'5-Year Plan (2014-19)'!CW146</f>
        <v>10000</v>
      </c>
      <c r="AY17" s="162">
        <f>'5-Year Plan (2014-19)'!CX146</f>
        <v>27550</v>
      </c>
      <c r="AZ17" s="210">
        <f>'5-Year Plan (2014-19)'!CY146</f>
        <v>313050</v>
      </c>
      <c r="BA17" s="593"/>
    </row>
    <row r="18" spans="1:53">
      <c r="A18" s="994" t="s">
        <v>139</v>
      </c>
      <c r="B18" s="995"/>
      <c r="C18" s="159" t="s">
        <v>55</v>
      </c>
      <c r="D18" s="164">
        <f>'5-Year Plan (2014-19)'!BC147</f>
        <v>285</v>
      </c>
      <c r="E18" s="165">
        <f>'5-Year Plan (2014-19)'!BD147</f>
        <v>56</v>
      </c>
      <c r="F18" s="165">
        <f>'5-Year Plan (2014-19)'!BE147</f>
        <v>15960</v>
      </c>
      <c r="G18" s="165">
        <f>'5-Year Plan (2014-19)'!BF147</f>
        <v>1234</v>
      </c>
      <c r="H18" s="165">
        <f>'5-Year Plan (2014-19)'!BG147</f>
        <v>12.26580226904376</v>
      </c>
      <c r="I18" s="165">
        <f>'5-Year Plan (2014-19)'!BH147</f>
        <v>15136</v>
      </c>
      <c r="J18" s="165">
        <f>'5-Year Plan (2014-19)'!BI147</f>
        <v>0</v>
      </c>
      <c r="K18" s="165" t="str">
        <f>'5-Year Plan (2014-19)'!BJ147</f>
        <v/>
      </c>
      <c r="L18" s="165">
        <f>'5-Year Plan (2014-19)'!BK147</f>
        <v>0</v>
      </c>
      <c r="M18" s="165">
        <f>'5-Year Plan (2014-19)'!BL147</f>
        <v>0</v>
      </c>
      <c r="N18" s="165" t="str">
        <f>'5-Year Plan (2014-19)'!BM147</f>
        <v/>
      </c>
      <c r="O18" s="165">
        <f>'5-Year Plan (2014-19)'!BN147</f>
        <v>0</v>
      </c>
      <c r="P18" s="165">
        <f>'5-Year Plan (2014-19)'!BO147</f>
        <v>95</v>
      </c>
      <c r="Q18" s="165">
        <f>'5-Year Plan (2014-19)'!BP147</f>
        <v>2500</v>
      </c>
      <c r="R18" s="165">
        <f>'5-Year Plan (2014-19)'!BQ147</f>
        <v>237500</v>
      </c>
      <c r="S18" s="165">
        <f>'5-Year Plan (2014-19)'!BR147</f>
        <v>0</v>
      </c>
      <c r="T18" s="165" t="str">
        <f>'5-Year Plan (2014-19)'!BS147</f>
        <v/>
      </c>
      <c r="U18" s="165">
        <f>'5-Year Plan (2014-19)'!BT147</f>
        <v>0</v>
      </c>
      <c r="V18" s="693">
        <f>'5-Year Plan (2014-19)'!BU147</f>
        <v>0</v>
      </c>
      <c r="W18" s="165">
        <f>'5-Year Plan (2014-19)'!BV147</f>
        <v>0</v>
      </c>
      <c r="X18" s="165">
        <f>'5-Year Plan (2014-19)'!BW147</f>
        <v>0</v>
      </c>
      <c r="Y18" s="165">
        <f>'5-Year Plan (2014-19)'!BX147</f>
        <v>0</v>
      </c>
      <c r="Z18" s="245" t="str">
        <f>'5-Year Plan (2014-19)'!BY147</f>
        <v/>
      </c>
      <c r="AA18" s="165">
        <f>'5-Year Plan (2014-19)'!BZ147</f>
        <v>0</v>
      </c>
      <c r="AB18" s="165">
        <f>'5-Year Plan (2014-19)'!CA147</f>
        <v>174514</v>
      </c>
      <c r="AC18" s="165">
        <f>'5-Year Plan (2014-19)'!CB147</f>
        <v>0</v>
      </c>
      <c r="AD18" s="165" t="str">
        <f>'5-Year Plan (2014-19)'!CC147</f>
        <v/>
      </c>
      <c r="AE18" s="165">
        <f>'5-Year Plan (2014-19)'!CD147</f>
        <v>0</v>
      </c>
      <c r="AF18" s="165">
        <f>'5-Year Plan (2014-19)'!CE147</f>
        <v>268596</v>
      </c>
      <c r="AG18" s="165">
        <f>'5-Year Plan (2014-19)'!CF147</f>
        <v>0</v>
      </c>
      <c r="AH18" s="165" t="str">
        <f>'5-Year Plan (2014-19)'!CG147</f>
        <v/>
      </c>
      <c r="AI18" s="165">
        <f>'5-Year Plan (2014-19)'!CH147</f>
        <v>0</v>
      </c>
      <c r="AJ18" s="165">
        <f>'5-Year Plan (2014-19)'!CI147</f>
        <v>0</v>
      </c>
      <c r="AK18" s="165" t="str">
        <f>'5-Year Plan (2014-19)'!CJ147</f>
        <v/>
      </c>
      <c r="AL18" s="165">
        <f>'5-Year Plan (2014-19)'!CK147</f>
        <v>0</v>
      </c>
      <c r="AM18" s="165">
        <f>'5-Year Plan (2014-19)'!CL147</f>
        <v>0</v>
      </c>
      <c r="AN18" s="165" t="str">
        <f>'5-Year Plan (2014-19)'!CM147</f>
        <v/>
      </c>
      <c r="AO18" s="165">
        <f>'5-Year Plan (2014-19)'!CN147</f>
        <v>0</v>
      </c>
      <c r="AP18" s="165">
        <f>'5-Year Plan (2014-19)'!CO147</f>
        <v>0</v>
      </c>
      <c r="AQ18" s="165" t="str">
        <f>'5-Year Plan (2014-19)'!CP147</f>
        <v/>
      </c>
      <c r="AR18" s="165">
        <f>'5-Year Plan (2014-19)'!CQ147</f>
        <v>0</v>
      </c>
      <c r="AS18" s="165">
        <f>'5-Year Plan (2014-19)'!CR147</f>
        <v>0</v>
      </c>
      <c r="AT18" s="165" t="str">
        <f>'5-Year Plan (2014-19)'!CS147</f>
        <v/>
      </c>
      <c r="AU18" s="165">
        <f>'5-Year Plan (2014-19)'!CT147</f>
        <v>0</v>
      </c>
      <c r="AV18" s="165">
        <f>'5-Year Plan (2014-19)'!CU147</f>
        <v>0</v>
      </c>
      <c r="AW18" s="165">
        <f>'5-Year Plan (2014-19)'!CV147</f>
        <v>20000</v>
      </c>
      <c r="AX18" s="165">
        <f>'5-Year Plan (2014-19)'!CW147</f>
        <v>0</v>
      </c>
      <c r="AY18" s="166">
        <f>'5-Year Plan (2014-19)'!CX147</f>
        <v>26859.600000000002</v>
      </c>
      <c r="AZ18" s="210">
        <f>'5-Year Plan (2014-19)'!CY147</f>
        <v>315455.59999999998</v>
      </c>
      <c r="BA18" s="593"/>
    </row>
    <row r="19" spans="1:53">
      <c r="A19" s="994" t="s">
        <v>139</v>
      </c>
      <c r="B19" s="995"/>
      <c r="C19" s="159" t="s">
        <v>56</v>
      </c>
      <c r="D19" s="164">
        <f>'5-Year Plan (2014-19)'!BC148</f>
        <v>0</v>
      </c>
      <c r="E19" s="165" t="str">
        <f>'5-Year Plan (2014-19)'!BD148</f>
        <v/>
      </c>
      <c r="F19" s="165">
        <f>'5-Year Plan (2014-19)'!BE148</f>
        <v>0</v>
      </c>
      <c r="G19" s="165">
        <f>'5-Year Plan (2014-19)'!BF148</f>
        <v>0</v>
      </c>
      <c r="H19" s="165" t="str">
        <f>'5-Year Plan (2014-19)'!BG148</f>
        <v/>
      </c>
      <c r="I19" s="165">
        <f>'5-Year Plan (2014-19)'!BH148</f>
        <v>0</v>
      </c>
      <c r="J19" s="165">
        <f>'5-Year Plan (2014-19)'!BI148</f>
        <v>0</v>
      </c>
      <c r="K19" s="165" t="str">
        <f>'5-Year Plan (2014-19)'!BJ148</f>
        <v/>
      </c>
      <c r="L19" s="165">
        <f>'5-Year Plan (2014-19)'!BK148</f>
        <v>0</v>
      </c>
      <c r="M19" s="165">
        <f>'5-Year Plan (2014-19)'!BL148</f>
        <v>0</v>
      </c>
      <c r="N19" s="165" t="str">
        <f>'5-Year Plan (2014-19)'!BM148</f>
        <v/>
      </c>
      <c r="O19" s="165">
        <f>'5-Year Plan (2014-19)'!BN148</f>
        <v>0</v>
      </c>
      <c r="P19" s="165">
        <f>'5-Year Plan (2014-19)'!BO148</f>
        <v>0</v>
      </c>
      <c r="Q19" s="165" t="str">
        <f>'5-Year Plan (2014-19)'!BP148</f>
        <v/>
      </c>
      <c r="R19" s="165">
        <f>'5-Year Plan (2014-19)'!BQ148</f>
        <v>0</v>
      </c>
      <c r="S19" s="165">
        <f>'5-Year Plan (2014-19)'!BR148</f>
        <v>0</v>
      </c>
      <c r="T19" s="165" t="str">
        <f>'5-Year Plan (2014-19)'!BS148</f>
        <v/>
      </c>
      <c r="U19" s="165">
        <f>'5-Year Plan (2014-19)'!BT148</f>
        <v>0</v>
      </c>
      <c r="V19" s="693">
        <f>'5-Year Plan (2014-19)'!BU148</f>
        <v>0</v>
      </c>
      <c r="W19" s="165">
        <f>'5-Year Plan (2014-19)'!BV148</f>
        <v>0</v>
      </c>
      <c r="X19" s="165">
        <f>'5-Year Plan (2014-19)'!BW148</f>
        <v>0</v>
      </c>
      <c r="Y19" s="165">
        <f>'5-Year Plan (2014-19)'!BX148</f>
        <v>0</v>
      </c>
      <c r="Z19" s="245" t="str">
        <f>'5-Year Plan (2014-19)'!BY148</f>
        <v/>
      </c>
      <c r="AA19" s="165">
        <f>'5-Year Plan (2014-19)'!BZ148</f>
        <v>0</v>
      </c>
      <c r="AB19" s="165">
        <f>'5-Year Plan (2014-19)'!CA148</f>
        <v>0</v>
      </c>
      <c r="AC19" s="165">
        <f>'5-Year Plan (2014-19)'!CB148</f>
        <v>0</v>
      </c>
      <c r="AD19" s="165" t="str">
        <f>'5-Year Plan (2014-19)'!CC148</f>
        <v/>
      </c>
      <c r="AE19" s="165">
        <f>'5-Year Plan (2014-19)'!CD148</f>
        <v>0</v>
      </c>
      <c r="AF19" s="165">
        <f>'5-Year Plan (2014-19)'!CE148</f>
        <v>0</v>
      </c>
      <c r="AG19" s="165">
        <f>'5-Year Plan (2014-19)'!CF148</f>
        <v>0</v>
      </c>
      <c r="AH19" s="165" t="str">
        <f>'5-Year Plan (2014-19)'!CG148</f>
        <v/>
      </c>
      <c r="AI19" s="165">
        <f>'5-Year Plan (2014-19)'!CH148</f>
        <v>0</v>
      </c>
      <c r="AJ19" s="165">
        <f>'5-Year Plan (2014-19)'!CI148</f>
        <v>0</v>
      </c>
      <c r="AK19" s="165" t="str">
        <f>'5-Year Plan (2014-19)'!CJ148</f>
        <v/>
      </c>
      <c r="AL19" s="165">
        <f>'5-Year Plan (2014-19)'!CK148</f>
        <v>0</v>
      </c>
      <c r="AM19" s="165">
        <f>'5-Year Plan (2014-19)'!CL148</f>
        <v>0</v>
      </c>
      <c r="AN19" s="165" t="str">
        <f>'5-Year Plan (2014-19)'!CM148</f>
        <v/>
      </c>
      <c r="AO19" s="165">
        <f>'5-Year Plan (2014-19)'!CN148</f>
        <v>0</v>
      </c>
      <c r="AP19" s="165">
        <f>'5-Year Plan (2014-19)'!CO148</f>
        <v>0</v>
      </c>
      <c r="AQ19" s="165" t="str">
        <f>'5-Year Plan (2014-19)'!CP148</f>
        <v/>
      </c>
      <c r="AR19" s="165">
        <f>'5-Year Plan (2014-19)'!CQ148</f>
        <v>0</v>
      </c>
      <c r="AS19" s="165">
        <f>'5-Year Plan (2014-19)'!CR148</f>
        <v>0</v>
      </c>
      <c r="AT19" s="165" t="str">
        <f>'5-Year Plan (2014-19)'!CS148</f>
        <v/>
      </c>
      <c r="AU19" s="165">
        <f>'5-Year Plan (2014-19)'!CT148</f>
        <v>0</v>
      </c>
      <c r="AV19" s="165">
        <f>'5-Year Plan (2014-19)'!CU148</f>
        <v>0</v>
      </c>
      <c r="AW19" s="165">
        <f>'5-Year Plan (2014-19)'!CV148</f>
        <v>0</v>
      </c>
      <c r="AX19" s="165">
        <f>'5-Year Plan (2014-19)'!CW148</f>
        <v>0</v>
      </c>
      <c r="AY19" s="166">
        <f>'5-Year Plan (2014-19)'!CX148</f>
        <v>0</v>
      </c>
      <c r="AZ19" s="210">
        <f>'5-Year Plan (2014-19)'!CY148</f>
        <v>0</v>
      </c>
      <c r="BA19" s="593"/>
    </row>
    <row r="20" spans="1:53" ht="15.75" thickBot="1">
      <c r="A20" s="994" t="s">
        <v>139</v>
      </c>
      <c r="B20" s="995"/>
      <c r="C20" s="167" t="s">
        <v>57</v>
      </c>
      <c r="D20" s="164">
        <f>'5-Year Plan (2014-19)'!BC150</f>
        <v>0</v>
      </c>
      <c r="E20" s="165" t="str">
        <f>'5-Year Plan (2014-19)'!BD150</f>
        <v/>
      </c>
      <c r="F20" s="165">
        <f>'5-Year Plan (2014-19)'!BE150</f>
        <v>0</v>
      </c>
      <c r="G20" s="165">
        <f>'5-Year Plan (2014-19)'!BF150</f>
        <v>0</v>
      </c>
      <c r="H20" s="165" t="str">
        <f>'5-Year Plan (2014-19)'!BG150</f>
        <v/>
      </c>
      <c r="I20" s="165">
        <f>'5-Year Plan (2014-19)'!BH150</f>
        <v>0</v>
      </c>
      <c r="J20" s="165">
        <f>'5-Year Plan (2014-19)'!BI150</f>
        <v>0</v>
      </c>
      <c r="K20" s="165" t="str">
        <f>'5-Year Plan (2014-19)'!BJ150</f>
        <v/>
      </c>
      <c r="L20" s="165">
        <f>'5-Year Plan (2014-19)'!BK150</f>
        <v>0</v>
      </c>
      <c r="M20" s="165">
        <f>'5-Year Plan (2014-19)'!BL150</f>
        <v>0</v>
      </c>
      <c r="N20" s="165" t="str">
        <f>'5-Year Plan (2014-19)'!BM150</f>
        <v/>
      </c>
      <c r="O20" s="165">
        <f>'5-Year Plan (2014-19)'!BN150</f>
        <v>0</v>
      </c>
      <c r="P20" s="165">
        <f>'5-Year Plan (2014-19)'!BO150</f>
        <v>0</v>
      </c>
      <c r="Q20" s="165" t="str">
        <f>'5-Year Plan (2014-19)'!BP150</f>
        <v/>
      </c>
      <c r="R20" s="165">
        <f>'5-Year Plan (2014-19)'!BQ150</f>
        <v>0</v>
      </c>
      <c r="S20" s="165">
        <f>'5-Year Plan (2014-19)'!BR150</f>
        <v>0</v>
      </c>
      <c r="T20" s="165" t="str">
        <f>'5-Year Plan (2014-19)'!BS150</f>
        <v/>
      </c>
      <c r="U20" s="165">
        <f>'5-Year Plan (2014-19)'!BT150</f>
        <v>0</v>
      </c>
      <c r="V20" s="693">
        <f>'5-Year Plan (2014-19)'!BU150</f>
        <v>0</v>
      </c>
      <c r="W20" s="165">
        <f>'5-Year Plan (2014-19)'!BV150</f>
        <v>0</v>
      </c>
      <c r="X20" s="165">
        <f>'5-Year Plan (2014-19)'!BW150</f>
        <v>0</v>
      </c>
      <c r="Y20" s="165">
        <f>'5-Year Plan (2014-19)'!BX150</f>
        <v>0</v>
      </c>
      <c r="Z20" s="245" t="str">
        <f>'5-Year Plan (2014-19)'!BY150</f>
        <v/>
      </c>
      <c r="AA20" s="165">
        <f>'5-Year Plan (2014-19)'!BZ150</f>
        <v>0</v>
      </c>
      <c r="AB20" s="165">
        <f>'5-Year Plan (2014-19)'!CA150</f>
        <v>0</v>
      </c>
      <c r="AC20" s="165">
        <f>'5-Year Plan (2014-19)'!CB150</f>
        <v>0</v>
      </c>
      <c r="AD20" s="165" t="str">
        <f>'5-Year Plan (2014-19)'!CC150</f>
        <v/>
      </c>
      <c r="AE20" s="165">
        <f>'5-Year Plan (2014-19)'!CD150</f>
        <v>0</v>
      </c>
      <c r="AF20" s="165">
        <f>'5-Year Plan (2014-19)'!CE150</f>
        <v>0</v>
      </c>
      <c r="AG20" s="165">
        <f>'5-Year Plan (2014-19)'!CF150</f>
        <v>0</v>
      </c>
      <c r="AH20" s="165" t="str">
        <f>'5-Year Plan (2014-19)'!CG150</f>
        <v/>
      </c>
      <c r="AI20" s="165">
        <f>'5-Year Plan (2014-19)'!CH150</f>
        <v>0</v>
      </c>
      <c r="AJ20" s="165">
        <f>'5-Year Plan (2014-19)'!CI150</f>
        <v>0</v>
      </c>
      <c r="AK20" s="165" t="str">
        <f>'5-Year Plan (2014-19)'!CJ150</f>
        <v/>
      </c>
      <c r="AL20" s="165">
        <f>'5-Year Plan (2014-19)'!CK150</f>
        <v>0</v>
      </c>
      <c r="AM20" s="165">
        <f>'5-Year Plan (2014-19)'!CL150</f>
        <v>0</v>
      </c>
      <c r="AN20" s="165" t="str">
        <f>'5-Year Plan (2014-19)'!CM150</f>
        <v/>
      </c>
      <c r="AO20" s="165">
        <f>'5-Year Plan (2014-19)'!CN150</f>
        <v>0</v>
      </c>
      <c r="AP20" s="165">
        <f>'5-Year Plan (2014-19)'!CO150</f>
        <v>0</v>
      </c>
      <c r="AQ20" s="165" t="str">
        <f>'5-Year Plan (2014-19)'!CP150</f>
        <v/>
      </c>
      <c r="AR20" s="165">
        <f>'5-Year Plan (2014-19)'!CQ150</f>
        <v>0</v>
      </c>
      <c r="AS20" s="165">
        <f>'5-Year Plan (2014-19)'!CR150</f>
        <v>0</v>
      </c>
      <c r="AT20" s="165" t="str">
        <f>'5-Year Plan (2014-19)'!CS150</f>
        <v/>
      </c>
      <c r="AU20" s="165">
        <f>'5-Year Plan (2014-19)'!CT150</f>
        <v>0</v>
      </c>
      <c r="AV20" s="165">
        <f>'5-Year Plan (2014-19)'!CU150</f>
        <v>0</v>
      </c>
      <c r="AW20" s="165">
        <f>'5-Year Plan (2014-19)'!CV150</f>
        <v>0</v>
      </c>
      <c r="AX20" s="165">
        <f>'5-Year Plan (2014-19)'!CW150</f>
        <v>0</v>
      </c>
      <c r="AY20" s="166">
        <f>'5-Year Plan (2014-19)'!CX150</f>
        <v>0</v>
      </c>
      <c r="AZ20" s="210">
        <f>'5-Year Plan (2014-19)'!CY150</f>
        <v>0</v>
      </c>
      <c r="BA20" s="593"/>
    </row>
    <row r="21" spans="1:53" ht="15.75" thickBot="1">
      <c r="A21" s="939" t="s">
        <v>62</v>
      </c>
      <c r="B21" s="940"/>
      <c r="C21" s="941"/>
      <c r="D21" s="608">
        <f>'5-Year Plan (2014-19)'!BC151</f>
        <v>585</v>
      </c>
      <c r="E21" s="609">
        <f>'5-Year Plan (2014-19)'!BD151</f>
        <v>45.230769230769234</v>
      </c>
      <c r="F21" s="610">
        <f>'5-Year Plan (2014-19)'!BE151</f>
        <v>26460</v>
      </c>
      <c r="G21" s="609">
        <f>'5-Year Plan (2014-19)'!BF151</f>
        <v>3234</v>
      </c>
      <c r="H21" s="609">
        <f>'5-Year Plan (2014-19)'!BG151</f>
        <v>20.14100185528757</v>
      </c>
      <c r="I21" s="610">
        <f>'5-Year Plan (2014-19)'!BH151</f>
        <v>65136</v>
      </c>
      <c r="J21" s="609">
        <f>'5-Year Plan (2014-19)'!BI151</f>
        <v>150</v>
      </c>
      <c r="K21" s="609">
        <f>'5-Year Plan (2014-19)'!BJ151</f>
        <v>66.666666666666671</v>
      </c>
      <c r="L21" s="610">
        <f>'5-Year Plan (2014-19)'!BK151</f>
        <v>10000</v>
      </c>
      <c r="M21" s="609">
        <f>'5-Year Plan (2014-19)'!BL151</f>
        <v>0</v>
      </c>
      <c r="N21" s="609" t="str">
        <f>'5-Year Plan (2014-19)'!BM151</f>
        <v/>
      </c>
      <c r="O21" s="610">
        <f>'5-Year Plan (2014-19)'!BN151</f>
        <v>0</v>
      </c>
      <c r="P21" s="609">
        <f>'5-Year Plan (2014-19)'!BO151</f>
        <v>345</v>
      </c>
      <c r="Q21" s="609">
        <f>'5-Year Plan (2014-19)'!BP151</f>
        <v>1050.7246376811595</v>
      </c>
      <c r="R21" s="610">
        <f>'5-Year Plan (2014-19)'!BQ151</f>
        <v>362500</v>
      </c>
      <c r="S21" s="609">
        <f>'5-Year Plan (2014-19)'!BR151</f>
        <v>0</v>
      </c>
      <c r="T21" s="609" t="str">
        <f>'5-Year Plan (2014-19)'!BS151</f>
        <v/>
      </c>
      <c r="U21" s="610">
        <f>'5-Year Plan (2014-19)'!BT151</f>
        <v>0</v>
      </c>
      <c r="V21" s="711">
        <f>'5-Year Plan (2014-19)'!BU151</f>
        <v>0</v>
      </c>
      <c r="W21" s="610">
        <f>'5-Year Plan (2014-19)'!BV151</f>
        <v>0</v>
      </c>
      <c r="X21" s="610">
        <f>'5-Year Plan (2014-19)'!BW151</f>
        <v>0</v>
      </c>
      <c r="Y21" s="609">
        <f>'5-Year Plan (2014-19)'!BX151</f>
        <v>200000</v>
      </c>
      <c r="Z21" s="611">
        <f>'5-Year Plan (2014-19)'!BY151</f>
        <v>0.4</v>
      </c>
      <c r="AA21" s="610">
        <f>'5-Year Plan (2014-19)'!BZ151</f>
        <v>80000</v>
      </c>
      <c r="AB21" s="609">
        <f>'5-Year Plan (2014-19)'!CA151</f>
        <v>524514</v>
      </c>
      <c r="AC21" s="609">
        <f>'5-Year Plan (2014-19)'!CB151</f>
        <v>0</v>
      </c>
      <c r="AD21" s="609" t="str">
        <f>'5-Year Plan (2014-19)'!CC151</f>
        <v/>
      </c>
      <c r="AE21" s="610">
        <f>'5-Year Plan (2014-19)'!CD151</f>
        <v>0</v>
      </c>
      <c r="AF21" s="610">
        <f>'5-Year Plan (2014-19)'!CE151</f>
        <v>544096</v>
      </c>
      <c r="AG21" s="609">
        <f>'5-Year Plan (2014-19)'!CF151</f>
        <v>0</v>
      </c>
      <c r="AH21" s="609" t="str">
        <f>'5-Year Plan (2014-19)'!CG151</f>
        <v/>
      </c>
      <c r="AI21" s="610">
        <f>'5-Year Plan (2014-19)'!CH151</f>
        <v>0</v>
      </c>
      <c r="AJ21" s="609">
        <f>'5-Year Plan (2014-19)'!CI151</f>
        <v>0</v>
      </c>
      <c r="AK21" s="609" t="str">
        <f>'5-Year Plan (2014-19)'!CJ151</f>
        <v/>
      </c>
      <c r="AL21" s="610">
        <f>'5-Year Plan (2014-19)'!CK151</f>
        <v>0</v>
      </c>
      <c r="AM21" s="609">
        <f>'5-Year Plan (2014-19)'!CL151</f>
        <v>0</v>
      </c>
      <c r="AN21" s="609" t="str">
        <f>'5-Year Plan (2014-19)'!CM151</f>
        <v/>
      </c>
      <c r="AO21" s="610">
        <f>'5-Year Plan (2014-19)'!CN151</f>
        <v>0</v>
      </c>
      <c r="AP21" s="609">
        <f>'5-Year Plan (2014-19)'!CO151</f>
        <v>0</v>
      </c>
      <c r="AQ21" s="609" t="str">
        <f>'5-Year Plan (2014-19)'!CP151</f>
        <v/>
      </c>
      <c r="AR21" s="610">
        <f>'5-Year Plan (2014-19)'!CQ151</f>
        <v>0</v>
      </c>
      <c r="AS21" s="609">
        <f>'5-Year Plan (2014-19)'!CR151</f>
        <v>0</v>
      </c>
      <c r="AT21" s="609" t="str">
        <f>'5-Year Plan (2014-19)'!CS151</f>
        <v/>
      </c>
      <c r="AU21" s="610">
        <f>'5-Year Plan (2014-19)'!CT151</f>
        <v>0</v>
      </c>
      <c r="AV21" s="610">
        <f>'5-Year Plan (2014-19)'!CU151</f>
        <v>0</v>
      </c>
      <c r="AW21" s="610">
        <f>'5-Year Plan (2014-19)'!CV151</f>
        <v>20000</v>
      </c>
      <c r="AX21" s="610">
        <f>'5-Year Plan (2014-19)'!CW151</f>
        <v>10000</v>
      </c>
      <c r="AY21" s="612">
        <f>'5-Year Plan (2014-19)'!CX151</f>
        <v>54409.600000000006</v>
      </c>
      <c r="AZ21" s="613">
        <f>'5-Year Plan (2014-19)'!CY151</f>
        <v>628505.59999999998</v>
      </c>
      <c r="BA21" s="594"/>
    </row>
  </sheetData>
  <mergeCells count="28">
    <mergeCell ref="V4:X4"/>
    <mergeCell ref="AP4:AR4"/>
    <mergeCell ref="Y4:AA4"/>
    <mergeCell ref="AC4:AE4"/>
    <mergeCell ref="AG4:AI4"/>
    <mergeCell ref="AJ4:AL4"/>
    <mergeCell ref="AM4:AO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 ref="A17:B17"/>
    <mergeCell ref="A18:B18"/>
    <mergeCell ref="A19:B19"/>
    <mergeCell ref="A20:B20"/>
    <mergeCell ref="A21:C21"/>
  </mergeCells>
  <pageMargins left="0.70866141732283472" right="0.70866141732283472" top="0.74803149606299213" bottom="0.74803149606299213" header="0.31496062992125984" footer="0.31496062992125984"/>
  <pageSetup scale="25" orientation="landscape" horizontalDpi="360" verticalDpi="360" r:id="rId1"/>
</worksheet>
</file>

<file path=xl/worksheets/sheet19.xml><?xml version="1.0" encoding="utf-8"?>
<worksheet xmlns="http://schemas.openxmlformats.org/spreadsheetml/2006/main" xmlns:r="http://schemas.openxmlformats.org/officeDocument/2006/relationships">
  <sheetPr>
    <tabColor theme="8" tint="0.59999389629810485"/>
  </sheetPr>
  <dimension ref="A1:K168"/>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132</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(2014-19)'!E175</f>
        <v>0</v>
      </c>
      <c r="F4" s="67">
        <f>'5-Year Plan (2014-19)'!BC175</f>
        <v>0</v>
      </c>
      <c r="G4" s="67">
        <f>'5-Year Plan (2014-19)'!DA175</f>
        <v>0</v>
      </c>
      <c r="H4" s="67">
        <f>'5-Year Plan (2014-19)'!EY175</f>
        <v>0</v>
      </c>
      <c r="I4" s="68">
        <f>'5-Year Plan (2014-19)'!GW175</f>
        <v>0</v>
      </c>
      <c r="J4" s="68">
        <f>'5-Year Plan (2014-19)'!IU175</f>
        <v>0</v>
      </c>
    </row>
    <row r="5" spans="1:10" ht="15" thickBot="1">
      <c r="A5" s="1077"/>
      <c r="B5" s="1080"/>
      <c r="C5" s="1070"/>
      <c r="D5" s="57" t="s">
        <v>49</v>
      </c>
      <c r="E5" s="59">
        <f>'5-Year Plan (2014-19)'!G175</f>
        <v>0</v>
      </c>
      <c r="F5" s="66">
        <f>'5-Year Plan (2014-19)'!BE175</f>
        <v>0</v>
      </c>
      <c r="G5" s="66">
        <f>'5-Year Plan (2014-19)'!DC175</f>
        <v>0</v>
      </c>
      <c r="H5" s="66">
        <f>'5-Year Plan (2014-19)'!FA175</f>
        <v>0</v>
      </c>
      <c r="I5" s="69">
        <f>'5-Year Plan (2014-19)'!GY175</f>
        <v>0</v>
      </c>
      <c r="J5" s="69">
        <f>'5-Year Plan (2014-19)'!IW175</f>
        <v>0</v>
      </c>
    </row>
    <row r="6" spans="1:10" ht="15" thickBot="1">
      <c r="A6" s="1077"/>
      <c r="B6" s="1080"/>
      <c r="C6" s="1070" t="s">
        <v>65</v>
      </c>
      <c r="D6" s="7" t="s">
        <v>121</v>
      </c>
      <c r="E6" s="60">
        <f>'5-Year Plan (2014-19)'!H175</f>
        <v>85</v>
      </c>
      <c r="F6" s="66">
        <f>'5-Year Plan (2014-19)'!BF175</f>
        <v>431</v>
      </c>
      <c r="G6" s="66">
        <f>'5-Year Plan (2014-19)'!DD175</f>
        <v>50</v>
      </c>
      <c r="H6" s="66">
        <f>'5-Year Plan (2014-19)'!FB175</f>
        <v>75</v>
      </c>
      <c r="I6" s="69">
        <f>'5-Year Plan (2014-19)'!GZ175</f>
        <v>50</v>
      </c>
      <c r="J6" s="69">
        <f>'5-Year Plan (2014-19)'!IX175</f>
        <v>50</v>
      </c>
    </row>
    <row r="7" spans="1:10" ht="15" thickBot="1">
      <c r="A7" s="1077"/>
      <c r="B7" s="1080"/>
      <c r="C7" s="1070"/>
      <c r="D7" s="57" t="s">
        <v>49</v>
      </c>
      <c r="E7" s="60">
        <f>'5-Year Plan (2014-19)'!J175</f>
        <v>4675</v>
      </c>
      <c r="F7" s="66">
        <f>'5-Year Plan (2014-19)'!BH175</f>
        <v>27510</v>
      </c>
      <c r="G7" s="66">
        <f>'5-Year Plan (2014-19)'!DF175</f>
        <v>3250</v>
      </c>
      <c r="H7" s="66">
        <f>'5-Year Plan (2014-19)'!FD175</f>
        <v>4875</v>
      </c>
      <c r="I7" s="69">
        <f>'5-Year Plan (2014-19)'!HB175</f>
        <v>3250</v>
      </c>
      <c r="J7" s="69">
        <f>'5-Year Plan (2014-19)'!IZ175</f>
        <v>3250</v>
      </c>
    </row>
    <row r="8" spans="1:10" ht="15" thickBot="1">
      <c r="A8" s="1077"/>
      <c r="B8" s="1080"/>
      <c r="C8" s="1070" t="s">
        <v>226</v>
      </c>
      <c r="D8" s="7" t="s">
        <v>121</v>
      </c>
      <c r="E8" s="60">
        <f>'5-Year Plan (2014-19)'!K175</f>
        <v>0</v>
      </c>
      <c r="F8" s="66">
        <f>'5-Year Plan (2014-19)'!BI175</f>
        <v>0</v>
      </c>
      <c r="G8" s="66">
        <f>'5-Year Plan (2014-19)'!DG175</f>
        <v>0</v>
      </c>
      <c r="H8" s="66">
        <f>'5-Year Plan (2014-19)'!FE175</f>
        <v>0</v>
      </c>
      <c r="I8" s="69">
        <f>'5-Year Plan (2014-19)'!HC175</f>
        <v>0</v>
      </c>
      <c r="J8" s="69">
        <f>'5-Year Plan (2014-19)'!JA175</f>
        <v>0</v>
      </c>
    </row>
    <row r="9" spans="1:10" ht="15" thickBot="1">
      <c r="A9" s="1077"/>
      <c r="B9" s="1080"/>
      <c r="C9" s="1070"/>
      <c r="D9" s="57" t="s">
        <v>49</v>
      </c>
      <c r="E9" s="60">
        <f>'5-Year Plan (2014-19)'!M175</f>
        <v>0</v>
      </c>
      <c r="F9" s="66">
        <f>'5-Year Plan (2014-19)'!BK175</f>
        <v>0</v>
      </c>
      <c r="G9" s="66">
        <f>'5-Year Plan (2014-19)'!DI175</f>
        <v>0</v>
      </c>
      <c r="H9" s="66">
        <f>'5-Year Plan (2014-19)'!FG175</f>
        <v>0</v>
      </c>
      <c r="I9" s="69">
        <f>'5-Year Plan (2014-19)'!HE175</f>
        <v>0</v>
      </c>
      <c r="J9" s="69">
        <f>'5-Year Plan (2014-19)'!JC175</f>
        <v>0</v>
      </c>
    </row>
    <row r="10" spans="1:10" ht="15" thickBot="1">
      <c r="A10" s="1077"/>
      <c r="B10" s="1080"/>
      <c r="C10" s="1070" t="s">
        <v>272</v>
      </c>
      <c r="D10" s="7" t="s">
        <v>121</v>
      </c>
      <c r="E10" s="60">
        <f>'5-Year Plan (2014-19)'!N175</f>
        <v>0</v>
      </c>
      <c r="F10" s="66">
        <f>'5-Year Plan (2014-19)'!BL175</f>
        <v>0</v>
      </c>
      <c r="G10" s="66">
        <f>'5-Year Plan (2014-19)'!DJ175</f>
        <v>65</v>
      </c>
      <c r="H10" s="66">
        <f>'5-Year Plan (2014-19)'!FH175</f>
        <v>0</v>
      </c>
      <c r="I10" s="69">
        <f>'5-Year Plan (2014-19)'!HF175</f>
        <v>0</v>
      </c>
      <c r="J10" s="69">
        <f>'5-Year Plan (2014-19)'!JD175</f>
        <v>0</v>
      </c>
    </row>
    <row r="11" spans="1:10" ht="15" thickBot="1">
      <c r="A11" s="1077"/>
      <c r="B11" s="1081"/>
      <c r="C11" s="1070"/>
      <c r="D11" s="57" t="s">
        <v>49</v>
      </c>
      <c r="E11" s="60">
        <f>'5-Year Plan (2014-19)'!P175</f>
        <v>0</v>
      </c>
      <c r="F11" s="66">
        <f>'5-Year Plan (2014-19)'!BN175</f>
        <v>0</v>
      </c>
      <c r="G11" s="66">
        <f>'5-Year Plan (2014-19)'!DL175</f>
        <v>2083</v>
      </c>
      <c r="H11" s="66">
        <f>'5-Year Plan (2014-19)'!FJ175</f>
        <v>0</v>
      </c>
      <c r="I11" s="69">
        <f>'5-Year Plan (2014-19)'!HH175</f>
        <v>0</v>
      </c>
      <c r="J11" s="69">
        <f>'5-Year Plan (2014-19)'!JF175</f>
        <v>0</v>
      </c>
    </row>
    <row r="12" spans="1:10" ht="15.75" thickBot="1">
      <c r="A12" s="1077"/>
      <c r="B12" s="8"/>
      <c r="C12" s="1070" t="s">
        <v>43</v>
      </c>
      <c r="D12" s="7" t="s">
        <v>121</v>
      </c>
      <c r="E12" s="60">
        <f>'5-Year Plan (2014-19)'!Q175</f>
        <v>0</v>
      </c>
      <c r="F12" s="66">
        <f>'5-Year Plan (2014-19)'!BO175</f>
        <v>0</v>
      </c>
      <c r="G12" s="66">
        <f>'5-Year Plan (2014-19)'!DM175</f>
        <v>0</v>
      </c>
      <c r="H12" s="66">
        <f>'5-Year Plan (2014-19)'!FK175</f>
        <v>0</v>
      </c>
      <c r="I12" s="69">
        <f>'5-Year Plan (2014-19)'!HI175</f>
        <v>0</v>
      </c>
      <c r="J12" s="69">
        <f>'5-Year Plan (2014-19)'!JG175</f>
        <v>0</v>
      </c>
    </row>
    <row r="13" spans="1:10" ht="15" thickBot="1">
      <c r="A13" s="1077"/>
      <c r="B13" s="47"/>
      <c r="C13" s="1070"/>
      <c r="D13" s="57" t="s">
        <v>49</v>
      </c>
      <c r="E13" s="60">
        <f>'5-Year Plan (2014-19)'!S175</f>
        <v>0</v>
      </c>
      <c r="F13" s="66">
        <f>'5-Year Plan (2014-19)'!BQ175</f>
        <v>0</v>
      </c>
      <c r="G13" s="66">
        <f>'5-Year Plan (2014-19)'!DO175</f>
        <v>0</v>
      </c>
      <c r="H13" s="66">
        <f>'5-Year Plan (2014-19)'!FM175</f>
        <v>0</v>
      </c>
      <c r="I13" s="69">
        <f>'5-Year Plan (2014-19)'!HK175</f>
        <v>0</v>
      </c>
      <c r="J13" s="69">
        <f>'5-Year Plan (2014-19)'!JI175</f>
        <v>0</v>
      </c>
    </row>
    <row r="14" spans="1:10" ht="15" thickBot="1">
      <c r="A14" s="1077"/>
      <c r="B14" s="48"/>
      <c r="C14" s="1070" t="s">
        <v>41</v>
      </c>
      <c r="D14" s="7" t="s">
        <v>121</v>
      </c>
      <c r="E14" s="60">
        <f>'5-Year Plan (2014-19)'!T175</f>
        <v>0</v>
      </c>
      <c r="F14" s="66">
        <f>'5-Year Plan (2014-19)'!BR175</f>
        <v>0</v>
      </c>
      <c r="G14" s="66">
        <f>'5-Year Plan (2014-19)'!DP175</f>
        <v>32</v>
      </c>
      <c r="H14" s="66">
        <f>'5-Year Plan (2014-19)'!FN175</f>
        <v>0</v>
      </c>
      <c r="I14" s="69">
        <f>'5-Year Plan (2014-19)'!HL175</f>
        <v>0</v>
      </c>
      <c r="J14" s="69">
        <f>'5-Year Plan (2014-19)'!JJ175</f>
        <v>0</v>
      </c>
    </row>
    <row r="15" spans="1:10" ht="15" thickBot="1">
      <c r="A15" s="1077"/>
      <c r="B15" s="48"/>
      <c r="C15" s="1070"/>
      <c r="D15" s="57" t="s">
        <v>49</v>
      </c>
      <c r="E15" s="60">
        <f>'5-Year Plan (2014-19)'!V175</f>
        <v>0</v>
      </c>
      <c r="F15" s="66">
        <f>'5-Year Plan (2014-19)'!BT175</f>
        <v>0</v>
      </c>
      <c r="G15" s="66">
        <f>'5-Year Plan (2014-19)'!DR175</f>
        <v>20640</v>
      </c>
      <c r="H15" s="66">
        <f>'5-Year Plan (2014-19)'!FP175</f>
        <v>0</v>
      </c>
      <c r="I15" s="69">
        <f>'5-Year Plan (2014-19)'!HN175</f>
        <v>0</v>
      </c>
      <c r="J15" s="69">
        <f>'5-Year Plan (2014-19)'!JL175</f>
        <v>0</v>
      </c>
    </row>
    <row r="16" spans="1:10" ht="15" thickBot="1">
      <c r="A16" s="1077"/>
      <c r="B16" s="48"/>
      <c r="C16" s="963" t="s">
        <v>342</v>
      </c>
      <c r="D16" s="7" t="s">
        <v>121</v>
      </c>
      <c r="E16" s="60">
        <f>'5-Year Plan (2014-19)'!W175</f>
        <v>0</v>
      </c>
      <c r="F16" s="66">
        <f>'5-Year Plan (2014-19)'!BU175</f>
        <v>0</v>
      </c>
      <c r="G16" s="66">
        <f>'5-Year Plan (2014-19)'!DS175</f>
        <v>0</v>
      </c>
      <c r="H16" s="66">
        <f>'5-Year Plan (2014-19)'!FQ175</f>
        <v>0</v>
      </c>
      <c r="I16" s="69">
        <f>'5-Year Plan (2014-19)'!HO175</f>
        <v>0</v>
      </c>
      <c r="J16" s="69">
        <f>'5-Year Plan (2014-19)'!JM175</f>
        <v>0</v>
      </c>
    </row>
    <row r="17" spans="1:11" ht="15" customHeight="1" thickBot="1">
      <c r="A17" s="1077"/>
      <c r="B17" s="48"/>
      <c r="C17" s="964"/>
      <c r="D17" s="57" t="s">
        <v>49</v>
      </c>
      <c r="E17" s="60">
        <f>'5-Year Plan (2014-19)'!Y175</f>
        <v>0</v>
      </c>
      <c r="F17" s="66">
        <f>'5-Year Plan (2014-19)'!BW175</f>
        <v>0</v>
      </c>
      <c r="G17" s="66">
        <f>'5-Year Plan (2014-19)'!DU175</f>
        <v>0</v>
      </c>
      <c r="H17" s="66">
        <f>'5-Year Plan (2014-19)'!FS175</f>
        <v>0</v>
      </c>
      <c r="I17" s="69">
        <f>'5-Year Plan (2014-19)'!HQ175</f>
        <v>0</v>
      </c>
      <c r="J17" s="69">
        <f>'5-Year Plan (2014-19)'!JO175</f>
        <v>0</v>
      </c>
    </row>
    <row r="18" spans="1:11" ht="29.25" thickBot="1">
      <c r="A18" s="1077"/>
      <c r="B18" s="48"/>
      <c r="C18" s="1070" t="s">
        <v>52</v>
      </c>
      <c r="D18" s="7" t="s">
        <v>51</v>
      </c>
      <c r="E18" s="60">
        <f>'5-Year Plan (2014-19)'!Z175</f>
        <v>81600</v>
      </c>
      <c r="F18" s="66">
        <f>'5-Year Plan (2014-19)'!BX175</f>
        <v>0</v>
      </c>
      <c r="G18" s="66">
        <f>'5-Year Plan (2014-19)'!DV175</f>
        <v>0</v>
      </c>
      <c r="H18" s="66">
        <f>'5-Year Plan (2014-19)'!FT175</f>
        <v>0</v>
      </c>
      <c r="I18" s="69">
        <f>'5-Year Plan (2014-19)'!HR175</f>
        <v>0</v>
      </c>
      <c r="J18" s="69">
        <f>'5-Year Plan (2014-19)'!JP175</f>
        <v>0</v>
      </c>
    </row>
    <row r="19" spans="1:11" ht="15" thickBot="1">
      <c r="A19" s="1077"/>
      <c r="B19" s="48"/>
      <c r="C19" s="1070"/>
      <c r="D19" s="57" t="s">
        <v>49</v>
      </c>
      <c r="E19" s="60">
        <f>'5-Year Plan (2014-19)'!AB175</f>
        <v>60063</v>
      </c>
      <c r="F19" s="66">
        <f>'5-Year Plan (2014-19)'!BZ175</f>
        <v>0</v>
      </c>
      <c r="G19" s="66">
        <f>'5-Year Plan (2014-19)'!DX175</f>
        <v>0</v>
      </c>
      <c r="H19" s="66">
        <f>'5-Year Plan (2014-19)'!FV175</f>
        <v>0</v>
      </c>
      <c r="I19" s="69">
        <f>'5-Year Plan (2014-19)'!HT175</f>
        <v>0</v>
      </c>
      <c r="J19" s="69">
        <f>'5-Year Plan (2014-19)'!JR175</f>
        <v>0</v>
      </c>
    </row>
    <row r="20" spans="1:11" ht="29.25" thickBot="1">
      <c r="A20" s="1077"/>
      <c r="B20" s="48"/>
      <c r="C20" s="401" t="s">
        <v>50</v>
      </c>
      <c r="D20" s="7" t="s">
        <v>51</v>
      </c>
      <c r="E20" s="60">
        <f>'5-Year Plan (2014-19)'!AC175</f>
        <v>0</v>
      </c>
      <c r="F20" s="66">
        <f>'5-Year Plan (2014-19)'!CA175</f>
        <v>0</v>
      </c>
      <c r="G20" s="66">
        <f>'5-Year Plan (2014-19)'!DY175</f>
        <v>0</v>
      </c>
      <c r="H20" s="66">
        <f>'5-Year Plan (2014-19)'!FW175</f>
        <v>0</v>
      </c>
      <c r="I20" s="69">
        <f>'5-Year Plan (2014-19)'!HU175</f>
        <v>0</v>
      </c>
      <c r="J20" s="69">
        <f>'5-Year Plan (2014-19)'!JS175</f>
        <v>0</v>
      </c>
    </row>
    <row r="21" spans="1:11" ht="15" thickBot="1">
      <c r="A21" s="1077"/>
      <c r="B21" s="48"/>
      <c r="C21" s="1070" t="s">
        <v>120</v>
      </c>
      <c r="D21" s="7" t="s">
        <v>121</v>
      </c>
      <c r="E21" s="60">
        <f>'5-Year Plan (2014-19)'!AD175</f>
        <v>0</v>
      </c>
      <c r="F21" s="66">
        <f>'5-Year Plan (2014-19)'!CB175</f>
        <v>0</v>
      </c>
      <c r="G21" s="66">
        <f>'5-Year Plan (2014-19)'!DZ175</f>
        <v>0</v>
      </c>
      <c r="H21" s="66">
        <f>'5-Year Plan (2014-19)'!FX175</f>
        <v>0</v>
      </c>
      <c r="I21" s="69">
        <f>'5-Year Plan (2014-19)'!HV175</f>
        <v>0</v>
      </c>
      <c r="J21" s="69">
        <f>'5-Year Plan (2014-19)'!JT175</f>
        <v>0</v>
      </c>
    </row>
    <row r="22" spans="1:11" ht="15" thickBot="1">
      <c r="A22" s="1077"/>
      <c r="B22" s="48"/>
      <c r="C22" s="963"/>
      <c r="D22" s="57" t="s">
        <v>49</v>
      </c>
      <c r="E22" s="72">
        <f>'5-Year Plan (2014-19)'!AF175</f>
        <v>0</v>
      </c>
      <c r="F22" s="73">
        <f>'5-Year Plan (2014-19)'!CD175</f>
        <v>0</v>
      </c>
      <c r="G22" s="73">
        <f>'5-Year Plan (2014-19)'!EB175</f>
        <v>0</v>
      </c>
      <c r="H22" s="73">
        <f>'5-Year Plan (2014-19)'!FZ175</f>
        <v>0</v>
      </c>
      <c r="I22" s="74">
        <f>'5-Year Plan (2014-19)'!HX175</f>
        <v>0</v>
      </c>
      <c r="J22" s="74">
        <f>'5-Year Plan (2014-19)'!JV175</f>
        <v>0</v>
      </c>
    </row>
    <row r="23" spans="1:11" ht="15.75" thickBot="1">
      <c r="A23" s="1078"/>
      <c r="B23" s="1082" t="s">
        <v>72</v>
      </c>
      <c r="C23" s="1083"/>
      <c r="D23" s="63" t="s">
        <v>49</v>
      </c>
      <c r="E23" s="78">
        <f>'5-Year Plan (2014-19)'!AG175</f>
        <v>64738</v>
      </c>
      <c r="F23" s="79">
        <f>'5-Year Plan (2014-19)'!CE175</f>
        <v>27510</v>
      </c>
      <c r="G23" s="79">
        <f>'5-Year Plan (2014-19)'!EC175</f>
        <v>25973</v>
      </c>
      <c r="H23" s="79">
        <f>'5-Year Plan (2014-19)'!GA175</f>
        <v>4875</v>
      </c>
      <c r="I23" s="80">
        <f>'5-Year Plan (2014-19)'!HY175</f>
        <v>3250</v>
      </c>
      <c r="J23" s="80">
        <f>'5-Year Plan (2014-19)'!JW175</f>
        <v>3250</v>
      </c>
      <c r="K23" s="65"/>
    </row>
    <row r="24" spans="1:11" ht="15" thickBot="1">
      <c r="A24" s="1067" t="s">
        <v>78</v>
      </c>
      <c r="B24" s="50"/>
      <c r="C24" s="1070" t="s">
        <v>68</v>
      </c>
      <c r="D24" s="7" t="s">
        <v>121</v>
      </c>
      <c r="E24" s="75">
        <f>'5-Year Plan (2014-19)'!AH175</f>
        <v>0</v>
      </c>
      <c r="F24" s="76">
        <f>'5-Year Plan (2014-19)'!CF175</f>
        <v>7050</v>
      </c>
      <c r="G24" s="76">
        <f>'5-Year Plan (2014-19)'!ED175</f>
        <v>6902</v>
      </c>
      <c r="H24" s="76">
        <f>'5-Year Plan (2014-19)'!GB175</f>
        <v>7051</v>
      </c>
      <c r="I24" s="77">
        <f>'5-Year Plan (2014-19)'!HZ175</f>
        <v>5980</v>
      </c>
      <c r="J24" s="77">
        <f>'5-Year Plan (2014-19)'!JX175</f>
        <v>5980</v>
      </c>
    </row>
    <row r="25" spans="1:11" ht="15" thickBot="1">
      <c r="A25" s="1068"/>
      <c r="B25" s="51"/>
      <c r="C25" s="1070"/>
      <c r="D25" s="57" t="s">
        <v>49</v>
      </c>
      <c r="E25" s="60">
        <f>'5-Year Plan (2014-19)'!AJ175</f>
        <v>0</v>
      </c>
      <c r="F25" s="66">
        <f>'5-Year Plan (2014-19)'!CH175</f>
        <v>384180</v>
      </c>
      <c r="G25" s="66">
        <f>'5-Year Plan (2014-19)'!EF175</f>
        <v>190840</v>
      </c>
      <c r="H25" s="66">
        <f>'5-Year Plan (2014-19)'!GD175</f>
        <v>185489</v>
      </c>
      <c r="I25" s="69">
        <f>'5-Year Plan (2014-19)'!IB175</f>
        <v>179170</v>
      </c>
      <c r="J25" s="69">
        <f>'5-Year Plan (2014-19)'!JZ175</f>
        <v>179170</v>
      </c>
    </row>
    <row r="26" spans="1:11" ht="15" thickBot="1">
      <c r="A26" s="1068"/>
      <c r="B26" s="51"/>
      <c r="C26" s="1070" t="s">
        <v>74</v>
      </c>
      <c r="D26" s="7" t="s">
        <v>121</v>
      </c>
      <c r="E26" s="60">
        <f>'5-Year Plan (2014-19)'!AK175</f>
        <v>0</v>
      </c>
      <c r="F26" s="66">
        <f>'5-Year Plan (2014-19)'!CI175</f>
        <v>0</v>
      </c>
      <c r="G26" s="66">
        <f>'5-Year Plan (2014-19)'!EG175</f>
        <v>0</v>
      </c>
      <c r="H26" s="66">
        <f>'5-Year Plan (2014-19)'!GE175</f>
        <v>0</v>
      </c>
      <c r="I26" s="69">
        <f>'5-Year Plan (2014-19)'!IC175</f>
        <v>0</v>
      </c>
      <c r="J26" s="69">
        <f>'5-Year Plan (2014-19)'!KA175</f>
        <v>0</v>
      </c>
    </row>
    <row r="27" spans="1:11" ht="15" thickBot="1">
      <c r="A27" s="1068"/>
      <c r="B27" s="51"/>
      <c r="C27" s="1070"/>
      <c r="D27" s="57" t="s">
        <v>49</v>
      </c>
      <c r="E27" s="60">
        <f>'5-Year Plan (2014-19)'!AM175</f>
        <v>0</v>
      </c>
      <c r="F27" s="66">
        <f>'5-Year Plan (2014-19)'!CK175</f>
        <v>0</v>
      </c>
      <c r="G27" s="66">
        <f>'5-Year Plan (2014-19)'!EI175</f>
        <v>0</v>
      </c>
      <c r="H27" s="66">
        <f>'5-Year Plan (2014-19)'!GG175</f>
        <v>0</v>
      </c>
      <c r="I27" s="69">
        <f>'5-Year Plan (2014-19)'!IE175</f>
        <v>0</v>
      </c>
      <c r="J27" s="69">
        <f>'5-Year Plan (2014-19)'!KC175</f>
        <v>0</v>
      </c>
    </row>
    <row r="28" spans="1:11" ht="15" thickBot="1">
      <c r="A28" s="1068"/>
      <c r="B28" s="51"/>
      <c r="C28" s="1070" t="s">
        <v>44</v>
      </c>
      <c r="D28" s="7" t="s">
        <v>121</v>
      </c>
      <c r="E28" s="60">
        <f>'5-Year Plan (2014-19)'!AN175</f>
        <v>0</v>
      </c>
      <c r="F28" s="66">
        <f>'5-Year Plan (2014-19)'!CL175</f>
        <v>232</v>
      </c>
      <c r="G28" s="66">
        <f>'5-Year Plan (2014-19)'!EJ175</f>
        <v>318</v>
      </c>
      <c r="H28" s="66">
        <f>'5-Year Plan (2014-19)'!GH175</f>
        <v>202</v>
      </c>
      <c r="I28" s="69">
        <f>'5-Year Plan (2014-19)'!IF175</f>
        <v>351</v>
      </c>
      <c r="J28" s="69">
        <f>'5-Year Plan (2014-19)'!KD175</f>
        <v>351</v>
      </c>
    </row>
    <row r="29" spans="1:11" ht="15" thickBot="1">
      <c r="A29" s="1068"/>
      <c r="B29" s="51"/>
      <c r="C29" s="1070"/>
      <c r="D29" s="57" t="s">
        <v>49</v>
      </c>
      <c r="E29" s="60">
        <f>'5-Year Plan (2014-19)'!AP175</f>
        <v>0</v>
      </c>
      <c r="F29" s="66">
        <f>'5-Year Plan (2014-19)'!CN175</f>
        <v>424518</v>
      </c>
      <c r="G29" s="66">
        <f>'5-Year Plan (2014-19)'!EL175</f>
        <v>583618</v>
      </c>
      <c r="H29" s="66">
        <f>'5-Year Plan (2014-19)'!GJ175</f>
        <v>368236</v>
      </c>
      <c r="I29" s="69">
        <f>'5-Year Plan (2014-19)'!IH175</f>
        <v>644668</v>
      </c>
      <c r="J29" s="69">
        <f>'5-Year Plan (2014-19)'!KF175</f>
        <v>644668</v>
      </c>
    </row>
    <row r="30" spans="1:11" ht="15" thickBot="1">
      <c r="A30" s="1068"/>
      <c r="B30" s="51"/>
      <c r="C30" s="1070" t="s">
        <v>45</v>
      </c>
      <c r="D30" s="7" t="s">
        <v>121</v>
      </c>
      <c r="E30" s="60">
        <f>'5-Year Plan (2014-19)'!AQ175</f>
        <v>0</v>
      </c>
      <c r="F30" s="66">
        <f>'5-Year Plan (2014-19)'!CO175</f>
        <v>3060</v>
      </c>
      <c r="G30" s="66">
        <f>'5-Year Plan (2014-19)'!EM175</f>
        <v>3080</v>
      </c>
      <c r="H30" s="66">
        <f>'5-Year Plan (2014-19)'!GK175</f>
        <v>3100</v>
      </c>
      <c r="I30" s="69">
        <f>'5-Year Plan (2014-19)'!II175</f>
        <v>3110</v>
      </c>
      <c r="J30" s="69">
        <f>'5-Year Plan (2014-19)'!KG175</f>
        <v>3110</v>
      </c>
    </row>
    <row r="31" spans="1:11" ht="15" thickBot="1">
      <c r="A31" s="1068"/>
      <c r="B31" s="51"/>
      <c r="C31" s="1070"/>
      <c r="D31" s="57" t="s">
        <v>49</v>
      </c>
      <c r="E31" s="60">
        <f>'5-Year Plan (2014-19)'!AS175</f>
        <v>0</v>
      </c>
      <c r="F31" s="66">
        <f>'5-Year Plan (2014-19)'!CQ175</f>
        <v>679320</v>
      </c>
      <c r="G31" s="66">
        <f>'5-Year Plan (2014-19)'!EO175</f>
        <v>683700</v>
      </c>
      <c r="H31" s="66">
        <f>'5-Year Plan (2014-19)'!GM175</f>
        <v>688140</v>
      </c>
      <c r="I31" s="69">
        <f>'5-Year Plan (2014-19)'!IK175</f>
        <v>690360</v>
      </c>
      <c r="J31" s="69">
        <f>'5-Year Plan (2014-19)'!KI175</f>
        <v>690360</v>
      </c>
    </row>
    <row r="32" spans="1:11" ht="15" thickBot="1">
      <c r="A32" s="1068"/>
      <c r="B32" s="51"/>
      <c r="C32" s="1070" t="s">
        <v>46</v>
      </c>
      <c r="D32" s="7" t="s">
        <v>121</v>
      </c>
      <c r="E32" s="60">
        <f>'5-Year Plan (2014-19)'!AT175</f>
        <v>0</v>
      </c>
      <c r="F32" s="66">
        <f>'5-Year Plan (2014-19)'!CR175</f>
        <v>0</v>
      </c>
      <c r="G32" s="66">
        <f>'5-Year Plan (2014-19)'!EP175</f>
        <v>100</v>
      </c>
      <c r="H32" s="66">
        <f>'5-Year Plan (2014-19)'!GN175</f>
        <v>100</v>
      </c>
      <c r="I32" s="69">
        <f>'5-Year Plan (2014-19)'!IL175</f>
        <v>100</v>
      </c>
      <c r="J32" s="69">
        <f>'5-Year Plan (2014-19)'!KJ175</f>
        <v>100</v>
      </c>
    </row>
    <row r="33" spans="1:11" ht="15" thickBot="1">
      <c r="A33" s="1068"/>
      <c r="B33" s="52"/>
      <c r="C33" s="1070"/>
      <c r="D33" s="57" t="s">
        <v>49</v>
      </c>
      <c r="E33" s="72">
        <f>'5-Year Plan (2014-19)'!AV175</f>
        <v>0</v>
      </c>
      <c r="F33" s="73">
        <f>'5-Year Plan (2014-19)'!CT175</f>
        <v>0</v>
      </c>
      <c r="G33" s="73">
        <f>'5-Year Plan (2014-19)'!ER175</f>
        <v>210605</v>
      </c>
      <c r="H33" s="73">
        <f>'5-Year Plan (2014-19)'!GP175</f>
        <v>204565</v>
      </c>
      <c r="I33" s="74">
        <f>'5-Year Plan (2014-19)'!IN175</f>
        <v>204565</v>
      </c>
      <c r="J33" s="74">
        <f>'5-Year Plan (2014-19)'!KL175</f>
        <v>204565</v>
      </c>
    </row>
    <row r="34" spans="1:11" ht="15.75" thickBot="1">
      <c r="A34" s="1069"/>
      <c r="B34" s="1071" t="s">
        <v>73</v>
      </c>
      <c r="C34" s="1072"/>
      <c r="D34" s="64" t="s">
        <v>49</v>
      </c>
      <c r="E34" s="81">
        <f>'5-Year Plan (2014-19)'!AW175</f>
        <v>0</v>
      </c>
      <c r="F34" s="82">
        <f>'5-Year Plan (2014-19)'!CU175</f>
        <v>1488018</v>
      </c>
      <c r="G34" s="82">
        <f>'5-Year Plan (2014-19)'!ES175</f>
        <v>1668763</v>
      </c>
      <c r="H34" s="82">
        <f>'5-Year Plan (2014-19)'!GQ175</f>
        <v>1446430</v>
      </c>
      <c r="I34" s="83">
        <f>'5-Year Plan (2014-19)'!IO175</f>
        <v>1718763</v>
      </c>
      <c r="J34" s="83">
        <f>'5-Year Plan (2014-19)'!KM175</f>
        <v>1718763</v>
      </c>
      <c r="K34" s="65"/>
    </row>
    <row r="35" spans="1:11" s="53" customFormat="1" ht="16.149999999999999" customHeight="1" thickBot="1">
      <c r="A35" s="1073" t="s">
        <v>75</v>
      </c>
      <c r="B35" s="54"/>
      <c r="C35" s="91" t="s">
        <v>86</v>
      </c>
      <c r="D35" s="57" t="s">
        <v>49</v>
      </c>
      <c r="E35" s="60">
        <f>'5-Year Plan (2014-19)'!AX175</f>
        <v>0</v>
      </c>
      <c r="F35" s="66">
        <f>'5-Year Plan (2014-19)'!CV175</f>
        <v>0</v>
      </c>
      <c r="G35" s="66">
        <f>'5-Year Plan (2014-19)'!ET175</f>
        <v>0</v>
      </c>
      <c r="H35" s="66">
        <f>'5-Year Plan (2014-19)'!GR175</f>
        <v>0</v>
      </c>
      <c r="I35" s="69">
        <f>'5-Year Plan (2014-19)'!IP175</f>
        <v>0</v>
      </c>
      <c r="J35" s="69">
        <f>'5-Year Plan (2014-19)'!KN175</f>
        <v>0</v>
      </c>
    </row>
    <row r="36" spans="1:11" s="53" customFormat="1" ht="29.45" customHeight="1" thickBot="1">
      <c r="A36" s="1074"/>
      <c r="B36" s="54"/>
      <c r="C36" s="62" t="s">
        <v>69</v>
      </c>
      <c r="D36" s="57" t="s">
        <v>49</v>
      </c>
      <c r="E36" s="60">
        <f>'5-Year Plan (2014-19)'!AY175</f>
        <v>15000</v>
      </c>
      <c r="F36" s="66">
        <f>'5-Year Plan (2014-19)'!CW175</f>
        <v>15000</v>
      </c>
      <c r="G36" s="66">
        <f>'5-Year Plan (2014-19)'!EU175</f>
        <v>15000</v>
      </c>
      <c r="H36" s="66">
        <f>'5-Year Plan (2014-19)'!GS175</f>
        <v>15000</v>
      </c>
      <c r="I36" s="69">
        <f>'5-Year Plan (2014-19)'!IQ175</f>
        <v>15000</v>
      </c>
      <c r="J36" s="69">
        <f>'5-Year Plan (2014-19)'!KO175</f>
        <v>15000</v>
      </c>
    </row>
    <row r="37" spans="1:11" s="53" customFormat="1" ht="43.9" customHeight="1" thickBot="1">
      <c r="A37" s="1074"/>
      <c r="B37" s="55"/>
      <c r="C37" s="62" t="s">
        <v>47</v>
      </c>
      <c r="D37" s="7" t="s">
        <v>49</v>
      </c>
      <c r="E37" s="61">
        <f>'5-Year Plan (2014-19)'!AZ175</f>
        <v>6473.8</v>
      </c>
      <c r="F37" s="70">
        <f>'5-Year Plan (2014-19)'!CX175</f>
        <v>151552.79999999999</v>
      </c>
      <c r="G37" s="70">
        <f>'5-Year Plan (2014-19)'!EV175</f>
        <v>169473.6</v>
      </c>
      <c r="H37" s="70">
        <f>'5-Year Plan (2014-19)'!GT175</f>
        <v>145130.5</v>
      </c>
      <c r="I37" s="71">
        <f>'5-Year Plan (2014-19)'!IR175</f>
        <v>172201.3</v>
      </c>
      <c r="J37" s="71">
        <f>'5-Year Plan (2014-19)'!KP175</f>
        <v>172201.3</v>
      </c>
    </row>
    <row r="38" spans="1:11" ht="15" customHeight="1" thickBot="1">
      <c r="A38" s="1075"/>
      <c r="B38" s="953" t="s">
        <v>135</v>
      </c>
      <c r="C38" s="954"/>
      <c r="D38" s="86" t="s">
        <v>49</v>
      </c>
      <c r="E38" s="87">
        <f>SUM(E35:E37)</f>
        <v>21473.8</v>
      </c>
      <c r="F38" s="87">
        <f t="shared" ref="F38:J38" si="0">SUM(F35:F37)</f>
        <v>166552.79999999999</v>
      </c>
      <c r="G38" s="87">
        <f t="shared" si="0"/>
        <v>184473.60000000001</v>
      </c>
      <c r="H38" s="87">
        <f t="shared" si="0"/>
        <v>160130.5</v>
      </c>
      <c r="I38" s="87">
        <f t="shared" si="0"/>
        <v>187201.3</v>
      </c>
      <c r="J38" s="87">
        <f t="shared" si="0"/>
        <v>187201.3</v>
      </c>
    </row>
    <row r="39" spans="1:11" ht="15.75" thickBot="1">
      <c r="B39" s="1058" t="s">
        <v>136</v>
      </c>
      <c r="C39" s="1059"/>
      <c r="D39" s="88" t="s">
        <v>49</v>
      </c>
      <c r="E39" s="89">
        <f>SUM(E38,E34,E23)</f>
        <v>86211.8</v>
      </c>
      <c r="F39" s="89">
        <f>SUM(F38,F34,F23)</f>
        <v>1682080.8</v>
      </c>
      <c r="G39" s="89">
        <f>SUM(G38,G34,G23)</f>
        <v>1879209.6</v>
      </c>
      <c r="H39" s="89">
        <f>SUM(H38,H34,H23)</f>
        <v>1611435.5</v>
      </c>
      <c r="I39" s="89">
        <f>SUM(I38,I34,I23)</f>
        <v>1909214.3</v>
      </c>
      <c r="J39" s="89">
        <f t="shared" ref="J39" si="1">SUM(J38,J34,J23)</f>
        <v>1909214.3</v>
      </c>
    </row>
    <row r="43" spans="1:11" ht="15" thickBot="1"/>
    <row r="44" spans="1:11" ht="21" thickBot="1">
      <c r="E44" s="1090" t="s">
        <v>30</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(2014-19)'!E158</f>
        <v>0</v>
      </c>
      <c r="F47" s="67">
        <f>'5-Year Plan (2014-19)'!BC158</f>
        <v>0</v>
      </c>
      <c r="G47" s="67">
        <f>'5-Year Plan (2014-19)'!DA158</f>
        <v>0</v>
      </c>
      <c r="H47" s="67">
        <f>'5-Year Plan (2014-19)'!EY158</f>
        <v>0</v>
      </c>
      <c r="I47" s="68">
        <f>'5-Year Plan (2014-19)'!GW158</f>
        <v>0</v>
      </c>
      <c r="J47" s="68">
        <f>'5-Year Plan (2014-19)'!IU158</f>
        <v>0</v>
      </c>
    </row>
    <row r="48" spans="1:11" ht="15" thickBot="1">
      <c r="A48" s="1077"/>
      <c r="B48" s="1080"/>
      <c r="C48" s="1070"/>
      <c r="D48" s="57" t="s">
        <v>49</v>
      </c>
      <c r="E48" s="59">
        <f>'5-Year Plan (2014-19)'!G158</f>
        <v>0</v>
      </c>
      <c r="F48" s="66">
        <f>'5-Year Plan (2014-19)'!BE158</f>
        <v>0</v>
      </c>
      <c r="G48" s="66">
        <f>'5-Year Plan (2014-19)'!DC158</f>
        <v>0</v>
      </c>
      <c r="H48" s="66">
        <f>'5-Year Plan (2014-19)'!FA158</f>
        <v>0</v>
      </c>
      <c r="I48" s="69">
        <f>'5-Year Plan (2014-19)'!GY158</f>
        <v>0</v>
      </c>
      <c r="J48" s="69">
        <f>'5-Year Plan (2014-19)'!IW158</f>
        <v>0</v>
      </c>
    </row>
    <row r="49" spans="1:10" ht="15" thickBot="1">
      <c r="A49" s="1077"/>
      <c r="B49" s="1080"/>
      <c r="C49" s="1070" t="s">
        <v>65</v>
      </c>
      <c r="D49" s="7" t="s">
        <v>121</v>
      </c>
      <c r="E49" s="60">
        <f>'5-Year Plan (2014-19)'!H158</f>
        <v>85</v>
      </c>
      <c r="F49" s="66">
        <f>'5-Year Plan (2014-19)'!BF158</f>
        <v>411</v>
      </c>
      <c r="G49" s="66">
        <f>'5-Year Plan (2014-19)'!DD158</f>
        <v>50</v>
      </c>
      <c r="H49" s="66">
        <f>'5-Year Plan (2014-19)'!FB158</f>
        <v>50</v>
      </c>
      <c r="I49" s="69">
        <f>'5-Year Plan (2014-19)'!GZ158</f>
        <v>50</v>
      </c>
      <c r="J49" s="69">
        <f>'5-Year Plan (2014-19)'!IX158</f>
        <v>50</v>
      </c>
    </row>
    <row r="50" spans="1:10" ht="15" thickBot="1">
      <c r="A50" s="1077"/>
      <c r="B50" s="1080"/>
      <c r="C50" s="1070"/>
      <c r="D50" s="57" t="s">
        <v>49</v>
      </c>
      <c r="E50" s="60">
        <f>'5-Year Plan (2014-19)'!J158</f>
        <v>4675</v>
      </c>
      <c r="F50" s="66">
        <f>'5-Year Plan (2014-19)'!BH158</f>
        <v>25885</v>
      </c>
      <c r="G50" s="66">
        <f>'5-Year Plan (2014-19)'!DF158</f>
        <v>3250</v>
      </c>
      <c r="H50" s="66">
        <f>'5-Year Plan (2014-19)'!FD158</f>
        <v>3250</v>
      </c>
      <c r="I50" s="69">
        <f>'5-Year Plan (2014-19)'!HB158</f>
        <v>3250</v>
      </c>
      <c r="J50" s="69">
        <f>'5-Year Plan (2014-19)'!IZ158</f>
        <v>3250</v>
      </c>
    </row>
    <row r="51" spans="1:10" ht="15" thickBot="1">
      <c r="A51" s="1077"/>
      <c r="B51" s="1080"/>
      <c r="C51" s="1070" t="s">
        <v>226</v>
      </c>
      <c r="D51" s="7" t="s">
        <v>121</v>
      </c>
      <c r="E51" s="60">
        <f>'5-Year Plan (2014-19)'!K158</f>
        <v>0</v>
      </c>
      <c r="F51" s="66">
        <f>'5-Year Plan (2014-19)'!BI158</f>
        <v>0</v>
      </c>
      <c r="G51" s="66">
        <f>'5-Year Plan (2014-19)'!DG158</f>
        <v>0</v>
      </c>
      <c r="H51" s="66">
        <f>'5-Year Plan (2014-19)'!FE158</f>
        <v>0</v>
      </c>
      <c r="I51" s="69">
        <f>'5-Year Plan (2014-19)'!HC158</f>
        <v>0</v>
      </c>
      <c r="J51" s="69">
        <f>'5-Year Plan (2014-19)'!JA158</f>
        <v>0</v>
      </c>
    </row>
    <row r="52" spans="1:10" ht="15" thickBot="1">
      <c r="A52" s="1077"/>
      <c r="B52" s="1080"/>
      <c r="C52" s="1070"/>
      <c r="D52" s="57" t="s">
        <v>49</v>
      </c>
      <c r="E52" s="60">
        <f>'5-Year Plan (2014-19)'!M158</f>
        <v>0</v>
      </c>
      <c r="F52" s="66">
        <f>'5-Year Plan (2014-19)'!BK158</f>
        <v>0</v>
      </c>
      <c r="G52" s="66">
        <f>'5-Year Plan (2014-19)'!DI158</f>
        <v>0</v>
      </c>
      <c r="H52" s="66">
        <f>'5-Year Plan (2014-19)'!FG158</f>
        <v>0</v>
      </c>
      <c r="I52" s="69">
        <f>'5-Year Plan (2014-19)'!HE158</f>
        <v>0</v>
      </c>
      <c r="J52" s="69">
        <f>'5-Year Plan (2014-19)'!JC158</f>
        <v>0</v>
      </c>
    </row>
    <row r="53" spans="1:10" ht="15" customHeight="1" thickBot="1">
      <c r="A53" s="1077"/>
      <c r="B53" s="1080"/>
      <c r="C53" s="1070" t="s">
        <v>272</v>
      </c>
      <c r="D53" s="7" t="s">
        <v>121</v>
      </c>
      <c r="E53" s="60">
        <f>'5-Year Plan (2014-19)'!N158</f>
        <v>0</v>
      </c>
      <c r="F53" s="66">
        <f>'5-Year Plan (2014-19)'!BL158</f>
        <v>0</v>
      </c>
      <c r="G53" s="66">
        <f>'5-Year Plan (2014-19)'!DJ158</f>
        <v>23</v>
      </c>
      <c r="H53" s="66">
        <f>'5-Year Plan (2014-19)'!FH158</f>
        <v>0</v>
      </c>
      <c r="I53" s="69">
        <f>'5-Year Plan (2014-19)'!HF158</f>
        <v>0</v>
      </c>
      <c r="J53" s="69">
        <f>'5-Year Plan (2014-19)'!JD158</f>
        <v>0</v>
      </c>
    </row>
    <row r="54" spans="1:10" ht="15" customHeight="1" thickBot="1">
      <c r="A54" s="1077"/>
      <c r="B54" s="1081"/>
      <c r="C54" s="1070"/>
      <c r="D54" s="57" t="s">
        <v>49</v>
      </c>
      <c r="E54" s="60">
        <f>'5-Year Plan (2014-19)'!P158</f>
        <v>0</v>
      </c>
      <c r="F54" s="66">
        <f>'5-Year Plan (2014-19)'!BN158</f>
        <v>0</v>
      </c>
      <c r="G54" s="66">
        <f>'5-Year Plan (2014-19)'!DL158</f>
        <v>739</v>
      </c>
      <c r="H54" s="66">
        <f>'5-Year Plan (2014-19)'!FJ158</f>
        <v>0</v>
      </c>
      <c r="I54" s="69">
        <f>'5-Year Plan (2014-19)'!HH158</f>
        <v>0</v>
      </c>
      <c r="J54" s="69">
        <f>'5-Year Plan (2014-19)'!JF158</f>
        <v>0</v>
      </c>
    </row>
    <row r="55" spans="1:10" ht="15.75" thickBot="1">
      <c r="A55" s="1077"/>
      <c r="B55" s="8"/>
      <c r="C55" s="1070" t="s">
        <v>43</v>
      </c>
      <c r="D55" s="7" t="s">
        <v>121</v>
      </c>
      <c r="E55" s="60">
        <f>'5-Year Plan (2014-19)'!Q158</f>
        <v>0</v>
      </c>
      <c r="F55" s="66">
        <f>'5-Year Plan (2014-19)'!BO158</f>
        <v>0</v>
      </c>
      <c r="G55" s="66">
        <f>'5-Year Plan (2014-19)'!DM158</f>
        <v>0</v>
      </c>
      <c r="H55" s="66">
        <f>'5-Year Plan (2014-19)'!FK158</f>
        <v>0</v>
      </c>
      <c r="I55" s="69">
        <f>'5-Year Plan (2014-19)'!HI158</f>
        <v>0</v>
      </c>
      <c r="J55" s="69">
        <f>'5-Year Plan (2014-19)'!JG158</f>
        <v>0</v>
      </c>
    </row>
    <row r="56" spans="1:10" ht="15" thickBot="1">
      <c r="A56" s="1077"/>
      <c r="B56" s="47"/>
      <c r="C56" s="1070"/>
      <c r="D56" s="57" t="s">
        <v>49</v>
      </c>
      <c r="E56" s="60">
        <f>'5-Year Plan (2014-19)'!S158</f>
        <v>0</v>
      </c>
      <c r="F56" s="66">
        <f>'5-Year Plan (2014-19)'!BQ158</f>
        <v>0</v>
      </c>
      <c r="G56" s="66">
        <f>'5-Year Plan (2014-19)'!DO158</f>
        <v>0</v>
      </c>
      <c r="H56" s="66">
        <f>'5-Year Plan (2014-19)'!FM158</f>
        <v>0</v>
      </c>
      <c r="I56" s="69">
        <f>'5-Year Plan (2014-19)'!HK158</f>
        <v>0</v>
      </c>
      <c r="J56" s="69">
        <f>'5-Year Plan (2014-19)'!JI158</f>
        <v>0</v>
      </c>
    </row>
    <row r="57" spans="1:10" ht="15" thickBot="1">
      <c r="A57" s="1077"/>
      <c r="B57" s="48"/>
      <c r="C57" s="1070" t="s">
        <v>41</v>
      </c>
      <c r="D57" s="7" t="s">
        <v>121</v>
      </c>
      <c r="E57" s="60">
        <f>'5-Year Plan (2014-19)'!T158</f>
        <v>0</v>
      </c>
      <c r="F57" s="66">
        <f>'5-Year Plan (2014-19)'!BR158</f>
        <v>0</v>
      </c>
      <c r="G57" s="66">
        <f>'5-Year Plan (2014-19)'!DP158</f>
        <v>12</v>
      </c>
      <c r="H57" s="66">
        <f>'5-Year Plan (2014-19)'!FN158</f>
        <v>0</v>
      </c>
      <c r="I57" s="69">
        <f>'5-Year Plan (2014-19)'!HL158</f>
        <v>0</v>
      </c>
      <c r="J57" s="69">
        <f>'5-Year Plan (2014-19)'!JJ158</f>
        <v>0</v>
      </c>
    </row>
    <row r="58" spans="1:10" ht="15" thickBot="1">
      <c r="A58" s="1077"/>
      <c r="B58" s="48"/>
      <c r="C58" s="1070"/>
      <c r="D58" s="57" t="s">
        <v>49</v>
      </c>
      <c r="E58" s="60">
        <f>'5-Year Plan (2014-19)'!V158</f>
        <v>0</v>
      </c>
      <c r="F58" s="66">
        <f>'5-Year Plan (2014-19)'!BT158</f>
        <v>0</v>
      </c>
      <c r="G58" s="66">
        <f>'5-Year Plan (2014-19)'!DR158</f>
        <v>5400</v>
      </c>
      <c r="H58" s="66">
        <f>'5-Year Plan (2014-19)'!FP158</f>
        <v>0</v>
      </c>
      <c r="I58" s="69">
        <f>'5-Year Plan (2014-19)'!HN158</f>
        <v>0</v>
      </c>
      <c r="J58" s="69">
        <f>'5-Year Plan (2014-19)'!JL158</f>
        <v>0</v>
      </c>
    </row>
    <row r="59" spans="1:10" ht="15" thickBot="1">
      <c r="A59" s="1077"/>
      <c r="B59" s="48"/>
      <c r="C59" s="963" t="s">
        <v>342</v>
      </c>
      <c r="D59" s="7" t="s">
        <v>121</v>
      </c>
      <c r="E59" s="60">
        <f>'5-Year Plan (2014-19)'!W158</f>
        <v>0</v>
      </c>
      <c r="F59" s="66">
        <f>'5-Year Plan (2014-19)'!BU158</f>
        <v>0</v>
      </c>
      <c r="G59" s="66">
        <f>'5-Year Plan (2014-19)'!DS158</f>
        <v>0</v>
      </c>
      <c r="H59" s="66">
        <f>'5-Year Plan (2014-19)'!FQ158</f>
        <v>0</v>
      </c>
      <c r="I59" s="69">
        <f>'5-Year Plan (2014-19)'!HO158</f>
        <v>0</v>
      </c>
      <c r="J59" s="69">
        <f>'5-Year Plan (2014-19)'!JM158</f>
        <v>0</v>
      </c>
    </row>
    <row r="60" spans="1:10" ht="15" customHeight="1" thickBot="1">
      <c r="A60" s="1077"/>
      <c r="B60" s="48"/>
      <c r="C60" s="964"/>
      <c r="D60" s="57" t="s">
        <v>49</v>
      </c>
      <c r="E60" s="60">
        <f>'5-Year Plan (2014-19)'!Y158</f>
        <v>0</v>
      </c>
      <c r="F60" s="66">
        <f>'5-Year Plan (2014-19)'!BW158</f>
        <v>0</v>
      </c>
      <c r="G60" s="66">
        <f>'5-Year Plan (2014-19)'!DU158</f>
        <v>0</v>
      </c>
      <c r="H60" s="66">
        <f>'5-Year Plan (2014-19)'!FS158</f>
        <v>0</v>
      </c>
      <c r="I60" s="69">
        <f>'5-Year Plan (2014-19)'!HQ158</f>
        <v>0</v>
      </c>
      <c r="J60" s="69">
        <f>'5-Year Plan (2014-19)'!JO158</f>
        <v>0</v>
      </c>
    </row>
    <row r="61" spans="1:10" ht="29.25" thickBot="1">
      <c r="A61" s="1077"/>
      <c r="B61" s="48"/>
      <c r="C61" s="1070" t="s">
        <v>52</v>
      </c>
      <c r="D61" s="7" t="s">
        <v>51</v>
      </c>
      <c r="E61" s="60">
        <f>'5-Year Plan (2014-19)'!Z158</f>
        <v>28000</v>
      </c>
      <c r="F61" s="66">
        <f>'5-Year Plan (2014-19)'!BX158</f>
        <v>0</v>
      </c>
      <c r="G61" s="66">
        <f>'5-Year Plan (2014-19)'!DV158</f>
        <v>0</v>
      </c>
      <c r="H61" s="66">
        <f>'5-Year Plan (2014-19)'!FT158</f>
        <v>0</v>
      </c>
      <c r="I61" s="69">
        <f>'5-Year Plan (2014-19)'!HR158</f>
        <v>0</v>
      </c>
      <c r="J61" s="69">
        <f>'5-Year Plan (2014-19)'!JP158</f>
        <v>0</v>
      </c>
    </row>
    <row r="62" spans="1:10" ht="15" thickBot="1">
      <c r="A62" s="1077"/>
      <c r="B62" s="48"/>
      <c r="C62" s="1070"/>
      <c r="D62" s="57" t="s">
        <v>49</v>
      </c>
      <c r="E62" s="60">
        <f>'5-Year Plan (2014-19)'!AB158</f>
        <v>17253</v>
      </c>
      <c r="F62" s="66">
        <f>'5-Year Plan (2014-19)'!BZ158</f>
        <v>0</v>
      </c>
      <c r="G62" s="66">
        <f>'5-Year Plan (2014-19)'!DX158</f>
        <v>0</v>
      </c>
      <c r="H62" s="66">
        <f>'5-Year Plan (2014-19)'!FV158</f>
        <v>0</v>
      </c>
      <c r="I62" s="69">
        <f>'5-Year Plan (2014-19)'!HT158</f>
        <v>0</v>
      </c>
      <c r="J62" s="69">
        <f>'5-Year Plan (2014-19)'!JR158</f>
        <v>0</v>
      </c>
    </row>
    <row r="63" spans="1:10" ht="29.25" thickBot="1">
      <c r="A63" s="1077"/>
      <c r="B63" s="48"/>
      <c r="C63" s="401" t="s">
        <v>50</v>
      </c>
      <c r="D63" s="7" t="s">
        <v>51</v>
      </c>
      <c r="E63" s="60">
        <f>'5-Year Plan (2014-19)'!AC158</f>
        <v>0</v>
      </c>
      <c r="F63" s="66">
        <f>'5-Year Plan (2014-19)'!CA158</f>
        <v>0</v>
      </c>
      <c r="G63" s="66">
        <f>'5-Year Plan (2014-19)'!DY158</f>
        <v>0</v>
      </c>
      <c r="H63" s="66">
        <f>'5-Year Plan (2014-19)'!FW158</f>
        <v>0</v>
      </c>
      <c r="I63" s="69">
        <f>'5-Year Plan (2014-19)'!HU158</f>
        <v>0</v>
      </c>
      <c r="J63" s="69">
        <f>'5-Year Plan (2014-19)'!JS158</f>
        <v>0</v>
      </c>
    </row>
    <row r="64" spans="1:10" ht="15" thickBot="1">
      <c r="A64" s="1077"/>
      <c r="B64" s="48"/>
      <c r="C64" s="1070" t="s">
        <v>120</v>
      </c>
      <c r="D64" s="7" t="s">
        <v>121</v>
      </c>
      <c r="E64" s="60">
        <f>'5-Year Plan (2014-19)'!AD158</f>
        <v>0</v>
      </c>
      <c r="F64" s="66">
        <f>'5-Year Plan (2014-19)'!CB158</f>
        <v>0</v>
      </c>
      <c r="G64" s="66">
        <f>'5-Year Plan (2014-19)'!DZ158</f>
        <v>0</v>
      </c>
      <c r="H64" s="66">
        <f>'5-Year Plan (2014-19)'!FX158</f>
        <v>0</v>
      </c>
      <c r="I64" s="69">
        <f>'5-Year Plan (2014-19)'!HV158</f>
        <v>0</v>
      </c>
      <c r="J64" s="69">
        <f>'5-Year Plan (2014-19)'!JT158</f>
        <v>0</v>
      </c>
    </row>
    <row r="65" spans="1:10" ht="15" thickBot="1">
      <c r="A65" s="1077"/>
      <c r="B65" s="48"/>
      <c r="C65" s="963"/>
      <c r="D65" s="57" t="s">
        <v>49</v>
      </c>
      <c r="E65" s="72">
        <f>'5-Year Plan (2014-19)'!AF158</f>
        <v>0</v>
      </c>
      <c r="F65" s="73">
        <f>'5-Year Plan (2014-19)'!CD158</f>
        <v>0</v>
      </c>
      <c r="G65" s="73">
        <f>'5-Year Plan (2014-19)'!EB158</f>
        <v>0</v>
      </c>
      <c r="H65" s="73">
        <f>'5-Year Plan (2014-19)'!FZ158</f>
        <v>0</v>
      </c>
      <c r="I65" s="74">
        <f>'5-Year Plan (2014-19)'!HX158</f>
        <v>0</v>
      </c>
      <c r="J65" s="74">
        <f>'5-Year Plan (2014-19)'!JV158</f>
        <v>0</v>
      </c>
    </row>
    <row r="66" spans="1:10" ht="15.75" thickBot="1">
      <c r="A66" s="1078"/>
      <c r="B66" s="1082" t="s">
        <v>72</v>
      </c>
      <c r="C66" s="1083"/>
      <c r="D66" s="63" t="s">
        <v>49</v>
      </c>
      <c r="E66" s="78">
        <f>'5-Year Plan (2014-19)'!AG158</f>
        <v>21928</v>
      </c>
      <c r="F66" s="79">
        <f>'5-Year Plan (2014-19)'!CE158</f>
        <v>25885</v>
      </c>
      <c r="G66" s="79">
        <f>'5-Year Plan (2014-19)'!EC158</f>
        <v>9389</v>
      </c>
      <c r="H66" s="79">
        <f>'5-Year Plan (2014-19)'!GA158</f>
        <v>3250</v>
      </c>
      <c r="I66" s="80">
        <f>'5-Year Plan (2014-19)'!HY158</f>
        <v>3250</v>
      </c>
      <c r="J66" s="80">
        <f>'5-Year Plan (2014-19)'!JW158</f>
        <v>3250</v>
      </c>
    </row>
    <row r="67" spans="1:10" ht="15" thickBot="1">
      <c r="A67" s="1067" t="s">
        <v>78</v>
      </c>
      <c r="B67" s="50"/>
      <c r="C67" s="1070" t="s">
        <v>68</v>
      </c>
      <c r="D67" s="7" t="s">
        <v>121</v>
      </c>
      <c r="E67" s="75">
        <f>'5-Year Plan (2014-19)'!AH158</f>
        <v>0</v>
      </c>
      <c r="F67" s="76">
        <f>'5-Year Plan (2014-19)'!CF158</f>
        <v>3880</v>
      </c>
      <c r="G67" s="76">
        <f>'5-Year Plan (2014-19)'!ED158</f>
        <v>3780</v>
      </c>
      <c r="H67" s="76">
        <f>'5-Year Plan (2014-19)'!GB158</f>
        <v>3780</v>
      </c>
      <c r="I67" s="77">
        <f>'5-Year Plan (2014-19)'!HZ158</f>
        <v>3780</v>
      </c>
      <c r="J67" s="77">
        <f>'5-Year Plan (2014-19)'!JX158</f>
        <v>3780</v>
      </c>
    </row>
    <row r="68" spans="1:10" ht="15" thickBot="1">
      <c r="A68" s="1068"/>
      <c r="B68" s="51"/>
      <c r="C68" s="1070"/>
      <c r="D68" s="57" t="s">
        <v>49</v>
      </c>
      <c r="E68" s="60">
        <f>'5-Year Plan (2014-19)'!AJ158</f>
        <v>0</v>
      </c>
      <c r="F68" s="66">
        <f>'5-Year Plan (2014-19)'!CH158</f>
        <v>119240</v>
      </c>
      <c r="G68" s="66">
        <f>'5-Year Plan (2014-19)'!EF158</f>
        <v>110340</v>
      </c>
      <c r="H68" s="66">
        <f>'5-Year Plan (2014-19)'!GD158</f>
        <v>110340</v>
      </c>
      <c r="I68" s="69">
        <f>'5-Year Plan (2014-19)'!IB158</f>
        <v>110340</v>
      </c>
      <c r="J68" s="69">
        <f>'5-Year Plan (2014-19)'!JZ158</f>
        <v>110340</v>
      </c>
    </row>
    <row r="69" spans="1:10" ht="15" thickBot="1">
      <c r="A69" s="1068"/>
      <c r="B69" s="51"/>
      <c r="C69" s="1070" t="s">
        <v>74</v>
      </c>
      <c r="D69" s="7" t="s">
        <v>121</v>
      </c>
      <c r="E69" s="60">
        <f>'5-Year Plan (2014-19)'!AK158</f>
        <v>0</v>
      </c>
      <c r="F69" s="66">
        <f>'5-Year Plan (2014-19)'!CI158</f>
        <v>0</v>
      </c>
      <c r="G69" s="66">
        <f>'5-Year Plan (2014-19)'!EG158</f>
        <v>0</v>
      </c>
      <c r="H69" s="66">
        <f>'5-Year Plan (2014-19)'!GE158</f>
        <v>0</v>
      </c>
      <c r="I69" s="69">
        <f>'5-Year Plan (2014-19)'!IC158</f>
        <v>0</v>
      </c>
      <c r="J69" s="69">
        <f>'5-Year Plan (2014-19)'!KA158</f>
        <v>0</v>
      </c>
    </row>
    <row r="70" spans="1:10" ht="15" thickBot="1">
      <c r="A70" s="1068"/>
      <c r="B70" s="51"/>
      <c r="C70" s="1070"/>
      <c r="D70" s="57" t="s">
        <v>49</v>
      </c>
      <c r="E70" s="60">
        <f>'5-Year Plan (2014-19)'!AM158</f>
        <v>0</v>
      </c>
      <c r="F70" s="66">
        <f>'5-Year Plan (2014-19)'!CK158</f>
        <v>0</v>
      </c>
      <c r="G70" s="66">
        <f>'5-Year Plan (2014-19)'!EI158</f>
        <v>0</v>
      </c>
      <c r="H70" s="66">
        <f>'5-Year Plan (2014-19)'!GG158</f>
        <v>0</v>
      </c>
      <c r="I70" s="69">
        <f>'5-Year Plan (2014-19)'!IE158</f>
        <v>0</v>
      </c>
      <c r="J70" s="69">
        <f>'5-Year Plan (2014-19)'!KC158</f>
        <v>0</v>
      </c>
    </row>
    <row r="71" spans="1:10" ht="15" thickBot="1">
      <c r="A71" s="1068"/>
      <c r="B71" s="51"/>
      <c r="C71" s="1070" t="s">
        <v>44</v>
      </c>
      <c r="D71" s="7" t="s">
        <v>121</v>
      </c>
      <c r="E71" s="60">
        <f>'5-Year Plan (2014-19)'!AN158</f>
        <v>0</v>
      </c>
      <c r="F71" s="66">
        <f>'5-Year Plan (2014-19)'!CL158</f>
        <v>180</v>
      </c>
      <c r="G71" s="66">
        <f>'5-Year Plan (2014-19)'!EJ158</f>
        <v>180</v>
      </c>
      <c r="H71" s="66">
        <f>'5-Year Plan (2014-19)'!GH158</f>
        <v>130</v>
      </c>
      <c r="I71" s="69">
        <f>'5-Year Plan (2014-19)'!IF158</f>
        <v>130</v>
      </c>
      <c r="J71" s="69">
        <f>'5-Year Plan (2014-19)'!KD158</f>
        <v>130</v>
      </c>
    </row>
    <row r="72" spans="1:10" ht="15" thickBot="1">
      <c r="A72" s="1068"/>
      <c r="B72" s="51"/>
      <c r="C72" s="1070"/>
      <c r="D72" s="57" t="s">
        <v>49</v>
      </c>
      <c r="E72" s="60">
        <f>'5-Year Plan (2014-19)'!AP158</f>
        <v>0</v>
      </c>
      <c r="F72" s="66">
        <f>'5-Year Plan (2014-19)'!CN158</f>
        <v>335818</v>
      </c>
      <c r="G72" s="66">
        <f>'5-Year Plan (2014-19)'!EL158</f>
        <v>335818</v>
      </c>
      <c r="H72" s="66">
        <f>'5-Year Plan (2014-19)'!GJ158</f>
        <v>242536</v>
      </c>
      <c r="I72" s="69">
        <f>'5-Year Plan (2014-19)'!IH158</f>
        <v>242536</v>
      </c>
      <c r="J72" s="69">
        <f>'5-Year Plan (2014-19)'!KF158</f>
        <v>242536</v>
      </c>
    </row>
    <row r="73" spans="1:10" ht="15" thickBot="1">
      <c r="A73" s="1068"/>
      <c r="B73" s="51"/>
      <c r="C73" s="1070" t="s">
        <v>45</v>
      </c>
      <c r="D73" s="7" t="s">
        <v>121</v>
      </c>
      <c r="E73" s="60">
        <f>'5-Year Plan (2014-19)'!AQ158</f>
        <v>0</v>
      </c>
      <c r="F73" s="66">
        <f>'5-Year Plan (2014-19)'!CO158</f>
        <v>1560</v>
      </c>
      <c r="G73" s="66">
        <f>'5-Year Plan (2014-19)'!EM158</f>
        <v>1560</v>
      </c>
      <c r="H73" s="66">
        <f>'5-Year Plan (2014-19)'!GK158</f>
        <v>1560</v>
      </c>
      <c r="I73" s="69">
        <f>'5-Year Plan (2014-19)'!II158</f>
        <v>1560</v>
      </c>
      <c r="J73" s="69">
        <f>'5-Year Plan (2014-19)'!KG158</f>
        <v>1560</v>
      </c>
    </row>
    <row r="74" spans="1:10" ht="15" thickBot="1">
      <c r="A74" s="1068"/>
      <c r="B74" s="51"/>
      <c r="C74" s="1070"/>
      <c r="D74" s="57" t="s">
        <v>49</v>
      </c>
      <c r="E74" s="60">
        <f>'5-Year Plan (2014-19)'!AS158</f>
        <v>0</v>
      </c>
      <c r="F74" s="66">
        <f>'5-Year Plan (2014-19)'!CQ158</f>
        <v>346320</v>
      </c>
      <c r="G74" s="66">
        <f>'5-Year Plan (2014-19)'!EO158</f>
        <v>346260</v>
      </c>
      <c r="H74" s="66">
        <f>'5-Year Plan (2014-19)'!GM158</f>
        <v>346260</v>
      </c>
      <c r="I74" s="69">
        <f>'5-Year Plan (2014-19)'!IK158</f>
        <v>346260</v>
      </c>
      <c r="J74" s="69">
        <f>'5-Year Plan (2014-19)'!KI158</f>
        <v>346260</v>
      </c>
    </row>
    <row r="75" spans="1:10" ht="15" thickBot="1">
      <c r="A75" s="1068"/>
      <c r="B75" s="51"/>
      <c r="C75" s="1070" t="s">
        <v>46</v>
      </c>
      <c r="D75" s="7" t="s">
        <v>121</v>
      </c>
      <c r="E75" s="60">
        <f>'5-Year Plan (2014-19)'!AT158</f>
        <v>0</v>
      </c>
      <c r="F75" s="66">
        <f>'5-Year Plan (2014-19)'!CR158</f>
        <v>0</v>
      </c>
      <c r="G75" s="66">
        <f>'5-Year Plan (2014-19)'!EP158</f>
        <v>100</v>
      </c>
      <c r="H75" s="66">
        <f>'5-Year Plan (2014-19)'!GN158</f>
        <v>100</v>
      </c>
      <c r="I75" s="69">
        <f>'5-Year Plan (2014-19)'!IL158</f>
        <v>100</v>
      </c>
      <c r="J75" s="69">
        <f>'5-Year Plan (2014-19)'!KJ158</f>
        <v>100</v>
      </c>
    </row>
    <row r="76" spans="1:10" ht="15" thickBot="1">
      <c r="A76" s="1068"/>
      <c r="B76" s="52"/>
      <c r="C76" s="1070"/>
      <c r="D76" s="57" t="s">
        <v>49</v>
      </c>
      <c r="E76" s="72">
        <f>'5-Year Plan (2014-19)'!AV158</f>
        <v>0</v>
      </c>
      <c r="F76" s="73">
        <f>'5-Year Plan (2014-19)'!CT158</f>
        <v>0</v>
      </c>
      <c r="G76" s="73">
        <f>'5-Year Plan (2014-19)'!ER158</f>
        <v>204565</v>
      </c>
      <c r="H76" s="73">
        <f>'5-Year Plan (2014-19)'!GP158</f>
        <v>204565</v>
      </c>
      <c r="I76" s="74">
        <f>'5-Year Plan (2014-19)'!IN158</f>
        <v>204565</v>
      </c>
      <c r="J76" s="74">
        <f>'5-Year Plan (2014-19)'!KL158</f>
        <v>204565</v>
      </c>
    </row>
    <row r="77" spans="1:10" ht="15.75" thickBot="1">
      <c r="A77" s="1069"/>
      <c r="B77" s="1071" t="s">
        <v>73</v>
      </c>
      <c r="C77" s="1072"/>
      <c r="D77" s="64" t="s">
        <v>49</v>
      </c>
      <c r="E77" s="81">
        <f>'5-Year Plan (2014-19)'!AW158</f>
        <v>0</v>
      </c>
      <c r="F77" s="82">
        <f>'5-Year Plan (2014-19)'!CU158</f>
        <v>801378</v>
      </c>
      <c r="G77" s="82">
        <f>'5-Year Plan (2014-19)'!ES158</f>
        <v>996983</v>
      </c>
      <c r="H77" s="82">
        <f>'5-Year Plan (2014-19)'!GQ158</f>
        <v>903701</v>
      </c>
      <c r="I77" s="83">
        <f>'5-Year Plan (2014-19)'!IO158</f>
        <v>903701</v>
      </c>
      <c r="J77" s="83">
        <f>'5-Year Plan (2014-19)'!KM158</f>
        <v>903701</v>
      </c>
    </row>
    <row r="78" spans="1:10" ht="15.6" customHeight="1" thickBot="1">
      <c r="A78" s="1074" t="s">
        <v>75</v>
      </c>
      <c r="B78" s="54"/>
      <c r="C78" s="91" t="s">
        <v>86</v>
      </c>
      <c r="D78" s="57" t="s">
        <v>49</v>
      </c>
      <c r="E78" s="60">
        <f>'5-Year Plan (2014-19)'!AX158</f>
        <v>0</v>
      </c>
      <c r="F78" s="66">
        <f>'5-Year Plan (2014-19)'!CV158</f>
        <v>0</v>
      </c>
      <c r="G78" s="66">
        <f>'5-Year Plan (2014-19)'!ET158</f>
        <v>0</v>
      </c>
      <c r="H78" s="66">
        <f>'5-Year Plan (2014-19)'!GR158</f>
        <v>0</v>
      </c>
      <c r="I78" s="69">
        <f>'5-Year Plan (2014-19)'!IP158</f>
        <v>0</v>
      </c>
      <c r="J78" s="69">
        <f>'5-Year Plan (2014-19)'!KN158</f>
        <v>0</v>
      </c>
    </row>
    <row r="79" spans="1:10" ht="32.25" thickBot="1">
      <c r="A79" s="1074"/>
      <c r="B79" s="54"/>
      <c r="C79" s="62" t="s">
        <v>69</v>
      </c>
      <c r="D79" s="57" t="s">
        <v>49</v>
      </c>
      <c r="E79" s="60">
        <f>'5-Year Plan (2014-19)'!AY158</f>
        <v>5000</v>
      </c>
      <c r="F79" s="66">
        <f>'5-Year Plan (2014-19)'!CW158</f>
        <v>5000</v>
      </c>
      <c r="G79" s="66">
        <f>'5-Year Plan (2014-19)'!EU158</f>
        <v>5000</v>
      </c>
      <c r="H79" s="66">
        <f>'5-Year Plan (2014-19)'!GS158</f>
        <v>5000</v>
      </c>
      <c r="I79" s="69">
        <f>'5-Year Plan (2014-19)'!IQ158</f>
        <v>5000</v>
      </c>
      <c r="J79" s="69">
        <f>'5-Year Plan (2014-19)'!KO158</f>
        <v>5000</v>
      </c>
    </row>
    <row r="80" spans="1:10" ht="48" thickBot="1">
      <c r="A80" s="1074"/>
      <c r="B80" s="55"/>
      <c r="C80" s="62" t="s">
        <v>47</v>
      </c>
      <c r="D80" s="7" t="s">
        <v>49</v>
      </c>
      <c r="E80" s="61">
        <f>'5-Year Plan (2014-19)'!AZ158</f>
        <v>2192.8000000000002</v>
      </c>
      <c r="F80" s="70">
        <f>'5-Year Plan (2014-19)'!CX158</f>
        <v>82726.3</v>
      </c>
      <c r="G80" s="70">
        <f>'5-Year Plan (2014-19)'!EV158</f>
        <v>100637.20000000001</v>
      </c>
      <c r="H80" s="70">
        <f>'5-Year Plan (2014-19)'!GT158</f>
        <v>90695.1</v>
      </c>
      <c r="I80" s="71">
        <f>'5-Year Plan (2014-19)'!IR158</f>
        <v>90695.1</v>
      </c>
      <c r="J80" s="71">
        <f>'5-Year Plan (2014-19)'!KP158</f>
        <v>90695.1</v>
      </c>
    </row>
    <row r="81" spans="1:10" ht="15" customHeight="1" thickBot="1">
      <c r="A81" s="1075"/>
      <c r="B81" s="953" t="s">
        <v>135</v>
      </c>
      <c r="C81" s="954"/>
      <c r="D81" s="86" t="s">
        <v>49</v>
      </c>
      <c r="E81" s="87">
        <f>SUM(E78:E80)</f>
        <v>7192.8</v>
      </c>
      <c r="F81" s="87">
        <f t="shared" ref="F81:J81" si="2">SUM(F78:F80)</f>
        <v>87726.3</v>
      </c>
      <c r="G81" s="87">
        <f t="shared" si="2"/>
        <v>105637.20000000001</v>
      </c>
      <c r="H81" s="87">
        <f t="shared" si="2"/>
        <v>95695.1</v>
      </c>
      <c r="I81" s="87">
        <f t="shared" si="2"/>
        <v>95695.1</v>
      </c>
      <c r="J81" s="87">
        <f t="shared" si="2"/>
        <v>95695.1</v>
      </c>
    </row>
    <row r="82" spans="1:10" ht="15.75" thickBot="1">
      <c r="B82" s="1058" t="s">
        <v>136</v>
      </c>
      <c r="C82" s="1059"/>
      <c r="D82" s="88" t="s">
        <v>49</v>
      </c>
      <c r="E82" s="89">
        <f>SUM(E81,E77,E66)</f>
        <v>29120.799999999999</v>
      </c>
      <c r="F82" s="89">
        <f>SUM(F81,F77,F66)</f>
        <v>914989.3</v>
      </c>
      <c r="G82" s="89">
        <f>SUM(G81,G77,G66)</f>
        <v>1112009.2</v>
      </c>
      <c r="H82" s="89">
        <f>SUM(H81,H77,H66)</f>
        <v>1002646.1</v>
      </c>
      <c r="I82" s="89">
        <f>SUM(I81,I77,I66)</f>
        <v>1002646.1</v>
      </c>
      <c r="J82" s="89">
        <f t="shared" ref="J82" si="3">SUM(J81,J77,J66)</f>
        <v>1002646.1</v>
      </c>
    </row>
    <row r="86" spans="1:10" ht="15" thickBot="1"/>
    <row r="87" spans="1:10" ht="21" thickBot="1">
      <c r="E87" s="1090" t="s">
        <v>31</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(2014-19)'!E163</f>
        <v>0</v>
      </c>
      <c r="F90" s="67">
        <f>'5-Year Plan (2014-19)'!BC163</f>
        <v>0</v>
      </c>
      <c r="G90" s="67">
        <f>'5-Year Plan (2014-19)'!DA163</f>
        <v>0</v>
      </c>
      <c r="H90" s="67">
        <f>'5-Year Plan (2014-19)'!EY163</f>
        <v>0</v>
      </c>
      <c r="I90" s="68">
        <f>'5-Year Plan (2014-19)'!GW163</f>
        <v>0</v>
      </c>
      <c r="J90" s="68">
        <f>'5-Year Plan (2014-19)'!IU163</f>
        <v>0</v>
      </c>
    </row>
    <row r="91" spans="1:10" ht="15" thickBot="1">
      <c r="A91" s="1077"/>
      <c r="B91" s="1080"/>
      <c r="C91" s="1070"/>
      <c r="D91" s="57" t="s">
        <v>49</v>
      </c>
      <c r="E91" s="59">
        <f>'5-Year Plan (2014-19)'!G163</f>
        <v>0</v>
      </c>
      <c r="F91" s="66">
        <f>'5-Year Plan (2014-19)'!BE163</f>
        <v>0</v>
      </c>
      <c r="G91" s="66">
        <f>'5-Year Plan (2014-19)'!DC163</f>
        <v>0</v>
      </c>
      <c r="H91" s="66">
        <f>'5-Year Plan (2014-19)'!FA163</f>
        <v>0</v>
      </c>
      <c r="I91" s="69">
        <f>'5-Year Plan (2014-19)'!GY163</f>
        <v>0</v>
      </c>
      <c r="J91" s="69">
        <f>'5-Year Plan (2014-19)'!IW163</f>
        <v>0</v>
      </c>
    </row>
    <row r="92" spans="1:10" ht="15" thickBot="1">
      <c r="A92" s="1077"/>
      <c r="B92" s="1080"/>
      <c r="C92" s="1070" t="s">
        <v>65</v>
      </c>
      <c r="D92" s="7" t="s">
        <v>121</v>
      </c>
      <c r="E92" s="60">
        <f>'5-Year Plan (2014-19)'!H163</f>
        <v>0</v>
      </c>
      <c r="F92" s="66">
        <f>'5-Year Plan (2014-19)'!BF163</f>
        <v>20</v>
      </c>
      <c r="G92" s="66">
        <f>'5-Year Plan (2014-19)'!DD163</f>
        <v>0</v>
      </c>
      <c r="H92" s="66">
        <f>'5-Year Plan (2014-19)'!FB163</f>
        <v>25</v>
      </c>
      <c r="I92" s="69">
        <f>'5-Year Plan (2014-19)'!GZ163</f>
        <v>0</v>
      </c>
      <c r="J92" s="69">
        <f>'5-Year Plan (2014-19)'!IX163</f>
        <v>0</v>
      </c>
    </row>
    <row r="93" spans="1:10" ht="15" thickBot="1">
      <c r="A93" s="1077"/>
      <c r="B93" s="1080"/>
      <c r="C93" s="1070"/>
      <c r="D93" s="57" t="s">
        <v>49</v>
      </c>
      <c r="E93" s="60">
        <f>'5-Year Plan (2014-19)'!J163</f>
        <v>0</v>
      </c>
      <c r="F93" s="66">
        <f>'5-Year Plan (2014-19)'!BH163</f>
        <v>1625</v>
      </c>
      <c r="G93" s="66">
        <f>'5-Year Plan (2014-19)'!DF163</f>
        <v>0</v>
      </c>
      <c r="H93" s="66">
        <f>'5-Year Plan (2014-19)'!FD163</f>
        <v>1625</v>
      </c>
      <c r="I93" s="69">
        <f>'5-Year Plan (2014-19)'!HB163</f>
        <v>0</v>
      </c>
      <c r="J93" s="69">
        <f>'5-Year Plan (2014-19)'!IZ163</f>
        <v>0</v>
      </c>
    </row>
    <row r="94" spans="1:10" ht="15" thickBot="1">
      <c r="A94" s="1077"/>
      <c r="B94" s="1080"/>
      <c r="C94" s="1070" t="s">
        <v>226</v>
      </c>
      <c r="D94" s="7" t="s">
        <v>121</v>
      </c>
      <c r="E94" s="60">
        <f>'5-Year Plan (2014-19)'!K163</f>
        <v>0</v>
      </c>
      <c r="F94" s="66">
        <f>'5-Year Plan (2014-19)'!BI163</f>
        <v>0</v>
      </c>
      <c r="G94" s="66">
        <f>'5-Year Plan (2014-19)'!DG163</f>
        <v>0</v>
      </c>
      <c r="H94" s="66">
        <f>'5-Year Plan (2014-19)'!FE163</f>
        <v>0</v>
      </c>
      <c r="I94" s="69">
        <f>'5-Year Plan (2014-19)'!HC163</f>
        <v>0</v>
      </c>
      <c r="J94" s="69">
        <f>'5-Year Plan (2014-19)'!JA163</f>
        <v>0</v>
      </c>
    </row>
    <row r="95" spans="1:10" ht="15" thickBot="1">
      <c r="A95" s="1077"/>
      <c r="B95" s="1080"/>
      <c r="C95" s="1070"/>
      <c r="D95" s="57" t="s">
        <v>49</v>
      </c>
      <c r="E95" s="60">
        <f>'5-Year Plan (2014-19)'!M163</f>
        <v>0</v>
      </c>
      <c r="F95" s="66">
        <f>'5-Year Plan (2014-19)'!BK163</f>
        <v>0</v>
      </c>
      <c r="G95" s="66">
        <f>'5-Year Plan (2014-19)'!DI163</f>
        <v>0</v>
      </c>
      <c r="H95" s="66">
        <f>'5-Year Plan (2014-19)'!FG163</f>
        <v>0</v>
      </c>
      <c r="I95" s="69">
        <f>'5-Year Plan (2014-19)'!HE163</f>
        <v>0</v>
      </c>
      <c r="J95" s="69">
        <f>'5-Year Plan (2014-19)'!JC163</f>
        <v>0</v>
      </c>
    </row>
    <row r="96" spans="1:10" ht="15" customHeight="1" thickBot="1">
      <c r="A96" s="1077"/>
      <c r="B96" s="1080"/>
      <c r="C96" s="1070" t="s">
        <v>272</v>
      </c>
      <c r="D96" s="7" t="s">
        <v>121</v>
      </c>
      <c r="E96" s="60">
        <f>'5-Year Plan (2014-19)'!N163</f>
        <v>0</v>
      </c>
      <c r="F96" s="66">
        <f>'5-Year Plan (2014-19)'!BL163</f>
        <v>0</v>
      </c>
      <c r="G96" s="66">
        <f>'5-Year Plan (2014-19)'!DJ163</f>
        <v>42</v>
      </c>
      <c r="H96" s="66">
        <f>'5-Year Plan (2014-19)'!FH163</f>
        <v>0</v>
      </c>
      <c r="I96" s="69">
        <f>'5-Year Plan (2014-19)'!HF163</f>
        <v>0</v>
      </c>
      <c r="J96" s="69">
        <f>'5-Year Plan (2014-19)'!JD163</f>
        <v>0</v>
      </c>
    </row>
    <row r="97" spans="1:10" ht="15" customHeight="1" thickBot="1">
      <c r="A97" s="1077"/>
      <c r="B97" s="1081"/>
      <c r="C97" s="1070"/>
      <c r="D97" s="57" t="s">
        <v>49</v>
      </c>
      <c r="E97" s="60">
        <f>'5-Year Plan (2014-19)'!P163</f>
        <v>0</v>
      </c>
      <c r="F97" s="66">
        <f>'5-Year Plan (2014-19)'!BN163</f>
        <v>0</v>
      </c>
      <c r="G97" s="66">
        <f>'5-Year Plan (2014-19)'!DL163</f>
        <v>1344</v>
      </c>
      <c r="H97" s="66">
        <f>'5-Year Plan (2014-19)'!FJ163</f>
        <v>0</v>
      </c>
      <c r="I97" s="69">
        <f>'5-Year Plan (2014-19)'!HH163</f>
        <v>0</v>
      </c>
      <c r="J97" s="69">
        <f>'5-Year Plan (2014-19)'!JF163</f>
        <v>0</v>
      </c>
    </row>
    <row r="98" spans="1:10" ht="15.75" thickBot="1">
      <c r="A98" s="1077"/>
      <c r="B98" s="8"/>
      <c r="C98" s="1070" t="s">
        <v>43</v>
      </c>
      <c r="D98" s="7" t="s">
        <v>121</v>
      </c>
      <c r="E98" s="60">
        <f>'5-Year Plan (2014-19)'!Q163</f>
        <v>0</v>
      </c>
      <c r="F98" s="66">
        <f>'5-Year Plan (2014-19)'!BO163</f>
        <v>0</v>
      </c>
      <c r="G98" s="66">
        <f>'5-Year Plan (2014-19)'!DM163</f>
        <v>0</v>
      </c>
      <c r="H98" s="66">
        <f>'5-Year Plan (2014-19)'!FK163</f>
        <v>0</v>
      </c>
      <c r="I98" s="69">
        <f>'5-Year Plan (2014-19)'!HI163</f>
        <v>0</v>
      </c>
      <c r="J98" s="69">
        <f>'5-Year Plan (2014-19)'!JG163</f>
        <v>0</v>
      </c>
    </row>
    <row r="99" spans="1:10" ht="15" thickBot="1">
      <c r="A99" s="1077"/>
      <c r="B99" s="47"/>
      <c r="C99" s="1070"/>
      <c r="D99" s="57" t="s">
        <v>49</v>
      </c>
      <c r="E99" s="60">
        <f>'5-Year Plan (2014-19)'!S163</f>
        <v>0</v>
      </c>
      <c r="F99" s="66">
        <f>'5-Year Plan (2014-19)'!BQ163</f>
        <v>0</v>
      </c>
      <c r="G99" s="66">
        <f>'5-Year Plan (2014-19)'!DO163</f>
        <v>0</v>
      </c>
      <c r="H99" s="66">
        <f>'5-Year Plan (2014-19)'!FM163</f>
        <v>0</v>
      </c>
      <c r="I99" s="69">
        <f>'5-Year Plan (2014-19)'!HK163</f>
        <v>0</v>
      </c>
      <c r="J99" s="69">
        <f>'5-Year Plan (2014-19)'!JI163</f>
        <v>0</v>
      </c>
    </row>
    <row r="100" spans="1:10" ht="15" thickBot="1">
      <c r="A100" s="1077"/>
      <c r="B100" s="48"/>
      <c r="C100" s="1070" t="s">
        <v>41</v>
      </c>
      <c r="D100" s="7" t="s">
        <v>121</v>
      </c>
      <c r="E100" s="60">
        <f>'5-Year Plan (2014-19)'!T163</f>
        <v>0</v>
      </c>
      <c r="F100" s="66">
        <f>'5-Year Plan (2014-19)'!BR163</f>
        <v>0</v>
      </c>
      <c r="G100" s="66">
        <f>'5-Year Plan (2014-19)'!DP163</f>
        <v>20</v>
      </c>
      <c r="H100" s="66">
        <f>'5-Year Plan (2014-19)'!FN163</f>
        <v>0</v>
      </c>
      <c r="I100" s="69">
        <f>'5-Year Plan (2014-19)'!HL163</f>
        <v>0</v>
      </c>
      <c r="J100" s="69">
        <f>'5-Year Plan (2014-19)'!JJ163</f>
        <v>0</v>
      </c>
    </row>
    <row r="101" spans="1:10" ht="15" thickBot="1">
      <c r="A101" s="1077"/>
      <c r="B101" s="48"/>
      <c r="C101" s="1070"/>
      <c r="D101" s="57" t="s">
        <v>49</v>
      </c>
      <c r="E101" s="60">
        <f>'5-Year Plan (2014-19)'!V163</f>
        <v>0</v>
      </c>
      <c r="F101" s="66">
        <f>'5-Year Plan (2014-19)'!BT163</f>
        <v>0</v>
      </c>
      <c r="G101" s="66">
        <f>'5-Year Plan (2014-19)'!DR163</f>
        <v>15240</v>
      </c>
      <c r="H101" s="66">
        <f>'5-Year Plan (2014-19)'!FP163</f>
        <v>0</v>
      </c>
      <c r="I101" s="69">
        <f>'5-Year Plan (2014-19)'!HN163</f>
        <v>0</v>
      </c>
      <c r="J101" s="69">
        <f>'5-Year Plan (2014-19)'!JL163</f>
        <v>0</v>
      </c>
    </row>
    <row r="102" spans="1:10" ht="15" thickBot="1">
      <c r="A102" s="1077"/>
      <c r="B102" s="48"/>
      <c r="C102" s="963" t="s">
        <v>342</v>
      </c>
      <c r="D102" s="7" t="s">
        <v>121</v>
      </c>
      <c r="E102" s="60">
        <f>'5-Year Plan (2014-19)'!W163</f>
        <v>0</v>
      </c>
      <c r="F102" s="66">
        <f>'5-Year Plan (2014-19)'!BU163</f>
        <v>0</v>
      </c>
      <c r="G102" s="66">
        <f>'5-Year Plan (2014-19)'!DS163</f>
        <v>0</v>
      </c>
      <c r="H102" s="66">
        <f>'5-Year Plan (2014-19)'!FQ163</f>
        <v>0</v>
      </c>
      <c r="I102" s="69">
        <f>'5-Year Plan (2014-19)'!HO163</f>
        <v>0</v>
      </c>
      <c r="J102" s="69">
        <f>'5-Year Plan (2014-19)'!JM163</f>
        <v>0</v>
      </c>
    </row>
    <row r="103" spans="1:10" ht="15" customHeight="1" thickBot="1">
      <c r="A103" s="1077"/>
      <c r="B103" s="48"/>
      <c r="C103" s="964"/>
      <c r="D103" s="57" t="s">
        <v>49</v>
      </c>
      <c r="E103" s="60">
        <f>'5-Year Plan (2014-19)'!Y163</f>
        <v>0</v>
      </c>
      <c r="F103" s="66">
        <f>'5-Year Plan (2014-19)'!BW163</f>
        <v>0</v>
      </c>
      <c r="G103" s="66">
        <f>'5-Year Plan (2014-19)'!DU163</f>
        <v>0</v>
      </c>
      <c r="H103" s="66">
        <f>'5-Year Plan (2014-19)'!FS163</f>
        <v>0</v>
      </c>
      <c r="I103" s="69">
        <f>'5-Year Plan (2014-19)'!HQ163</f>
        <v>0</v>
      </c>
      <c r="J103" s="69">
        <f>'5-Year Plan (2014-19)'!JO163</f>
        <v>0</v>
      </c>
    </row>
    <row r="104" spans="1:10" ht="29.25" thickBot="1">
      <c r="A104" s="1077"/>
      <c r="B104" s="48"/>
      <c r="C104" s="1070" t="s">
        <v>52</v>
      </c>
      <c r="D104" s="7" t="s">
        <v>51</v>
      </c>
      <c r="E104" s="60">
        <f>'5-Year Plan (2014-19)'!Z163</f>
        <v>53600</v>
      </c>
      <c r="F104" s="66">
        <f>'5-Year Plan (2014-19)'!BX163</f>
        <v>0</v>
      </c>
      <c r="G104" s="66">
        <f>'5-Year Plan (2014-19)'!DV163</f>
        <v>0</v>
      </c>
      <c r="H104" s="66">
        <f>'5-Year Plan (2014-19)'!FT163</f>
        <v>0</v>
      </c>
      <c r="I104" s="69">
        <f>'5-Year Plan (2014-19)'!HR163</f>
        <v>0</v>
      </c>
      <c r="J104" s="69">
        <f>'5-Year Plan (2014-19)'!JP163</f>
        <v>0</v>
      </c>
    </row>
    <row r="105" spans="1:10" ht="15" thickBot="1">
      <c r="A105" s="1077"/>
      <c r="B105" s="48"/>
      <c r="C105" s="1070"/>
      <c r="D105" s="57" t="s">
        <v>49</v>
      </c>
      <c r="E105" s="60">
        <f>'5-Year Plan (2014-19)'!AB163</f>
        <v>42810</v>
      </c>
      <c r="F105" s="66">
        <f>'5-Year Plan (2014-19)'!BZ163</f>
        <v>0</v>
      </c>
      <c r="G105" s="66">
        <f>'5-Year Plan (2014-19)'!DX163</f>
        <v>0</v>
      </c>
      <c r="H105" s="66">
        <f>'5-Year Plan (2014-19)'!FV163</f>
        <v>0</v>
      </c>
      <c r="I105" s="69">
        <f>'5-Year Plan (2014-19)'!HT163</f>
        <v>0</v>
      </c>
      <c r="J105" s="69">
        <f>'5-Year Plan (2014-19)'!JR163</f>
        <v>0</v>
      </c>
    </row>
    <row r="106" spans="1:10" ht="29.25" thickBot="1">
      <c r="A106" s="1077"/>
      <c r="B106" s="48"/>
      <c r="C106" s="401" t="s">
        <v>50</v>
      </c>
      <c r="D106" s="7" t="s">
        <v>51</v>
      </c>
      <c r="E106" s="60">
        <f>'5-Year Plan (2014-19)'!AC163</f>
        <v>0</v>
      </c>
      <c r="F106" s="66">
        <f>'5-Year Plan (2014-19)'!CA163</f>
        <v>0</v>
      </c>
      <c r="G106" s="66">
        <f>'5-Year Plan (2014-19)'!DY163</f>
        <v>0</v>
      </c>
      <c r="H106" s="66">
        <f>'5-Year Plan (2014-19)'!FW163</f>
        <v>0</v>
      </c>
      <c r="I106" s="69">
        <f>'5-Year Plan (2014-19)'!HU163</f>
        <v>0</v>
      </c>
      <c r="J106" s="69">
        <f>'5-Year Plan (2014-19)'!JS163</f>
        <v>0</v>
      </c>
    </row>
    <row r="107" spans="1:10" ht="15" thickBot="1">
      <c r="A107" s="1077"/>
      <c r="B107" s="48"/>
      <c r="C107" s="1070" t="s">
        <v>120</v>
      </c>
      <c r="D107" s="7" t="s">
        <v>121</v>
      </c>
      <c r="E107" s="60">
        <f>'5-Year Plan (2014-19)'!AD163</f>
        <v>0</v>
      </c>
      <c r="F107" s="66">
        <f>'5-Year Plan (2014-19)'!CB163</f>
        <v>0</v>
      </c>
      <c r="G107" s="66">
        <f>'5-Year Plan (2014-19)'!DZ163</f>
        <v>0</v>
      </c>
      <c r="H107" s="66">
        <f>'5-Year Plan (2014-19)'!FX163</f>
        <v>0</v>
      </c>
      <c r="I107" s="69">
        <f>'5-Year Plan (2014-19)'!HV163</f>
        <v>0</v>
      </c>
      <c r="J107" s="69">
        <f>'5-Year Plan (2014-19)'!JT163</f>
        <v>0</v>
      </c>
    </row>
    <row r="108" spans="1:10" ht="15" thickBot="1">
      <c r="A108" s="1077"/>
      <c r="B108" s="48"/>
      <c r="C108" s="963"/>
      <c r="D108" s="57" t="s">
        <v>49</v>
      </c>
      <c r="E108" s="72">
        <f>'5-Year Plan (2014-19)'!AF163</f>
        <v>0</v>
      </c>
      <c r="F108" s="73">
        <f>'5-Year Plan (2014-19)'!CD163</f>
        <v>0</v>
      </c>
      <c r="G108" s="73">
        <f>'5-Year Plan (2014-19)'!EB163</f>
        <v>0</v>
      </c>
      <c r="H108" s="73">
        <f>'5-Year Plan (2014-19)'!FZ163</f>
        <v>0</v>
      </c>
      <c r="I108" s="74">
        <f>'5-Year Plan (2014-19)'!HX163</f>
        <v>0</v>
      </c>
      <c r="J108" s="74">
        <f>'5-Year Plan (2014-19)'!JV163</f>
        <v>0</v>
      </c>
    </row>
    <row r="109" spans="1:10" ht="15.75" thickBot="1">
      <c r="A109" s="1078"/>
      <c r="B109" s="1082" t="s">
        <v>72</v>
      </c>
      <c r="C109" s="1083"/>
      <c r="D109" s="63" t="s">
        <v>49</v>
      </c>
      <c r="E109" s="78">
        <f>'5-Year Plan (2014-19)'!AG163</f>
        <v>42810</v>
      </c>
      <c r="F109" s="79">
        <f>'5-Year Plan (2014-19)'!CE163</f>
        <v>1625</v>
      </c>
      <c r="G109" s="79">
        <f>'5-Year Plan (2014-19)'!EC163</f>
        <v>16584</v>
      </c>
      <c r="H109" s="79">
        <f>'5-Year Plan (2014-19)'!GA163</f>
        <v>1625</v>
      </c>
      <c r="I109" s="80">
        <f>'5-Year Plan (2014-19)'!HY163</f>
        <v>0</v>
      </c>
      <c r="J109" s="80">
        <f>'5-Year Plan (2014-19)'!JW163</f>
        <v>0</v>
      </c>
    </row>
    <row r="110" spans="1:10" ht="15" thickBot="1">
      <c r="A110" s="1067" t="s">
        <v>78</v>
      </c>
      <c r="B110" s="50"/>
      <c r="C110" s="1070" t="s">
        <v>68</v>
      </c>
      <c r="D110" s="7" t="s">
        <v>121</v>
      </c>
      <c r="E110" s="75">
        <f>'5-Year Plan (2014-19)'!AH163</f>
        <v>0</v>
      </c>
      <c r="F110" s="76">
        <f>'5-Year Plan (2014-19)'!CF163</f>
        <v>1000</v>
      </c>
      <c r="G110" s="76">
        <f>'5-Year Plan (2014-19)'!ED163</f>
        <v>1000</v>
      </c>
      <c r="H110" s="76">
        <f>'5-Year Plan (2014-19)'!GB163</f>
        <v>1000</v>
      </c>
      <c r="I110" s="77">
        <f>'5-Year Plan (2014-19)'!HZ163</f>
        <v>1000</v>
      </c>
      <c r="J110" s="77">
        <f>'5-Year Plan (2014-19)'!JX163</f>
        <v>1000</v>
      </c>
    </row>
    <row r="111" spans="1:10" ht="15" thickBot="1">
      <c r="A111" s="1068"/>
      <c r="B111" s="51"/>
      <c r="C111" s="1070"/>
      <c r="D111" s="57" t="s">
        <v>49</v>
      </c>
      <c r="E111" s="60">
        <f>'5-Year Plan (2014-19)'!AJ163</f>
        <v>0</v>
      </c>
      <c r="F111" s="66">
        <f>'5-Year Plan (2014-19)'!CH163</f>
        <v>20000</v>
      </c>
      <c r="G111" s="66">
        <f>'5-Year Plan (2014-19)'!EF163</f>
        <v>20000</v>
      </c>
      <c r="H111" s="66">
        <f>'5-Year Plan (2014-19)'!GD163</f>
        <v>20000</v>
      </c>
      <c r="I111" s="69">
        <f>'5-Year Plan (2014-19)'!IB163</f>
        <v>20000</v>
      </c>
      <c r="J111" s="69">
        <f>'5-Year Plan (2014-19)'!JZ163</f>
        <v>20000</v>
      </c>
    </row>
    <row r="112" spans="1:10" ht="15" thickBot="1">
      <c r="A112" s="1068"/>
      <c r="B112" s="51"/>
      <c r="C112" s="1070" t="s">
        <v>74</v>
      </c>
      <c r="D112" s="7" t="s">
        <v>121</v>
      </c>
      <c r="E112" s="60">
        <f>'5-Year Plan (2014-19)'!AK163</f>
        <v>0</v>
      </c>
      <c r="F112" s="66">
        <f>'5-Year Plan (2014-19)'!CI163</f>
        <v>0</v>
      </c>
      <c r="G112" s="66">
        <f>'5-Year Plan (2014-19)'!EG163</f>
        <v>0</v>
      </c>
      <c r="H112" s="66">
        <f>'5-Year Plan (2014-19)'!GE163</f>
        <v>0</v>
      </c>
      <c r="I112" s="69">
        <f>'5-Year Plan (2014-19)'!IC163</f>
        <v>0</v>
      </c>
      <c r="J112" s="69">
        <f>'5-Year Plan (2014-19)'!KA163</f>
        <v>0</v>
      </c>
    </row>
    <row r="113" spans="1:10" ht="15" thickBot="1">
      <c r="A113" s="1068"/>
      <c r="B113" s="51"/>
      <c r="C113" s="1070"/>
      <c r="D113" s="57" t="s">
        <v>49</v>
      </c>
      <c r="E113" s="60">
        <f>'5-Year Plan (2014-19)'!AM163</f>
        <v>0</v>
      </c>
      <c r="F113" s="66">
        <f>'5-Year Plan (2014-19)'!CK163</f>
        <v>0</v>
      </c>
      <c r="G113" s="66">
        <f>'5-Year Plan (2014-19)'!EI163</f>
        <v>0</v>
      </c>
      <c r="H113" s="66">
        <f>'5-Year Plan (2014-19)'!GG163</f>
        <v>0</v>
      </c>
      <c r="I113" s="69">
        <f>'5-Year Plan (2014-19)'!IE163</f>
        <v>0</v>
      </c>
      <c r="J113" s="69">
        <f>'5-Year Plan (2014-19)'!KC163</f>
        <v>0</v>
      </c>
    </row>
    <row r="114" spans="1:10" ht="15" thickBot="1">
      <c r="A114" s="1068"/>
      <c r="B114" s="51"/>
      <c r="C114" s="1070" t="s">
        <v>44</v>
      </c>
      <c r="D114" s="7" t="s">
        <v>121</v>
      </c>
      <c r="E114" s="60">
        <f>'5-Year Plan (2014-19)'!AN163</f>
        <v>0</v>
      </c>
      <c r="F114" s="66">
        <f>'5-Year Plan (2014-19)'!CL163</f>
        <v>0</v>
      </c>
      <c r="G114" s="66">
        <f>'5-Year Plan (2014-19)'!EJ163</f>
        <v>0</v>
      </c>
      <c r="H114" s="66">
        <f>'5-Year Plan (2014-19)'!GH163</f>
        <v>0</v>
      </c>
      <c r="I114" s="69">
        <f>'5-Year Plan (2014-19)'!IF163</f>
        <v>50</v>
      </c>
      <c r="J114" s="69">
        <f>'5-Year Plan (2014-19)'!KD163</f>
        <v>50</v>
      </c>
    </row>
    <row r="115" spans="1:10" ht="15" thickBot="1">
      <c r="A115" s="1068"/>
      <c r="B115" s="51"/>
      <c r="C115" s="1070"/>
      <c r="D115" s="57" t="s">
        <v>49</v>
      </c>
      <c r="E115" s="60">
        <f>'5-Year Plan (2014-19)'!AP163</f>
        <v>0</v>
      </c>
      <c r="F115" s="66">
        <f>'5-Year Plan (2014-19)'!CN163</f>
        <v>0</v>
      </c>
      <c r="G115" s="66">
        <f>'5-Year Plan (2014-19)'!EL163</f>
        <v>0</v>
      </c>
      <c r="H115" s="66">
        <f>'5-Year Plan (2014-19)'!GJ163</f>
        <v>0</v>
      </c>
      <c r="I115" s="69">
        <f>'5-Year Plan (2014-19)'!IH163</f>
        <v>93282</v>
      </c>
      <c r="J115" s="69">
        <f>'5-Year Plan (2014-19)'!KF163</f>
        <v>93282</v>
      </c>
    </row>
    <row r="116" spans="1:10" ht="15" thickBot="1">
      <c r="A116" s="1068"/>
      <c r="B116" s="51"/>
      <c r="C116" s="1070" t="s">
        <v>45</v>
      </c>
      <c r="D116" s="7" t="s">
        <v>121</v>
      </c>
      <c r="E116" s="60">
        <f>'5-Year Plan (2014-19)'!AQ163</f>
        <v>0</v>
      </c>
      <c r="F116" s="66">
        <f>'5-Year Plan (2014-19)'!CO163</f>
        <v>500</v>
      </c>
      <c r="G116" s="66">
        <f>'5-Year Plan (2014-19)'!EM163</f>
        <v>500</v>
      </c>
      <c r="H116" s="66">
        <f>'5-Year Plan (2014-19)'!GK163</f>
        <v>500</v>
      </c>
      <c r="I116" s="69">
        <f>'5-Year Plan (2014-19)'!II163</f>
        <v>500</v>
      </c>
      <c r="J116" s="69">
        <f>'5-Year Plan (2014-19)'!KG163</f>
        <v>500</v>
      </c>
    </row>
    <row r="117" spans="1:10" ht="15" thickBot="1">
      <c r="A117" s="1068"/>
      <c r="B117" s="51"/>
      <c r="C117" s="1070"/>
      <c r="D117" s="57" t="s">
        <v>49</v>
      </c>
      <c r="E117" s="60">
        <f>'5-Year Plan (2014-19)'!AS163</f>
        <v>0</v>
      </c>
      <c r="F117" s="66">
        <f>'5-Year Plan (2014-19)'!CQ163</f>
        <v>111000</v>
      </c>
      <c r="G117" s="66">
        <f>'5-Year Plan (2014-19)'!EO163</f>
        <v>111000</v>
      </c>
      <c r="H117" s="66">
        <f>'5-Year Plan (2014-19)'!GM163</f>
        <v>111000</v>
      </c>
      <c r="I117" s="69">
        <f>'5-Year Plan (2014-19)'!IK163</f>
        <v>111000</v>
      </c>
      <c r="J117" s="69">
        <f>'5-Year Plan (2014-19)'!KI163</f>
        <v>111000</v>
      </c>
    </row>
    <row r="118" spans="1:10" ht="15" thickBot="1">
      <c r="A118" s="1068"/>
      <c r="B118" s="51"/>
      <c r="C118" s="1070" t="s">
        <v>46</v>
      </c>
      <c r="D118" s="7" t="s">
        <v>121</v>
      </c>
      <c r="E118" s="60">
        <f>'5-Year Plan (2014-19)'!AT163</f>
        <v>0</v>
      </c>
      <c r="F118" s="66">
        <f>'5-Year Plan (2014-19)'!CR163</f>
        <v>0</v>
      </c>
      <c r="G118" s="66">
        <f>'5-Year Plan (2014-19)'!EP163</f>
        <v>0</v>
      </c>
      <c r="H118" s="66">
        <f>'5-Year Plan (2014-19)'!GN163</f>
        <v>0</v>
      </c>
      <c r="I118" s="69">
        <f>'5-Year Plan (2014-19)'!IL163</f>
        <v>0</v>
      </c>
      <c r="J118" s="69">
        <f>'5-Year Plan (2014-19)'!KJ163</f>
        <v>0</v>
      </c>
    </row>
    <row r="119" spans="1:10" ht="15" thickBot="1">
      <c r="A119" s="1068"/>
      <c r="B119" s="52"/>
      <c r="C119" s="1070"/>
      <c r="D119" s="57" t="s">
        <v>49</v>
      </c>
      <c r="E119" s="72">
        <f>'5-Year Plan (2014-19)'!AV163</f>
        <v>0</v>
      </c>
      <c r="F119" s="73">
        <f>'5-Year Plan (2014-19)'!CT163</f>
        <v>0</v>
      </c>
      <c r="G119" s="73">
        <f>'5-Year Plan (2014-19)'!ER163</f>
        <v>0</v>
      </c>
      <c r="H119" s="73">
        <f>'5-Year Plan (2014-19)'!GP163</f>
        <v>0</v>
      </c>
      <c r="I119" s="74">
        <f>'5-Year Plan (2014-19)'!IN163</f>
        <v>0</v>
      </c>
      <c r="J119" s="74">
        <f>'5-Year Plan (2014-19)'!KL163</f>
        <v>0</v>
      </c>
    </row>
    <row r="120" spans="1:10" ht="15.75" thickBot="1">
      <c r="A120" s="1069"/>
      <c r="B120" s="1071" t="s">
        <v>73</v>
      </c>
      <c r="C120" s="1072"/>
      <c r="D120" s="64" t="s">
        <v>49</v>
      </c>
      <c r="E120" s="81">
        <f>'5-Year Plan (2014-19)'!AW163</f>
        <v>0</v>
      </c>
      <c r="F120" s="82">
        <f>'5-Year Plan (2014-19)'!CU163</f>
        <v>131000</v>
      </c>
      <c r="G120" s="82">
        <f>'5-Year Plan (2014-19)'!ES163</f>
        <v>131000</v>
      </c>
      <c r="H120" s="82">
        <f>'5-Year Plan (2014-19)'!GQ163</f>
        <v>131000</v>
      </c>
      <c r="I120" s="83">
        <f>'5-Year Plan (2014-19)'!IO163</f>
        <v>224282</v>
      </c>
      <c r="J120" s="83">
        <f>'5-Year Plan (2014-19)'!KM163</f>
        <v>224282</v>
      </c>
    </row>
    <row r="121" spans="1:10" ht="15.6" customHeight="1" thickBot="1">
      <c r="A121" s="1073" t="s">
        <v>75</v>
      </c>
      <c r="B121" s="54"/>
      <c r="C121" s="91" t="s">
        <v>86</v>
      </c>
      <c r="D121" s="57" t="s">
        <v>49</v>
      </c>
      <c r="E121" s="60">
        <f>'5-Year Plan (2014-19)'!AX163</f>
        <v>0</v>
      </c>
      <c r="F121" s="66">
        <f>'5-Year Plan (2014-19)'!CV163</f>
        <v>0</v>
      </c>
      <c r="G121" s="66">
        <f>'5-Year Plan (2014-19)'!ET163</f>
        <v>0</v>
      </c>
      <c r="H121" s="66">
        <f>'5-Year Plan (2014-19)'!GR163</f>
        <v>0</v>
      </c>
      <c r="I121" s="69">
        <f>'5-Year Plan (2014-19)'!IP163</f>
        <v>0</v>
      </c>
      <c r="J121" s="69">
        <f>'5-Year Plan (2014-19)'!KN163</f>
        <v>0</v>
      </c>
    </row>
    <row r="122" spans="1:10" ht="32.25" thickBot="1">
      <c r="A122" s="1074"/>
      <c r="B122" s="54"/>
      <c r="C122" s="62" t="s">
        <v>69</v>
      </c>
      <c r="D122" s="57" t="s">
        <v>49</v>
      </c>
      <c r="E122" s="60">
        <f>'5-Year Plan (2014-19)'!AY163</f>
        <v>5000</v>
      </c>
      <c r="F122" s="66">
        <f>'5-Year Plan (2014-19)'!CW163</f>
        <v>5000</v>
      </c>
      <c r="G122" s="66">
        <f>'5-Year Plan (2014-19)'!EU163</f>
        <v>5000</v>
      </c>
      <c r="H122" s="66">
        <f>'5-Year Plan (2014-19)'!GS163</f>
        <v>5000</v>
      </c>
      <c r="I122" s="69">
        <f>'5-Year Plan (2014-19)'!IQ163</f>
        <v>5000</v>
      </c>
      <c r="J122" s="69">
        <f>'5-Year Plan (2014-19)'!KO163</f>
        <v>5000</v>
      </c>
    </row>
    <row r="123" spans="1:10" ht="48" thickBot="1">
      <c r="A123" s="1074"/>
      <c r="B123" s="55"/>
      <c r="C123" s="62" t="s">
        <v>47</v>
      </c>
      <c r="D123" s="7" t="s">
        <v>49</v>
      </c>
      <c r="E123" s="61">
        <f>'5-Year Plan (2014-19)'!AZ163</f>
        <v>4281</v>
      </c>
      <c r="F123" s="70">
        <f>'5-Year Plan (2014-19)'!CX163</f>
        <v>13262.5</v>
      </c>
      <c r="G123" s="70">
        <f>'5-Year Plan (2014-19)'!EV163</f>
        <v>14758.4</v>
      </c>
      <c r="H123" s="70">
        <f>'5-Year Plan (2014-19)'!GT163</f>
        <v>13262.5</v>
      </c>
      <c r="I123" s="71">
        <f>'5-Year Plan (2014-19)'!IR163</f>
        <v>22428.2</v>
      </c>
      <c r="J123" s="71">
        <f>'5-Year Plan (2014-19)'!KP163</f>
        <v>22428.2</v>
      </c>
    </row>
    <row r="124" spans="1:10" ht="15" customHeight="1" thickBot="1">
      <c r="A124" s="1075"/>
      <c r="B124" s="953" t="s">
        <v>135</v>
      </c>
      <c r="C124" s="954"/>
      <c r="D124" s="86" t="s">
        <v>49</v>
      </c>
      <c r="E124" s="87">
        <f>SUM(E121:E123)</f>
        <v>9281</v>
      </c>
      <c r="F124" s="87">
        <f t="shared" ref="F124:J124" si="4">SUM(F121:F123)</f>
        <v>18262.5</v>
      </c>
      <c r="G124" s="87">
        <f t="shared" si="4"/>
        <v>19758.400000000001</v>
      </c>
      <c r="H124" s="87">
        <f t="shared" si="4"/>
        <v>18262.5</v>
      </c>
      <c r="I124" s="87">
        <f t="shared" si="4"/>
        <v>27428.2</v>
      </c>
      <c r="J124" s="87">
        <f t="shared" si="4"/>
        <v>27428.2</v>
      </c>
    </row>
    <row r="125" spans="1:10" ht="15.75" thickBot="1">
      <c r="B125" s="1058" t="s">
        <v>136</v>
      </c>
      <c r="C125" s="1059"/>
      <c r="D125" s="88" t="s">
        <v>49</v>
      </c>
      <c r="E125" s="89">
        <f>SUM(E124,E120,E109)</f>
        <v>52091</v>
      </c>
      <c r="F125" s="89">
        <f>SUM(F124,F120,F109)</f>
        <v>150887.5</v>
      </c>
      <c r="G125" s="89">
        <f>SUM(G124,G120,G109)</f>
        <v>167342.39999999999</v>
      </c>
      <c r="H125" s="89">
        <f>SUM(H124,H120,H109)</f>
        <v>150887.5</v>
      </c>
      <c r="I125" s="89">
        <f>SUM(I124,I120,I109)</f>
        <v>251710.2</v>
      </c>
      <c r="J125" s="89">
        <f t="shared" ref="J125" si="5">SUM(J124,J120,J109)</f>
        <v>251710.2</v>
      </c>
    </row>
    <row r="129" spans="1:10" ht="15" thickBot="1"/>
    <row r="130" spans="1:10" ht="21" thickBot="1">
      <c r="E130" s="1090" t="s">
        <v>32</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(2014-19)'!E169</f>
        <v>0</v>
      </c>
      <c r="F133" s="67">
        <f>'5-Year Plan (2014-19)'!BC169</f>
        <v>0</v>
      </c>
      <c r="G133" s="67">
        <f>'5-Year Plan (2014-19)'!DA169</f>
        <v>0</v>
      </c>
      <c r="H133" s="67">
        <f>'5-Year Plan (2014-19)'!EY169</f>
        <v>0</v>
      </c>
      <c r="I133" s="68">
        <f>'5-Year Plan (2014-19)'!GW169</f>
        <v>0</v>
      </c>
      <c r="J133" s="68">
        <f>'5-Year Plan (2014-19)'!IU169</f>
        <v>0</v>
      </c>
    </row>
    <row r="134" spans="1:10" ht="15" thickBot="1">
      <c r="A134" s="1077"/>
      <c r="B134" s="1080"/>
      <c r="C134" s="1070"/>
      <c r="D134" s="57" t="s">
        <v>49</v>
      </c>
      <c r="E134" s="59">
        <f>'5-Year Plan (2014-19)'!G169</f>
        <v>0</v>
      </c>
      <c r="F134" s="66">
        <f>'5-Year Plan (2014-19)'!BE169</f>
        <v>0</v>
      </c>
      <c r="G134" s="66">
        <f>'5-Year Plan (2014-19)'!DC169</f>
        <v>0</v>
      </c>
      <c r="H134" s="66">
        <f>'5-Year Plan (2014-19)'!FA169</f>
        <v>0</v>
      </c>
      <c r="I134" s="69">
        <f>'5-Year Plan (2014-19)'!GY169</f>
        <v>0</v>
      </c>
      <c r="J134" s="69">
        <f>'5-Year Plan (2014-19)'!IW169</f>
        <v>0</v>
      </c>
    </row>
    <row r="135" spans="1:10" ht="15" thickBot="1">
      <c r="A135" s="1077"/>
      <c r="B135" s="1080"/>
      <c r="C135" s="1070" t="s">
        <v>65</v>
      </c>
      <c r="D135" s="7" t="s">
        <v>121</v>
      </c>
      <c r="E135" s="60">
        <f>'5-Year Plan (2014-19)'!H169</f>
        <v>0</v>
      </c>
      <c r="F135" s="66">
        <f>'5-Year Plan (2014-19)'!BF169</f>
        <v>0</v>
      </c>
      <c r="G135" s="66">
        <f>'5-Year Plan (2014-19)'!DD169</f>
        <v>0</v>
      </c>
      <c r="H135" s="66">
        <f>'5-Year Plan (2014-19)'!FB169</f>
        <v>0</v>
      </c>
      <c r="I135" s="69">
        <f>'5-Year Plan (2014-19)'!GZ169</f>
        <v>0</v>
      </c>
      <c r="J135" s="69">
        <f>'5-Year Plan (2014-19)'!IX169</f>
        <v>0</v>
      </c>
    </row>
    <row r="136" spans="1:10" ht="15" thickBot="1">
      <c r="A136" s="1077"/>
      <c r="B136" s="1080"/>
      <c r="C136" s="1070"/>
      <c r="D136" s="57" t="s">
        <v>49</v>
      </c>
      <c r="E136" s="60">
        <f>'5-Year Plan (2014-19)'!J169</f>
        <v>0</v>
      </c>
      <c r="F136" s="66">
        <f>'5-Year Plan (2014-19)'!BH169</f>
        <v>0</v>
      </c>
      <c r="G136" s="66">
        <f>'5-Year Plan (2014-19)'!DF169</f>
        <v>0</v>
      </c>
      <c r="H136" s="66">
        <f>'5-Year Plan (2014-19)'!FD169</f>
        <v>0</v>
      </c>
      <c r="I136" s="69">
        <f>'5-Year Plan (2014-19)'!HB169</f>
        <v>0</v>
      </c>
      <c r="J136" s="69">
        <f>'5-Year Plan (2014-19)'!IZ169</f>
        <v>0</v>
      </c>
    </row>
    <row r="137" spans="1:10" ht="15" thickBot="1">
      <c r="A137" s="1077"/>
      <c r="B137" s="1080"/>
      <c r="C137" s="1070" t="s">
        <v>225</v>
      </c>
      <c r="D137" s="7" t="s">
        <v>121</v>
      </c>
      <c r="E137" s="60">
        <f>'5-Year Plan (2014-19)'!K169</f>
        <v>0</v>
      </c>
      <c r="F137" s="66">
        <f>'5-Year Plan (2014-19)'!BI169</f>
        <v>0</v>
      </c>
      <c r="G137" s="66">
        <f>'5-Year Plan (2014-19)'!DG169</f>
        <v>0</v>
      </c>
      <c r="H137" s="66">
        <f>'5-Year Plan (2014-19)'!FE169</f>
        <v>0</v>
      </c>
      <c r="I137" s="69">
        <f>'5-Year Plan (2014-19)'!HC169</f>
        <v>0</v>
      </c>
      <c r="J137" s="69">
        <f>'5-Year Plan (2014-19)'!JA169</f>
        <v>0</v>
      </c>
    </row>
    <row r="138" spans="1:10" ht="15" thickBot="1">
      <c r="A138" s="1077"/>
      <c r="B138" s="1080"/>
      <c r="C138" s="1070"/>
      <c r="D138" s="57" t="s">
        <v>49</v>
      </c>
      <c r="E138" s="60">
        <f>'5-Year Plan (2014-19)'!M169</f>
        <v>0</v>
      </c>
      <c r="F138" s="66">
        <f>'5-Year Plan (2014-19)'!BK169</f>
        <v>0</v>
      </c>
      <c r="G138" s="66">
        <f>'5-Year Plan (2014-19)'!DI169</f>
        <v>0</v>
      </c>
      <c r="H138" s="66">
        <f>'5-Year Plan (2014-19)'!FG169</f>
        <v>0</v>
      </c>
      <c r="I138" s="69">
        <f>'5-Year Plan (2014-19)'!HE169</f>
        <v>0</v>
      </c>
      <c r="J138" s="69">
        <f>'5-Year Plan (2014-19)'!JC169</f>
        <v>0</v>
      </c>
    </row>
    <row r="139" spans="1:10" ht="15" customHeight="1" thickBot="1">
      <c r="A139" s="1077"/>
      <c r="B139" s="1080"/>
      <c r="C139" s="1070" t="s">
        <v>272</v>
      </c>
      <c r="D139" s="7" t="s">
        <v>121</v>
      </c>
      <c r="E139" s="60">
        <f>'5-Year Plan (2014-19)'!N169</f>
        <v>0</v>
      </c>
      <c r="F139" s="66">
        <f>'5-Year Plan (2014-19)'!BL169</f>
        <v>0</v>
      </c>
      <c r="G139" s="66">
        <f>'5-Year Plan (2014-19)'!DJ169</f>
        <v>0</v>
      </c>
      <c r="H139" s="66">
        <f>'5-Year Plan (2014-19)'!FH169</f>
        <v>0</v>
      </c>
      <c r="I139" s="69">
        <f>'5-Year Plan (2014-19)'!HF169</f>
        <v>0</v>
      </c>
      <c r="J139" s="69">
        <f>'5-Year Plan (2014-19)'!JD169</f>
        <v>0</v>
      </c>
    </row>
    <row r="140" spans="1:10" ht="15" customHeight="1" thickBot="1">
      <c r="A140" s="1077"/>
      <c r="B140" s="1081"/>
      <c r="C140" s="1070"/>
      <c r="D140" s="57" t="s">
        <v>49</v>
      </c>
      <c r="E140" s="60">
        <f>'5-Year Plan (2014-19)'!P169</f>
        <v>0</v>
      </c>
      <c r="F140" s="66">
        <f>'5-Year Plan (2014-19)'!BN169</f>
        <v>0</v>
      </c>
      <c r="G140" s="66">
        <f>'5-Year Plan (2014-19)'!DL169</f>
        <v>0</v>
      </c>
      <c r="H140" s="66">
        <f>'5-Year Plan (2014-19)'!FJ169</f>
        <v>0</v>
      </c>
      <c r="I140" s="69">
        <f>'5-Year Plan (2014-19)'!HH169</f>
        <v>0</v>
      </c>
      <c r="J140" s="69">
        <f>'5-Year Plan (2014-19)'!JF169</f>
        <v>0</v>
      </c>
    </row>
    <row r="141" spans="1:10" ht="15.75" thickBot="1">
      <c r="A141" s="1077"/>
      <c r="B141" s="8"/>
      <c r="C141" s="1070" t="s">
        <v>43</v>
      </c>
      <c r="D141" s="7" t="s">
        <v>121</v>
      </c>
      <c r="E141" s="60">
        <f>'5-Year Plan (2014-19)'!Q169</f>
        <v>0</v>
      </c>
      <c r="F141" s="66">
        <f>'5-Year Plan (2014-19)'!BO169</f>
        <v>0</v>
      </c>
      <c r="G141" s="66">
        <f>'5-Year Plan (2014-19)'!DM169</f>
        <v>0</v>
      </c>
      <c r="H141" s="66">
        <f>'5-Year Plan (2014-19)'!FK169</f>
        <v>0</v>
      </c>
      <c r="I141" s="69">
        <f>'5-Year Plan (2014-19)'!HI169</f>
        <v>0</v>
      </c>
      <c r="J141" s="69">
        <f>'5-Year Plan (2014-19)'!JG169</f>
        <v>0</v>
      </c>
    </row>
    <row r="142" spans="1:10" ht="15" thickBot="1">
      <c r="A142" s="1077"/>
      <c r="B142" s="47"/>
      <c r="C142" s="1070"/>
      <c r="D142" s="57" t="s">
        <v>49</v>
      </c>
      <c r="E142" s="60">
        <f>'5-Year Plan (2014-19)'!S169</f>
        <v>0</v>
      </c>
      <c r="F142" s="66">
        <f>'5-Year Plan (2014-19)'!BQ169</f>
        <v>0</v>
      </c>
      <c r="G142" s="66">
        <f>'5-Year Plan (2014-19)'!DO169</f>
        <v>0</v>
      </c>
      <c r="H142" s="66">
        <f>'5-Year Plan (2014-19)'!FM169</f>
        <v>0</v>
      </c>
      <c r="I142" s="69">
        <f>'5-Year Plan (2014-19)'!HK169</f>
        <v>0</v>
      </c>
      <c r="J142" s="69">
        <f>'5-Year Plan (2014-19)'!JI169</f>
        <v>0</v>
      </c>
    </row>
    <row r="143" spans="1:10" ht="15" thickBot="1">
      <c r="A143" s="1077"/>
      <c r="B143" s="48"/>
      <c r="C143" s="1070" t="s">
        <v>41</v>
      </c>
      <c r="D143" s="7" t="s">
        <v>121</v>
      </c>
      <c r="E143" s="60">
        <f>'5-Year Plan (2014-19)'!T169</f>
        <v>0</v>
      </c>
      <c r="F143" s="66">
        <f>'5-Year Plan (2014-19)'!BR169</f>
        <v>0</v>
      </c>
      <c r="G143" s="66">
        <f>'5-Year Plan (2014-19)'!DP169</f>
        <v>0</v>
      </c>
      <c r="H143" s="66">
        <f>'5-Year Plan (2014-19)'!FN169</f>
        <v>0</v>
      </c>
      <c r="I143" s="69">
        <f>'5-Year Plan (2014-19)'!HL169</f>
        <v>0</v>
      </c>
      <c r="J143" s="69">
        <f>'5-Year Plan (2014-19)'!JJ169</f>
        <v>0</v>
      </c>
    </row>
    <row r="144" spans="1:10" ht="15" thickBot="1">
      <c r="A144" s="1077"/>
      <c r="B144" s="48"/>
      <c r="C144" s="1070"/>
      <c r="D144" s="57" t="s">
        <v>49</v>
      </c>
      <c r="E144" s="60">
        <f>'5-Year Plan (2014-19)'!V169</f>
        <v>0</v>
      </c>
      <c r="F144" s="66">
        <f>'5-Year Plan (2014-19)'!BT169</f>
        <v>0</v>
      </c>
      <c r="G144" s="66">
        <f>'5-Year Plan (2014-19)'!DR169</f>
        <v>0</v>
      </c>
      <c r="H144" s="66">
        <f>'5-Year Plan (2014-19)'!FP169</f>
        <v>0</v>
      </c>
      <c r="I144" s="69">
        <f>'5-Year Plan (2014-19)'!HN169</f>
        <v>0</v>
      </c>
      <c r="J144" s="69">
        <f>'5-Year Plan (2014-19)'!JL169</f>
        <v>0</v>
      </c>
    </row>
    <row r="145" spans="1:10" ht="15" thickBot="1">
      <c r="A145" s="1077"/>
      <c r="B145" s="48"/>
      <c r="C145" s="963" t="s">
        <v>342</v>
      </c>
      <c r="D145" s="7" t="s">
        <v>121</v>
      </c>
      <c r="E145" s="60">
        <f>'5-Year Plan (2014-19)'!W169</f>
        <v>0</v>
      </c>
      <c r="F145" s="66">
        <f>'5-Year Plan (2014-19)'!BU169</f>
        <v>0</v>
      </c>
      <c r="G145" s="66">
        <f>'5-Year Plan (2014-19)'!DS169</f>
        <v>0</v>
      </c>
      <c r="H145" s="66">
        <f>'5-Year Plan (2014-19)'!FQ169</f>
        <v>0</v>
      </c>
      <c r="I145" s="69">
        <f>'5-Year Plan (2014-19)'!HO169</f>
        <v>0</v>
      </c>
      <c r="J145" s="69">
        <f>'5-Year Plan (2014-19)'!JM169</f>
        <v>0</v>
      </c>
    </row>
    <row r="146" spans="1:10" ht="15" customHeight="1" thickBot="1">
      <c r="A146" s="1077"/>
      <c r="B146" s="48"/>
      <c r="C146" s="964"/>
      <c r="D146" s="57" t="s">
        <v>49</v>
      </c>
      <c r="E146" s="60">
        <f>'5-Year Plan (2014-19)'!Y169</f>
        <v>0</v>
      </c>
      <c r="F146" s="66">
        <f>'5-Year Plan (2014-19)'!BW169</f>
        <v>0</v>
      </c>
      <c r="G146" s="66">
        <f>'5-Year Plan (2014-19)'!DU169</f>
        <v>0</v>
      </c>
      <c r="H146" s="66">
        <f>'5-Year Plan (2014-19)'!FS169</f>
        <v>0</v>
      </c>
      <c r="I146" s="69">
        <f>'5-Year Plan (2014-19)'!HQ169</f>
        <v>0</v>
      </c>
      <c r="J146" s="69">
        <f>'5-Year Plan (2014-19)'!JO169</f>
        <v>0</v>
      </c>
    </row>
    <row r="147" spans="1:10" ht="29.25" thickBot="1">
      <c r="A147" s="1077"/>
      <c r="B147" s="48"/>
      <c r="C147" s="1070" t="s">
        <v>52</v>
      </c>
      <c r="D147" s="7" t="s">
        <v>51</v>
      </c>
      <c r="E147" s="60">
        <f>'5-Year Plan (2014-19)'!Z169</f>
        <v>0</v>
      </c>
      <c r="F147" s="66">
        <f>'5-Year Plan (2014-19)'!BX169</f>
        <v>0</v>
      </c>
      <c r="G147" s="66">
        <f>'5-Year Plan (2014-19)'!DV169</f>
        <v>0</v>
      </c>
      <c r="H147" s="66">
        <f>'5-Year Plan (2014-19)'!FT169</f>
        <v>0</v>
      </c>
      <c r="I147" s="69">
        <f>'5-Year Plan (2014-19)'!HR169</f>
        <v>0</v>
      </c>
      <c r="J147" s="69">
        <f>'5-Year Plan (2014-19)'!JP169</f>
        <v>0</v>
      </c>
    </row>
    <row r="148" spans="1:10" ht="15" thickBot="1">
      <c r="A148" s="1077"/>
      <c r="B148" s="48"/>
      <c r="C148" s="1070"/>
      <c r="D148" s="57" t="s">
        <v>49</v>
      </c>
      <c r="E148" s="60">
        <f>'5-Year Plan (2014-19)'!AB169</f>
        <v>0</v>
      </c>
      <c r="F148" s="66">
        <f>'5-Year Plan (2014-19)'!BZ169</f>
        <v>0</v>
      </c>
      <c r="G148" s="66">
        <f>'5-Year Plan (2014-19)'!DX169</f>
        <v>0</v>
      </c>
      <c r="H148" s="66">
        <f>'5-Year Plan (2014-19)'!FV169</f>
        <v>0</v>
      </c>
      <c r="I148" s="69">
        <f>'5-Year Plan (2014-19)'!HT169</f>
        <v>0</v>
      </c>
      <c r="J148" s="69">
        <f>'5-Year Plan (2014-19)'!JR169</f>
        <v>0</v>
      </c>
    </row>
    <row r="149" spans="1:10" ht="29.25" thickBot="1">
      <c r="A149" s="1077"/>
      <c r="B149" s="48"/>
      <c r="C149" s="401" t="s">
        <v>50</v>
      </c>
      <c r="D149" s="7" t="s">
        <v>51</v>
      </c>
      <c r="E149" s="60">
        <f>'5-Year Plan (2014-19)'!AC169</f>
        <v>0</v>
      </c>
      <c r="F149" s="66">
        <f>'5-Year Plan (2014-19)'!CA169</f>
        <v>0</v>
      </c>
      <c r="G149" s="66">
        <f>'5-Year Plan (2014-19)'!DY169</f>
        <v>0</v>
      </c>
      <c r="H149" s="66">
        <f>'5-Year Plan (2014-19)'!FW169</f>
        <v>0</v>
      </c>
      <c r="I149" s="69">
        <f>'5-Year Plan (2014-19)'!HU169</f>
        <v>0</v>
      </c>
      <c r="J149" s="69">
        <f>'5-Year Plan (2014-19)'!JS169</f>
        <v>0</v>
      </c>
    </row>
    <row r="150" spans="1:10" ht="15" thickBot="1">
      <c r="A150" s="1077"/>
      <c r="B150" s="48"/>
      <c r="C150" s="1070" t="s">
        <v>120</v>
      </c>
      <c r="D150" s="7" t="s">
        <v>121</v>
      </c>
      <c r="E150" s="60">
        <f>'5-Year Plan (2014-19)'!AD169</f>
        <v>0</v>
      </c>
      <c r="F150" s="66">
        <f>'5-Year Plan (2014-19)'!CB169</f>
        <v>0</v>
      </c>
      <c r="G150" s="66">
        <f>'5-Year Plan (2014-19)'!DZ169</f>
        <v>0</v>
      </c>
      <c r="H150" s="66">
        <f>'5-Year Plan (2014-19)'!FX169</f>
        <v>0</v>
      </c>
      <c r="I150" s="69">
        <f>'5-Year Plan (2014-19)'!HV169</f>
        <v>0</v>
      </c>
      <c r="J150" s="69">
        <f>'5-Year Plan (2014-19)'!JT169</f>
        <v>0</v>
      </c>
    </row>
    <row r="151" spans="1:10" ht="15" thickBot="1">
      <c r="A151" s="1077"/>
      <c r="B151" s="48"/>
      <c r="C151" s="963"/>
      <c r="D151" s="57" t="s">
        <v>49</v>
      </c>
      <c r="E151" s="72">
        <f>'5-Year Plan (2014-19)'!AF169</f>
        <v>0</v>
      </c>
      <c r="F151" s="73">
        <f>'5-Year Plan (2014-19)'!CD169</f>
        <v>0</v>
      </c>
      <c r="G151" s="73">
        <f>'5-Year Plan (2014-19)'!EB169</f>
        <v>0</v>
      </c>
      <c r="H151" s="73">
        <f>'5-Year Plan (2014-19)'!FZ169</f>
        <v>0</v>
      </c>
      <c r="I151" s="74">
        <f>'5-Year Plan (2014-19)'!HX169</f>
        <v>0</v>
      </c>
      <c r="J151" s="74">
        <f>'5-Year Plan (2014-19)'!JV169</f>
        <v>0</v>
      </c>
    </row>
    <row r="152" spans="1:10" ht="15.75" thickBot="1">
      <c r="A152" s="1078"/>
      <c r="B152" s="1082" t="s">
        <v>72</v>
      </c>
      <c r="C152" s="1083"/>
      <c r="D152" s="63" t="s">
        <v>49</v>
      </c>
      <c r="E152" s="78">
        <f>'5-Year Plan (2014-19)'!AG169</f>
        <v>0</v>
      </c>
      <c r="F152" s="79">
        <f>'5-Year Plan (2014-19)'!CE169</f>
        <v>0</v>
      </c>
      <c r="G152" s="79">
        <f>'5-Year Plan (2014-19)'!EC169</f>
        <v>0</v>
      </c>
      <c r="H152" s="79">
        <f>'5-Year Plan (2014-19)'!GA169</f>
        <v>0</v>
      </c>
      <c r="I152" s="80">
        <f>'5-Year Plan (2014-19)'!HY169</f>
        <v>0</v>
      </c>
      <c r="J152" s="80">
        <f>'5-Year Plan (2014-19)'!JW169</f>
        <v>0</v>
      </c>
    </row>
    <row r="153" spans="1:10" ht="15" thickBot="1">
      <c r="A153" s="1067" t="s">
        <v>78</v>
      </c>
      <c r="B153" s="50"/>
      <c r="C153" s="1070" t="s">
        <v>68</v>
      </c>
      <c r="D153" s="7" t="s">
        <v>121</v>
      </c>
      <c r="E153" s="75">
        <f>'5-Year Plan (2014-19)'!AH169</f>
        <v>0</v>
      </c>
      <c r="F153" s="76">
        <f>'5-Year Plan (2014-19)'!CF169</f>
        <v>2170</v>
      </c>
      <c r="G153" s="76">
        <f>'5-Year Plan (2014-19)'!ED169</f>
        <v>2122</v>
      </c>
      <c r="H153" s="76">
        <f>'5-Year Plan (2014-19)'!GB169</f>
        <v>2271</v>
      </c>
      <c r="I153" s="77">
        <f>'5-Year Plan (2014-19)'!HZ169</f>
        <v>1200</v>
      </c>
      <c r="J153" s="77">
        <f>'5-Year Plan (2014-19)'!JX169</f>
        <v>1200</v>
      </c>
    </row>
    <row r="154" spans="1:10" ht="15" thickBot="1">
      <c r="A154" s="1068"/>
      <c r="B154" s="51"/>
      <c r="C154" s="1070"/>
      <c r="D154" s="57" t="s">
        <v>49</v>
      </c>
      <c r="E154" s="60">
        <f>'5-Year Plan (2014-19)'!AJ169</f>
        <v>0</v>
      </c>
      <c r="F154" s="66">
        <f>'5-Year Plan (2014-19)'!CH169</f>
        <v>244940</v>
      </c>
      <c r="G154" s="66">
        <f>'5-Year Plan (2014-19)'!EF169</f>
        <v>60500</v>
      </c>
      <c r="H154" s="66">
        <f>'5-Year Plan (2014-19)'!GD169</f>
        <v>55149</v>
      </c>
      <c r="I154" s="69">
        <f>'5-Year Plan (2014-19)'!IB169</f>
        <v>48830</v>
      </c>
      <c r="J154" s="69">
        <f>'5-Year Plan (2014-19)'!JZ169</f>
        <v>48830</v>
      </c>
    </row>
    <row r="155" spans="1:10" ht="15" thickBot="1">
      <c r="A155" s="1068"/>
      <c r="B155" s="51"/>
      <c r="C155" s="1070" t="s">
        <v>74</v>
      </c>
      <c r="D155" s="7" t="s">
        <v>121</v>
      </c>
      <c r="E155" s="60">
        <f>'5-Year Plan (2014-19)'!AK169</f>
        <v>0</v>
      </c>
      <c r="F155" s="66">
        <f>'5-Year Plan (2014-19)'!CI169</f>
        <v>0</v>
      </c>
      <c r="G155" s="66">
        <f>'5-Year Plan (2014-19)'!EG169</f>
        <v>0</v>
      </c>
      <c r="H155" s="66">
        <f>'5-Year Plan (2014-19)'!GE169</f>
        <v>0</v>
      </c>
      <c r="I155" s="69">
        <f>'5-Year Plan (2014-19)'!IC169</f>
        <v>0</v>
      </c>
      <c r="J155" s="69">
        <f>'5-Year Plan (2014-19)'!KA169</f>
        <v>0</v>
      </c>
    </row>
    <row r="156" spans="1:10" ht="15" thickBot="1">
      <c r="A156" s="1068"/>
      <c r="B156" s="51"/>
      <c r="C156" s="1070"/>
      <c r="D156" s="57" t="s">
        <v>49</v>
      </c>
      <c r="E156" s="60">
        <f>'5-Year Plan (2014-19)'!AM169</f>
        <v>0</v>
      </c>
      <c r="F156" s="66">
        <f>'5-Year Plan (2014-19)'!CK169</f>
        <v>0</v>
      </c>
      <c r="G156" s="66">
        <f>'5-Year Plan (2014-19)'!EI169</f>
        <v>0</v>
      </c>
      <c r="H156" s="66">
        <f>'5-Year Plan (2014-19)'!GG169</f>
        <v>0</v>
      </c>
      <c r="I156" s="69">
        <f>'5-Year Plan (2014-19)'!IE169</f>
        <v>0</v>
      </c>
      <c r="J156" s="69">
        <f>'5-Year Plan (2014-19)'!KC169</f>
        <v>0</v>
      </c>
    </row>
    <row r="157" spans="1:10" ht="15" thickBot="1">
      <c r="A157" s="1068"/>
      <c r="B157" s="51"/>
      <c r="C157" s="1070" t="s">
        <v>44</v>
      </c>
      <c r="D157" s="7" t="s">
        <v>121</v>
      </c>
      <c r="E157" s="60">
        <f>'5-Year Plan (2014-19)'!AN169</f>
        <v>0</v>
      </c>
      <c r="F157" s="66">
        <f>'5-Year Plan (2014-19)'!CL169</f>
        <v>52</v>
      </c>
      <c r="G157" s="66">
        <f>'5-Year Plan (2014-19)'!EJ169</f>
        <v>138</v>
      </c>
      <c r="H157" s="66">
        <f>'5-Year Plan (2014-19)'!GH169</f>
        <v>72</v>
      </c>
      <c r="I157" s="69">
        <f>'5-Year Plan (2014-19)'!IF169</f>
        <v>171</v>
      </c>
      <c r="J157" s="69">
        <f>'5-Year Plan (2014-19)'!KD169</f>
        <v>171</v>
      </c>
    </row>
    <row r="158" spans="1:10" ht="15" thickBot="1">
      <c r="A158" s="1068"/>
      <c r="B158" s="51"/>
      <c r="C158" s="1070"/>
      <c r="D158" s="57" t="s">
        <v>49</v>
      </c>
      <c r="E158" s="60">
        <f>'5-Year Plan (2014-19)'!AP169</f>
        <v>0</v>
      </c>
      <c r="F158" s="66">
        <f>'5-Year Plan (2014-19)'!CN169</f>
        <v>88700</v>
      </c>
      <c r="G158" s="66">
        <f>'5-Year Plan (2014-19)'!EL169</f>
        <v>247800</v>
      </c>
      <c r="H158" s="66">
        <f>'5-Year Plan (2014-19)'!GJ169</f>
        <v>125700</v>
      </c>
      <c r="I158" s="69">
        <f>'5-Year Plan (2014-19)'!IH169</f>
        <v>308850</v>
      </c>
      <c r="J158" s="69">
        <f>'5-Year Plan (2014-19)'!KF169</f>
        <v>308850</v>
      </c>
    </row>
    <row r="159" spans="1:10" ht="15" thickBot="1">
      <c r="A159" s="1068"/>
      <c r="B159" s="51"/>
      <c r="C159" s="1070" t="s">
        <v>45</v>
      </c>
      <c r="D159" s="7" t="s">
        <v>121</v>
      </c>
      <c r="E159" s="60">
        <f>'5-Year Plan (2014-19)'!AQ169</f>
        <v>0</v>
      </c>
      <c r="F159" s="66">
        <f>'5-Year Plan (2014-19)'!CO169</f>
        <v>1000</v>
      </c>
      <c r="G159" s="66">
        <f>'5-Year Plan (2014-19)'!EM169</f>
        <v>1020</v>
      </c>
      <c r="H159" s="66">
        <f>'5-Year Plan (2014-19)'!GK169</f>
        <v>1040</v>
      </c>
      <c r="I159" s="69">
        <f>'5-Year Plan (2014-19)'!II169</f>
        <v>1050</v>
      </c>
      <c r="J159" s="69">
        <f>'5-Year Plan (2014-19)'!KG169</f>
        <v>1050</v>
      </c>
    </row>
    <row r="160" spans="1:10" ht="15" thickBot="1">
      <c r="A160" s="1068"/>
      <c r="B160" s="51"/>
      <c r="C160" s="1070"/>
      <c r="D160" s="57" t="s">
        <v>49</v>
      </c>
      <c r="E160" s="60">
        <f>'5-Year Plan (2014-19)'!AS169</f>
        <v>0</v>
      </c>
      <c r="F160" s="66">
        <f>'5-Year Plan (2014-19)'!CQ169</f>
        <v>222000</v>
      </c>
      <c r="G160" s="66">
        <f>'5-Year Plan (2014-19)'!EO169</f>
        <v>226440</v>
      </c>
      <c r="H160" s="66">
        <f>'5-Year Plan (2014-19)'!GM169</f>
        <v>230880</v>
      </c>
      <c r="I160" s="69">
        <f>'5-Year Plan (2014-19)'!IK169</f>
        <v>233100</v>
      </c>
      <c r="J160" s="69">
        <f>'5-Year Plan (2014-19)'!KI169</f>
        <v>233100</v>
      </c>
    </row>
    <row r="161" spans="1:10" ht="15" thickBot="1">
      <c r="A161" s="1068"/>
      <c r="B161" s="51"/>
      <c r="C161" s="1070" t="s">
        <v>46</v>
      </c>
      <c r="D161" s="7" t="s">
        <v>121</v>
      </c>
      <c r="E161" s="60">
        <f>'5-Year Plan (2014-19)'!AT169</f>
        <v>0</v>
      </c>
      <c r="F161" s="66">
        <f>'5-Year Plan (2014-19)'!CR169</f>
        <v>0</v>
      </c>
      <c r="G161" s="66">
        <f>'5-Year Plan (2014-19)'!EP169</f>
        <v>0</v>
      </c>
      <c r="H161" s="66">
        <f>'5-Year Plan (2014-19)'!GN169</f>
        <v>0</v>
      </c>
      <c r="I161" s="69">
        <f>'5-Year Plan (2014-19)'!IL169</f>
        <v>0</v>
      </c>
      <c r="J161" s="69">
        <f>'5-Year Plan (2014-19)'!KJ169</f>
        <v>0</v>
      </c>
    </row>
    <row r="162" spans="1:10" ht="15" thickBot="1">
      <c r="A162" s="1068"/>
      <c r="B162" s="52"/>
      <c r="C162" s="1070"/>
      <c r="D162" s="57" t="s">
        <v>49</v>
      </c>
      <c r="E162" s="72">
        <f>'5-Year Plan (2014-19)'!AV169</f>
        <v>0</v>
      </c>
      <c r="F162" s="73">
        <f>'5-Year Plan (2014-19)'!CT169</f>
        <v>0</v>
      </c>
      <c r="G162" s="73">
        <f>'5-Year Plan (2014-19)'!ER169</f>
        <v>6040</v>
      </c>
      <c r="H162" s="73">
        <f>'5-Year Plan (2014-19)'!GP169</f>
        <v>0</v>
      </c>
      <c r="I162" s="74">
        <f>'5-Year Plan (2014-19)'!IN169</f>
        <v>0</v>
      </c>
      <c r="J162" s="74">
        <f>'5-Year Plan (2014-19)'!KL169</f>
        <v>0</v>
      </c>
    </row>
    <row r="163" spans="1:10" ht="15.75" thickBot="1">
      <c r="A163" s="1069"/>
      <c r="B163" s="1071" t="s">
        <v>73</v>
      </c>
      <c r="C163" s="1072"/>
      <c r="D163" s="64" t="s">
        <v>49</v>
      </c>
      <c r="E163" s="81">
        <f>'5-Year Plan (2014-19)'!AW169</f>
        <v>0</v>
      </c>
      <c r="F163" s="82">
        <f>'5-Year Plan (2014-19)'!CU169</f>
        <v>555640</v>
      </c>
      <c r="G163" s="82">
        <f>'5-Year Plan (2014-19)'!ES169</f>
        <v>540780</v>
      </c>
      <c r="H163" s="82">
        <f>'5-Year Plan (2014-19)'!GQ169</f>
        <v>411729</v>
      </c>
      <c r="I163" s="83">
        <f>'5-Year Plan (2014-19)'!IO169</f>
        <v>590780</v>
      </c>
      <c r="J163" s="83">
        <f>'5-Year Plan (2014-19)'!KM169</f>
        <v>590780</v>
      </c>
    </row>
    <row r="164" spans="1:10" ht="15.6" customHeight="1" thickBot="1">
      <c r="A164" s="1073" t="s">
        <v>75</v>
      </c>
      <c r="B164" s="54"/>
      <c r="C164" s="91" t="s">
        <v>86</v>
      </c>
      <c r="D164" s="57" t="s">
        <v>49</v>
      </c>
      <c r="E164" s="60">
        <f>'5-Year Plan (2014-19)'!AX169</f>
        <v>0</v>
      </c>
      <c r="F164" s="66">
        <f>'5-Year Plan (2014-19)'!CV169</f>
        <v>0</v>
      </c>
      <c r="G164" s="66">
        <f>'5-Year Plan (2014-19)'!ET169</f>
        <v>0</v>
      </c>
      <c r="H164" s="66">
        <f>'5-Year Plan (2014-19)'!GR169</f>
        <v>0</v>
      </c>
      <c r="I164" s="69">
        <f>'5-Year Plan (2014-19)'!IP169</f>
        <v>0</v>
      </c>
      <c r="J164" s="69">
        <f>'5-Year Plan (2014-19)'!KN169</f>
        <v>0</v>
      </c>
    </row>
    <row r="165" spans="1:10" ht="32.25" thickBot="1">
      <c r="A165" s="1074"/>
      <c r="B165" s="54"/>
      <c r="C165" s="62" t="s">
        <v>69</v>
      </c>
      <c r="D165" s="57" t="s">
        <v>49</v>
      </c>
      <c r="E165" s="60">
        <f>'5-Year Plan (2014-19)'!AY169</f>
        <v>5000</v>
      </c>
      <c r="F165" s="66">
        <f>'5-Year Plan (2014-19)'!CW169</f>
        <v>5000</v>
      </c>
      <c r="G165" s="66">
        <f>'5-Year Plan (2014-19)'!EU169</f>
        <v>5000</v>
      </c>
      <c r="H165" s="66">
        <f>'5-Year Plan (2014-19)'!GS169</f>
        <v>5000</v>
      </c>
      <c r="I165" s="69">
        <f>'5-Year Plan (2014-19)'!IQ169</f>
        <v>5000</v>
      </c>
      <c r="J165" s="69">
        <f>'5-Year Plan (2014-19)'!KO169</f>
        <v>5000</v>
      </c>
    </row>
    <row r="166" spans="1:10" ht="48" thickBot="1">
      <c r="A166" s="1074"/>
      <c r="B166" s="55"/>
      <c r="C166" s="62" t="s">
        <v>47</v>
      </c>
      <c r="D166" s="7" t="s">
        <v>49</v>
      </c>
      <c r="E166" s="61">
        <f>'5-Year Plan (2014-19)'!AZ169</f>
        <v>0</v>
      </c>
      <c r="F166" s="70">
        <f>'5-Year Plan (2014-19)'!CX169</f>
        <v>55564</v>
      </c>
      <c r="G166" s="70">
        <f>'5-Year Plan (2014-19)'!EV169</f>
        <v>54078</v>
      </c>
      <c r="H166" s="70">
        <f>'5-Year Plan (2014-19)'!GT169</f>
        <v>41172.9</v>
      </c>
      <c r="I166" s="71">
        <f>'5-Year Plan (2014-19)'!IR169</f>
        <v>59078</v>
      </c>
      <c r="J166" s="71">
        <f>'5-Year Plan (2014-19)'!KP169</f>
        <v>59078</v>
      </c>
    </row>
    <row r="167" spans="1:10" ht="15" customHeight="1" thickBot="1">
      <c r="A167" s="1075"/>
      <c r="B167" s="953" t="s">
        <v>135</v>
      </c>
      <c r="C167" s="954"/>
      <c r="D167" s="86" t="s">
        <v>49</v>
      </c>
      <c r="E167" s="87">
        <f>SUM(E164:E166)</f>
        <v>5000</v>
      </c>
      <c r="F167" s="87">
        <f t="shared" ref="F167:J167" si="6">SUM(F164:F166)</f>
        <v>60564</v>
      </c>
      <c r="G167" s="87">
        <f t="shared" si="6"/>
        <v>59078</v>
      </c>
      <c r="H167" s="87">
        <f t="shared" si="6"/>
        <v>46172.9</v>
      </c>
      <c r="I167" s="87">
        <f t="shared" si="6"/>
        <v>64078</v>
      </c>
      <c r="J167" s="87">
        <f t="shared" si="6"/>
        <v>64078</v>
      </c>
    </row>
    <row r="168" spans="1:10" ht="15.75" thickBot="1">
      <c r="B168" s="1058" t="s">
        <v>136</v>
      </c>
      <c r="C168" s="1059"/>
      <c r="D168" s="88" t="s">
        <v>49</v>
      </c>
      <c r="E168" s="89">
        <f>SUM(E167,E163,E152)</f>
        <v>5000</v>
      </c>
      <c r="F168" s="89">
        <f>SUM(F167,F163,F152)</f>
        <v>616204</v>
      </c>
      <c r="G168" s="89">
        <f>SUM(G167,G163,G152)</f>
        <v>599858</v>
      </c>
      <c r="H168" s="89">
        <f>SUM(H167,H163,H152)</f>
        <v>457901.9</v>
      </c>
      <c r="I168" s="89">
        <f>SUM(I167,I163,I152)</f>
        <v>654858</v>
      </c>
      <c r="J168" s="89">
        <f t="shared" ref="J168" si="7">SUM(J167,J163,J152)</f>
        <v>654858</v>
      </c>
    </row>
  </sheetData>
  <sheetProtection sheet="1" objects="1" scenarios="1"/>
  <mergeCells count="96">
    <mergeCell ref="C59:C60"/>
    <mergeCell ref="C102:C103"/>
    <mergeCell ref="C145:C146"/>
    <mergeCell ref="A164:A167"/>
    <mergeCell ref="B167:C167"/>
    <mergeCell ref="B152:C152"/>
    <mergeCell ref="A121:A124"/>
    <mergeCell ref="B124:C124"/>
    <mergeCell ref="B125:C125"/>
    <mergeCell ref="A110:A120"/>
    <mergeCell ref="C110:C111"/>
    <mergeCell ref="C112:C113"/>
    <mergeCell ref="C114:C115"/>
    <mergeCell ref="C116:C117"/>
    <mergeCell ref="C118:C119"/>
    <mergeCell ref="B120:C120"/>
    <mergeCell ref="B168:C168"/>
    <mergeCell ref="A153:A163"/>
    <mergeCell ref="C153:C154"/>
    <mergeCell ref="C155:C156"/>
    <mergeCell ref="C157:C158"/>
    <mergeCell ref="C159:C160"/>
    <mergeCell ref="C161:C162"/>
    <mergeCell ref="B163:C163"/>
    <mergeCell ref="E130:J130"/>
    <mergeCell ref="E131:J131"/>
    <mergeCell ref="A133:A152"/>
    <mergeCell ref="B133:B140"/>
    <mergeCell ref="C133:C134"/>
    <mergeCell ref="C135:C136"/>
    <mergeCell ref="C137:C138"/>
    <mergeCell ref="C139:C140"/>
    <mergeCell ref="C141:C142"/>
    <mergeCell ref="C143:C144"/>
    <mergeCell ref="C147:C148"/>
    <mergeCell ref="C150:C151"/>
    <mergeCell ref="B109:C109"/>
    <mergeCell ref="A78:A81"/>
    <mergeCell ref="B81:C81"/>
    <mergeCell ref="B82:C82"/>
    <mergeCell ref="E87:J87"/>
    <mergeCell ref="E88:J88"/>
    <mergeCell ref="A90:A109"/>
    <mergeCell ref="B90:B97"/>
    <mergeCell ref="C90:C91"/>
    <mergeCell ref="C92:C93"/>
    <mergeCell ref="C94:C95"/>
    <mergeCell ref="C96:C97"/>
    <mergeCell ref="C98:C99"/>
    <mergeCell ref="C100:C101"/>
    <mergeCell ref="C104:C105"/>
    <mergeCell ref="C107:C108"/>
    <mergeCell ref="A67:A77"/>
    <mergeCell ref="C67:C68"/>
    <mergeCell ref="C69:C70"/>
    <mergeCell ref="C71:C72"/>
    <mergeCell ref="C73:C74"/>
    <mergeCell ref="C75:C76"/>
    <mergeCell ref="B77:C77"/>
    <mergeCell ref="B66:C66"/>
    <mergeCell ref="A35:A38"/>
    <mergeCell ref="B38:C38"/>
    <mergeCell ref="B39:C39"/>
    <mergeCell ref="E44:J44"/>
    <mergeCell ref="E45:J45"/>
    <mergeCell ref="A47:A66"/>
    <mergeCell ref="B47:B54"/>
    <mergeCell ref="C47:C48"/>
    <mergeCell ref="C49:C50"/>
    <mergeCell ref="C51:C52"/>
    <mergeCell ref="C53:C54"/>
    <mergeCell ref="C55:C56"/>
    <mergeCell ref="C57:C58"/>
    <mergeCell ref="C61:C62"/>
    <mergeCell ref="C64:C65"/>
    <mergeCell ref="A24:A34"/>
    <mergeCell ref="C24:C25"/>
    <mergeCell ref="C26:C27"/>
    <mergeCell ref="C28:C29"/>
    <mergeCell ref="C30:C31"/>
    <mergeCell ref="C32:C33"/>
    <mergeCell ref="B34:C34"/>
    <mergeCell ref="E1:J1"/>
    <mergeCell ref="E2:J2"/>
    <mergeCell ref="A4:A23"/>
    <mergeCell ref="B4:B11"/>
    <mergeCell ref="C4:C5"/>
    <mergeCell ref="C6:C7"/>
    <mergeCell ref="C8:C9"/>
    <mergeCell ref="C10:C11"/>
    <mergeCell ref="C12:C13"/>
    <mergeCell ref="C14:C15"/>
    <mergeCell ref="C18:C19"/>
    <mergeCell ref="C21:C22"/>
    <mergeCell ref="B23:C23"/>
    <mergeCell ref="C16:C17"/>
  </mergeCells>
  <pageMargins left="0.7" right="0.7" top="0.75" bottom="0.75" header="0.3" footer="0.3"/>
  <pageSetup orientation="portrait" horizontalDpi="360" verticalDpi="360" r:id="rId1"/>
  <drawing r:id="rId2"/>
</worksheet>
</file>

<file path=xl/worksheets/sheet20.xml><?xml version="1.0" encoding="utf-8"?>
<worksheet xmlns="http://schemas.openxmlformats.org/spreadsheetml/2006/main" xmlns:r="http://schemas.openxmlformats.org/officeDocument/2006/relationships">
  <sheetPr>
    <tabColor theme="8" tint="0.59999389629810485"/>
    <pageSetUpPr fitToPage="1"/>
  </sheetPr>
  <dimension ref="A1:BA26"/>
  <sheetViews>
    <sheetView topLeftCell="K1" zoomScale="80" zoomScaleNormal="80" workbookViewId="0">
      <selection activeCell="V6" sqref="V6:V26"/>
    </sheetView>
  </sheetViews>
  <sheetFormatPr defaultRowHeight="15"/>
  <cols>
    <col min="2" max="3" width="13.7109375" customWidth="1"/>
    <col min="41" max="41" width="12.28515625" customWidth="1"/>
    <col min="44" max="44" width="11.140625" customWidth="1"/>
    <col min="48" max="48" width="12.5703125" customWidth="1"/>
    <col min="52" max="52" width="11.14062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589" t="s">
        <v>49</v>
      </c>
      <c r="BA5" s="592"/>
    </row>
    <row r="6" spans="1:53">
      <c r="A6" s="614" t="s">
        <v>29</v>
      </c>
      <c r="B6" s="332"/>
      <c r="C6" s="615"/>
      <c r="D6" s="182">
        <f>'5-Year Plan (2014-19)'!BC153</f>
        <v>0</v>
      </c>
      <c r="E6" s="182" t="str">
        <f>'5-Year Plan (2014-19)'!BD153</f>
        <v/>
      </c>
      <c r="F6" s="186">
        <f>'5-Year Plan (2014-19)'!BE153</f>
        <v>0</v>
      </c>
      <c r="G6" s="182">
        <f>'5-Year Plan (2014-19)'!BF153</f>
        <v>0</v>
      </c>
      <c r="H6" s="182" t="str">
        <f>'5-Year Plan (2014-19)'!BG153</f>
        <v/>
      </c>
      <c r="I6" s="186">
        <f>'5-Year Plan (2014-19)'!BH153</f>
        <v>0</v>
      </c>
      <c r="J6" s="182">
        <f>'5-Year Plan (2014-19)'!BI153</f>
        <v>0</v>
      </c>
      <c r="K6" s="182" t="str">
        <f>'5-Year Plan (2014-19)'!BJ153</f>
        <v/>
      </c>
      <c r="L6" s="186">
        <f>'5-Year Plan (2014-19)'!BK153</f>
        <v>0</v>
      </c>
      <c r="M6" s="182">
        <f>'5-Year Plan (2014-19)'!BL153</f>
        <v>0</v>
      </c>
      <c r="N6" s="182" t="str">
        <f>'5-Year Plan (2014-19)'!BM153</f>
        <v/>
      </c>
      <c r="O6" s="186">
        <f>'5-Year Plan (2014-19)'!BN153</f>
        <v>0</v>
      </c>
      <c r="P6" s="182">
        <f>'5-Year Plan (2014-19)'!BO153</f>
        <v>0</v>
      </c>
      <c r="Q6" s="182" t="str">
        <f>'5-Year Plan (2014-19)'!BP153</f>
        <v/>
      </c>
      <c r="R6" s="186">
        <f>'5-Year Plan (2014-19)'!BQ153</f>
        <v>0</v>
      </c>
      <c r="S6" s="182">
        <f>'5-Year Plan (2014-19)'!BR153</f>
        <v>0</v>
      </c>
      <c r="T6" s="182" t="str">
        <f>'5-Year Plan (2014-19)'!BS153</f>
        <v/>
      </c>
      <c r="U6" s="186">
        <f>'5-Year Plan (2014-19)'!BT153</f>
        <v>0</v>
      </c>
      <c r="V6" s="698"/>
      <c r="W6" s="186"/>
      <c r="X6" s="186"/>
      <c r="Y6" s="182">
        <f>'5-Year Plan (2014-19)'!BX153</f>
        <v>0</v>
      </c>
      <c r="Z6" s="249" t="str">
        <f>'5-Year Plan (2014-19)'!BY153</f>
        <v/>
      </c>
      <c r="AA6" s="186">
        <f>'5-Year Plan (2014-19)'!BZ153</f>
        <v>0</v>
      </c>
      <c r="AB6" s="182">
        <f>'5-Year Plan (2014-19)'!CA153</f>
        <v>0</v>
      </c>
      <c r="AC6" s="182">
        <f>'5-Year Plan (2014-19)'!CB153</f>
        <v>0</v>
      </c>
      <c r="AD6" s="182" t="str">
        <f>'5-Year Plan (2014-19)'!CC153</f>
        <v/>
      </c>
      <c r="AE6" s="186">
        <f>'5-Year Plan (2014-19)'!CD153</f>
        <v>0</v>
      </c>
      <c r="AF6" s="186">
        <f>'5-Year Plan (2014-19)'!CE153</f>
        <v>0</v>
      </c>
      <c r="AG6" s="182">
        <f>'5-Year Plan (2014-19)'!CF153</f>
        <v>0</v>
      </c>
      <c r="AH6" s="182" t="str">
        <f>'5-Year Plan (2014-19)'!CG153</f>
        <v/>
      </c>
      <c r="AI6" s="186">
        <f>'5-Year Plan (2014-19)'!CH153</f>
        <v>0</v>
      </c>
      <c r="AJ6" s="182">
        <f>'5-Year Plan (2014-19)'!CI153</f>
        <v>0</v>
      </c>
      <c r="AK6" s="182" t="str">
        <f>'5-Year Plan (2014-19)'!CJ153</f>
        <v/>
      </c>
      <c r="AL6" s="186">
        <f>'5-Year Plan (2014-19)'!CK153</f>
        <v>0</v>
      </c>
      <c r="AM6" s="182">
        <f>'5-Year Plan (2014-19)'!CL153</f>
        <v>0</v>
      </c>
      <c r="AN6" s="182" t="str">
        <f>'5-Year Plan (2014-19)'!CM153</f>
        <v/>
      </c>
      <c r="AO6" s="186">
        <f>'5-Year Plan (2014-19)'!CN153</f>
        <v>0</v>
      </c>
      <c r="AP6" s="182">
        <f>'5-Year Plan (2014-19)'!CO153</f>
        <v>0</v>
      </c>
      <c r="AQ6" s="182" t="str">
        <f>'5-Year Plan (2014-19)'!CP153</f>
        <v/>
      </c>
      <c r="AR6" s="186">
        <f>'5-Year Plan (2014-19)'!CQ153</f>
        <v>0</v>
      </c>
      <c r="AS6" s="182">
        <f>'5-Year Plan (2014-19)'!CR153</f>
        <v>0</v>
      </c>
      <c r="AT6" s="182" t="str">
        <f>'5-Year Plan (2014-19)'!CS153</f>
        <v/>
      </c>
      <c r="AU6" s="186">
        <f>'5-Year Plan (2014-19)'!CT153</f>
        <v>0</v>
      </c>
      <c r="AV6" s="186">
        <f>'5-Year Plan (2014-19)'!CU153</f>
        <v>0</v>
      </c>
      <c r="AW6" s="186">
        <f>'5-Year Plan (2014-19)'!CV153</f>
        <v>0</v>
      </c>
      <c r="AX6" s="186">
        <f>'5-Year Plan (2014-19)'!CW153</f>
        <v>0</v>
      </c>
      <c r="AY6" s="186">
        <f>'5-Year Plan (2014-19)'!CX153</f>
        <v>0</v>
      </c>
      <c r="AZ6" s="336">
        <f>'5-Year Plan (2014-19)'!CY153</f>
        <v>0</v>
      </c>
      <c r="BA6" s="180"/>
    </row>
    <row r="7" spans="1:53">
      <c r="A7" s="616"/>
      <c r="B7" s="26" t="s">
        <v>30</v>
      </c>
      <c r="C7" s="17" t="s">
        <v>1</v>
      </c>
      <c r="D7" s="32">
        <f>'5-Year Plan (2014-19)'!BC154</f>
        <v>0</v>
      </c>
      <c r="E7" s="32" t="str">
        <f>'5-Year Plan (2014-19)'!BD154</f>
        <v/>
      </c>
      <c r="F7" s="35">
        <f>'5-Year Plan (2014-19)'!BE154</f>
        <v>0</v>
      </c>
      <c r="G7" s="32">
        <f>'5-Year Plan (2014-19)'!BF154</f>
        <v>411</v>
      </c>
      <c r="H7" s="32">
        <f>'5-Year Plan (2014-19)'!BG154</f>
        <v>62.980535279805352</v>
      </c>
      <c r="I7" s="35">
        <f>'5-Year Plan (2014-19)'!BH154</f>
        <v>25885</v>
      </c>
      <c r="J7" s="32">
        <f>'5-Year Plan (2014-19)'!BI154</f>
        <v>0</v>
      </c>
      <c r="K7" s="32" t="str">
        <f>'5-Year Plan (2014-19)'!BJ154</f>
        <v/>
      </c>
      <c r="L7" s="35">
        <f>'5-Year Plan (2014-19)'!BK154</f>
        <v>0</v>
      </c>
      <c r="M7" s="32">
        <f>'5-Year Plan (2014-19)'!BL154</f>
        <v>0</v>
      </c>
      <c r="N7" s="32" t="str">
        <f>'5-Year Plan (2014-19)'!BM154</f>
        <v/>
      </c>
      <c r="O7" s="35">
        <f>'5-Year Plan (2014-19)'!BN154</f>
        <v>0</v>
      </c>
      <c r="P7" s="32">
        <f>'5-Year Plan (2014-19)'!BO154</f>
        <v>0</v>
      </c>
      <c r="Q7" s="32" t="str">
        <f>'5-Year Plan (2014-19)'!BP154</f>
        <v/>
      </c>
      <c r="R7" s="35">
        <f>'5-Year Plan (2014-19)'!BQ154</f>
        <v>0</v>
      </c>
      <c r="S7" s="32">
        <f>'5-Year Plan (2014-19)'!BR154</f>
        <v>0</v>
      </c>
      <c r="T7" s="32" t="str">
        <f>'5-Year Plan (2014-19)'!BS154</f>
        <v/>
      </c>
      <c r="U7" s="35">
        <f>'5-Year Plan (2014-19)'!BT154</f>
        <v>0</v>
      </c>
      <c r="V7" s="669"/>
      <c r="W7" s="35"/>
      <c r="X7" s="35"/>
      <c r="Y7" s="32">
        <f>'5-Year Plan (2014-19)'!BX154</f>
        <v>0</v>
      </c>
      <c r="Z7" s="229" t="str">
        <f>'5-Year Plan (2014-19)'!BY154</f>
        <v/>
      </c>
      <c r="AA7" s="35">
        <f>'5-Year Plan (2014-19)'!BZ154</f>
        <v>0</v>
      </c>
      <c r="AB7" s="32">
        <f>'5-Year Plan (2014-19)'!CA154</f>
        <v>0</v>
      </c>
      <c r="AC7" s="32">
        <f>'5-Year Plan (2014-19)'!CB154</f>
        <v>0</v>
      </c>
      <c r="AD7" s="32" t="str">
        <f>'5-Year Plan (2014-19)'!CC154</f>
        <v/>
      </c>
      <c r="AE7" s="35">
        <f>'5-Year Plan (2014-19)'!CD154</f>
        <v>0</v>
      </c>
      <c r="AF7" s="35">
        <f>'5-Year Plan (2014-19)'!CE154</f>
        <v>25885</v>
      </c>
      <c r="AG7" s="489">
        <f>'5-Year Plan (2014-19)'!CF154</f>
        <v>760</v>
      </c>
      <c r="AH7" s="489">
        <f>'5-Year Plan (2014-19)'!CG154</f>
        <v>74.78947368421052</v>
      </c>
      <c r="AI7" s="490">
        <f>'5-Year Plan (2014-19)'!CH154</f>
        <v>56840</v>
      </c>
      <c r="AJ7" s="489">
        <f>'5-Year Plan (2014-19)'!CI154</f>
        <v>0</v>
      </c>
      <c r="AK7" s="32" t="str">
        <f>'5-Year Plan (2014-19)'!CJ154</f>
        <v/>
      </c>
      <c r="AL7" s="35">
        <f>'5-Year Plan (2014-19)'!CK154</f>
        <v>0</v>
      </c>
      <c r="AM7" s="32">
        <f>'5-Year Plan (2014-19)'!CL154</f>
        <v>180</v>
      </c>
      <c r="AN7" s="32">
        <f>'5-Year Plan (2014-19)'!CM154</f>
        <v>1865.6555555555556</v>
      </c>
      <c r="AO7" s="35">
        <f>'5-Year Plan (2014-19)'!CN154</f>
        <v>335818</v>
      </c>
      <c r="AP7" s="32">
        <f>'5-Year Plan (2014-19)'!CO154</f>
        <v>0</v>
      </c>
      <c r="AQ7" s="32" t="str">
        <f>'5-Year Plan (2014-19)'!CP154</f>
        <v/>
      </c>
      <c r="AR7" s="35">
        <f>'5-Year Plan (2014-19)'!CQ154</f>
        <v>0</v>
      </c>
      <c r="AS7" s="32">
        <f>'5-Year Plan (2014-19)'!CR154</f>
        <v>0</v>
      </c>
      <c r="AT7" s="32" t="str">
        <f>'5-Year Plan (2014-19)'!CS154</f>
        <v/>
      </c>
      <c r="AU7" s="35">
        <f>'5-Year Plan (2014-19)'!CT154</f>
        <v>0</v>
      </c>
      <c r="AV7" s="35">
        <f>'5-Year Plan (2014-19)'!CU154</f>
        <v>392658</v>
      </c>
      <c r="AW7" s="35">
        <f>'5-Year Plan (2014-19)'!CV154</f>
        <v>0</v>
      </c>
      <c r="AX7" s="35">
        <f>'5-Year Plan (2014-19)'!CW154</f>
        <v>5000</v>
      </c>
      <c r="AY7" s="399">
        <f>'5-Year Plan (2014-19)'!CX154</f>
        <v>41854.300000000003</v>
      </c>
      <c r="AZ7" s="206">
        <f>'5-Year Plan (2014-19)'!CY154</f>
        <v>465397.3</v>
      </c>
      <c r="BA7" s="45"/>
    </row>
    <row r="8" spans="1:53">
      <c r="A8" s="616"/>
      <c r="B8" s="16"/>
      <c r="C8" s="17" t="s">
        <v>55</v>
      </c>
      <c r="D8" s="32">
        <f>'5-Year Plan (2014-19)'!BC155</f>
        <v>0</v>
      </c>
      <c r="E8" s="32" t="str">
        <f>'5-Year Plan (2014-19)'!BD155</f>
        <v/>
      </c>
      <c r="F8" s="35">
        <f>'5-Year Plan (2014-19)'!BE155</f>
        <v>0</v>
      </c>
      <c r="G8" s="32">
        <f>'5-Year Plan (2014-19)'!BF155</f>
        <v>0</v>
      </c>
      <c r="H8" s="32" t="str">
        <f>'5-Year Plan (2014-19)'!BG155</f>
        <v/>
      </c>
      <c r="I8" s="35">
        <f>'5-Year Plan (2014-19)'!BH155</f>
        <v>0</v>
      </c>
      <c r="J8" s="32">
        <f>'5-Year Plan (2014-19)'!BI155</f>
        <v>0</v>
      </c>
      <c r="K8" s="32" t="str">
        <f>'5-Year Plan (2014-19)'!BJ155</f>
        <v/>
      </c>
      <c r="L8" s="35">
        <f>'5-Year Plan (2014-19)'!BK155</f>
        <v>0</v>
      </c>
      <c r="M8" s="32">
        <f>'5-Year Plan (2014-19)'!BL155</f>
        <v>0</v>
      </c>
      <c r="N8" s="32" t="str">
        <f>'5-Year Plan (2014-19)'!BM155</f>
        <v/>
      </c>
      <c r="O8" s="35">
        <f>'5-Year Plan (2014-19)'!BN155</f>
        <v>0</v>
      </c>
      <c r="P8" s="32">
        <f>'5-Year Plan (2014-19)'!BO155</f>
        <v>0</v>
      </c>
      <c r="Q8" s="32" t="str">
        <f>'5-Year Plan (2014-19)'!BP155</f>
        <v/>
      </c>
      <c r="R8" s="35">
        <f>'5-Year Plan (2014-19)'!BQ155</f>
        <v>0</v>
      </c>
      <c r="S8" s="32">
        <f>'5-Year Plan (2014-19)'!BR155</f>
        <v>0</v>
      </c>
      <c r="T8" s="32" t="str">
        <f>'5-Year Plan (2014-19)'!BS155</f>
        <v/>
      </c>
      <c r="U8" s="35">
        <f>'5-Year Plan (2014-19)'!BT155</f>
        <v>0</v>
      </c>
      <c r="V8" s="669"/>
      <c r="W8" s="35"/>
      <c r="X8" s="35"/>
      <c r="Y8" s="32">
        <f>'5-Year Plan (2014-19)'!BX155</f>
        <v>0</v>
      </c>
      <c r="Z8" s="229" t="str">
        <f>'5-Year Plan (2014-19)'!BY155</f>
        <v/>
      </c>
      <c r="AA8" s="35">
        <f>'5-Year Plan (2014-19)'!BZ155</f>
        <v>0</v>
      </c>
      <c r="AB8" s="32">
        <f>'5-Year Plan (2014-19)'!CA155</f>
        <v>0</v>
      </c>
      <c r="AC8" s="32">
        <f>'5-Year Plan (2014-19)'!CB155</f>
        <v>0</v>
      </c>
      <c r="AD8" s="32" t="str">
        <f>'5-Year Plan (2014-19)'!CC155</f>
        <v/>
      </c>
      <c r="AE8" s="35">
        <f>'5-Year Plan (2014-19)'!CD155</f>
        <v>0</v>
      </c>
      <c r="AF8" s="35">
        <f>'5-Year Plan (2014-19)'!CE155</f>
        <v>0</v>
      </c>
      <c r="AG8" s="32">
        <f>'5-Year Plan (2014-19)'!CF155</f>
        <v>0</v>
      </c>
      <c r="AH8" s="32" t="str">
        <f>'5-Year Plan (2014-19)'!CG155</f>
        <v/>
      </c>
      <c r="AI8" s="35">
        <f>'5-Year Plan (2014-19)'!CH155</f>
        <v>0</v>
      </c>
      <c r="AJ8" s="32">
        <f>'5-Year Plan (2014-19)'!CI155</f>
        <v>0</v>
      </c>
      <c r="AK8" s="32" t="str">
        <f>'5-Year Plan (2014-19)'!CJ155</f>
        <v/>
      </c>
      <c r="AL8" s="35">
        <f>'5-Year Plan (2014-19)'!CK155</f>
        <v>0</v>
      </c>
      <c r="AM8" s="32">
        <f>'5-Year Plan (2014-19)'!CL155</f>
        <v>0</v>
      </c>
      <c r="AN8" s="32" t="str">
        <f>'5-Year Plan (2014-19)'!CM155</f>
        <v/>
      </c>
      <c r="AO8" s="35">
        <f>'5-Year Plan (2014-19)'!CN155</f>
        <v>0</v>
      </c>
      <c r="AP8" s="32">
        <f>'5-Year Plan (2014-19)'!CO155</f>
        <v>0</v>
      </c>
      <c r="AQ8" s="32" t="str">
        <f>'5-Year Plan (2014-19)'!CP155</f>
        <v/>
      </c>
      <c r="AR8" s="35">
        <f>'5-Year Plan (2014-19)'!CQ155</f>
        <v>0</v>
      </c>
      <c r="AS8" s="32">
        <f>'5-Year Plan (2014-19)'!CR155</f>
        <v>0</v>
      </c>
      <c r="AT8" s="32" t="str">
        <f>'5-Year Plan (2014-19)'!CS155</f>
        <v/>
      </c>
      <c r="AU8" s="35">
        <f>'5-Year Plan (2014-19)'!CT155</f>
        <v>0</v>
      </c>
      <c r="AV8" s="35">
        <f>'5-Year Plan (2014-19)'!CU155</f>
        <v>0</v>
      </c>
      <c r="AW8" s="35">
        <f>'5-Year Plan (2014-19)'!CV155</f>
        <v>0</v>
      </c>
      <c r="AX8" s="35">
        <f>'5-Year Plan (2014-19)'!CW155</f>
        <v>0</v>
      </c>
      <c r="AY8" s="399">
        <f>'5-Year Plan (2014-19)'!CX155</f>
        <v>0</v>
      </c>
      <c r="AZ8" s="206">
        <f>'5-Year Plan (2014-19)'!CY155</f>
        <v>0</v>
      </c>
      <c r="BA8" s="45"/>
    </row>
    <row r="9" spans="1:53">
      <c r="A9" s="616"/>
      <c r="B9" s="16"/>
      <c r="C9" s="17" t="s">
        <v>56</v>
      </c>
      <c r="D9" s="32">
        <f>'5-Year Plan (2014-19)'!BC156</f>
        <v>0</v>
      </c>
      <c r="E9" s="32" t="str">
        <f>'5-Year Plan (2014-19)'!BD156</f>
        <v/>
      </c>
      <c r="F9" s="35">
        <f>'5-Year Plan (2014-19)'!BE156</f>
        <v>0</v>
      </c>
      <c r="G9" s="32">
        <f>'5-Year Plan (2014-19)'!BF156</f>
        <v>0</v>
      </c>
      <c r="H9" s="32" t="str">
        <f>'5-Year Plan (2014-19)'!BG156</f>
        <v/>
      </c>
      <c r="I9" s="35">
        <f>'5-Year Plan (2014-19)'!BH156</f>
        <v>0</v>
      </c>
      <c r="J9" s="32">
        <f>'5-Year Plan (2014-19)'!BI156</f>
        <v>0</v>
      </c>
      <c r="K9" s="32" t="str">
        <f>'5-Year Plan (2014-19)'!BJ156</f>
        <v/>
      </c>
      <c r="L9" s="35">
        <f>'5-Year Plan (2014-19)'!BK156</f>
        <v>0</v>
      </c>
      <c r="M9" s="32">
        <f>'5-Year Plan (2014-19)'!BL156</f>
        <v>0</v>
      </c>
      <c r="N9" s="32" t="str">
        <f>'5-Year Plan (2014-19)'!BM156</f>
        <v/>
      </c>
      <c r="O9" s="35">
        <f>'5-Year Plan (2014-19)'!BN156</f>
        <v>0</v>
      </c>
      <c r="P9" s="32">
        <f>'5-Year Plan (2014-19)'!BO156</f>
        <v>0</v>
      </c>
      <c r="Q9" s="32" t="str">
        <f>'5-Year Plan (2014-19)'!BP156</f>
        <v/>
      </c>
      <c r="R9" s="35">
        <f>'5-Year Plan (2014-19)'!BQ156</f>
        <v>0</v>
      </c>
      <c r="S9" s="32">
        <f>'5-Year Plan (2014-19)'!BR156</f>
        <v>0</v>
      </c>
      <c r="T9" s="32" t="str">
        <f>'5-Year Plan (2014-19)'!BS156</f>
        <v/>
      </c>
      <c r="U9" s="35">
        <f>'5-Year Plan (2014-19)'!BT156</f>
        <v>0</v>
      </c>
      <c r="V9" s="669"/>
      <c r="W9" s="35"/>
      <c r="X9" s="35"/>
      <c r="Y9" s="32">
        <f>'5-Year Plan (2014-19)'!BX156</f>
        <v>0</v>
      </c>
      <c r="Z9" s="229" t="str">
        <f>'5-Year Plan (2014-19)'!BY156</f>
        <v/>
      </c>
      <c r="AA9" s="35">
        <f>'5-Year Plan (2014-19)'!BZ156</f>
        <v>0</v>
      </c>
      <c r="AB9" s="32">
        <f>'5-Year Plan (2014-19)'!CA156</f>
        <v>0</v>
      </c>
      <c r="AC9" s="32">
        <f>'5-Year Plan (2014-19)'!CB156</f>
        <v>0</v>
      </c>
      <c r="AD9" s="32" t="str">
        <f>'5-Year Plan (2014-19)'!CC156</f>
        <v/>
      </c>
      <c r="AE9" s="35">
        <f>'5-Year Plan (2014-19)'!CD156</f>
        <v>0</v>
      </c>
      <c r="AF9" s="35">
        <f>'5-Year Plan (2014-19)'!CE156</f>
        <v>0</v>
      </c>
      <c r="AG9" s="32">
        <f>'5-Year Plan (2014-19)'!CF156</f>
        <v>3060</v>
      </c>
      <c r="AH9" s="32">
        <f>'5-Year Plan (2014-19)'!CG156</f>
        <v>20</v>
      </c>
      <c r="AI9" s="35">
        <f>'5-Year Plan (2014-19)'!CH156</f>
        <v>61200</v>
      </c>
      <c r="AJ9" s="32">
        <f>'5-Year Plan (2014-19)'!CI156</f>
        <v>0</v>
      </c>
      <c r="AK9" s="32" t="str">
        <f>'5-Year Plan (2014-19)'!CJ156</f>
        <v/>
      </c>
      <c r="AL9" s="35">
        <f>'5-Year Plan (2014-19)'!CK156</f>
        <v>0</v>
      </c>
      <c r="AM9" s="32">
        <f>'5-Year Plan (2014-19)'!CL156</f>
        <v>0</v>
      </c>
      <c r="AN9" s="32" t="str">
        <f>'5-Year Plan (2014-19)'!CM156</f>
        <v/>
      </c>
      <c r="AO9" s="35">
        <f>'5-Year Plan (2014-19)'!CN156</f>
        <v>0</v>
      </c>
      <c r="AP9" s="32">
        <f>'5-Year Plan (2014-19)'!CO156</f>
        <v>1530</v>
      </c>
      <c r="AQ9" s="32">
        <f>'5-Year Plan (2014-19)'!CP156</f>
        <v>222</v>
      </c>
      <c r="AR9" s="35">
        <f>'5-Year Plan (2014-19)'!CQ156</f>
        <v>339660</v>
      </c>
      <c r="AS9" s="32">
        <f>'5-Year Plan (2014-19)'!CR156</f>
        <v>0</v>
      </c>
      <c r="AT9" s="32" t="str">
        <f>'5-Year Plan (2014-19)'!CS156</f>
        <v/>
      </c>
      <c r="AU9" s="35">
        <f>'5-Year Plan (2014-19)'!CT156</f>
        <v>0</v>
      </c>
      <c r="AV9" s="35">
        <f>'5-Year Plan (2014-19)'!CU156</f>
        <v>400860</v>
      </c>
      <c r="AW9" s="35">
        <f>'5-Year Plan (2014-19)'!CV156</f>
        <v>0</v>
      </c>
      <c r="AX9" s="35">
        <f>'5-Year Plan (2014-19)'!CW156</f>
        <v>0</v>
      </c>
      <c r="AY9" s="399">
        <f>'5-Year Plan (2014-19)'!CX156</f>
        <v>40086</v>
      </c>
      <c r="AZ9" s="206">
        <f>'5-Year Plan (2014-19)'!CY156</f>
        <v>440946</v>
      </c>
      <c r="BA9" s="45"/>
    </row>
    <row r="10" spans="1:53">
      <c r="A10" s="616"/>
      <c r="B10" s="18"/>
      <c r="C10" s="19" t="s">
        <v>276</v>
      </c>
      <c r="D10" s="32">
        <f>'5-Year Plan (2014-19)'!BC157</f>
        <v>0</v>
      </c>
      <c r="E10" s="32" t="str">
        <f>'5-Year Plan (2014-19)'!BD157</f>
        <v/>
      </c>
      <c r="F10" s="35">
        <f>'5-Year Plan (2014-19)'!BE157</f>
        <v>0</v>
      </c>
      <c r="G10" s="32">
        <f>'5-Year Plan (2014-19)'!BF157</f>
        <v>0</v>
      </c>
      <c r="H10" s="32" t="str">
        <f>'5-Year Plan (2014-19)'!BG157</f>
        <v/>
      </c>
      <c r="I10" s="35">
        <f>'5-Year Plan (2014-19)'!BH157</f>
        <v>0</v>
      </c>
      <c r="J10" s="32">
        <f>'5-Year Plan (2014-19)'!BI157</f>
        <v>0</v>
      </c>
      <c r="K10" s="32" t="str">
        <f>'5-Year Plan (2014-19)'!BJ157</f>
        <v/>
      </c>
      <c r="L10" s="35">
        <f>'5-Year Plan (2014-19)'!BK157</f>
        <v>0</v>
      </c>
      <c r="M10" s="32">
        <f>'5-Year Plan (2014-19)'!BL157</f>
        <v>0</v>
      </c>
      <c r="N10" s="32" t="str">
        <f>'5-Year Plan (2014-19)'!BM157</f>
        <v/>
      </c>
      <c r="O10" s="35">
        <f>'5-Year Plan (2014-19)'!BN157</f>
        <v>0</v>
      </c>
      <c r="P10" s="32">
        <f>'5-Year Plan (2014-19)'!BO157</f>
        <v>0</v>
      </c>
      <c r="Q10" s="32" t="str">
        <f>'5-Year Plan (2014-19)'!BP157</f>
        <v/>
      </c>
      <c r="R10" s="35">
        <f>'5-Year Plan (2014-19)'!BQ157</f>
        <v>0</v>
      </c>
      <c r="S10" s="32">
        <f>'5-Year Plan (2014-19)'!BR157</f>
        <v>0</v>
      </c>
      <c r="T10" s="32" t="str">
        <f>'5-Year Plan (2014-19)'!BS157</f>
        <v/>
      </c>
      <c r="U10" s="35">
        <f>'5-Year Plan (2014-19)'!BT157</f>
        <v>0</v>
      </c>
      <c r="V10" s="669"/>
      <c r="W10" s="35"/>
      <c r="X10" s="35"/>
      <c r="Y10" s="32">
        <f>'5-Year Plan (2014-19)'!BX157</f>
        <v>0</v>
      </c>
      <c r="Z10" s="229" t="str">
        <f>'5-Year Plan (2014-19)'!BY157</f>
        <v/>
      </c>
      <c r="AA10" s="35">
        <f>'5-Year Plan (2014-19)'!BZ157</f>
        <v>0</v>
      </c>
      <c r="AB10" s="32">
        <f>'5-Year Plan (2014-19)'!CA157</f>
        <v>0</v>
      </c>
      <c r="AC10" s="32">
        <f>'5-Year Plan (2014-19)'!CB157</f>
        <v>0</v>
      </c>
      <c r="AD10" s="32" t="str">
        <f>'5-Year Plan (2014-19)'!CC157</f>
        <v/>
      </c>
      <c r="AE10" s="35">
        <f>'5-Year Plan (2014-19)'!CD157</f>
        <v>0</v>
      </c>
      <c r="AF10" s="41">
        <f>'5-Year Plan (2014-19)'!CE157</f>
        <v>0</v>
      </c>
      <c r="AG10" s="32">
        <f>'5-Year Plan (2014-19)'!CF157</f>
        <v>60</v>
      </c>
      <c r="AH10" s="32">
        <f>'5-Year Plan (2014-19)'!CG157</f>
        <v>20</v>
      </c>
      <c r="AI10" s="35">
        <f>'5-Year Plan (2014-19)'!CH157</f>
        <v>1200</v>
      </c>
      <c r="AJ10" s="32">
        <f>'5-Year Plan (2014-19)'!CI157</f>
        <v>0</v>
      </c>
      <c r="AK10" s="32" t="str">
        <f>'5-Year Plan (2014-19)'!CJ157</f>
        <v/>
      </c>
      <c r="AL10" s="35">
        <f>'5-Year Plan (2014-19)'!CK157</f>
        <v>0</v>
      </c>
      <c r="AM10" s="32">
        <f>'5-Year Plan (2014-19)'!CL157</f>
        <v>0</v>
      </c>
      <c r="AN10" s="32" t="str">
        <f>'5-Year Plan (2014-19)'!CM157</f>
        <v/>
      </c>
      <c r="AO10" s="35">
        <f>'5-Year Plan (2014-19)'!CN157</f>
        <v>0</v>
      </c>
      <c r="AP10" s="32">
        <f>'5-Year Plan (2014-19)'!CO157</f>
        <v>30</v>
      </c>
      <c r="AQ10" s="32">
        <f>'5-Year Plan (2014-19)'!CP157</f>
        <v>222</v>
      </c>
      <c r="AR10" s="35">
        <f>'5-Year Plan (2014-19)'!CQ157</f>
        <v>6660</v>
      </c>
      <c r="AS10" s="32">
        <f>'5-Year Plan (2014-19)'!CR157</f>
        <v>0</v>
      </c>
      <c r="AT10" s="32" t="str">
        <f>'5-Year Plan (2014-19)'!CS157</f>
        <v/>
      </c>
      <c r="AU10" s="35">
        <f>'5-Year Plan (2014-19)'!CT157</f>
        <v>0</v>
      </c>
      <c r="AV10" s="35">
        <f>'5-Year Plan (2014-19)'!CU157</f>
        <v>7860</v>
      </c>
      <c r="AW10" s="35">
        <f>'5-Year Plan (2014-19)'!CV157</f>
        <v>0</v>
      </c>
      <c r="AX10" s="35">
        <f>'5-Year Plan (2014-19)'!CW157</f>
        <v>0</v>
      </c>
      <c r="AY10" s="399">
        <f>'5-Year Plan (2014-19)'!CX157</f>
        <v>786</v>
      </c>
      <c r="AZ10" s="206">
        <f>'5-Year Plan (2014-19)'!CY157</f>
        <v>8646</v>
      </c>
      <c r="BA10" s="45"/>
    </row>
    <row r="11" spans="1:53" ht="30">
      <c r="A11" s="616"/>
      <c r="B11" s="20" t="s">
        <v>140</v>
      </c>
      <c r="C11" s="25"/>
      <c r="D11" s="33">
        <f>'5-Year Plan (2014-19)'!BC158</f>
        <v>0</v>
      </c>
      <c r="E11" s="33" t="str">
        <f>'5-Year Plan (2014-19)'!BD158</f>
        <v/>
      </c>
      <c r="F11" s="36">
        <f>'5-Year Plan (2014-19)'!BE158</f>
        <v>0</v>
      </c>
      <c r="G11" s="33">
        <f>'5-Year Plan (2014-19)'!BF158</f>
        <v>411</v>
      </c>
      <c r="H11" s="33">
        <f>'5-Year Plan (2014-19)'!BG158</f>
        <v>62.980535279805352</v>
      </c>
      <c r="I11" s="36">
        <f>'5-Year Plan (2014-19)'!BH158</f>
        <v>25885</v>
      </c>
      <c r="J11" s="33">
        <f>'5-Year Plan (2014-19)'!BI158</f>
        <v>0</v>
      </c>
      <c r="K11" s="33" t="str">
        <f>'5-Year Plan (2014-19)'!BJ158</f>
        <v/>
      </c>
      <c r="L11" s="36">
        <f>'5-Year Plan (2014-19)'!BK158</f>
        <v>0</v>
      </c>
      <c r="M11" s="33">
        <f>'5-Year Plan (2014-19)'!BL158</f>
        <v>0</v>
      </c>
      <c r="N11" s="33" t="str">
        <f>'5-Year Plan (2014-19)'!BM158</f>
        <v/>
      </c>
      <c r="O11" s="36">
        <f>'5-Year Plan (2014-19)'!BN158</f>
        <v>0</v>
      </c>
      <c r="P11" s="33">
        <f>'5-Year Plan (2014-19)'!BO158</f>
        <v>0</v>
      </c>
      <c r="Q11" s="33" t="str">
        <f>'5-Year Plan (2014-19)'!BP158</f>
        <v/>
      </c>
      <c r="R11" s="36">
        <f>'5-Year Plan (2014-19)'!BQ158</f>
        <v>0</v>
      </c>
      <c r="S11" s="33">
        <f>'5-Year Plan (2014-19)'!BR158</f>
        <v>0</v>
      </c>
      <c r="T11" s="33" t="str">
        <f>'5-Year Plan (2014-19)'!BS158</f>
        <v/>
      </c>
      <c r="U11" s="36">
        <f>'5-Year Plan (2014-19)'!BT158</f>
        <v>0</v>
      </c>
      <c r="V11" s="670">
        <f>'5-Year Plan (2014-19)'!BU158</f>
        <v>0</v>
      </c>
      <c r="W11" s="36">
        <f>'5-Year Plan (2014-19)'!BV158</f>
        <v>0</v>
      </c>
      <c r="X11" s="36">
        <f>'5-Year Plan (2014-19)'!BW158</f>
        <v>0</v>
      </c>
      <c r="Y11" s="33">
        <f>'5-Year Plan (2014-19)'!BX158</f>
        <v>0</v>
      </c>
      <c r="Z11" s="230" t="str">
        <f>'5-Year Plan (2014-19)'!BY158</f>
        <v/>
      </c>
      <c r="AA11" s="36">
        <f>'5-Year Plan (2014-19)'!BZ158</f>
        <v>0</v>
      </c>
      <c r="AB11" s="33">
        <f>'5-Year Plan (2014-19)'!CA158</f>
        <v>0</v>
      </c>
      <c r="AC11" s="33">
        <f>'5-Year Plan (2014-19)'!CB158</f>
        <v>0</v>
      </c>
      <c r="AD11" s="33" t="str">
        <f>'5-Year Plan (2014-19)'!CC158</f>
        <v/>
      </c>
      <c r="AE11" s="36">
        <f>'5-Year Plan (2014-19)'!CD158</f>
        <v>0</v>
      </c>
      <c r="AF11" s="41">
        <f>'5-Year Plan (2014-19)'!CE158</f>
        <v>25885</v>
      </c>
      <c r="AG11" s="33">
        <f>'5-Year Plan (2014-19)'!CF158</f>
        <v>3880</v>
      </c>
      <c r="AH11" s="33">
        <f>'5-Year Plan (2014-19)'!CG158</f>
        <v>30.731958762886599</v>
      </c>
      <c r="AI11" s="36">
        <f>'5-Year Plan (2014-19)'!CH158</f>
        <v>119240</v>
      </c>
      <c r="AJ11" s="33">
        <f>'5-Year Plan (2014-19)'!CI158</f>
        <v>0</v>
      </c>
      <c r="AK11" s="33" t="str">
        <f>'5-Year Plan (2014-19)'!CJ158</f>
        <v/>
      </c>
      <c r="AL11" s="36">
        <f>'5-Year Plan (2014-19)'!CK158</f>
        <v>0</v>
      </c>
      <c r="AM11" s="33">
        <f>'5-Year Plan (2014-19)'!CL158</f>
        <v>180</v>
      </c>
      <c r="AN11" s="33">
        <f>'5-Year Plan (2014-19)'!CM158</f>
        <v>1865.6555555555556</v>
      </c>
      <c r="AO11" s="36">
        <f>'5-Year Plan (2014-19)'!CN158</f>
        <v>335818</v>
      </c>
      <c r="AP11" s="33">
        <f>'5-Year Plan (2014-19)'!CO158</f>
        <v>1560</v>
      </c>
      <c r="AQ11" s="33">
        <f>'5-Year Plan (2014-19)'!CP158</f>
        <v>222</v>
      </c>
      <c r="AR11" s="36">
        <f>'5-Year Plan (2014-19)'!CQ158</f>
        <v>346320</v>
      </c>
      <c r="AS11" s="33">
        <f>'5-Year Plan (2014-19)'!CR158</f>
        <v>0</v>
      </c>
      <c r="AT11" s="33" t="str">
        <f>'5-Year Plan (2014-19)'!CS158</f>
        <v/>
      </c>
      <c r="AU11" s="36">
        <f>'5-Year Plan (2014-19)'!CT158</f>
        <v>0</v>
      </c>
      <c r="AV11" s="36">
        <f>'5-Year Plan (2014-19)'!CU158</f>
        <v>801378</v>
      </c>
      <c r="AW11" s="36">
        <f>'5-Year Plan (2014-19)'!CV158</f>
        <v>0</v>
      </c>
      <c r="AX11" s="36">
        <f>'5-Year Plan (2014-19)'!CW158</f>
        <v>5000</v>
      </c>
      <c r="AY11" s="36">
        <f>'5-Year Plan (2014-19)'!CX158</f>
        <v>82726.3</v>
      </c>
      <c r="AZ11" s="214">
        <f>'5-Year Plan (2014-19)'!CY158</f>
        <v>914989.3</v>
      </c>
      <c r="BA11" s="45"/>
    </row>
    <row r="12" spans="1:53" ht="28.5">
      <c r="A12" s="616"/>
      <c r="B12" s="26" t="s">
        <v>315</v>
      </c>
      <c r="C12" s="17" t="s">
        <v>1</v>
      </c>
      <c r="D12" s="32">
        <f>'5-Year Plan (2014-19)'!BC159</f>
        <v>0</v>
      </c>
      <c r="E12" s="32" t="str">
        <f>'5-Year Plan (2014-19)'!BD159</f>
        <v/>
      </c>
      <c r="F12" s="35">
        <f>'5-Year Plan (2014-19)'!BE159</f>
        <v>0</v>
      </c>
      <c r="G12" s="32">
        <f>'5-Year Plan (2014-19)'!BF159</f>
        <v>20</v>
      </c>
      <c r="H12" s="32">
        <f>'5-Year Plan (2014-19)'!BG159</f>
        <v>81.25</v>
      </c>
      <c r="I12" s="35">
        <f>'5-Year Plan (2014-19)'!BH159</f>
        <v>1625</v>
      </c>
      <c r="J12" s="32">
        <f>'5-Year Plan (2014-19)'!BI159</f>
        <v>0</v>
      </c>
      <c r="K12" s="32" t="str">
        <f>'5-Year Plan (2014-19)'!BJ159</f>
        <v/>
      </c>
      <c r="L12" s="35">
        <f>'5-Year Plan (2014-19)'!BK159</f>
        <v>0</v>
      </c>
      <c r="M12" s="32">
        <f>'5-Year Plan (2014-19)'!BL159</f>
        <v>0</v>
      </c>
      <c r="N12" s="32" t="str">
        <f>'5-Year Plan (2014-19)'!BM159</f>
        <v/>
      </c>
      <c r="O12" s="35">
        <f>'5-Year Plan (2014-19)'!BN159</f>
        <v>0</v>
      </c>
      <c r="P12" s="32">
        <f>'5-Year Plan (2014-19)'!BO159</f>
        <v>0</v>
      </c>
      <c r="Q12" s="32" t="str">
        <f>'5-Year Plan (2014-19)'!BP159</f>
        <v/>
      </c>
      <c r="R12" s="35">
        <f>'5-Year Plan (2014-19)'!BQ159</f>
        <v>0</v>
      </c>
      <c r="S12" s="32">
        <f>'5-Year Plan (2014-19)'!BR159</f>
        <v>0</v>
      </c>
      <c r="T12" s="32" t="str">
        <f>'5-Year Plan (2014-19)'!BS159</f>
        <v/>
      </c>
      <c r="U12" s="35">
        <f>'5-Year Plan (2014-19)'!BT159</f>
        <v>0</v>
      </c>
      <c r="V12" s="669"/>
      <c r="W12" s="35"/>
      <c r="X12" s="35"/>
      <c r="Y12" s="32">
        <f>'5-Year Plan (2014-19)'!BX159</f>
        <v>0</v>
      </c>
      <c r="Z12" s="229" t="str">
        <f>'5-Year Plan (2014-19)'!BY159</f>
        <v/>
      </c>
      <c r="AA12" s="35">
        <f>'5-Year Plan (2014-19)'!BZ159</f>
        <v>0</v>
      </c>
      <c r="AB12" s="32">
        <f>'5-Year Plan (2014-19)'!CA159</f>
        <v>0</v>
      </c>
      <c r="AC12" s="32">
        <f>'5-Year Plan (2014-19)'!CB159</f>
        <v>0</v>
      </c>
      <c r="AD12" s="32" t="str">
        <f>'5-Year Plan (2014-19)'!CC159</f>
        <v/>
      </c>
      <c r="AE12" s="35">
        <f>'5-Year Plan (2014-19)'!CD159</f>
        <v>0</v>
      </c>
      <c r="AF12" s="35">
        <f>'5-Year Plan (2014-19)'!CE159</f>
        <v>1625</v>
      </c>
      <c r="AG12" s="32" t="str">
        <f>'5-Year Plan (2014-19)'!CF159</f>
        <v xml:space="preserve"> </v>
      </c>
      <c r="AH12" s="32" t="str">
        <f>'5-Year Plan (2014-19)'!CG159</f>
        <v/>
      </c>
      <c r="AI12" s="35">
        <f>'5-Year Plan (2014-19)'!CH159</f>
        <v>0</v>
      </c>
      <c r="AJ12" s="32">
        <f>'5-Year Plan (2014-19)'!CI159</f>
        <v>0</v>
      </c>
      <c r="AK12" s="32" t="str">
        <f>'5-Year Plan (2014-19)'!CJ159</f>
        <v/>
      </c>
      <c r="AL12" s="35">
        <f>'5-Year Plan (2014-19)'!CK159</f>
        <v>0</v>
      </c>
      <c r="AM12" s="32">
        <f>'5-Year Plan (2014-19)'!CL159</f>
        <v>0</v>
      </c>
      <c r="AN12" s="32" t="str">
        <f>'5-Year Plan (2014-19)'!CM159</f>
        <v/>
      </c>
      <c r="AO12" s="35">
        <f>'5-Year Plan (2014-19)'!CN159</f>
        <v>0</v>
      </c>
      <c r="AP12" s="32">
        <f>'5-Year Plan (2014-19)'!CO159</f>
        <v>0</v>
      </c>
      <c r="AQ12" s="32" t="str">
        <f>'5-Year Plan (2014-19)'!CP159</f>
        <v/>
      </c>
      <c r="AR12" s="35">
        <f>'5-Year Plan (2014-19)'!CQ159</f>
        <v>0</v>
      </c>
      <c r="AS12" s="32">
        <f>'5-Year Plan (2014-19)'!CR159</f>
        <v>0</v>
      </c>
      <c r="AT12" s="32" t="str">
        <f>'5-Year Plan (2014-19)'!CS159</f>
        <v/>
      </c>
      <c r="AU12" s="35">
        <f>'5-Year Plan (2014-19)'!CT159</f>
        <v>0</v>
      </c>
      <c r="AV12" s="43">
        <f>'5-Year Plan (2014-19)'!CU159</f>
        <v>0</v>
      </c>
      <c r="AW12" s="35">
        <f>'5-Year Plan (2014-19)'!CV159</f>
        <v>0</v>
      </c>
      <c r="AX12" s="35">
        <f>'5-Year Plan (2014-19)'!CW159</f>
        <v>5000</v>
      </c>
      <c r="AY12" s="399">
        <f>'5-Year Plan (2014-19)'!CX159</f>
        <v>162.5</v>
      </c>
      <c r="AZ12" s="206">
        <f>'5-Year Plan (2014-19)'!CY159</f>
        <v>6787.5</v>
      </c>
      <c r="BA12" s="45"/>
    </row>
    <row r="13" spans="1:53">
      <c r="A13" s="616"/>
      <c r="B13" s="16"/>
      <c r="C13" s="17" t="s">
        <v>55</v>
      </c>
      <c r="D13" s="32">
        <f>'5-Year Plan (2014-19)'!BC160</f>
        <v>0</v>
      </c>
      <c r="E13" s="32" t="str">
        <f>'5-Year Plan (2014-19)'!BD160</f>
        <v/>
      </c>
      <c r="F13" s="35">
        <f>'5-Year Plan (2014-19)'!BE160</f>
        <v>0</v>
      </c>
      <c r="G13" s="32">
        <f>'5-Year Plan (2014-19)'!BF160</f>
        <v>0</v>
      </c>
      <c r="H13" s="32" t="str">
        <f>'5-Year Plan (2014-19)'!BG160</f>
        <v/>
      </c>
      <c r="I13" s="35">
        <f>'5-Year Plan (2014-19)'!BH160</f>
        <v>0</v>
      </c>
      <c r="J13" s="32">
        <f>'5-Year Plan (2014-19)'!BI160</f>
        <v>0</v>
      </c>
      <c r="K13" s="32" t="str">
        <f>'5-Year Plan (2014-19)'!BJ160</f>
        <v/>
      </c>
      <c r="L13" s="35">
        <f>'5-Year Plan (2014-19)'!BK160</f>
        <v>0</v>
      </c>
      <c r="M13" s="32">
        <f>'5-Year Plan (2014-19)'!BL160</f>
        <v>0</v>
      </c>
      <c r="N13" s="32" t="str">
        <f>'5-Year Plan (2014-19)'!BM160</f>
        <v/>
      </c>
      <c r="O13" s="35">
        <f>'5-Year Plan (2014-19)'!BN160</f>
        <v>0</v>
      </c>
      <c r="P13" s="32">
        <f>'5-Year Plan (2014-19)'!BO160</f>
        <v>0</v>
      </c>
      <c r="Q13" s="32" t="str">
        <f>'5-Year Plan (2014-19)'!BP160</f>
        <v/>
      </c>
      <c r="R13" s="35">
        <f>'5-Year Plan (2014-19)'!BQ160</f>
        <v>0</v>
      </c>
      <c r="S13" s="32">
        <f>'5-Year Plan (2014-19)'!BR160</f>
        <v>0</v>
      </c>
      <c r="T13" s="32" t="str">
        <f>'5-Year Plan (2014-19)'!BS160</f>
        <v/>
      </c>
      <c r="U13" s="35">
        <f>'5-Year Plan (2014-19)'!BT160</f>
        <v>0</v>
      </c>
      <c r="V13" s="669"/>
      <c r="W13" s="35"/>
      <c r="X13" s="35"/>
      <c r="Y13" s="32">
        <f>'5-Year Plan (2014-19)'!BX160</f>
        <v>0</v>
      </c>
      <c r="Z13" s="229" t="str">
        <f>'5-Year Plan (2014-19)'!BY160</f>
        <v/>
      </c>
      <c r="AA13" s="35">
        <f>'5-Year Plan (2014-19)'!BZ160</f>
        <v>0</v>
      </c>
      <c r="AB13" s="32">
        <f>'5-Year Plan (2014-19)'!CA160</f>
        <v>0</v>
      </c>
      <c r="AC13" s="32">
        <f>'5-Year Plan (2014-19)'!CB160</f>
        <v>0</v>
      </c>
      <c r="AD13" s="32" t="str">
        <f>'5-Year Plan (2014-19)'!CC160</f>
        <v/>
      </c>
      <c r="AE13" s="35">
        <f>'5-Year Plan (2014-19)'!CD160</f>
        <v>0</v>
      </c>
      <c r="AF13" s="35">
        <f>'5-Year Plan (2014-19)'!CE160</f>
        <v>0</v>
      </c>
      <c r="AG13" s="32">
        <f>'5-Year Plan (2014-19)'!CF160</f>
        <v>0</v>
      </c>
      <c r="AH13" s="32" t="str">
        <f>'5-Year Plan (2014-19)'!CG160</f>
        <v/>
      </c>
      <c r="AI13" s="35">
        <f>'5-Year Plan (2014-19)'!CH160</f>
        <v>0</v>
      </c>
      <c r="AJ13" s="32">
        <f>'5-Year Plan (2014-19)'!CI160</f>
        <v>0</v>
      </c>
      <c r="AK13" s="32" t="str">
        <f>'5-Year Plan (2014-19)'!CJ160</f>
        <v/>
      </c>
      <c r="AL13" s="35">
        <f>'5-Year Plan (2014-19)'!CK160</f>
        <v>0</v>
      </c>
      <c r="AM13" s="32">
        <f>'5-Year Plan (2014-19)'!CL160</f>
        <v>0</v>
      </c>
      <c r="AN13" s="32" t="str">
        <f>'5-Year Plan (2014-19)'!CM160</f>
        <v/>
      </c>
      <c r="AO13" s="35">
        <f>'5-Year Plan (2014-19)'!CN160</f>
        <v>0</v>
      </c>
      <c r="AP13" s="32">
        <f>'5-Year Plan (2014-19)'!CO160</f>
        <v>0</v>
      </c>
      <c r="AQ13" s="32" t="str">
        <f>'5-Year Plan (2014-19)'!CP160</f>
        <v/>
      </c>
      <c r="AR13" s="35">
        <f>'5-Year Plan (2014-19)'!CQ160</f>
        <v>0</v>
      </c>
      <c r="AS13" s="32">
        <f>'5-Year Plan (2014-19)'!CR160</f>
        <v>0</v>
      </c>
      <c r="AT13" s="32" t="str">
        <f>'5-Year Plan (2014-19)'!CS160</f>
        <v/>
      </c>
      <c r="AU13" s="35">
        <f>'5-Year Plan (2014-19)'!CT160</f>
        <v>0</v>
      </c>
      <c r="AV13" s="35">
        <f>'5-Year Plan (2014-19)'!CU160</f>
        <v>0</v>
      </c>
      <c r="AW13" s="35">
        <f>'5-Year Plan (2014-19)'!CV160</f>
        <v>0</v>
      </c>
      <c r="AX13" s="35">
        <f>'5-Year Plan (2014-19)'!CW160</f>
        <v>0</v>
      </c>
      <c r="AY13" s="399">
        <f>'5-Year Plan (2014-19)'!CX160</f>
        <v>0</v>
      </c>
      <c r="AZ13" s="206">
        <f>'5-Year Plan (2014-19)'!CY160</f>
        <v>0</v>
      </c>
      <c r="BA13" s="45"/>
    </row>
    <row r="14" spans="1:53">
      <c r="A14" s="616"/>
      <c r="B14" s="16"/>
      <c r="C14" s="17" t="s">
        <v>56</v>
      </c>
      <c r="D14" s="32">
        <f>'5-Year Plan (2014-19)'!BC161</f>
        <v>0</v>
      </c>
      <c r="E14" s="32" t="str">
        <f>'5-Year Plan (2014-19)'!BD161</f>
        <v/>
      </c>
      <c r="F14" s="35">
        <f>'5-Year Plan (2014-19)'!BE161</f>
        <v>0</v>
      </c>
      <c r="G14" s="32">
        <f>'5-Year Plan (2014-19)'!BF161</f>
        <v>0</v>
      </c>
      <c r="H14" s="32" t="str">
        <f>'5-Year Plan (2014-19)'!BG161</f>
        <v/>
      </c>
      <c r="I14" s="35">
        <f>'5-Year Plan (2014-19)'!BH161</f>
        <v>0</v>
      </c>
      <c r="J14" s="32">
        <f>'5-Year Plan (2014-19)'!BI161</f>
        <v>0</v>
      </c>
      <c r="K14" s="32" t="str">
        <f>'5-Year Plan (2014-19)'!BJ161</f>
        <v/>
      </c>
      <c r="L14" s="35">
        <f>'5-Year Plan (2014-19)'!BK161</f>
        <v>0</v>
      </c>
      <c r="M14" s="32">
        <f>'5-Year Plan (2014-19)'!BL161</f>
        <v>0</v>
      </c>
      <c r="N14" s="32" t="str">
        <f>'5-Year Plan (2014-19)'!BM161</f>
        <v/>
      </c>
      <c r="O14" s="35">
        <f>'5-Year Plan (2014-19)'!BN161</f>
        <v>0</v>
      </c>
      <c r="P14" s="32">
        <f>'5-Year Plan (2014-19)'!BO161</f>
        <v>0</v>
      </c>
      <c r="Q14" s="32" t="str">
        <f>'5-Year Plan (2014-19)'!BP161</f>
        <v/>
      </c>
      <c r="R14" s="35">
        <f>'5-Year Plan (2014-19)'!BQ161</f>
        <v>0</v>
      </c>
      <c r="S14" s="32">
        <f>'5-Year Plan (2014-19)'!BR161</f>
        <v>0</v>
      </c>
      <c r="T14" s="32" t="str">
        <f>'5-Year Plan (2014-19)'!BS161</f>
        <v/>
      </c>
      <c r="U14" s="35">
        <f>'5-Year Plan (2014-19)'!BT161</f>
        <v>0</v>
      </c>
      <c r="V14" s="669"/>
      <c r="W14" s="35"/>
      <c r="X14" s="35"/>
      <c r="Y14" s="32">
        <f>'5-Year Plan (2014-19)'!BX161</f>
        <v>0</v>
      </c>
      <c r="Z14" s="229" t="str">
        <f>'5-Year Plan (2014-19)'!BY161</f>
        <v/>
      </c>
      <c r="AA14" s="35">
        <f>'5-Year Plan (2014-19)'!BZ161</f>
        <v>0</v>
      </c>
      <c r="AB14" s="32">
        <f>'5-Year Plan (2014-19)'!CA161</f>
        <v>0</v>
      </c>
      <c r="AC14" s="32">
        <f>'5-Year Plan (2014-19)'!CB161</f>
        <v>0</v>
      </c>
      <c r="AD14" s="32" t="str">
        <f>'5-Year Plan (2014-19)'!CC161</f>
        <v/>
      </c>
      <c r="AE14" s="35">
        <f>'5-Year Plan (2014-19)'!CD161</f>
        <v>0</v>
      </c>
      <c r="AF14" s="35">
        <f>'5-Year Plan (2014-19)'!CE161</f>
        <v>0</v>
      </c>
      <c r="AG14" s="32">
        <f>'5-Year Plan (2014-19)'!CF161</f>
        <v>1000</v>
      </c>
      <c r="AH14" s="32">
        <f>'5-Year Plan (2014-19)'!CG161</f>
        <v>20</v>
      </c>
      <c r="AI14" s="35">
        <f>'5-Year Plan (2014-19)'!CH161</f>
        <v>20000</v>
      </c>
      <c r="AJ14" s="32">
        <f>'5-Year Plan (2014-19)'!CI161</f>
        <v>0</v>
      </c>
      <c r="AK14" s="32" t="str">
        <f>'5-Year Plan (2014-19)'!CJ161</f>
        <v/>
      </c>
      <c r="AL14" s="35">
        <f>'5-Year Plan (2014-19)'!CK161</f>
        <v>0</v>
      </c>
      <c r="AM14" s="32">
        <f>'5-Year Plan (2014-19)'!CL161</f>
        <v>0</v>
      </c>
      <c r="AN14" s="32" t="str">
        <f>'5-Year Plan (2014-19)'!CM161</f>
        <v/>
      </c>
      <c r="AO14" s="35">
        <f>'5-Year Plan (2014-19)'!CN161</f>
        <v>0</v>
      </c>
      <c r="AP14" s="32">
        <f>'5-Year Plan (2014-19)'!CO161</f>
        <v>500</v>
      </c>
      <c r="AQ14" s="32">
        <f>'5-Year Plan (2014-19)'!CP161</f>
        <v>222</v>
      </c>
      <c r="AR14" s="35">
        <f>'5-Year Plan (2014-19)'!CQ161</f>
        <v>111000</v>
      </c>
      <c r="AS14" s="32">
        <f>'5-Year Plan (2014-19)'!CR161</f>
        <v>0</v>
      </c>
      <c r="AT14" s="32" t="str">
        <f>'5-Year Plan (2014-19)'!CS161</f>
        <v/>
      </c>
      <c r="AU14" s="35">
        <f>'5-Year Plan (2014-19)'!CT161</f>
        <v>0</v>
      </c>
      <c r="AV14" s="35">
        <f>'5-Year Plan (2014-19)'!CU161</f>
        <v>131000</v>
      </c>
      <c r="AW14" s="35">
        <f>'5-Year Plan (2014-19)'!CV161</f>
        <v>0</v>
      </c>
      <c r="AX14" s="35">
        <f>'5-Year Plan (2014-19)'!CW161</f>
        <v>0</v>
      </c>
      <c r="AY14" s="399">
        <f>'5-Year Plan (2014-19)'!CX161</f>
        <v>13100</v>
      </c>
      <c r="AZ14" s="206">
        <f>'5-Year Plan (2014-19)'!CY161</f>
        <v>144100</v>
      </c>
      <c r="BA14" s="45"/>
    </row>
    <row r="15" spans="1:53">
      <c r="A15" s="616"/>
      <c r="B15" s="18"/>
      <c r="C15" s="19" t="s">
        <v>277</v>
      </c>
      <c r="D15" s="32">
        <f>'5-Year Plan (2014-19)'!BC162</f>
        <v>0</v>
      </c>
      <c r="E15" s="32" t="str">
        <f>'5-Year Plan (2014-19)'!BD162</f>
        <v/>
      </c>
      <c r="F15" s="35">
        <f>'5-Year Plan (2014-19)'!BE162</f>
        <v>0</v>
      </c>
      <c r="G15" s="32">
        <f>'5-Year Plan (2014-19)'!BF162</f>
        <v>0</v>
      </c>
      <c r="H15" s="32" t="str">
        <f>'5-Year Plan (2014-19)'!BG162</f>
        <v/>
      </c>
      <c r="I15" s="35">
        <f>'5-Year Plan (2014-19)'!BH162</f>
        <v>0</v>
      </c>
      <c r="J15" s="32">
        <f>'5-Year Plan (2014-19)'!BI162</f>
        <v>0</v>
      </c>
      <c r="K15" s="32" t="str">
        <f>'5-Year Plan (2014-19)'!BJ162</f>
        <v/>
      </c>
      <c r="L15" s="35">
        <f>'5-Year Plan (2014-19)'!BK162</f>
        <v>0</v>
      </c>
      <c r="M15" s="32">
        <f>'5-Year Plan (2014-19)'!BL162</f>
        <v>0</v>
      </c>
      <c r="N15" s="32" t="str">
        <f>'5-Year Plan (2014-19)'!BM162</f>
        <v/>
      </c>
      <c r="O15" s="35">
        <f>'5-Year Plan (2014-19)'!BN162</f>
        <v>0</v>
      </c>
      <c r="P15" s="32">
        <f>'5-Year Plan (2014-19)'!BO162</f>
        <v>0</v>
      </c>
      <c r="Q15" s="32" t="str">
        <f>'5-Year Plan (2014-19)'!BP162</f>
        <v/>
      </c>
      <c r="R15" s="35">
        <f>'5-Year Plan (2014-19)'!BQ162</f>
        <v>0</v>
      </c>
      <c r="S15" s="32">
        <f>'5-Year Plan (2014-19)'!BR162</f>
        <v>0</v>
      </c>
      <c r="T15" s="32" t="str">
        <f>'5-Year Plan (2014-19)'!BS162</f>
        <v/>
      </c>
      <c r="U15" s="35">
        <f>'5-Year Plan (2014-19)'!BT162</f>
        <v>0</v>
      </c>
      <c r="V15" s="669"/>
      <c r="W15" s="35"/>
      <c r="X15" s="35"/>
      <c r="Y15" s="32">
        <f>'5-Year Plan (2014-19)'!BX162</f>
        <v>0</v>
      </c>
      <c r="Z15" s="229" t="str">
        <f>'5-Year Plan (2014-19)'!BY162</f>
        <v/>
      </c>
      <c r="AA15" s="35">
        <f>'5-Year Plan (2014-19)'!BZ162</f>
        <v>0</v>
      </c>
      <c r="AB15" s="32">
        <f>'5-Year Plan (2014-19)'!CA162</f>
        <v>0</v>
      </c>
      <c r="AC15" s="32">
        <f>'5-Year Plan (2014-19)'!CB162</f>
        <v>0</v>
      </c>
      <c r="AD15" s="32" t="str">
        <f>'5-Year Plan (2014-19)'!CC162</f>
        <v/>
      </c>
      <c r="AE15" s="35">
        <f>'5-Year Plan (2014-19)'!CD162</f>
        <v>0</v>
      </c>
      <c r="AF15" s="41">
        <f>'5-Year Plan (2014-19)'!CE162</f>
        <v>0</v>
      </c>
      <c r="AG15" s="32">
        <f>'5-Year Plan (2014-19)'!CF162</f>
        <v>0</v>
      </c>
      <c r="AH15" s="32" t="str">
        <f>'5-Year Plan (2014-19)'!CG162</f>
        <v/>
      </c>
      <c r="AI15" s="35">
        <f>'5-Year Plan (2014-19)'!CH162</f>
        <v>0</v>
      </c>
      <c r="AJ15" s="32">
        <f>'5-Year Plan (2014-19)'!CI162</f>
        <v>0</v>
      </c>
      <c r="AK15" s="32" t="str">
        <f>'5-Year Plan (2014-19)'!CJ162</f>
        <v/>
      </c>
      <c r="AL15" s="35">
        <f>'5-Year Plan (2014-19)'!CK162</f>
        <v>0</v>
      </c>
      <c r="AM15" s="32">
        <f>'5-Year Plan (2014-19)'!CL162</f>
        <v>0</v>
      </c>
      <c r="AN15" s="32" t="str">
        <f>'5-Year Plan (2014-19)'!CM162</f>
        <v/>
      </c>
      <c r="AO15" s="35">
        <f>'5-Year Plan (2014-19)'!CN162</f>
        <v>0</v>
      </c>
      <c r="AP15" s="32">
        <f>'5-Year Plan (2014-19)'!CO162</f>
        <v>0</v>
      </c>
      <c r="AQ15" s="32" t="str">
        <f>'5-Year Plan (2014-19)'!CP162</f>
        <v/>
      </c>
      <c r="AR15" s="35">
        <f>'5-Year Plan (2014-19)'!CQ162</f>
        <v>0</v>
      </c>
      <c r="AS15" s="32">
        <f>'5-Year Plan (2014-19)'!CR162</f>
        <v>0</v>
      </c>
      <c r="AT15" s="32" t="str">
        <f>'5-Year Plan (2014-19)'!CS162</f>
        <v/>
      </c>
      <c r="AU15" s="35">
        <f>'5-Year Plan (2014-19)'!CT162</f>
        <v>0</v>
      </c>
      <c r="AV15" s="35">
        <f>'5-Year Plan (2014-19)'!CU162</f>
        <v>0</v>
      </c>
      <c r="AW15" s="35">
        <f>'5-Year Plan (2014-19)'!CV162</f>
        <v>0</v>
      </c>
      <c r="AX15" s="35">
        <f>'5-Year Plan (2014-19)'!CW162</f>
        <v>0</v>
      </c>
      <c r="AY15" s="399">
        <f>'5-Year Plan (2014-19)'!CX162</f>
        <v>0</v>
      </c>
      <c r="AZ15" s="206">
        <f>'5-Year Plan (2014-19)'!CY162</f>
        <v>0</v>
      </c>
      <c r="BA15" s="45"/>
    </row>
    <row r="16" spans="1:53" ht="30">
      <c r="A16" s="616"/>
      <c r="B16" s="20" t="s">
        <v>140</v>
      </c>
      <c r="C16" s="25"/>
      <c r="D16" s="33">
        <f>'5-Year Plan (2014-19)'!BC163</f>
        <v>0</v>
      </c>
      <c r="E16" s="33" t="str">
        <f>'5-Year Plan (2014-19)'!BD163</f>
        <v/>
      </c>
      <c r="F16" s="36">
        <f>'5-Year Plan (2014-19)'!BE163</f>
        <v>0</v>
      </c>
      <c r="G16" s="33">
        <f>'5-Year Plan (2014-19)'!BF163</f>
        <v>20</v>
      </c>
      <c r="H16" s="33">
        <f>'5-Year Plan (2014-19)'!BG163</f>
        <v>81.25</v>
      </c>
      <c r="I16" s="36">
        <f>'5-Year Plan (2014-19)'!BH163</f>
        <v>1625</v>
      </c>
      <c r="J16" s="33">
        <f>'5-Year Plan (2014-19)'!BI163</f>
        <v>0</v>
      </c>
      <c r="K16" s="33" t="str">
        <f>'5-Year Plan (2014-19)'!BJ163</f>
        <v/>
      </c>
      <c r="L16" s="36">
        <f>'5-Year Plan (2014-19)'!BK163</f>
        <v>0</v>
      </c>
      <c r="M16" s="33">
        <f>'5-Year Plan (2014-19)'!BL163</f>
        <v>0</v>
      </c>
      <c r="N16" s="33" t="str">
        <f>'5-Year Plan (2014-19)'!BM163</f>
        <v/>
      </c>
      <c r="O16" s="36">
        <f>'5-Year Plan (2014-19)'!BN163</f>
        <v>0</v>
      </c>
      <c r="P16" s="33">
        <f>'5-Year Plan (2014-19)'!BO163</f>
        <v>0</v>
      </c>
      <c r="Q16" s="33" t="str">
        <f>'5-Year Plan (2014-19)'!BP163</f>
        <v/>
      </c>
      <c r="R16" s="36">
        <f>'5-Year Plan (2014-19)'!BQ163</f>
        <v>0</v>
      </c>
      <c r="S16" s="33">
        <f>'5-Year Plan (2014-19)'!BR163</f>
        <v>0</v>
      </c>
      <c r="T16" s="33" t="str">
        <f>'5-Year Plan (2014-19)'!BS163</f>
        <v/>
      </c>
      <c r="U16" s="36">
        <f>'5-Year Plan (2014-19)'!BT163</f>
        <v>0</v>
      </c>
      <c r="V16" s="670">
        <f>'5-Year Plan (2014-19)'!BU163</f>
        <v>0</v>
      </c>
      <c r="W16" s="36">
        <f>'5-Year Plan (2014-19)'!BV163</f>
        <v>0</v>
      </c>
      <c r="X16" s="36">
        <f>'5-Year Plan (2014-19)'!BW163</f>
        <v>0</v>
      </c>
      <c r="Y16" s="33">
        <f>'5-Year Plan (2014-19)'!BX163</f>
        <v>0</v>
      </c>
      <c r="Z16" s="230" t="str">
        <f>'5-Year Plan (2014-19)'!BY163</f>
        <v/>
      </c>
      <c r="AA16" s="36">
        <f>'5-Year Plan (2014-19)'!BZ163</f>
        <v>0</v>
      </c>
      <c r="AB16" s="33">
        <f>'5-Year Plan (2014-19)'!CA163</f>
        <v>0</v>
      </c>
      <c r="AC16" s="33">
        <f>'5-Year Plan (2014-19)'!CB163</f>
        <v>0</v>
      </c>
      <c r="AD16" s="33" t="str">
        <f>'5-Year Plan (2014-19)'!CC163</f>
        <v/>
      </c>
      <c r="AE16" s="36">
        <f>'5-Year Plan (2014-19)'!CD163</f>
        <v>0</v>
      </c>
      <c r="AF16" s="41">
        <f>'5-Year Plan (2014-19)'!CE163</f>
        <v>1625</v>
      </c>
      <c r="AG16" s="33">
        <f>'5-Year Plan (2014-19)'!CF163</f>
        <v>1000</v>
      </c>
      <c r="AH16" s="33">
        <f>'5-Year Plan (2014-19)'!CG163</f>
        <v>20</v>
      </c>
      <c r="AI16" s="36">
        <f>'5-Year Plan (2014-19)'!CH163</f>
        <v>20000</v>
      </c>
      <c r="AJ16" s="33">
        <f>'5-Year Plan (2014-19)'!CI163</f>
        <v>0</v>
      </c>
      <c r="AK16" s="33" t="str">
        <f>'5-Year Plan (2014-19)'!CJ163</f>
        <v/>
      </c>
      <c r="AL16" s="36">
        <f>'5-Year Plan (2014-19)'!CK163</f>
        <v>0</v>
      </c>
      <c r="AM16" s="33">
        <f>'5-Year Plan (2014-19)'!CL163</f>
        <v>0</v>
      </c>
      <c r="AN16" s="33" t="str">
        <f>'5-Year Plan (2014-19)'!CM163</f>
        <v/>
      </c>
      <c r="AO16" s="36">
        <f>'5-Year Plan (2014-19)'!CN163</f>
        <v>0</v>
      </c>
      <c r="AP16" s="33">
        <f>'5-Year Plan (2014-19)'!CO163</f>
        <v>500</v>
      </c>
      <c r="AQ16" s="33">
        <f>'5-Year Plan (2014-19)'!CP163</f>
        <v>222</v>
      </c>
      <c r="AR16" s="36">
        <f>'5-Year Plan (2014-19)'!CQ163</f>
        <v>111000</v>
      </c>
      <c r="AS16" s="33">
        <f>'5-Year Plan (2014-19)'!CR163</f>
        <v>0</v>
      </c>
      <c r="AT16" s="33" t="str">
        <f>'5-Year Plan (2014-19)'!CS163</f>
        <v/>
      </c>
      <c r="AU16" s="36">
        <f>'5-Year Plan (2014-19)'!CT163</f>
        <v>0</v>
      </c>
      <c r="AV16" s="36">
        <f>'5-Year Plan (2014-19)'!CU163</f>
        <v>131000</v>
      </c>
      <c r="AW16" s="36">
        <f>'5-Year Plan (2014-19)'!CV163</f>
        <v>0</v>
      </c>
      <c r="AX16" s="36">
        <f>'5-Year Plan (2014-19)'!CW163</f>
        <v>5000</v>
      </c>
      <c r="AY16" s="36">
        <f>'5-Year Plan (2014-19)'!CX163</f>
        <v>13262.5</v>
      </c>
      <c r="AZ16" s="214">
        <f>'5-Year Plan (2014-19)'!CY163</f>
        <v>150887.5</v>
      </c>
      <c r="BA16" s="45"/>
    </row>
    <row r="17" spans="1:53" ht="28.5">
      <c r="A17" s="616"/>
      <c r="B17" s="26" t="s">
        <v>32</v>
      </c>
      <c r="C17" s="17" t="s">
        <v>1</v>
      </c>
      <c r="D17" s="32">
        <f>'5-Year Plan (2014-19)'!BC164</f>
        <v>0</v>
      </c>
      <c r="E17" s="32" t="str">
        <f>'5-Year Plan (2014-19)'!BD164</f>
        <v/>
      </c>
      <c r="F17" s="35">
        <f>'5-Year Plan (2014-19)'!BE164</f>
        <v>0</v>
      </c>
      <c r="G17" s="32">
        <f>'5-Year Plan (2014-19)'!BF164</f>
        <v>0</v>
      </c>
      <c r="H17" s="32" t="str">
        <f>'5-Year Plan (2014-19)'!BG164</f>
        <v/>
      </c>
      <c r="I17" s="35">
        <f>'5-Year Plan (2014-19)'!BH164</f>
        <v>0</v>
      </c>
      <c r="J17" s="32">
        <f>'5-Year Plan (2014-19)'!BI164</f>
        <v>0</v>
      </c>
      <c r="K17" s="32" t="str">
        <f>'5-Year Plan (2014-19)'!BJ164</f>
        <v/>
      </c>
      <c r="L17" s="35">
        <f>'5-Year Plan (2014-19)'!BK164</f>
        <v>0</v>
      </c>
      <c r="M17" s="32">
        <f>'5-Year Plan (2014-19)'!BL164</f>
        <v>0</v>
      </c>
      <c r="N17" s="32" t="str">
        <f>'5-Year Plan (2014-19)'!BM164</f>
        <v/>
      </c>
      <c r="O17" s="35">
        <f>'5-Year Plan (2014-19)'!BN164</f>
        <v>0</v>
      </c>
      <c r="P17" s="32">
        <f>'5-Year Plan (2014-19)'!BO164</f>
        <v>0</v>
      </c>
      <c r="Q17" s="32" t="str">
        <f>'5-Year Plan (2014-19)'!BP164</f>
        <v/>
      </c>
      <c r="R17" s="35">
        <f>'5-Year Plan (2014-19)'!BQ164</f>
        <v>0</v>
      </c>
      <c r="S17" s="32">
        <f>'5-Year Plan (2014-19)'!BR164</f>
        <v>0</v>
      </c>
      <c r="T17" s="32" t="str">
        <f>'5-Year Plan (2014-19)'!BS164</f>
        <v/>
      </c>
      <c r="U17" s="35">
        <f>'5-Year Plan (2014-19)'!BT164</f>
        <v>0</v>
      </c>
      <c r="V17" s="669"/>
      <c r="W17" s="35"/>
      <c r="X17" s="35"/>
      <c r="Y17" s="32">
        <f>'5-Year Plan (2014-19)'!BX164</f>
        <v>0</v>
      </c>
      <c r="Z17" s="229" t="str">
        <f>'5-Year Plan (2014-19)'!BY164</f>
        <v/>
      </c>
      <c r="AA17" s="35">
        <f>'5-Year Plan (2014-19)'!BZ164</f>
        <v>0</v>
      </c>
      <c r="AB17" s="32">
        <f>'5-Year Plan (2014-19)'!CA164</f>
        <v>0</v>
      </c>
      <c r="AC17" s="32">
        <f>'5-Year Plan (2014-19)'!CB164</f>
        <v>0</v>
      </c>
      <c r="AD17" s="32" t="str">
        <f>'5-Year Plan (2014-19)'!CC164</f>
        <v/>
      </c>
      <c r="AE17" s="35">
        <f>'5-Year Plan (2014-19)'!CD164</f>
        <v>0</v>
      </c>
      <c r="AF17" s="35">
        <f>'5-Year Plan (2014-19)'!CE164</f>
        <v>0</v>
      </c>
      <c r="AG17" s="32">
        <f>'5-Year Plan (2014-19)'!CF164</f>
        <v>0</v>
      </c>
      <c r="AH17" s="32" t="str">
        <f>'5-Year Plan (2014-19)'!CG164</f>
        <v/>
      </c>
      <c r="AI17" s="35">
        <f>'5-Year Plan (2014-19)'!CH164</f>
        <v>0</v>
      </c>
      <c r="AJ17" s="32">
        <f>'5-Year Plan (2014-19)'!CI164</f>
        <v>0</v>
      </c>
      <c r="AK17" s="32" t="str">
        <f>'5-Year Plan (2014-19)'!CJ164</f>
        <v/>
      </c>
      <c r="AL17" s="35">
        <f>'5-Year Plan (2014-19)'!CK164</f>
        <v>0</v>
      </c>
      <c r="AM17" s="32">
        <f>'5-Year Plan (2014-19)'!CL164</f>
        <v>0</v>
      </c>
      <c r="AN17" s="32" t="str">
        <f>'5-Year Plan (2014-19)'!CM164</f>
        <v/>
      </c>
      <c r="AO17" s="35">
        <f>'5-Year Plan (2014-19)'!CN164</f>
        <v>0</v>
      </c>
      <c r="AP17" s="32">
        <f>'5-Year Plan (2014-19)'!CO164</f>
        <v>0</v>
      </c>
      <c r="AQ17" s="32" t="str">
        <f>'5-Year Plan (2014-19)'!CP164</f>
        <v/>
      </c>
      <c r="AR17" s="35">
        <f>'5-Year Plan (2014-19)'!CQ164</f>
        <v>0</v>
      </c>
      <c r="AS17" s="32">
        <f>'5-Year Plan (2014-19)'!CR164</f>
        <v>0</v>
      </c>
      <c r="AT17" s="32" t="str">
        <f>'5-Year Plan (2014-19)'!CS164</f>
        <v/>
      </c>
      <c r="AU17" s="35">
        <f>'5-Year Plan (2014-19)'!CT164</f>
        <v>0</v>
      </c>
      <c r="AV17" s="43">
        <f>'5-Year Plan (2014-19)'!CU164</f>
        <v>0</v>
      </c>
      <c r="AW17" s="35">
        <f>'5-Year Plan (2014-19)'!CV164</f>
        <v>0</v>
      </c>
      <c r="AX17" s="35">
        <f>'5-Year Plan (2014-19)'!CW164</f>
        <v>5000</v>
      </c>
      <c r="AY17" s="399">
        <f>'5-Year Plan (2014-19)'!CX164</f>
        <v>0</v>
      </c>
      <c r="AZ17" s="206">
        <f>'5-Year Plan (2014-19)'!CY164</f>
        <v>5000</v>
      </c>
      <c r="BA17" s="45"/>
    </row>
    <row r="18" spans="1:53">
      <c r="A18" s="616"/>
      <c r="B18" s="16"/>
      <c r="C18" s="17" t="s">
        <v>55</v>
      </c>
      <c r="D18" s="32">
        <f>'5-Year Plan (2014-19)'!BC165</f>
        <v>0</v>
      </c>
      <c r="E18" s="32" t="str">
        <f>'5-Year Plan (2014-19)'!BD165</f>
        <v/>
      </c>
      <c r="F18" s="35">
        <f>'5-Year Plan (2014-19)'!BE165</f>
        <v>0</v>
      </c>
      <c r="G18" s="32">
        <f>'5-Year Plan (2014-19)'!BF165</f>
        <v>0</v>
      </c>
      <c r="H18" s="32" t="str">
        <f>'5-Year Plan (2014-19)'!BG165</f>
        <v/>
      </c>
      <c r="I18" s="35">
        <f>'5-Year Plan (2014-19)'!BH165</f>
        <v>0</v>
      </c>
      <c r="J18" s="32">
        <f>'5-Year Plan (2014-19)'!BI165</f>
        <v>0</v>
      </c>
      <c r="K18" s="32" t="str">
        <f>'5-Year Plan (2014-19)'!BJ165</f>
        <v/>
      </c>
      <c r="L18" s="35">
        <f>'5-Year Plan (2014-19)'!BK165</f>
        <v>0</v>
      </c>
      <c r="M18" s="32">
        <f>'5-Year Plan (2014-19)'!BL165</f>
        <v>0</v>
      </c>
      <c r="N18" s="32" t="str">
        <f>'5-Year Plan (2014-19)'!BM165</f>
        <v/>
      </c>
      <c r="O18" s="35">
        <f>'5-Year Plan (2014-19)'!BN165</f>
        <v>0</v>
      </c>
      <c r="P18" s="32">
        <f>'5-Year Plan (2014-19)'!BO165</f>
        <v>0</v>
      </c>
      <c r="Q18" s="32" t="str">
        <f>'5-Year Plan (2014-19)'!BP165</f>
        <v/>
      </c>
      <c r="R18" s="35">
        <f>'5-Year Plan (2014-19)'!BQ165</f>
        <v>0</v>
      </c>
      <c r="S18" s="32">
        <f>'5-Year Plan (2014-19)'!BR165</f>
        <v>0</v>
      </c>
      <c r="T18" s="32" t="str">
        <f>'5-Year Plan (2014-19)'!BS165</f>
        <v/>
      </c>
      <c r="U18" s="35">
        <f>'5-Year Plan (2014-19)'!BT165</f>
        <v>0</v>
      </c>
      <c r="V18" s="669"/>
      <c r="W18" s="35"/>
      <c r="X18" s="35"/>
      <c r="Y18" s="32">
        <f>'5-Year Plan (2014-19)'!BX165</f>
        <v>0</v>
      </c>
      <c r="Z18" s="229" t="str">
        <f>'5-Year Plan (2014-19)'!BY165</f>
        <v/>
      </c>
      <c r="AA18" s="35">
        <f>'5-Year Plan (2014-19)'!BZ165</f>
        <v>0</v>
      </c>
      <c r="AB18" s="32">
        <f>'5-Year Plan (2014-19)'!CA165</f>
        <v>0</v>
      </c>
      <c r="AC18" s="32">
        <f>'5-Year Plan (2014-19)'!CB165</f>
        <v>0</v>
      </c>
      <c r="AD18" s="32" t="str">
        <f>'5-Year Plan (2014-19)'!CC165</f>
        <v/>
      </c>
      <c r="AE18" s="35">
        <f>'5-Year Plan (2014-19)'!CD165</f>
        <v>0</v>
      </c>
      <c r="AF18" s="35">
        <f>'5-Year Plan (2014-19)'!CE165</f>
        <v>0</v>
      </c>
      <c r="AG18" s="32">
        <f>'5-Year Plan (2014-19)'!CF165</f>
        <v>2000</v>
      </c>
      <c r="AH18" s="32">
        <f>'5-Year Plan (2014-19)'!CG165</f>
        <v>20</v>
      </c>
      <c r="AI18" s="35">
        <f>'5-Year Plan (2014-19)'!CH165</f>
        <v>40000</v>
      </c>
      <c r="AJ18" s="32">
        <f>'5-Year Plan (2014-19)'!CI165</f>
        <v>0</v>
      </c>
      <c r="AK18" s="32" t="str">
        <f>'5-Year Plan (2014-19)'!CJ165</f>
        <v/>
      </c>
      <c r="AL18" s="35">
        <f>'5-Year Plan (2014-19)'!CK165</f>
        <v>0</v>
      </c>
      <c r="AM18" s="32">
        <f>'5-Year Plan (2014-19)'!CL165</f>
        <v>0</v>
      </c>
      <c r="AN18" s="32" t="str">
        <f>'5-Year Plan (2014-19)'!CM165</f>
        <v/>
      </c>
      <c r="AO18" s="35">
        <f>'5-Year Plan (2014-19)'!CN165</f>
        <v>0</v>
      </c>
      <c r="AP18" s="32">
        <f>'5-Year Plan (2014-19)'!CO165</f>
        <v>1000</v>
      </c>
      <c r="AQ18" s="32">
        <f>'5-Year Plan (2014-19)'!CP165</f>
        <v>222</v>
      </c>
      <c r="AR18" s="35">
        <f>'5-Year Plan (2014-19)'!CQ165</f>
        <v>222000</v>
      </c>
      <c r="AS18" s="32">
        <f>'5-Year Plan (2014-19)'!CR165</f>
        <v>0</v>
      </c>
      <c r="AT18" s="32" t="str">
        <f>'5-Year Plan (2014-19)'!CS165</f>
        <v/>
      </c>
      <c r="AU18" s="35">
        <f>'5-Year Plan (2014-19)'!CT165</f>
        <v>0</v>
      </c>
      <c r="AV18" s="35">
        <f>'5-Year Plan (2014-19)'!CU165</f>
        <v>262000</v>
      </c>
      <c r="AW18" s="35">
        <f>'5-Year Plan (2014-19)'!CV165</f>
        <v>0</v>
      </c>
      <c r="AX18" s="35">
        <f>'5-Year Plan (2014-19)'!CW165</f>
        <v>0</v>
      </c>
      <c r="AY18" s="399">
        <f>'5-Year Plan (2014-19)'!CX165</f>
        <v>26200</v>
      </c>
      <c r="AZ18" s="206">
        <f>'5-Year Plan (2014-19)'!CY165</f>
        <v>288200</v>
      </c>
      <c r="BA18" s="45"/>
    </row>
    <row r="19" spans="1:53">
      <c r="A19" s="616"/>
      <c r="B19" s="16"/>
      <c r="C19" s="17" t="s">
        <v>56</v>
      </c>
      <c r="D19" s="32">
        <f>'5-Year Plan (2014-19)'!BC166</f>
        <v>0</v>
      </c>
      <c r="E19" s="32" t="str">
        <f>'5-Year Plan (2014-19)'!BD166</f>
        <v/>
      </c>
      <c r="F19" s="35">
        <f>'5-Year Plan (2014-19)'!BE166</f>
        <v>0</v>
      </c>
      <c r="G19" s="32">
        <f>'5-Year Plan (2014-19)'!BF166</f>
        <v>0</v>
      </c>
      <c r="H19" s="32" t="str">
        <f>'5-Year Plan (2014-19)'!BG166</f>
        <v/>
      </c>
      <c r="I19" s="35">
        <f>'5-Year Plan (2014-19)'!BH166</f>
        <v>0</v>
      </c>
      <c r="J19" s="32">
        <f>'5-Year Plan (2014-19)'!BI166</f>
        <v>0</v>
      </c>
      <c r="K19" s="32" t="str">
        <f>'5-Year Plan (2014-19)'!BJ166</f>
        <v/>
      </c>
      <c r="L19" s="35">
        <f>'5-Year Plan (2014-19)'!BK166</f>
        <v>0</v>
      </c>
      <c r="M19" s="32">
        <f>'5-Year Plan (2014-19)'!BL166</f>
        <v>0</v>
      </c>
      <c r="N19" s="32" t="str">
        <f>'5-Year Plan (2014-19)'!BM166</f>
        <v/>
      </c>
      <c r="O19" s="35">
        <f>'5-Year Plan (2014-19)'!BN166</f>
        <v>0</v>
      </c>
      <c r="P19" s="32">
        <f>'5-Year Plan (2014-19)'!BO166</f>
        <v>0</v>
      </c>
      <c r="Q19" s="32" t="str">
        <f>'5-Year Plan (2014-19)'!BP166</f>
        <v/>
      </c>
      <c r="R19" s="35">
        <f>'5-Year Plan (2014-19)'!BQ166</f>
        <v>0</v>
      </c>
      <c r="S19" s="32">
        <f>'5-Year Plan (2014-19)'!BR166</f>
        <v>0</v>
      </c>
      <c r="T19" s="32" t="str">
        <f>'5-Year Plan (2014-19)'!BS166</f>
        <v/>
      </c>
      <c r="U19" s="35">
        <f>'5-Year Plan (2014-19)'!BT166</f>
        <v>0</v>
      </c>
      <c r="V19" s="669"/>
      <c r="W19" s="35"/>
      <c r="X19" s="35"/>
      <c r="Y19" s="32">
        <f>'5-Year Plan (2014-19)'!BX166</f>
        <v>0</v>
      </c>
      <c r="Z19" s="229" t="str">
        <f>'5-Year Plan (2014-19)'!BY166</f>
        <v/>
      </c>
      <c r="AA19" s="35">
        <f>'5-Year Plan (2014-19)'!BZ166</f>
        <v>0</v>
      </c>
      <c r="AB19" s="32">
        <f>'5-Year Plan (2014-19)'!CA166</f>
        <v>0</v>
      </c>
      <c r="AC19" s="32">
        <f>'5-Year Plan (2014-19)'!CB166</f>
        <v>0</v>
      </c>
      <c r="AD19" s="32" t="str">
        <f>'5-Year Plan (2014-19)'!CC166</f>
        <v/>
      </c>
      <c r="AE19" s="35">
        <f>'5-Year Plan (2014-19)'!CD166</f>
        <v>0</v>
      </c>
      <c r="AF19" s="35">
        <f>'5-Year Plan (2014-19)'!CE166</f>
        <v>0</v>
      </c>
      <c r="AG19" s="32">
        <f>'5-Year Plan (2014-19)'!CF166</f>
        <v>110</v>
      </c>
      <c r="AH19" s="32">
        <f>'5-Year Plan (2014-19)'!CG166</f>
        <v>1850</v>
      </c>
      <c r="AI19" s="35">
        <f>'5-Year Plan (2014-19)'!CH166</f>
        <v>203500</v>
      </c>
      <c r="AJ19" s="32">
        <f>'5-Year Plan (2014-19)'!CI166</f>
        <v>0</v>
      </c>
      <c r="AK19" s="32" t="str">
        <f>'5-Year Plan (2014-19)'!CJ166</f>
        <v/>
      </c>
      <c r="AL19" s="35">
        <f>'5-Year Plan (2014-19)'!CK166</f>
        <v>0</v>
      </c>
      <c r="AM19" s="32">
        <f>'5-Year Plan (2014-19)'!CL166</f>
        <v>22</v>
      </c>
      <c r="AN19" s="32">
        <f>'5-Year Plan (2014-19)'!CM166</f>
        <v>1850</v>
      </c>
      <c r="AO19" s="35">
        <f>'5-Year Plan (2014-19)'!CN166</f>
        <v>40700</v>
      </c>
      <c r="AP19" s="32">
        <f>'5-Year Plan (2014-19)'!CO166</f>
        <v>0</v>
      </c>
      <c r="AQ19" s="32" t="str">
        <f>'5-Year Plan (2014-19)'!CP166</f>
        <v/>
      </c>
      <c r="AR19" s="35">
        <f>'5-Year Plan (2014-19)'!CQ166</f>
        <v>0</v>
      </c>
      <c r="AS19" s="32">
        <f>'5-Year Plan (2014-19)'!CR166</f>
        <v>0</v>
      </c>
      <c r="AT19" s="32" t="str">
        <f>'5-Year Plan (2014-19)'!CS166</f>
        <v/>
      </c>
      <c r="AU19" s="35">
        <f>'5-Year Plan (2014-19)'!CT166</f>
        <v>0</v>
      </c>
      <c r="AV19" s="35">
        <f>'5-Year Plan (2014-19)'!CU166</f>
        <v>244200</v>
      </c>
      <c r="AW19" s="35">
        <f>'5-Year Plan (2014-19)'!CV166</f>
        <v>0</v>
      </c>
      <c r="AX19" s="35">
        <f>'5-Year Plan (2014-19)'!CW166</f>
        <v>0</v>
      </c>
      <c r="AY19" s="399">
        <f>'5-Year Plan (2014-19)'!CX166</f>
        <v>24420</v>
      </c>
      <c r="AZ19" s="206">
        <f>'5-Year Plan (2014-19)'!CY166</f>
        <v>268620</v>
      </c>
      <c r="BA19" s="45"/>
    </row>
    <row r="20" spans="1:53">
      <c r="A20" s="616"/>
      <c r="B20" s="18"/>
      <c r="C20" s="19" t="s">
        <v>278</v>
      </c>
      <c r="D20" s="32">
        <f>'5-Year Plan (2014-19)'!BC168</f>
        <v>0</v>
      </c>
      <c r="E20" s="32" t="str">
        <f>'5-Year Plan (2014-19)'!BD168</f>
        <v/>
      </c>
      <c r="F20" s="35">
        <f>'5-Year Plan (2014-19)'!BE168</f>
        <v>0</v>
      </c>
      <c r="G20" s="32">
        <f>'5-Year Plan (2014-19)'!BF168</f>
        <v>0</v>
      </c>
      <c r="H20" s="32" t="str">
        <f>'5-Year Plan (2014-19)'!BG168</f>
        <v/>
      </c>
      <c r="I20" s="35">
        <f>'5-Year Plan (2014-19)'!BH168</f>
        <v>0</v>
      </c>
      <c r="J20" s="32">
        <f>'5-Year Plan (2014-19)'!BI168</f>
        <v>0</v>
      </c>
      <c r="K20" s="32" t="str">
        <f>'5-Year Plan (2014-19)'!BJ168</f>
        <v/>
      </c>
      <c r="L20" s="35">
        <f>'5-Year Plan (2014-19)'!BK168</f>
        <v>0</v>
      </c>
      <c r="M20" s="32">
        <f>'5-Year Plan (2014-19)'!BL168</f>
        <v>0</v>
      </c>
      <c r="N20" s="32" t="str">
        <f>'5-Year Plan (2014-19)'!BM168</f>
        <v/>
      </c>
      <c r="O20" s="35">
        <f>'5-Year Plan (2014-19)'!BN168</f>
        <v>0</v>
      </c>
      <c r="P20" s="32">
        <f>'5-Year Plan (2014-19)'!BO168</f>
        <v>0</v>
      </c>
      <c r="Q20" s="32" t="str">
        <f>'5-Year Plan (2014-19)'!BP168</f>
        <v/>
      </c>
      <c r="R20" s="35">
        <f>'5-Year Plan (2014-19)'!BQ168</f>
        <v>0</v>
      </c>
      <c r="S20" s="32">
        <f>'5-Year Plan (2014-19)'!BR168</f>
        <v>0</v>
      </c>
      <c r="T20" s="32" t="str">
        <f>'5-Year Plan (2014-19)'!BS168</f>
        <v/>
      </c>
      <c r="U20" s="35">
        <f>'5-Year Plan (2014-19)'!BT168</f>
        <v>0</v>
      </c>
      <c r="V20" s="669"/>
      <c r="W20" s="35"/>
      <c r="X20" s="35"/>
      <c r="Y20" s="32">
        <f>'5-Year Plan (2014-19)'!BX168</f>
        <v>0</v>
      </c>
      <c r="Z20" s="229" t="str">
        <f>'5-Year Plan (2014-19)'!BY168</f>
        <v/>
      </c>
      <c r="AA20" s="35">
        <f>'5-Year Plan (2014-19)'!BZ168</f>
        <v>0</v>
      </c>
      <c r="AB20" s="32">
        <f>'5-Year Plan (2014-19)'!CA168</f>
        <v>0</v>
      </c>
      <c r="AC20" s="32">
        <f>'5-Year Plan (2014-19)'!CB168</f>
        <v>0</v>
      </c>
      <c r="AD20" s="32" t="str">
        <f>'5-Year Plan (2014-19)'!CC168</f>
        <v/>
      </c>
      <c r="AE20" s="35">
        <f>'5-Year Plan (2014-19)'!CD168</f>
        <v>0</v>
      </c>
      <c r="AF20" s="41">
        <f>'5-Year Plan (2014-19)'!CE168</f>
        <v>0</v>
      </c>
      <c r="AG20" s="32">
        <f>'5-Year Plan (2014-19)'!CF168</f>
        <v>0</v>
      </c>
      <c r="AH20" s="32" t="str">
        <f>'5-Year Plan (2014-19)'!CG168</f>
        <v/>
      </c>
      <c r="AI20" s="35">
        <f>'5-Year Plan (2014-19)'!CH168</f>
        <v>0</v>
      </c>
      <c r="AJ20" s="32">
        <f>'5-Year Plan (2014-19)'!CI168</f>
        <v>0</v>
      </c>
      <c r="AK20" s="32" t="str">
        <f>'5-Year Plan (2014-19)'!CJ168</f>
        <v/>
      </c>
      <c r="AL20" s="35">
        <f>'5-Year Plan (2014-19)'!CK168</f>
        <v>0</v>
      </c>
      <c r="AM20" s="32">
        <f>'5-Year Plan (2014-19)'!CL168</f>
        <v>0</v>
      </c>
      <c r="AN20" s="32" t="str">
        <f>'5-Year Plan (2014-19)'!CM168</f>
        <v/>
      </c>
      <c r="AO20" s="35">
        <f>'5-Year Plan (2014-19)'!CN168</f>
        <v>0</v>
      </c>
      <c r="AP20" s="32">
        <f>'5-Year Plan (2014-19)'!CO168</f>
        <v>0</v>
      </c>
      <c r="AQ20" s="32" t="str">
        <f>'5-Year Plan (2014-19)'!CP168</f>
        <v/>
      </c>
      <c r="AR20" s="35">
        <f>'5-Year Plan (2014-19)'!CQ168</f>
        <v>0</v>
      </c>
      <c r="AS20" s="32">
        <f>'5-Year Plan (2014-19)'!CR168</f>
        <v>0</v>
      </c>
      <c r="AT20" s="32" t="str">
        <f>'5-Year Plan (2014-19)'!CS168</f>
        <v/>
      </c>
      <c r="AU20" s="35">
        <f>'5-Year Plan (2014-19)'!CT168</f>
        <v>0</v>
      </c>
      <c r="AV20" s="35">
        <f>'5-Year Plan (2014-19)'!CU168</f>
        <v>0</v>
      </c>
      <c r="AW20" s="35">
        <f>'5-Year Plan (2014-19)'!CV168</f>
        <v>0</v>
      </c>
      <c r="AX20" s="35">
        <f>'5-Year Plan (2014-19)'!CW168</f>
        <v>0</v>
      </c>
      <c r="AY20" s="399">
        <f>'5-Year Plan (2014-19)'!CX168</f>
        <v>0</v>
      </c>
      <c r="AZ20" s="206">
        <f>'5-Year Plan (2014-19)'!CY168</f>
        <v>0</v>
      </c>
      <c r="BA20" s="45"/>
    </row>
    <row r="21" spans="1:53" ht="30">
      <c r="A21" s="616"/>
      <c r="B21" s="20" t="s">
        <v>140</v>
      </c>
      <c r="C21" s="25"/>
      <c r="D21" s="33">
        <f>'5-Year Plan (2014-19)'!BC169</f>
        <v>0</v>
      </c>
      <c r="E21" s="33" t="str">
        <f>'5-Year Plan (2014-19)'!BD169</f>
        <v/>
      </c>
      <c r="F21" s="36">
        <f>'5-Year Plan (2014-19)'!BE169</f>
        <v>0</v>
      </c>
      <c r="G21" s="33">
        <f>'5-Year Plan (2014-19)'!BF169</f>
        <v>0</v>
      </c>
      <c r="H21" s="33" t="str">
        <f>'5-Year Plan (2014-19)'!BG169</f>
        <v/>
      </c>
      <c r="I21" s="36">
        <f>'5-Year Plan (2014-19)'!BH169</f>
        <v>0</v>
      </c>
      <c r="J21" s="33">
        <f>'5-Year Plan (2014-19)'!BI169</f>
        <v>0</v>
      </c>
      <c r="K21" s="33" t="str">
        <f>'5-Year Plan (2014-19)'!BJ169</f>
        <v/>
      </c>
      <c r="L21" s="36">
        <f>'5-Year Plan (2014-19)'!BK169</f>
        <v>0</v>
      </c>
      <c r="M21" s="33">
        <f>'5-Year Plan (2014-19)'!BL169</f>
        <v>0</v>
      </c>
      <c r="N21" s="33" t="str">
        <f>'5-Year Plan (2014-19)'!BM169</f>
        <v/>
      </c>
      <c r="O21" s="36">
        <f>'5-Year Plan (2014-19)'!BN169</f>
        <v>0</v>
      </c>
      <c r="P21" s="33">
        <f>'5-Year Plan (2014-19)'!BO169</f>
        <v>0</v>
      </c>
      <c r="Q21" s="33" t="str">
        <f>'5-Year Plan (2014-19)'!BP169</f>
        <v/>
      </c>
      <c r="R21" s="36">
        <f>'5-Year Plan (2014-19)'!BQ169</f>
        <v>0</v>
      </c>
      <c r="S21" s="33">
        <f>'5-Year Plan (2014-19)'!BR169</f>
        <v>0</v>
      </c>
      <c r="T21" s="33" t="str">
        <f>'5-Year Plan (2014-19)'!BS169</f>
        <v/>
      </c>
      <c r="U21" s="36">
        <f>'5-Year Plan (2014-19)'!BT169</f>
        <v>0</v>
      </c>
      <c r="V21" s="670">
        <f>'5-Year Plan (2014-19)'!BU169</f>
        <v>0</v>
      </c>
      <c r="W21" s="36">
        <f>'5-Year Plan (2014-19)'!BV169</f>
        <v>0</v>
      </c>
      <c r="X21" s="36">
        <f>'5-Year Plan (2014-19)'!BW169</f>
        <v>0</v>
      </c>
      <c r="Y21" s="33">
        <f>'5-Year Plan (2014-19)'!BX169</f>
        <v>0</v>
      </c>
      <c r="Z21" s="230" t="str">
        <f>'5-Year Plan (2014-19)'!BY169</f>
        <v/>
      </c>
      <c r="AA21" s="36">
        <f>'5-Year Plan (2014-19)'!BZ169</f>
        <v>0</v>
      </c>
      <c r="AB21" s="33">
        <f>'5-Year Plan (2014-19)'!CA169</f>
        <v>0</v>
      </c>
      <c r="AC21" s="33">
        <f>'5-Year Plan (2014-19)'!CB169</f>
        <v>0</v>
      </c>
      <c r="AD21" s="33" t="str">
        <f>'5-Year Plan (2014-19)'!CC169</f>
        <v/>
      </c>
      <c r="AE21" s="36">
        <f>'5-Year Plan (2014-19)'!CD169</f>
        <v>0</v>
      </c>
      <c r="AF21" s="41">
        <f>'5-Year Plan (2014-19)'!CE169</f>
        <v>0</v>
      </c>
      <c r="AG21" s="33">
        <f>'5-Year Plan (2014-19)'!CF169</f>
        <v>2170</v>
      </c>
      <c r="AH21" s="33">
        <f>'5-Year Plan (2014-19)'!CG169</f>
        <v>112.87557603686636</v>
      </c>
      <c r="AI21" s="36">
        <f>'5-Year Plan (2014-19)'!CH169</f>
        <v>244940</v>
      </c>
      <c r="AJ21" s="33">
        <f>'5-Year Plan (2014-19)'!CI169</f>
        <v>0</v>
      </c>
      <c r="AK21" s="33" t="str">
        <f>'5-Year Plan (2014-19)'!CJ169</f>
        <v/>
      </c>
      <c r="AL21" s="36">
        <f>'5-Year Plan (2014-19)'!CK169</f>
        <v>0</v>
      </c>
      <c r="AM21" s="33">
        <f>'5-Year Plan (2014-19)'!CL169</f>
        <v>52</v>
      </c>
      <c r="AN21" s="33">
        <f>'5-Year Plan (2014-19)'!CM169</f>
        <v>1705.7692307692307</v>
      </c>
      <c r="AO21" s="36">
        <f>'5-Year Plan (2014-19)'!CN169</f>
        <v>88700</v>
      </c>
      <c r="AP21" s="33">
        <f>'5-Year Plan (2014-19)'!CO169</f>
        <v>1000</v>
      </c>
      <c r="AQ21" s="33">
        <f>'5-Year Plan (2014-19)'!CP169</f>
        <v>222</v>
      </c>
      <c r="AR21" s="36">
        <f>'5-Year Plan (2014-19)'!CQ169</f>
        <v>222000</v>
      </c>
      <c r="AS21" s="33">
        <f>'5-Year Plan (2014-19)'!CR169</f>
        <v>0</v>
      </c>
      <c r="AT21" s="33" t="str">
        <f>'5-Year Plan (2014-19)'!CS169</f>
        <v/>
      </c>
      <c r="AU21" s="36">
        <f>'5-Year Plan (2014-19)'!CT169</f>
        <v>0</v>
      </c>
      <c r="AV21" s="36">
        <f>'5-Year Plan (2014-19)'!CU169</f>
        <v>555640</v>
      </c>
      <c r="AW21" s="36">
        <f>'5-Year Plan (2014-19)'!CV169</f>
        <v>0</v>
      </c>
      <c r="AX21" s="36">
        <f>'5-Year Plan (2014-19)'!CW169</f>
        <v>5000</v>
      </c>
      <c r="AY21" s="36">
        <f>'5-Year Plan (2014-19)'!CX169</f>
        <v>55564</v>
      </c>
      <c r="AZ21" s="214">
        <f>'5-Year Plan (2014-19)'!CY169</f>
        <v>616204</v>
      </c>
      <c r="BA21" s="45"/>
    </row>
    <row r="22" spans="1:53">
      <c r="A22" s="996" t="s">
        <v>139</v>
      </c>
      <c r="B22" s="997"/>
      <c r="C22" s="176" t="s">
        <v>1</v>
      </c>
      <c r="D22" s="178">
        <f>'5-Year Plan (2014-19)'!BC170</f>
        <v>0</v>
      </c>
      <c r="E22" s="178" t="str">
        <f>'5-Year Plan (2014-19)'!BD170</f>
        <v/>
      </c>
      <c r="F22" s="178">
        <f>'5-Year Plan (2014-19)'!BE170</f>
        <v>0</v>
      </c>
      <c r="G22" s="178">
        <f>'5-Year Plan (2014-19)'!BF170</f>
        <v>431</v>
      </c>
      <c r="H22" s="178">
        <f>'5-Year Plan (2014-19)'!BG170</f>
        <v>63.828306264501158</v>
      </c>
      <c r="I22" s="178">
        <f>'5-Year Plan (2014-19)'!BH170</f>
        <v>27510</v>
      </c>
      <c r="J22" s="178">
        <f>'5-Year Plan (2014-19)'!BI170</f>
        <v>0</v>
      </c>
      <c r="K22" s="178" t="str">
        <f>'5-Year Plan (2014-19)'!BJ170</f>
        <v/>
      </c>
      <c r="L22" s="178">
        <f>'5-Year Plan (2014-19)'!BK170</f>
        <v>0</v>
      </c>
      <c r="M22" s="178">
        <f>'5-Year Plan (2014-19)'!BL170</f>
        <v>0</v>
      </c>
      <c r="N22" s="178" t="str">
        <f>'5-Year Plan (2014-19)'!BM170</f>
        <v/>
      </c>
      <c r="O22" s="178">
        <f>'5-Year Plan (2014-19)'!BN170</f>
        <v>0</v>
      </c>
      <c r="P22" s="178">
        <f>'5-Year Plan (2014-19)'!BO170</f>
        <v>0</v>
      </c>
      <c r="Q22" s="178" t="str">
        <f>'5-Year Plan (2014-19)'!BP170</f>
        <v/>
      </c>
      <c r="R22" s="178">
        <f>'5-Year Plan (2014-19)'!BQ170</f>
        <v>0</v>
      </c>
      <c r="S22" s="178">
        <f>'5-Year Plan (2014-19)'!BR170</f>
        <v>0</v>
      </c>
      <c r="T22" s="178" t="str">
        <f>'5-Year Plan (2014-19)'!BS170</f>
        <v/>
      </c>
      <c r="U22" s="178">
        <f>'5-Year Plan (2014-19)'!BT170</f>
        <v>0</v>
      </c>
      <c r="V22" s="697">
        <f>'5-Year Plan (2014-19)'!BU170</f>
        <v>0</v>
      </c>
      <c r="W22" s="178">
        <f>'5-Year Plan (2014-19)'!BV170</f>
        <v>0</v>
      </c>
      <c r="X22" s="178">
        <f>'5-Year Plan (2014-19)'!BW170</f>
        <v>0</v>
      </c>
      <c r="Y22" s="178">
        <f>'5-Year Plan (2014-19)'!BX170</f>
        <v>0</v>
      </c>
      <c r="Z22" s="248" t="str">
        <f>'5-Year Plan (2014-19)'!BY170</f>
        <v/>
      </c>
      <c r="AA22" s="178">
        <f>'5-Year Plan (2014-19)'!BZ170</f>
        <v>0</v>
      </c>
      <c r="AB22" s="178">
        <f>'5-Year Plan (2014-19)'!CA170</f>
        <v>0</v>
      </c>
      <c r="AC22" s="178">
        <f>'5-Year Plan (2014-19)'!CB170</f>
        <v>0</v>
      </c>
      <c r="AD22" s="178" t="str">
        <f>'5-Year Plan (2014-19)'!CC170</f>
        <v/>
      </c>
      <c r="AE22" s="178">
        <f>'5-Year Plan (2014-19)'!CD170</f>
        <v>0</v>
      </c>
      <c r="AF22" s="178">
        <f>'5-Year Plan (2014-19)'!CE170</f>
        <v>27510</v>
      </c>
      <c r="AG22" s="178">
        <f>'5-Year Plan (2014-19)'!CF170</f>
        <v>760</v>
      </c>
      <c r="AH22" s="178">
        <f>'5-Year Plan (2014-19)'!CG170</f>
        <v>74.78947368421052</v>
      </c>
      <c r="AI22" s="178">
        <f>'5-Year Plan (2014-19)'!CH170</f>
        <v>56840</v>
      </c>
      <c r="AJ22" s="178">
        <f>'5-Year Plan (2014-19)'!CI170</f>
        <v>0</v>
      </c>
      <c r="AK22" s="178" t="str">
        <f>'5-Year Plan (2014-19)'!CJ170</f>
        <v/>
      </c>
      <c r="AL22" s="178">
        <f>'5-Year Plan (2014-19)'!CK170</f>
        <v>0</v>
      </c>
      <c r="AM22" s="178">
        <f>'5-Year Plan (2014-19)'!CL170</f>
        <v>180</v>
      </c>
      <c r="AN22" s="178">
        <f>'5-Year Plan (2014-19)'!CM170</f>
        <v>1865.6555555555556</v>
      </c>
      <c r="AO22" s="178">
        <f>'5-Year Plan (2014-19)'!CN170</f>
        <v>335818</v>
      </c>
      <c r="AP22" s="178">
        <f>'5-Year Plan (2014-19)'!CO170</f>
        <v>0</v>
      </c>
      <c r="AQ22" s="178" t="str">
        <f>'5-Year Plan (2014-19)'!CP170</f>
        <v/>
      </c>
      <c r="AR22" s="178">
        <f>'5-Year Plan (2014-19)'!CQ170</f>
        <v>0</v>
      </c>
      <c r="AS22" s="178">
        <f>'5-Year Plan (2014-19)'!CR170</f>
        <v>0</v>
      </c>
      <c r="AT22" s="178" t="str">
        <f>'5-Year Plan (2014-19)'!CS170</f>
        <v/>
      </c>
      <c r="AU22" s="178">
        <f>'5-Year Plan (2014-19)'!CT170</f>
        <v>0</v>
      </c>
      <c r="AV22" s="178">
        <f>'5-Year Plan (2014-19)'!CU170</f>
        <v>392658</v>
      </c>
      <c r="AW22" s="178">
        <f>'5-Year Plan (2014-19)'!CV170</f>
        <v>0</v>
      </c>
      <c r="AX22" s="178">
        <f>'5-Year Plan (2014-19)'!CW170</f>
        <v>15000</v>
      </c>
      <c r="AY22" s="179">
        <f>'5-Year Plan (2014-19)'!CX170</f>
        <v>42016.800000000003</v>
      </c>
      <c r="AZ22" s="211">
        <f>'5-Year Plan (2014-19)'!CY170</f>
        <v>477184.8</v>
      </c>
      <c r="BA22" s="180"/>
    </row>
    <row r="23" spans="1:53">
      <c r="A23" s="996" t="s">
        <v>139</v>
      </c>
      <c r="B23" s="997"/>
      <c r="C23" s="176" t="s">
        <v>55</v>
      </c>
      <c r="D23" s="182">
        <f>'5-Year Plan (2014-19)'!BC171</f>
        <v>0</v>
      </c>
      <c r="E23" s="182" t="str">
        <f>'5-Year Plan (2014-19)'!BD171</f>
        <v/>
      </c>
      <c r="F23" s="182">
        <f>'5-Year Plan (2014-19)'!BE171</f>
        <v>0</v>
      </c>
      <c r="G23" s="182">
        <f>'5-Year Plan (2014-19)'!BF171</f>
        <v>0</v>
      </c>
      <c r="H23" s="182" t="str">
        <f>'5-Year Plan (2014-19)'!BG171</f>
        <v/>
      </c>
      <c r="I23" s="182">
        <f>'5-Year Plan (2014-19)'!BH171</f>
        <v>0</v>
      </c>
      <c r="J23" s="182">
        <f>'5-Year Plan (2014-19)'!BI171</f>
        <v>0</v>
      </c>
      <c r="K23" s="182" t="str">
        <f>'5-Year Plan (2014-19)'!BJ171</f>
        <v/>
      </c>
      <c r="L23" s="182">
        <f>'5-Year Plan (2014-19)'!BK171</f>
        <v>0</v>
      </c>
      <c r="M23" s="182">
        <f>'5-Year Plan (2014-19)'!BL171</f>
        <v>0</v>
      </c>
      <c r="N23" s="182" t="str">
        <f>'5-Year Plan (2014-19)'!BM171</f>
        <v/>
      </c>
      <c r="O23" s="182">
        <f>'5-Year Plan (2014-19)'!BN171</f>
        <v>0</v>
      </c>
      <c r="P23" s="182">
        <f>'5-Year Plan (2014-19)'!BO171</f>
        <v>0</v>
      </c>
      <c r="Q23" s="182" t="str">
        <f>'5-Year Plan (2014-19)'!BP171</f>
        <v/>
      </c>
      <c r="R23" s="182">
        <f>'5-Year Plan (2014-19)'!BQ171</f>
        <v>0</v>
      </c>
      <c r="S23" s="182">
        <f>'5-Year Plan (2014-19)'!BR171</f>
        <v>0</v>
      </c>
      <c r="T23" s="182" t="str">
        <f>'5-Year Plan (2014-19)'!BS171</f>
        <v/>
      </c>
      <c r="U23" s="182">
        <f>'5-Year Plan (2014-19)'!BT171</f>
        <v>0</v>
      </c>
      <c r="V23" s="698">
        <f>'5-Year Plan (2014-19)'!BU171</f>
        <v>0</v>
      </c>
      <c r="W23" s="182">
        <f>'5-Year Plan (2014-19)'!BV171</f>
        <v>0</v>
      </c>
      <c r="X23" s="182">
        <f>'5-Year Plan (2014-19)'!BW171</f>
        <v>0</v>
      </c>
      <c r="Y23" s="182">
        <f>'5-Year Plan (2014-19)'!BX171</f>
        <v>0</v>
      </c>
      <c r="Z23" s="249" t="str">
        <f>'5-Year Plan (2014-19)'!BY171</f>
        <v/>
      </c>
      <c r="AA23" s="182">
        <f>'5-Year Plan (2014-19)'!BZ171</f>
        <v>0</v>
      </c>
      <c r="AB23" s="182">
        <f>'5-Year Plan (2014-19)'!CA171</f>
        <v>0</v>
      </c>
      <c r="AC23" s="182">
        <f>'5-Year Plan (2014-19)'!CB171</f>
        <v>0</v>
      </c>
      <c r="AD23" s="182" t="str">
        <f>'5-Year Plan (2014-19)'!CC171</f>
        <v/>
      </c>
      <c r="AE23" s="182">
        <f>'5-Year Plan (2014-19)'!CD171</f>
        <v>0</v>
      </c>
      <c r="AF23" s="182">
        <f>'5-Year Plan (2014-19)'!CE171</f>
        <v>0</v>
      </c>
      <c r="AG23" s="182">
        <f>'5-Year Plan (2014-19)'!CF171</f>
        <v>2000</v>
      </c>
      <c r="AH23" s="182">
        <f>'5-Year Plan (2014-19)'!CG171</f>
        <v>20</v>
      </c>
      <c r="AI23" s="182">
        <f>'5-Year Plan (2014-19)'!CH171</f>
        <v>40000</v>
      </c>
      <c r="AJ23" s="182">
        <f>'5-Year Plan (2014-19)'!CI171</f>
        <v>0</v>
      </c>
      <c r="AK23" s="182" t="str">
        <f>'5-Year Plan (2014-19)'!CJ171</f>
        <v/>
      </c>
      <c r="AL23" s="182">
        <f>'5-Year Plan (2014-19)'!CK171</f>
        <v>0</v>
      </c>
      <c r="AM23" s="182">
        <f>'5-Year Plan (2014-19)'!CL171</f>
        <v>0</v>
      </c>
      <c r="AN23" s="182" t="str">
        <f>'5-Year Plan (2014-19)'!CM171</f>
        <v/>
      </c>
      <c r="AO23" s="182">
        <f>'5-Year Plan (2014-19)'!CN171</f>
        <v>0</v>
      </c>
      <c r="AP23" s="182">
        <f>'5-Year Plan (2014-19)'!CO171</f>
        <v>1000</v>
      </c>
      <c r="AQ23" s="182">
        <f>'5-Year Plan (2014-19)'!CP171</f>
        <v>222</v>
      </c>
      <c r="AR23" s="182">
        <f>'5-Year Plan (2014-19)'!CQ171</f>
        <v>222000</v>
      </c>
      <c r="AS23" s="182">
        <f>'5-Year Plan (2014-19)'!CR171</f>
        <v>0</v>
      </c>
      <c r="AT23" s="182" t="str">
        <f>'5-Year Plan (2014-19)'!CS171</f>
        <v/>
      </c>
      <c r="AU23" s="182">
        <f>'5-Year Plan (2014-19)'!CT171</f>
        <v>0</v>
      </c>
      <c r="AV23" s="182">
        <f>'5-Year Plan (2014-19)'!CU171</f>
        <v>262000</v>
      </c>
      <c r="AW23" s="182">
        <f>'5-Year Plan (2014-19)'!CV171</f>
        <v>0</v>
      </c>
      <c r="AX23" s="182">
        <f>'5-Year Plan (2014-19)'!CW171</f>
        <v>0</v>
      </c>
      <c r="AY23" s="183">
        <f>'5-Year Plan (2014-19)'!CX171</f>
        <v>26200</v>
      </c>
      <c r="AZ23" s="211">
        <f>'5-Year Plan (2014-19)'!CY171</f>
        <v>288200</v>
      </c>
      <c r="BA23" s="180"/>
    </row>
    <row r="24" spans="1:53">
      <c r="A24" s="996" t="s">
        <v>139</v>
      </c>
      <c r="B24" s="997"/>
      <c r="C24" s="176" t="s">
        <v>56</v>
      </c>
      <c r="D24" s="182">
        <f>'5-Year Plan (2014-19)'!BC172</f>
        <v>0</v>
      </c>
      <c r="E24" s="182" t="str">
        <f>'5-Year Plan (2014-19)'!BD172</f>
        <v/>
      </c>
      <c r="F24" s="182">
        <f>'5-Year Plan (2014-19)'!BE172</f>
        <v>0</v>
      </c>
      <c r="G24" s="182">
        <f>'5-Year Plan (2014-19)'!BF172</f>
        <v>0</v>
      </c>
      <c r="H24" s="182" t="str">
        <f>'5-Year Plan (2014-19)'!BG172</f>
        <v/>
      </c>
      <c r="I24" s="182">
        <f>'5-Year Plan (2014-19)'!BH172</f>
        <v>0</v>
      </c>
      <c r="J24" s="182">
        <f>'5-Year Plan (2014-19)'!BI172</f>
        <v>0</v>
      </c>
      <c r="K24" s="182" t="str">
        <f>'5-Year Plan (2014-19)'!BJ172</f>
        <v/>
      </c>
      <c r="L24" s="182">
        <f>'5-Year Plan (2014-19)'!BK172</f>
        <v>0</v>
      </c>
      <c r="M24" s="182">
        <f>'5-Year Plan (2014-19)'!BL172</f>
        <v>0</v>
      </c>
      <c r="N24" s="182" t="str">
        <f>'5-Year Plan (2014-19)'!BM172</f>
        <v/>
      </c>
      <c r="O24" s="182">
        <f>'5-Year Plan (2014-19)'!BN172</f>
        <v>0</v>
      </c>
      <c r="P24" s="182">
        <f>'5-Year Plan (2014-19)'!BO172</f>
        <v>0</v>
      </c>
      <c r="Q24" s="182" t="str">
        <f>'5-Year Plan (2014-19)'!BP172</f>
        <v/>
      </c>
      <c r="R24" s="182">
        <f>'5-Year Plan (2014-19)'!BQ172</f>
        <v>0</v>
      </c>
      <c r="S24" s="182">
        <f>'5-Year Plan (2014-19)'!BR172</f>
        <v>0</v>
      </c>
      <c r="T24" s="182" t="str">
        <f>'5-Year Plan (2014-19)'!BS172</f>
        <v/>
      </c>
      <c r="U24" s="182">
        <f>'5-Year Plan (2014-19)'!BT172</f>
        <v>0</v>
      </c>
      <c r="V24" s="698">
        <f>'5-Year Plan (2014-19)'!BU172</f>
        <v>0</v>
      </c>
      <c r="W24" s="182">
        <f>'5-Year Plan (2014-19)'!BV172</f>
        <v>0</v>
      </c>
      <c r="X24" s="182">
        <f>'5-Year Plan (2014-19)'!BW172</f>
        <v>0</v>
      </c>
      <c r="Y24" s="182">
        <f>'5-Year Plan (2014-19)'!BX172</f>
        <v>0</v>
      </c>
      <c r="Z24" s="249" t="str">
        <f>'5-Year Plan (2014-19)'!BY172</f>
        <v/>
      </c>
      <c r="AA24" s="182">
        <f>'5-Year Plan (2014-19)'!BZ172</f>
        <v>0</v>
      </c>
      <c r="AB24" s="182">
        <f>'5-Year Plan (2014-19)'!CA172</f>
        <v>0</v>
      </c>
      <c r="AC24" s="182">
        <f>'5-Year Plan (2014-19)'!CB172</f>
        <v>0</v>
      </c>
      <c r="AD24" s="182" t="str">
        <f>'5-Year Plan (2014-19)'!CC172</f>
        <v/>
      </c>
      <c r="AE24" s="182">
        <f>'5-Year Plan (2014-19)'!CD172</f>
        <v>0</v>
      </c>
      <c r="AF24" s="182">
        <f>'5-Year Plan (2014-19)'!CE172</f>
        <v>0</v>
      </c>
      <c r="AG24" s="182">
        <f>'5-Year Plan (2014-19)'!CF172</f>
        <v>4170</v>
      </c>
      <c r="AH24" s="182">
        <f>'5-Year Plan (2014-19)'!CG172</f>
        <v>68.273381294964025</v>
      </c>
      <c r="AI24" s="182">
        <f>'5-Year Plan (2014-19)'!CH172</f>
        <v>284700</v>
      </c>
      <c r="AJ24" s="182">
        <f>'5-Year Plan (2014-19)'!CI172</f>
        <v>0</v>
      </c>
      <c r="AK24" s="182" t="str">
        <f>'5-Year Plan (2014-19)'!CJ172</f>
        <v/>
      </c>
      <c r="AL24" s="182">
        <f>'5-Year Plan (2014-19)'!CK172</f>
        <v>0</v>
      </c>
      <c r="AM24" s="182">
        <f>'5-Year Plan (2014-19)'!CL172</f>
        <v>22</v>
      </c>
      <c r="AN24" s="182">
        <f>'5-Year Plan (2014-19)'!CM172</f>
        <v>1850</v>
      </c>
      <c r="AO24" s="182">
        <f>'5-Year Plan (2014-19)'!CN172</f>
        <v>40700</v>
      </c>
      <c r="AP24" s="182">
        <f>'5-Year Plan (2014-19)'!CO172</f>
        <v>2030</v>
      </c>
      <c r="AQ24" s="182">
        <f>'5-Year Plan (2014-19)'!CP172</f>
        <v>222</v>
      </c>
      <c r="AR24" s="182">
        <f>'5-Year Plan (2014-19)'!CQ172</f>
        <v>450660</v>
      </c>
      <c r="AS24" s="182">
        <f>'5-Year Plan (2014-19)'!CR172</f>
        <v>0</v>
      </c>
      <c r="AT24" s="182" t="str">
        <f>'5-Year Plan (2014-19)'!CS172</f>
        <v/>
      </c>
      <c r="AU24" s="182">
        <f>'5-Year Plan (2014-19)'!CT172</f>
        <v>0</v>
      </c>
      <c r="AV24" s="182">
        <f>'5-Year Plan (2014-19)'!CU172</f>
        <v>776060</v>
      </c>
      <c r="AW24" s="182">
        <f>'5-Year Plan (2014-19)'!CV172</f>
        <v>0</v>
      </c>
      <c r="AX24" s="182">
        <f>'5-Year Plan (2014-19)'!CW172</f>
        <v>0</v>
      </c>
      <c r="AY24" s="183">
        <f>'5-Year Plan (2014-19)'!CX172</f>
        <v>77606</v>
      </c>
      <c r="AZ24" s="211">
        <f>'5-Year Plan (2014-19)'!CY172</f>
        <v>853666</v>
      </c>
      <c r="BA24" s="180"/>
    </row>
    <row r="25" spans="1:53" ht="15.75" thickBot="1">
      <c r="A25" s="996" t="s">
        <v>139</v>
      </c>
      <c r="B25" s="997"/>
      <c r="C25" s="184" t="s">
        <v>57</v>
      </c>
      <c r="D25" s="182">
        <f>'5-Year Plan (2014-19)'!BC174</f>
        <v>0</v>
      </c>
      <c r="E25" s="182" t="str">
        <f>'5-Year Plan (2014-19)'!BD174</f>
        <v/>
      </c>
      <c r="F25" s="182">
        <f>'5-Year Plan (2014-19)'!BE174</f>
        <v>0</v>
      </c>
      <c r="G25" s="182">
        <f>'5-Year Plan (2014-19)'!BF174</f>
        <v>0</v>
      </c>
      <c r="H25" s="182" t="str">
        <f>'5-Year Plan (2014-19)'!BG174</f>
        <v/>
      </c>
      <c r="I25" s="182">
        <f>'5-Year Plan (2014-19)'!BH174</f>
        <v>0</v>
      </c>
      <c r="J25" s="182">
        <f>'5-Year Plan (2014-19)'!BI174</f>
        <v>0</v>
      </c>
      <c r="K25" s="182" t="str">
        <f>'5-Year Plan (2014-19)'!BJ174</f>
        <v/>
      </c>
      <c r="L25" s="182">
        <f>'5-Year Plan (2014-19)'!BK174</f>
        <v>0</v>
      </c>
      <c r="M25" s="182">
        <f>'5-Year Plan (2014-19)'!BL174</f>
        <v>0</v>
      </c>
      <c r="N25" s="182" t="str">
        <f>'5-Year Plan (2014-19)'!BM174</f>
        <v/>
      </c>
      <c r="O25" s="182">
        <f>'5-Year Plan (2014-19)'!BN174</f>
        <v>0</v>
      </c>
      <c r="P25" s="182">
        <f>'5-Year Plan (2014-19)'!BO174</f>
        <v>0</v>
      </c>
      <c r="Q25" s="182" t="str">
        <f>'5-Year Plan (2014-19)'!BP174</f>
        <v/>
      </c>
      <c r="R25" s="182">
        <f>'5-Year Plan (2014-19)'!BQ174</f>
        <v>0</v>
      </c>
      <c r="S25" s="182">
        <f>'5-Year Plan (2014-19)'!BR174</f>
        <v>0</v>
      </c>
      <c r="T25" s="182" t="str">
        <f>'5-Year Plan (2014-19)'!BS174</f>
        <v/>
      </c>
      <c r="U25" s="182">
        <f>'5-Year Plan (2014-19)'!BT174</f>
        <v>0</v>
      </c>
      <c r="V25" s="698">
        <f>'5-Year Plan (2014-19)'!BU174</f>
        <v>0</v>
      </c>
      <c r="W25" s="182">
        <f>'5-Year Plan (2014-19)'!BV174</f>
        <v>0</v>
      </c>
      <c r="X25" s="182">
        <f>'5-Year Plan (2014-19)'!BW174</f>
        <v>0</v>
      </c>
      <c r="Y25" s="182">
        <f>'5-Year Plan (2014-19)'!BX174</f>
        <v>0</v>
      </c>
      <c r="Z25" s="249" t="str">
        <f>'5-Year Plan (2014-19)'!BY174</f>
        <v/>
      </c>
      <c r="AA25" s="182">
        <f>'5-Year Plan (2014-19)'!BZ174</f>
        <v>0</v>
      </c>
      <c r="AB25" s="182">
        <f>'5-Year Plan (2014-19)'!CA174</f>
        <v>0</v>
      </c>
      <c r="AC25" s="182">
        <f>'5-Year Plan (2014-19)'!CB174</f>
        <v>0</v>
      </c>
      <c r="AD25" s="182" t="str">
        <f>'5-Year Plan (2014-19)'!CC174</f>
        <v/>
      </c>
      <c r="AE25" s="182">
        <f>'5-Year Plan (2014-19)'!CD174</f>
        <v>0</v>
      </c>
      <c r="AF25" s="182">
        <f>'5-Year Plan (2014-19)'!CE174</f>
        <v>0</v>
      </c>
      <c r="AG25" s="182">
        <f>'5-Year Plan (2014-19)'!CF174</f>
        <v>60</v>
      </c>
      <c r="AH25" s="182">
        <f>'5-Year Plan (2014-19)'!CG174</f>
        <v>20</v>
      </c>
      <c r="AI25" s="182">
        <f>'5-Year Plan (2014-19)'!CH174</f>
        <v>1200</v>
      </c>
      <c r="AJ25" s="182">
        <f>'5-Year Plan (2014-19)'!CI174</f>
        <v>0</v>
      </c>
      <c r="AK25" s="182" t="str">
        <f>'5-Year Plan (2014-19)'!CJ174</f>
        <v/>
      </c>
      <c r="AL25" s="182">
        <f>'5-Year Plan (2014-19)'!CK174</f>
        <v>0</v>
      </c>
      <c r="AM25" s="182">
        <f>'5-Year Plan (2014-19)'!CL174</f>
        <v>0</v>
      </c>
      <c r="AN25" s="182" t="str">
        <f>'5-Year Plan (2014-19)'!CM174</f>
        <v/>
      </c>
      <c r="AO25" s="182">
        <f>'5-Year Plan (2014-19)'!CN174</f>
        <v>0</v>
      </c>
      <c r="AP25" s="182">
        <f>'5-Year Plan (2014-19)'!CO174</f>
        <v>30</v>
      </c>
      <c r="AQ25" s="182">
        <f>'5-Year Plan (2014-19)'!CP174</f>
        <v>222</v>
      </c>
      <c r="AR25" s="182">
        <f>'5-Year Plan (2014-19)'!CQ174</f>
        <v>6660</v>
      </c>
      <c r="AS25" s="182">
        <f>'5-Year Plan (2014-19)'!CR174</f>
        <v>0</v>
      </c>
      <c r="AT25" s="182" t="str">
        <f>'5-Year Plan (2014-19)'!CS174</f>
        <v/>
      </c>
      <c r="AU25" s="182">
        <f>'5-Year Plan (2014-19)'!CT174</f>
        <v>0</v>
      </c>
      <c r="AV25" s="182">
        <f>'5-Year Plan (2014-19)'!CU174</f>
        <v>7860</v>
      </c>
      <c r="AW25" s="182">
        <f>'5-Year Plan (2014-19)'!CV174</f>
        <v>0</v>
      </c>
      <c r="AX25" s="182">
        <f>'5-Year Plan (2014-19)'!CW174</f>
        <v>0</v>
      </c>
      <c r="AY25" s="183">
        <f>'5-Year Plan (2014-19)'!CX174</f>
        <v>786</v>
      </c>
      <c r="AZ25" s="211">
        <f>'5-Year Plan (2014-19)'!CY174</f>
        <v>8646</v>
      </c>
      <c r="BA25" s="180"/>
    </row>
    <row r="26" spans="1:53" ht="15.75" thickBot="1">
      <c r="A26" s="1099" t="s">
        <v>62</v>
      </c>
      <c r="B26" s="1100"/>
      <c r="C26" s="1101"/>
      <c r="D26" s="618">
        <f>'5-Year Plan (2014-19)'!BC175</f>
        <v>0</v>
      </c>
      <c r="E26" s="619" t="str">
        <f>'5-Year Plan (2014-19)'!BD175</f>
        <v/>
      </c>
      <c r="F26" s="620">
        <f>'5-Year Plan (2014-19)'!BE175</f>
        <v>0</v>
      </c>
      <c r="G26" s="619">
        <f>'5-Year Plan (2014-19)'!BF175</f>
        <v>431</v>
      </c>
      <c r="H26" s="619">
        <f>'5-Year Plan (2014-19)'!BG175</f>
        <v>63.828306264501158</v>
      </c>
      <c r="I26" s="620">
        <f>'5-Year Plan (2014-19)'!BH175</f>
        <v>27510</v>
      </c>
      <c r="J26" s="619">
        <f>'5-Year Plan (2014-19)'!BI175</f>
        <v>0</v>
      </c>
      <c r="K26" s="619" t="str">
        <f>'5-Year Plan (2014-19)'!BJ175</f>
        <v/>
      </c>
      <c r="L26" s="620">
        <f>'5-Year Plan (2014-19)'!BK175</f>
        <v>0</v>
      </c>
      <c r="M26" s="619">
        <f>'5-Year Plan (2014-19)'!BL175</f>
        <v>0</v>
      </c>
      <c r="N26" s="619" t="str">
        <f>'5-Year Plan (2014-19)'!BM175</f>
        <v/>
      </c>
      <c r="O26" s="620">
        <f>'5-Year Plan (2014-19)'!BN175</f>
        <v>0</v>
      </c>
      <c r="P26" s="619">
        <f>'5-Year Plan (2014-19)'!BO175</f>
        <v>0</v>
      </c>
      <c r="Q26" s="619" t="str">
        <f>'5-Year Plan (2014-19)'!BP175</f>
        <v/>
      </c>
      <c r="R26" s="620">
        <f>'5-Year Plan (2014-19)'!BQ175</f>
        <v>0</v>
      </c>
      <c r="S26" s="619">
        <f>'5-Year Plan (2014-19)'!BR175</f>
        <v>0</v>
      </c>
      <c r="T26" s="619" t="str">
        <f>'5-Year Plan (2014-19)'!BS175</f>
        <v/>
      </c>
      <c r="U26" s="620">
        <f>'5-Year Plan (2014-19)'!BT175</f>
        <v>0</v>
      </c>
      <c r="V26" s="712">
        <f>'5-Year Plan (2014-19)'!BU175</f>
        <v>0</v>
      </c>
      <c r="W26" s="620">
        <f>'5-Year Plan (2014-19)'!BV175</f>
        <v>0</v>
      </c>
      <c r="X26" s="620">
        <f>'5-Year Plan (2014-19)'!BW175</f>
        <v>0</v>
      </c>
      <c r="Y26" s="619">
        <f>'5-Year Plan (2014-19)'!BX175</f>
        <v>0</v>
      </c>
      <c r="Z26" s="621" t="str">
        <f>'5-Year Plan (2014-19)'!BY175</f>
        <v/>
      </c>
      <c r="AA26" s="620">
        <f>'5-Year Plan (2014-19)'!BZ175</f>
        <v>0</v>
      </c>
      <c r="AB26" s="619">
        <f>'5-Year Plan (2014-19)'!CA175</f>
        <v>0</v>
      </c>
      <c r="AC26" s="619">
        <f>'5-Year Plan (2014-19)'!CB175</f>
        <v>0</v>
      </c>
      <c r="AD26" s="619" t="str">
        <f>'5-Year Plan (2014-19)'!CC175</f>
        <v/>
      </c>
      <c r="AE26" s="620">
        <f>'5-Year Plan (2014-19)'!CD175</f>
        <v>0</v>
      </c>
      <c r="AF26" s="620">
        <f>'5-Year Plan (2014-19)'!CE175</f>
        <v>27510</v>
      </c>
      <c r="AG26" s="619">
        <f>'5-Year Plan (2014-19)'!CF175</f>
        <v>7050</v>
      </c>
      <c r="AH26" s="619">
        <f>'5-Year Plan (2014-19)'!CG175</f>
        <v>54.493617021276599</v>
      </c>
      <c r="AI26" s="620">
        <f>'5-Year Plan (2014-19)'!CH175</f>
        <v>384180</v>
      </c>
      <c r="AJ26" s="619">
        <f>'5-Year Plan (2014-19)'!CI175</f>
        <v>0</v>
      </c>
      <c r="AK26" s="619" t="str">
        <f>'5-Year Plan (2014-19)'!CJ175</f>
        <v/>
      </c>
      <c r="AL26" s="620">
        <f>'5-Year Plan (2014-19)'!CK175</f>
        <v>0</v>
      </c>
      <c r="AM26" s="619">
        <f>'5-Year Plan (2014-19)'!CL175</f>
        <v>232</v>
      </c>
      <c r="AN26" s="619">
        <f>'5-Year Plan (2014-19)'!CM175</f>
        <v>1829.8189655172414</v>
      </c>
      <c r="AO26" s="620">
        <f>'5-Year Plan (2014-19)'!CN175</f>
        <v>424518</v>
      </c>
      <c r="AP26" s="619">
        <f>'5-Year Plan (2014-19)'!CO175</f>
        <v>3060</v>
      </c>
      <c r="AQ26" s="619">
        <f>'5-Year Plan (2014-19)'!CP175</f>
        <v>222</v>
      </c>
      <c r="AR26" s="620">
        <f>'5-Year Plan (2014-19)'!CQ175</f>
        <v>679320</v>
      </c>
      <c r="AS26" s="619">
        <f>'5-Year Plan (2014-19)'!CR175</f>
        <v>0</v>
      </c>
      <c r="AT26" s="619" t="str">
        <f>'5-Year Plan (2014-19)'!CS175</f>
        <v/>
      </c>
      <c r="AU26" s="620">
        <f>'5-Year Plan (2014-19)'!CT175</f>
        <v>0</v>
      </c>
      <c r="AV26" s="620">
        <f>'5-Year Plan (2014-19)'!CU175</f>
        <v>1488018</v>
      </c>
      <c r="AW26" s="620">
        <f>'5-Year Plan (2014-19)'!CV175</f>
        <v>0</v>
      </c>
      <c r="AX26" s="620">
        <f>'5-Year Plan (2014-19)'!CW175</f>
        <v>15000</v>
      </c>
      <c r="AY26" s="620">
        <f>'5-Year Plan (2014-19)'!CX175</f>
        <v>151552.79999999999</v>
      </c>
      <c r="AZ26" s="622">
        <f>'5-Year Plan (2014-19)'!CY175</f>
        <v>1682080.8</v>
      </c>
      <c r="BA26" s="617"/>
    </row>
  </sheetData>
  <mergeCells count="28">
    <mergeCell ref="V4:X4"/>
    <mergeCell ref="AP4:AR4"/>
    <mergeCell ref="Y4:AA4"/>
    <mergeCell ref="AC4:AE4"/>
    <mergeCell ref="AG4:AI4"/>
    <mergeCell ref="AJ4:AL4"/>
    <mergeCell ref="AM4:AO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 ref="A22:B22"/>
    <mergeCell ref="A23:B23"/>
    <mergeCell ref="A24:B24"/>
    <mergeCell ref="A25:B25"/>
    <mergeCell ref="A26:C26"/>
  </mergeCells>
  <pageMargins left="0.70866141732283472" right="0.70866141732283472" top="0.74803149606299213" bottom="0.74803149606299213" header="0.31496062992125984" footer="0.31496062992125984"/>
  <pageSetup scale="25" orientation="landscape" horizontalDpi="360" verticalDpi="360" r:id="rId1"/>
  <legacyDrawing r:id="rId2"/>
</worksheet>
</file>

<file path=xl/worksheets/sheet21.xml><?xml version="1.0" encoding="utf-8"?>
<worksheet xmlns="http://schemas.openxmlformats.org/spreadsheetml/2006/main" xmlns:r="http://schemas.openxmlformats.org/officeDocument/2006/relationships">
  <sheetPr>
    <tabColor theme="8" tint="0.79998168889431442"/>
  </sheetPr>
  <dimension ref="A1:K211"/>
  <sheetViews>
    <sheetView zoomScale="70" zoomScaleNormal="70" workbookViewId="0">
      <selection sqref="A1:XFD1048576"/>
    </sheetView>
  </sheetViews>
  <sheetFormatPr defaultColWidth="8.85546875" defaultRowHeight="14.25"/>
  <cols>
    <col min="1" max="1" width="5.7109375" style="49" customWidth="1"/>
    <col min="2" max="2" width="5.85546875" style="49" customWidth="1"/>
    <col min="3" max="3" width="17.42578125" style="49" customWidth="1"/>
    <col min="4" max="4" width="6.28515625" style="49" bestFit="1" customWidth="1"/>
    <col min="5" max="6" width="11" style="49" bestFit="1" customWidth="1"/>
    <col min="7" max="7" width="11.28515625" style="49" bestFit="1" customWidth="1"/>
    <col min="8" max="8" width="11" style="49" bestFit="1" customWidth="1"/>
    <col min="9" max="9" width="11.28515625" style="49" bestFit="1" customWidth="1"/>
    <col min="10" max="10" width="11.85546875" style="49" customWidth="1"/>
    <col min="11" max="25" width="7.7109375" style="49" customWidth="1"/>
    <col min="26" max="96" width="11.85546875" style="49" customWidth="1"/>
    <col min="97" max="16384" width="8.85546875" style="49"/>
  </cols>
  <sheetData>
    <row r="1" spans="1:10" ht="21" thickBot="1">
      <c r="E1" s="1047" t="s">
        <v>133</v>
      </c>
      <c r="F1" s="1048"/>
      <c r="G1" s="1048"/>
      <c r="H1" s="1048"/>
      <c r="I1" s="1048"/>
      <c r="J1" s="1049"/>
    </row>
    <row r="2" spans="1:10" ht="16.5" customHeight="1" thickBot="1">
      <c r="E2" s="1050" t="s">
        <v>83</v>
      </c>
      <c r="F2" s="1051"/>
      <c r="G2" s="1051"/>
      <c r="H2" s="1051"/>
      <c r="I2" s="1051"/>
      <c r="J2" s="1052"/>
    </row>
    <row r="3" spans="1:10" ht="15.75" thickBot="1">
      <c r="E3" s="661" t="s">
        <v>79</v>
      </c>
      <c r="F3" s="662" t="s">
        <v>80</v>
      </c>
      <c r="G3" s="663" t="s">
        <v>81</v>
      </c>
      <c r="H3" s="664" t="s">
        <v>82</v>
      </c>
      <c r="I3" s="665" t="s">
        <v>224</v>
      </c>
      <c r="J3" s="666" t="s">
        <v>339</v>
      </c>
    </row>
    <row r="4" spans="1:10" ht="15" customHeight="1" thickBot="1">
      <c r="A4" s="1076" t="s">
        <v>77</v>
      </c>
      <c r="B4" s="1079" t="s">
        <v>40</v>
      </c>
      <c r="C4" s="1070" t="s">
        <v>42</v>
      </c>
      <c r="D4" s="7" t="s">
        <v>121</v>
      </c>
      <c r="E4" s="58">
        <f>'5-Year Plan (2014-19)'!E220</f>
        <v>0</v>
      </c>
      <c r="F4" s="67">
        <f>'5-Year Plan (2014-19)'!BC220</f>
        <v>0</v>
      </c>
      <c r="G4" s="67">
        <f>'5-Year Plan (2014-19)'!DA220</f>
        <v>0</v>
      </c>
      <c r="H4" s="67">
        <f>'5-Year Plan (2014-19)'!EY220</f>
        <v>0</v>
      </c>
      <c r="I4" s="68">
        <f>'5-Year Plan (2014-19)'!GW220</f>
        <v>0</v>
      </c>
      <c r="J4" s="68">
        <f>'5-Year Plan (2014-19)'!IU220</f>
        <v>0</v>
      </c>
    </row>
    <row r="5" spans="1:10" ht="15" thickBot="1">
      <c r="A5" s="1077"/>
      <c r="B5" s="1080"/>
      <c r="C5" s="1070"/>
      <c r="D5" s="57" t="s">
        <v>49</v>
      </c>
      <c r="E5" s="59">
        <f>'5-Year Plan (2014-19)'!G220</f>
        <v>0</v>
      </c>
      <c r="F5" s="66">
        <f>'5-Year Plan (2014-19)'!BE220</f>
        <v>0</v>
      </c>
      <c r="G5" s="66">
        <f>'5-Year Plan (2014-19)'!DC220</f>
        <v>0</v>
      </c>
      <c r="H5" s="66">
        <f>'5-Year Plan (2014-19)'!FA220</f>
        <v>0</v>
      </c>
      <c r="I5" s="69">
        <f>'5-Year Plan (2014-19)'!GY220</f>
        <v>0</v>
      </c>
      <c r="J5" s="69">
        <f>'5-Year Plan (2014-19)'!IW220</f>
        <v>0</v>
      </c>
    </row>
    <row r="6" spans="1:10" ht="15" thickBot="1">
      <c r="A6" s="1077"/>
      <c r="B6" s="1080"/>
      <c r="C6" s="1070" t="s">
        <v>65</v>
      </c>
      <c r="D6" s="7" t="s">
        <v>121</v>
      </c>
      <c r="E6" s="60">
        <f>'5-Year Plan (2014-19)'!H220</f>
        <v>110</v>
      </c>
      <c r="F6" s="66">
        <f>'5-Year Plan (2014-19)'!BF220</f>
        <v>262</v>
      </c>
      <c r="G6" s="66">
        <f>'5-Year Plan (2014-19)'!DD220</f>
        <v>0</v>
      </c>
      <c r="H6" s="66">
        <f>'5-Year Plan (2014-19)'!FB220</f>
        <v>0</v>
      </c>
      <c r="I6" s="69">
        <f>'5-Year Plan (2014-19)'!GZ220</f>
        <v>0</v>
      </c>
      <c r="J6" s="69">
        <f>'5-Year Plan (2014-19)'!IX220</f>
        <v>0</v>
      </c>
    </row>
    <row r="7" spans="1:10" ht="15" thickBot="1">
      <c r="A7" s="1077"/>
      <c r="B7" s="1080"/>
      <c r="C7" s="1070"/>
      <c r="D7" s="57" t="s">
        <v>49</v>
      </c>
      <c r="E7" s="60">
        <f>'5-Year Plan (2014-19)'!J220</f>
        <v>7150</v>
      </c>
      <c r="F7" s="66">
        <f>'5-Year Plan (2014-19)'!BH220</f>
        <v>2860</v>
      </c>
      <c r="G7" s="66">
        <f>'5-Year Plan (2014-19)'!DF220</f>
        <v>0</v>
      </c>
      <c r="H7" s="66">
        <f>'5-Year Plan (2014-19)'!FD220</f>
        <v>0</v>
      </c>
      <c r="I7" s="69">
        <f>'5-Year Plan (2014-19)'!HB220</f>
        <v>0</v>
      </c>
      <c r="J7" s="69">
        <f>'5-Year Plan (2014-19)'!IZ220</f>
        <v>0</v>
      </c>
    </row>
    <row r="8" spans="1:10" ht="15" thickBot="1">
      <c r="A8" s="1077"/>
      <c r="B8" s="1080"/>
      <c r="C8" s="1070" t="s">
        <v>226</v>
      </c>
      <c r="D8" s="7" t="s">
        <v>121</v>
      </c>
      <c r="E8" s="60">
        <f>'5-Year Plan (2014-19)'!K220</f>
        <v>0</v>
      </c>
      <c r="F8" s="66">
        <f>'5-Year Plan (2014-19)'!BI220</f>
        <v>0</v>
      </c>
      <c r="G8" s="66">
        <f>'5-Year Plan (2014-19)'!DG220</f>
        <v>0</v>
      </c>
      <c r="H8" s="66">
        <f>'5-Year Plan (2014-19)'!FE220</f>
        <v>0</v>
      </c>
      <c r="I8" s="69">
        <f>'5-Year Plan (2014-19)'!HC220</f>
        <v>0</v>
      </c>
      <c r="J8" s="69">
        <f>'5-Year Plan (2014-19)'!JA220</f>
        <v>0</v>
      </c>
    </row>
    <row r="9" spans="1:10" ht="15" thickBot="1">
      <c r="A9" s="1077"/>
      <c r="B9" s="1080"/>
      <c r="C9" s="1070"/>
      <c r="D9" s="57" t="s">
        <v>49</v>
      </c>
      <c r="E9" s="60">
        <f>'5-Year Plan (2014-19)'!M220</f>
        <v>0</v>
      </c>
      <c r="F9" s="66">
        <f>'5-Year Plan (2014-19)'!BK220</f>
        <v>0</v>
      </c>
      <c r="G9" s="66">
        <f>'5-Year Plan (2014-19)'!DI220</f>
        <v>0</v>
      </c>
      <c r="H9" s="66">
        <f>'5-Year Plan (2014-19)'!FG220</f>
        <v>0</v>
      </c>
      <c r="I9" s="69">
        <f>'5-Year Plan (2014-19)'!HE220</f>
        <v>0</v>
      </c>
      <c r="J9" s="69">
        <f>'5-Year Plan (2014-19)'!JC220</f>
        <v>0</v>
      </c>
    </row>
    <row r="10" spans="1:10" ht="15" thickBot="1">
      <c r="A10" s="1077"/>
      <c r="B10" s="1080"/>
      <c r="C10" s="1070" t="s">
        <v>272</v>
      </c>
      <c r="D10" s="7" t="s">
        <v>121</v>
      </c>
      <c r="E10" s="60">
        <f>'5-Year Plan (2014-19)'!N220</f>
        <v>0</v>
      </c>
      <c r="F10" s="66">
        <f>'5-Year Plan (2014-19)'!BL220</f>
        <v>0</v>
      </c>
      <c r="G10" s="66">
        <f>'5-Year Plan (2014-19)'!DJ220</f>
        <v>23</v>
      </c>
      <c r="H10" s="66">
        <f>'5-Year Plan (2014-19)'!FH220</f>
        <v>287</v>
      </c>
      <c r="I10" s="69">
        <f>'5-Year Plan (2014-19)'!HF220</f>
        <v>270</v>
      </c>
      <c r="J10" s="69">
        <f>'5-Year Plan (2014-19)'!JD220</f>
        <v>30</v>
      </c>
    </row>
    <row r="11" spans="1:10" ht="15" thickBot="1">
      <c r="A11" s="1077"/>
      <c r="B11" s="1081"/>
      <c r="C11" s="1070"/>
      <c r="D11" s="57" t="s">
        <v>49</v>
      </c>
      <c r="E11" s="60">
        <f>'5-Year Plan (2014-19)'!P220</f>
        <v>0</v>
      </c>
      <c r="F11" s="66">
        <f>'5-Year Plan (2014-19)'!BN220</f>
        <v>0</v>
      </c>
      <c r="G11" s="66">
        <f>'5-Year Plan (2014-19)'!DL220</f>
        <v>736</v>
      </c>
      <c r="H11" s="66">
        <f>'5-Year Plan (2014-19)'!FJ220</f>
        <v>8954</v>
      </c>
      <c r="I11" s="69">
        <f>'5-Year Plan (2014-19)'!HH220</f>
        <v>5560</v>
      </c>
      <c r="J11" s="69">
        <f>'5-Year Plan (2014-19)'!JF220</f>
        <v>960</v>
      </c>
    </row>
    <row r="12" spans="1:10" ht="15.75" thickBot="1">
      <c r="A12" s="1077"/>
      <c r="B12" s="8"/>
      <c r="C12" s="1070" t="s">
        <v>43</v>
      </c>
      <c r="D12" s="7" t="s">
        <v>121</v>
      </c>
      <c r="E12" s="60">
        <f>'5-Year Plan (2014-19)'!Q220</f>
        <v>0</v>
      </c>
      <c r="F12" s="66">
        <f>'5-Year Plan (2014-19)'!BO220</f>
        <v>0</v>
      </c>
      <c r="G12" s="66">
        <f>'5-Year Plan (2014-19)'!DM220</f>
        <v>0</v>
      </c>
      <c r="H12" s="66">
        <f>'5-Year Plan (2014-19)'!FK220</f>
        <v>0</v>
      </c>
      <c r="I12" s="69">
        <f>'5-Year Plan (2014-19)'!HI220</f>
        <v>10</v>
      </c>
      <c r="J12" s="69">
        <f>'5-Year Plan (2014-19)'!JG220</f>
        <v>10</v>
      </c>
    </row>
    <row r="13" spans="1:10" ht="15" thickBot="1">
      <c r="A13" s="1077"/>
      <c r="B13" s="47"/>
      <c r="C13" s="1070"/>
      <c r="D13" s="57" t="s">
        <v>49</v>
      </c>
      <c r="E13" s="60">
        <f>'5-Year Plan (2014-19)'!S220</f>
        <v>0</v>
      </c>
      <c r="F13" s="66">
        <f>'5-Year Plan (2014-19)'!BQ220</f>
        <v>0</v>
      </c>
      <c r="G13" s="66">
        <f>'5-Year Plan (2014-19)'!DO220</f>
        <v>0</v>
      </c>
      <c r="H13" s="66">
        <f>'5-Year Plan (2014-19)'!FM220</f>
        <v>0</v>
      </c>
      <c r="I13" s="69">
        <f>'5-Year Plan (2014-19)'!HK220</f>
        <v>3500</v>
      </c>
      <c r="J13" s="69">
        <f>'5-Year Plan (2014-19)'!JI220</f>
        <v>3500</v>
      </c>
    </row>
    <row r="14" spans="1:10" ht="15" thickBot="1">
      <c r="A14" s="1077"/>
      <c r="B14" s="48"/>
      <c r="C14" s="1070" t="s">
        <v>41</v>
      </c>
      <c r="D14" s="7" t="s">
        <v>121</v>
      </c>
      <c r="E14" s="60">
        <f>'5-Year Plan (2014-19)'!T220</f>
        <v>100</v>
      </c>
      <c r="F14" s="66">
        <f>'5-Year Plan (2014-19)'!BR220</f>
        <v>50</v>
      </c>
      <c r="G14" s="66">
        <f>'5-Year Plan (2014-19)'!DP220</f>
        <v>0</v>
      </c>
      <c r="H14" s="66">
        <f>'5-Year Plan (2014-19)'!FN220</f>
        <v>0</v>
      </c>
      <c r="I14" s="69">
        <f>'5-Year Plan (2014-19)'!HL220</f>
        <v>0</v>
      </c>
      <c r="J14" s="69">
        <f>'5-Year Plan (2014-19)'!JJ220</f>
        <v>0</v>
      </c>
    </row>
    <row r="15" spans="1:10" ht="15" thickBot="1">
      <c r="A15" s="1077"/>
      <c r="B15" s="48"/>
      <c r="C15" s="1070"/>
      <c r="D15" s="57" t="s">
        <v>49</v>
      </c>
      <c r="E15" s="60">
        <f>'5-Year Plan (2014-19)'!V220</f>
        <v>82338</v>
      </c>
      <c r="F15" s="66">
        <f>'5-Year Plan (2014-19)'!BT220</f>
        <v>41169</v>
      </c>
      <c r="G15" s="66">
        <f>'5-Year Plan (2014-19)'!DR220</f>
        <v>0</v>
      </c>
      <c r="H15" s="66">
        <f>'5-Year Plan (2014-19)'!FP220</f>
        <v>0</v>
      </c>
      <c r="I15" s="69">
        <f>'5-Year Plan (2014-19)'!HN220</f>
        <v>0</v>
      </c>
      <c r="J15" s="69">
        <f>'5-Year Plan (2014-19)'!JL220</f>
        <v>0</v>
      </c>
    </row>
    <row r="16" spans="1:10" ht="15" thickBot="1">
      <c r="A16" s="1077"/>
      <c r="B16" s="48"/>
      <c r="C16" s="963" t="s">
        <v>342</v>
      </c>
      <c r="D16" s="7" t="s">
        <v>121</v>
      </c>
      <c r="E16" s="60">
        <f>'5-Year Plan (2014-19)'!W220</f>
        <v>0</v>
      </c>
      <c r="F16" s="66">
        <f>'5-Year Plan (2014-19)'!BU220</f>
        <v>0</v>
      </c>
      <c r="G16" s="66">
        <f>'5-Year Plan (2014-19)'!DS220</f>
        <v>0</v>
      </c>
      <c r="H16" s="66">
        <f>'5-Year Plan (2014-19)'!FQ220</f>
        <v>0</v>
      </c>
      <c r="I16" s="69">
        <f>'5-Year Plan (2014-19)'!HO220</f>
        <v>0</v>
      </c>
      <c r="J16" s="69">
        <f>'5-Year Plan (2014-19)'!JM220</f>
        <v>0</v>
      </c>
    </row>
    <row r="17" spans="1:11" ht="15" customHeight="1" thickBot="1">
      <c r="A17" s="1077"/>
      <c r="B17" s="48"/>
      <c r="C17" s="964"/>
      <c r="D17" s="57" t="s">
        <v>49</v>
      </c>
      <c r="E17" s="60">
        <f>'5-Year Plan (2014-19)'!Y220</f>
        <v>0</v>
      </c>
      <c r="F17" s="66">
        <f>'5-Year Plan (2014-19)'!BW220</f>
        <v>0</v>
      </c>
      <c r="G17" s="66">
        <f>'5-Year Plan (2014-19)'!DU220</f>
        <v>0</v>
      </c>
      <c r="H17" s="66">
        <f>'5-Year Plan (2014-19)'!FS220</f>
        <v>0</v>
      </c>
      <c r="I17" s="69">
        <f>'5-Year Plan (2014-19)'!HQ220</f>
        <v>0</v>
      </c>
      <c r="J17" s="69">
        <f>'5-Year Plan (2014-19)'!JO220</f>
        <v>0</v>
      </c>
    </row>
    <row r="18" spans="1:11" ht="29.25" thickBot="1">
      <c r="A18" s="1077"/>
      <c r="B18" s="48"/>
      <c r="C18" s="1070" t="s">
        <v>52</v>
      </c>
      <c r="D18" s="7" t="s">
        <v>51</v>
      </c>
      <c r="E18" s="60">
        <f>'5-Year Plan (2014-19)'!Z220</f>
        <v>45000</v>
      </c>
      <c r="F18" s="66">
        <f>'5-Year Plan (2014-19)'!BX220</f>
        <v>13800</v>
      </c>
      <c r="G18" s="66">
        <f>'5-Year Plan (2014-19)'!DV220</f>
        <v>250000</v>
      </c>
      <c r="H18" s="66">
        <f>'5-Year Plan (2014-19)'!FT220</f>
        <v>41000</v>
      </c>
      <c r="I18" s="69">
        <f>'5-Year Plan (2014-19)'!HR220</f>
        <v>10000</v>
      </c>
      <c r="J18" s="69">
        <f>'5-Year Plan (2014-19)'!JP220</f>
        <v>10000</v>
      </c>
    </row>
    <row r="19" spans="1:11" ht="15" thickBot="1">
      <c r="A19" s="1077"/>
      <c r="B19" s="48"/>
      <c r="C19" s="1070"/>
      <c r="D19" s="57" t="s">
        <v>49</v>
      </c>
      <c r="E19" s="60">
        <f>'5-Year Plan (2014-19)'!AB220</f>
        <v>93555</v>
      </c>
      <c r="F19" s="66">
        <f>'5-Year Plan (2014-19)'!BZ220</f>
        <v>22246</v>
      </c>
      <c r="G19" s="66">
        <f>'5-Year Plan (2014-19)'!DX220</f>
        <v>457100</v>
      </c>
      <c r="H19" s="66">
        <f>'5-Year Plan (2014-19)'!FV220</f>
        <v>46250</v>
      </c>
      <c r="I19" s="69">
        <f>'5-Year Plan (2014-19)'!HT220</f>
        <v>5700</v>
      </c>
      <c r="J19" s="69">
        <f>'5-Year Plan (2014-19)'!JR220</f>
        <v>5700</v>
      </c>
    </row>
    <row r="20" spans="1:11" ht="29.25" thickBot="1">
      <c r="A20" s="1077"/>
      <c r="B20" s="48"/>
      <c r="C20" s="401" t="s">
        <v>50</v>
      </c>
      <c r="D20" s="7" t="s">
        <v>51</v>
      </c>
      <c r="E20" s="60">
        <f>'5-Year Plan (2014-19)'!AC220</f>
        <v>30000</v>
      </c>
      <c r="F20" s="66">
        <f>'5-Year Plan (2014-19)'!CA220</f>
        <v>261000</v>
      </c>
      <c r="G20" s="66">
        <f>'5-Year Plan (2014-19)'!DY220</f>
        <v>10000</v>
      </c>
      <c r="H20" s="66">
        <f>'5-Year Plan (2014-19)'!FW220</f>
        <v>0</v>
      </c>
      <c r="I20" s="69">
        <f>'5-Year Plan (2014-19)'!HU220</f>
        <v>0</v>
      </c>
      <c r="J20" s="69">
        <f>'5-Year Plan (2014-19)'!JS220</f>
        <v>0</v>
      </c>
    </row>
    <row r="21" spans="1:11" ht="15" thickBot="1">
      <c r="A21" s="1077"/>
      <c r="B21" s="48"/>
      <c r="C21" s="1070" t="s">
        <v>120</v>
      </c>
      <c r="D21" s="7" t="s">
        <v>121</v>
      </c>
      <c r="E21" s="60">
        <f>'5-Year Plan (2014-19)'!AD220</f>
        <v>0</v>
      </c>
      <c r="F21" s="66">
        <f>'5-Year Plan (2014-19)'!CB220</f>
        <v>0</v>
      </c>
      <c r="G21" s="66">
        <f>'5-Year Plan (2014-19)'!DZ220</f>
        <v>0</v>
      </c>
      <c r="H21" s="66">
        <f>'5-Year Plan (2014-19)'!FX220</f>
        <v>0</v>
      </c>
      <c r="I21" s="69">
        <f>'5-Year Plan (2014-19)'!HV220</f>
        <v>0</v>
      </c>
      <c r="J21" s="69">
        <f>'5-Year Plan (2014-19)'!JT220</f>
        <v>0</v>
      </c>
    </row>
    <row r="22" spans="1:11" ht="15" thickBot="1">
      <c r="A22" s="1077"/>
      <c r="B22" s="48"/>
      <c r="C22" s="963"/>
      <c r="D22" s="57" t="s">
        <v>49</v>
      </c>
      <c r="E22" s="72">
        <f>'5-Year Plan (2014-19)'!AF220</f>
        <v>0</v>
      </c>
      <c r="F22" s="73">
        <f>'5-Year Plan (2014-19)'!CD220</f>
        <v>0</v>
      </c>
      <c r="G22" s="73">
        <f>'5-Year Plan (2014-19)'!EB220</f>
        <v>0</v>
      </c>
      <c r="H22" s="73">
        <f>'5-Year Plan (2014-19)'!FZ220</f>
        <v>0</v>
      </c>
      <c r="I22" s="74">
        <f>'5-Year Plan (2014-19)'!HX220</f>
        <v>0</v>
      </c>
      <c r="J22" s="74">
        <f>'5-Year Plan (2014-19)'!JV220</f>
        <v>0</v>
      </c>
    </row>
    <row r="23" spans="1:11" ht="15.75" thickBot="1">
      <c r="A23" s="1078"/>
      <c r="B23" s="1082" t="s">
        <v>72</v>
      </c>
      <c r="C23" s="1083"/>
      <c r="D23" s="63" t="s">
        <v>49</v>
      </c>
      <c r="E23" s="78">
        <f>'5-Year Plan (2014-19)'!AG220</f>
        <v>183043</v>
      </c>
      <c r="F23" s="79">
        <f>'5-Year Plan (2014-19)'!CE220</f>
        <v>66275</v>
      </c>
      <c r="G23" s="79">
        <f>'5-Year Plan (2014-19)'!EC220</f>
        <v>457836</v>
      </c>
      <c r="H23" s="79">
        <f>'5-Year Plan (2014-19)'!GA220</f>
        <v>55204</v>
      </c>
      <c r="I23" s="80">
        <f>'5-Year Plan (2014-19)'!HY220</f>
        <v>14760</v>
      </c>
      <c r="J23" s="80">
        <f>'5-Year Plan (2014-19)'!JW220</f>
        <v>10160</v>
      </c>
      <c r="K23" s="65"/>
    </row>
    <row r="24" spans="1:11" ht="15" thickBot="1">
      <c r="A24" s="1067" t="s">
        <v>78</v>
      </c>
      <c r="B24" s="50"/>
      <c r="C24" s="1070" t="s">
        <v>68</v>
      </c>
      <c r="D24" s="7" t="s">
        <v>121</v>
      </c>
      <c r="E24" s="75">
        <f>'5-Year Plan (2014-19)'!AH220</f>
        <v>0</v>
      </c>
      <c r="F24" s="76">
        <f>'5-Year Plan (2014-19)'!CF220</f>
        <v>17551</v>
      </c>
      <c r="G24" s="76">
        <f>'5-Year Plan (2014-19)'!ED220</f>
        <v>21136</v>
      </c>
      <c r="H24" s="76">
        <f>'5-Year Plan (2014-19)'!GB220</f>
        <v>20178</v>
      </c>
      <c r="I24" s="77">
        <f>'5-Year Plan (2014-19)'!HZ220</f>
        <v>19834</v>
      </c>
      <c r="J24" s="77">
        <f>'5-Year Plan (2014-19)'!JX220</f>
        <v>19834</v>
      </c>
    </row>
    <row r="25" spans="1:11" ht="15" thickBot="1">
      <c r="A25" s="1068"/>
      <c r="B25" s="51"/>
      <c r="C25" s="1070"/>
      <c r="D25" s="57" t="s">
        <v>49</v>
      </c>
      <c r="E25" s="60">
        <f>'5-Year Plan (2014-19)'!AJ220</f>
        <v>0</v>
      </c>
      <c r="F25" s="66">
        <f>'5-Year Plan (2014-19)'!CH220</f>
        <v>357525</v>
      </c>
      <c r="G25" s="66">
        <f>'5-Year Plan (2014-19)'!EF220</f>
        <v>494128</v>
      </c>
      <c r="H25" s="66">
        <f>'5-Year Plan (2014-19)'!GD220</f>
        <v>495881</v>
      </c>
      <c r="I25" s="69">
        <f>'5-Year Plan (2014-19)'!IB220</f>
        <v>465312</v>
      </c>
      <c r="J25" s="69">
        <f>'5-Year Plan (2014-19)'!JZ220</f>
        <v>465312</v>
      </c>
    </row>
    <row r="26" spans="1:11" ht="15" thickBot="1">
      <c r="A26" s="1068"/>
      <c r="B26" s="51"/>
      <c r="C26" s="1070" t="s">
        <v>74</v>
      </c>
      <c r="D26" s="7" t="s">
        <v>121</v>
      </c>
      <c r="E26" s="60">
        <f>'5-Year Plan (2014-19)'!AK220</f>
        <v>0</v>
      </c>
      <c r="F26" s="66">
        <f>'5-Year Plan (2014-19)'!CI220</f>
        <v>0</v>
      </c>
      <c r="G26" s="66">
        <f>'5-Year Plan (2014-19)'!EG220</f>
        <v>0</v>
      </c>
      <c r="H26" s="66">
        <f>'5-Year Plan (2014-19)'!GE220</f>
        <v>0</v>
      </c>
      <c r="I26" s="69">
        <f>'5-Year Plan (2014-19)'!IC220</f>
        <v>0</v>
      </c>
      <c r="J26" s="69">
        <f>'5-Year Plan (2014-19)'!KA220</f>
        <v>0</v>
      </c>
    </row>
    <row r="27" spans="1:11" ht="15" thickBot="1">
      <c r="A27" s="1068"/>
      <c r="B27" s="51"/>
      <c r="C27" s="1070"/>
      <c r="D27" s="57" t="s">
        <v>49</v>
      </c>
      <c r="E27" s="60">
        <f>'5-Year Plan (2014-19)'!AM220</f>
        <v>0</v>
      </c>
      <c r="F27" s="66">
        <f>'5-Year Plan (2014-19)'!CK220</f>
        <v>0</v>
      </c>
      <c r="G27" s="66">
        <f>'5-Year Plan (2014-19)'!EI220</f>
        <v>0</v>
      </c>
      <c r="H27" s="66">
        <f>'5-Year Plan (2014-19)'!GG220</f>
        <v>0</v>
      </c>
      <c r="I27" s="69">
        <f>'5-Year Plan (2014-19)'!IE220</f>
        <v>0</v>
      </c>
      <c r="J27" s="69">
        <f>'5-Year Plan (2014-19)'!KC220</f>
        <v>0</v>
      </c>
    </row>
    <row r="28" spans="1:11" ht="15" thickBot="1">
      <c r="A28" s="1068"/>
      <c r="B28" s="51"/>
      <c r="C28" s="1070" t="s">
        <v>44</v>
      </c>
      <c r="D28" s="7" t="s">
        <v>121</v>
      </c>
      <c r="E28" s="60">
        <f>'5-Year Plan (2014-19)'!AN220</f>
        <v>0</v>
      </c>
      <c r="F28" s="66">
        <f>'5-Year Plan (2014-19)'!CL220</f>
        <v>48</v>
      </c>
      <c r="G28" s="66">
        <f>'5-Year Plan (2014-19)'!EJ220</f>
        <v>111</v>
      </c>
      <c r="H28" s="66">
        <f>'5-Year Plan (2014-19)'!GH220</f>
        <v>117</v>
      </c>
      <c r="I28" s="69">
        <f>'5-Year Plan (2014-19)'!IF220</f>
        <v>90</v>
      </c>
      <c r="J28" s="69">
        <f>'5-Year Plan (2014-19)'!KD220</f>
        <v>90</v>
      </c>
    </row>
    <row r="29" spans="1:11" ht="15" thickBot="1">
      <c r="A29" s="1068"/>
      <c r="B29" s="51"/>
      <c r="C29" s="1070"/>
      <c r="D29" s="57" t="s">
        <v>49</v>
      </c>
      <c r="E29" s="60">
        <f>'5-Year Plan (2014-19)'!AP220</f>
        <v>0</v>
      </c>
      <c r="F29" s="66">
        <f>'5-Year Plan (2014-19)'!CN220</f>
        <v>88300</v>
      </c>
      <c r="G29" s="66">
        <f>'5-Year Plan (2014-19)'!EL220</f>
        <v>206133</v>
      </c>
      <c r="H29" s="66">
        <f>'5-Year Plan (2014-19)'!GJ220</f>
        <v>217233</v>
      </c>
      <c r="I29" s="69">
        <f>'5-Year Plan (2014-19)'!IH220</f>
        <v>167283</v>
      </c>
      <c r="J29" s="69">
        <f>'5-Year Plan (2014-19)'!KF220</f>
        <v>167283</v>
      </c>
    </row>
    <row r="30" spans="1:11" ht="15" thickBot="1">
      <c r="A30" s="1068"/>
      <c r="B30" s="51"/>
      <c r="C30" s="1070" t="s">
        <v>45</v>
      </c>
      <c r="D30" s="7" t="s">
        <v>121</v>
      </c>
      <c r="E30" s="60">
        <f>'5-Year Plan (2014-19)'!AQ220</f>
        <v>0</v>
      </c>
      <c r="F30" s="66">
        <f>'5-Year Plan (2014-19)'!CO220</f>
        <v>9300</v>
      </c>
      <c r="G30" s="66">
        <f>'5-Year Plan (2014-19)'!EM220</f>
        <v>10716</v>
      </c>
      <c r="H30" s="66">
        <f>'5-Year Plan (2014-19)'!GK220</f>
        <v>10930</v>
      </c>
      <c r="I30" s="69">
        <f>'5-Year Plan (2014-19)'!II220</f>
        <v>10795</v>
      </c>
      <c r="J30" s="69">
        <f>'5-Year Plan (2014-19)'!KG220</f>
        <v>10510</v>
      </c>
    </row>
    <row r="31" spans="1:11" ht="15" thickBot="1">
      <c r="A31" s="1068"/>
      <c r="B31" s="51"/>
      <c r="C31" s="1070"/>
      <c r="D31" s="57" t="s">
        <v>49</v>
      </c>
      <c r="E31" s="60">
        <f>'5-Year Plan (2014-19)'!AS220</f>
        <v>0</v>
      </c>
      <c r="F31" s="66">
        <f>'5-Year Plan (2014-19)'!CQ220</f>
        <v>2053500</v>
      </c>
      <c r="G31" s="66">
        <f>'5-Year Plan (2014-19)'!EO220</f>
        <v>2164694</v>
      </c>
      <c r="H31" s="66">
        <f>'5-Year Plan (2014-19)'!GM220</f>
        <v>2166302</v>
      </c>
      <c r="I31" s="69">
        <f>'5-Year Plan (2014-19)'!IK220</f>
        <v>2336193</v>
      </c>
      <c r="J31" s="69">
        <f>'5-Year Plan (2014-19)'!KI220</f>
        <v>2272170</v>
      </c>
    </row>
    <row r="32" spans="1:11" ht="15" thickBot="1">
      <c r="A32" s="1068"/>
      <c r="B32" s="51"/>
      <c r="C32" s="1070" t="s">
        <v>46</v>
      </c>
      <c r="D32" s="7" t="s">
        <v>121</v>
      </c>
      <c r="E32" s="60">
        <f>'5-Year Plan (2014-19)'!AT220</f>
        <v>0</v>
      </c>
      <c r="F32" s="66">
        <f>'5-Year Plan (2014-19)'!CR220</f>
        <v>0</v>
      </c>
      <c r="G32" s="66">
        <f>'5-Year Plan (2014-19)'!EP220</f>
        <v>0</v>
      </c>
      <c r="H32" s="66">
        <f>'5-Year Plan (2014-19)'!GN220</f>
        <v>0</v>
      </c>
      <c r="I32" s="69">
        <f>'5-Year Plan (2014-19)'!IL220</f>
        <v>0</v>
      </c>
      <c r="J32" s="69">
        <f>'5-Year Plan (2014-19)'!KJ220</f>
        <v>0</v>
      </c>
    </row>
    <row r="33" spans="1:11" ht="15" thickBot="1">
      <c r="A33" s="1068"/>
      <c r="B33" s="52"/>
      <c r="C33" s="1070"/>
      <c r="D33" s="57" t="s">
        <v>49</v>
      </c>
      <c r="E33" s="72">
        <f>'5-Year Plan (2014-19)'!AV220</f>
        <v>0</v>
      </c>
      <c r="F33" s="73">
        <f>'5-Year Plan (2014-19)'!CT220</f>
        <v>0</v>
      </c>
      <c r="G33" s="73">
        <f>'5-Year Plan (2014-19)'!ER220</f>
        <v>126400</v>
      </c>
      <c r="H33" s="73">
        <f>'5-Year Plan (2014-19)'!GP220</f>
        <v>0</v>
      </c>
      <c r="I33" s="74">
        <f>'5-Year Plan (2014-19)'!IN220</f>
        <v>0</v>
      </c>
      <c r="J33" s="74">
        <f>'5-Year Plan (2014-19)'!KL220</f>
        <v>0</v>
      </c>
    </row>
    <row r="34" spans="1:11" ht="15.75" thickBot="1">
      <c r="A34" s="1069"/>
      <c r="B34" s="1071" t="s">
        <v>73</v>
      </c>
      <c r="C34" s="1072"/>
      <c r="D34" s="64" t="s">
        <v>49</v>
      </c>
      <c r="E34" s="81">
        <f>'5-Year Plan (2014-19)'!AW220</f>
        <v>0</v>
      </c>
      <c r="F34" s="82">
        <f>'5-Year Plan (2014-19)'!CU220</f>
        <v>2499325</v>
      </c>
      <c r="G34" s="82">
        <f>'5-Year Plan (2014-19)'!ES220</f>
        <v>2991355</v>
      </c>
      <c r="H34" s="82">
        <f>'5-Year Plan (2014-19)'!GQ220</f>
        <v>2879416</v>
      </c>
      <c r="I34" s="83">
        <f>'5-Year Plan (2014-19)'!IO220</f>
        <v>2968788</v>
      </c>
      <c r="J34" s="83">
        <f>'5-Year Plan (2014-19)'!KM220</f>
        <v>2904765</v>
      </c>
      <c r="K34" s="65"/>
    </row>
    <row r="35" spans="1:11" s="53" customFormat="1" ht="16.149999999999999" customHeight="1" thickBot="1">
      <c r="A35" s="1073" t="s">
        <v>75</v>
      </c>
      <c r="B35" s="54"/>
      <c r="C35" s="91" t="s">
        <v>86</v>
      </c>
      <c r="D35" s="57" t="s">
        <v>49</v>
      </c>
      <c r="E35" s="60">
        <f>'5-Year Plan (2014-19)'!AX220</f>
        <v>0</v>
      </c>
      <c r="F35" s="66">
        <f>'5-Year Plan (2014-19)'!CV220</f>
        <v>0</v>
      </c>
      <c r="G35" s="66">
        <f>'5-Year Plan (2014-19)'!ET220</f>
        <v>0</v>
      </c>
      <c r="H35" s="66">
        <f>'5-Year Plan (2014-19)'!GR220</f>
        <v>0</v>
      </c>
      <c r="I35" s="69">
        <f>'5-Year Plan (2014-19)'!IP220</f>
        <v>0</v>
      </c>
      <c r="J35" s="69">
        <f>'5-Year Plan (2014-19)'!KN220</f>
        <v>0</v>
      </c>
    </row>
    <row r="36" spans="1:11" s="53" customFormat="1" ht="29.45" customHeight="1" thickBot="1">
      <c r="A36" s="1074"/>
      <c r="B36" s="54"/>
      <c r="C36" s="62" t="s">
        <v>69</v>
      </c>
      <c r="D36" s="57" t="s">
        <v>49</v>
      </c>
      <c r="E36" s="60">
        <f>'5-Year Plan (2014-19)'!AY220</f>
        <v>20000</v>
      </c>
      <c r="F36" s="66">
        <f>'5-Year Plan (2014-19)'!CW220</f>
        <v>20000</v>
      </c>
      <c r="G36" s="66">
        <f>'5-Year Plan (2014-19)'!EU220</f>
        <v>20000</v>
      </c>
      <c r="H36" s="66">
        <f>'5-Year Plan (2014-19)'!GS220</f>
        <v>20000</v>
      </c>
      <c r="I36" s="69">
        <f>'5-Year Plan (2014-19)'!IQ220</f>
        <v>20000</v>
      </c>
      <c r="J36" s="69">
        <f>'5-Year Plan (2014-19)'!KO220</f>
        <v>20000</v>
      </c>
    </row>
    <row r="37" spans="1:11" s="53" customFormat="1" ht="43.9" customHeight="1" thickBot="1">
      <c r="A37" s="1074"/>
      <c r="B37" s="55"/>
      <c r="C37" s="62" t="s">
        <v>47</v>
      </c>
      <c r="D37" s="7" t="s">
        <v>49</v>
      </c>
      <c r="E37" s="61">
        <f>'5-Year Plan (2014-19)'!AZ220</f>
        <v>18304.300000000003</v>
      </c>
      <c r="F37" s="70">
        <f>'5-Year Plan (2014-19)'!CX220</f>
        <v>256560</v>
      </c>
      <c r="G37" s="70">
        <f>'5-Year Plan (2014-19)'!EV220</f>
        <v>344919.10000000003</v>
      </c>
      <c r="H37" s="70">
        <f>'5-Year Plan (2014-19)'!GT220</f>
        <v>293462</v>
      </c>
      <c r="I37" s="71">
        <f>'5-Year Plan (2014-19)'!IR220</f>
        <v>298354.8</v>
      </c>
      <c r="J37" s="71">
        <f>'5-Year Plan (2014-19)'!KP220</f>
        <v>291492.5</v>
      </c>
    </row>
    <row r="38" spans="1:11" ht="15" customHeight="1" thickBot="1">
      <c r="A38" s="1075"/>
      <c r="B38" s="953" t="s">
        <v>135</v>
      </c>
      <c r="C38" s="954"/>
      <c r="D38" s="86" t="s">
        <v>49</v>
      </c>
      <c r="E38" s="87">
        <f>SUM(E35:E37)</f>
        <v>38304.300000000003</v>
      </c>
      <c r="F38" s="87">
        <f t="shared" ref="F38:J38" si="0">SUM(F35:F37)</f>
        <v>276560</v>
      </c>
      <c r="G38" s="87">
        <f t="shared" si="0"/>
        <v>364919.10000000003</v>
      </c>
      <c r="H38" s="87">
        <f t="shared" si="0"/>
        <v>313462</v>
      </c>
      <c r="I38" s="87">
        <f t="shared" si="0"/>
        <v>318354.8</v>
      </c>
      <c r="J38" s="87">
        <f t="shared" si="0"/>
        <v>311492.5</v>
      </c>
    </row>
    <row r="39" spans="1:11" ht="15.75" thickBot="1">
      <c r="B39" s="1058" t="s">
        <v>136</v>
      </c>
      <c r="C39" s="1059"/>
      <c r="D39" s="88" t="s">
        <v>49</v>
      </c>
      <c r="E39" s="89">
        <f>SUM(E38,E34,E23)</f>
        <v>221347.3</v>
      </c>
      <c r="F39" s="89">
        <f>SUM(F38,F34,F23)</f>
        <v>2842160</v>
      </c>
      <c r="G39" s="89">
        <f>SUM(G38,G34,G23)</f>
        <v>3814110.1</v>
      </c>
      <c r="H39" s="89">
        <f>SUM(H38,H34,H23)</f>
        <v>3248082</v>
      </c>
      <c r="I39" s="89">
        <f>SUM(I38,I34,I23)</f>
        <v>3301902.8</v>
      </c>
      <c r="J39" s="89">
        <f t="shared" ref="J39" si="1">SUM(J38,J34,J23)</f>
        <v>3226417.5</v>
      </c>
    </row>
    <row r="43" spans="1:11" ht="15" thickBot="1"/>
    <row r="44" spans="1:11" ht="21" thickBot="1">
      <c r="E44" s="1090" t="s">
        <v>34</v>
      </c>
      <c r="F44" s="1091"/>
      <c r="G44" s="1091"/>
      <c r="H44" s="1091"/>
      <c r="I44" s="1091"/>
      <c r="J44" s="1092"/>
    </row>
    <row r="45" spans="1:11" ht="16.5" customHeight="1" thickBot="1">
      <c r="E45" s="1050" t="s">
        <v>83</v>
      </c>
      <c r="F45" s="1051"/>
      <c r="G45" s="1051"/>
      <c r="H45" s="1051"/>
      <c r="I45" s="1051"/>
      <c r="J45" s="1052"/>
    </row>
    <row r="46" spans="1:11" ht="15.75" thickBot="1">
      <c r="E46" s="661" t="s">
        <v>79</v>
      </c>
      <c r="F46" s="662" t="s">
        <v>80</v>
      </c>
      <c r="G46" s="663" t="s">
        <v>81</v>
      </c>
      <c r="H46" s="664" t="s">
        <v>82</v>
      </c>
      <c r="I46" s="665" t="s">
        <v>224</v>
      </c>
      <c r="J46" s="666" t="s">
        <v>339</v>
      </c>
    </row>
    <row r="47" spans="1:11" ht="15" thickBot="1">
      <c r="A47" s="1076" t="s">
        <v>77</v>
      </c>
      <c r="B47" s="1079" t="s">
        <v>40</v>
      </c>
      <c r="C47" s="1070" t="s">
        <v>42</v>
      </c>
      <c r="D47" s="7" t="s">
        <v>121</v>
      </c>
      <c r="E47" s="58">
        <f>'5-Year Plan (2014-19)'!E188</f>
        <v>0</v>
      </c>
      <c r="F47" s="67">
        <f>'5-Year Plan (2014-19)'!BC188</f>
        <v>0</v>
      </c>
      <c r="G47" s="67">
        <f>'5-Year Plan (2014-19)'!DA188</f>
        <v>0</v>
      </c>
      <c r="H47" s="67">
        <f>'5-Year Plan (2014-19)'!EY188</f>
        <v>0</v>
      </c>
      <c r="I47" s="68">
        <f>'5-Year Plan (2014-19)'!GW188</f>
        <v>0</v>
      </c>
      <c r="J47" s="68">
        <f>'5-Year Plan (2014-19)'!IU188</f>
        <v>0</v>
      </c>
    </row>
    <row r="48" spans="1:11" ht="15" thickBot="1">
      <c r="A48" s="1077"/>
      <c r="B48" s="1080"/>
      <c r="C48" s="1070"/>
      <c r="D48" s="57" t="s">
        <v>49</v>
      </c>
      <c r="E48" s="59">
        <f>'5-Year Plan (2014-19)'!G188</f>
        <v>0</v>
      </c>
      <c r="F48" s="66">
        <f>'5-Year Plan (2014-19)'!BE188</f>
        <v>0</v>
      </c>
      <c r="G48" s="66">
        <f>'5-Year Plan (2014-19)'!DC188</f>
        <v>0</v>
      </c>
      <c r="H48" s="66">
        <f>'5-Year Plan (2014-19)'!FA188</f>
        <v>0</v>
      </c>
      <c r="I48" s="69">
        <f>'5-Year Plan (2014-19)'!GY188</f>
        <v>0</v>
      </c>
      <c r="J48" s="69">
        <f>'5-Year Plan (2014-19)'!IW188</f>
        <v>0</v>
      </c>
    </row>
    <row r="49" spans="1:10" ht="15" thickBot="1">
      <c r="A49" s="1077"/>
      <c r="B49" s="1080"/>
      <c r="C49" s="1070" t="s">
        <v>65</v>
      </c>
      <c r="D49" s="7" t="s">
        <v>121</v>
      </c>
      <c r="E49" s="60">
        <f>'5-Year Plan (2014-19)'!H188</f>
        <v>65</v>
      </c>
      <c r="F49" s="66">
        <f>'5-Year Plan (2014-19)'!BF188</f>
        <v>240</v>
      </c>
      <c r="G49" s="66">
        <f>'5-Year Plan (2014-19)'!DD188</f>
        <v>0</v>
      </c>
      <c r="H49" s="66">
        <f>'5-Year Plan (2014-19)'!FB188</f>
        <v>0</v>
      </c>
      <c r="I49" s="69">
        <f>'5-Year Plan (2014-19)'!GZ188</f>
        <v>0</v>
      </c>
      <c r="J49" s="69">
        <f>'5-Year Plan (2014-19)'!IX188</f>
        <v>0</v>
      </c>
    </row>
    <row r="50" spans="1:10" ht="15" thickBot="1">
      <c r="A50" s="1077"/>
      <c r="B50" s="1080"/>
      <c r="C50" s="1070"/>
      <c r="D50" s="57" t="s">
        <v>49</v>
      </c>
      <c r="E50" s="60">
        <f>'5-Year Plan (2014-19)'!J188</f>
        <v>4225</v>
      </c>
      <c r="F50" s="66">
        <f>'5-Year Plan (2014-19)'!BH188</f>
        <v>1790</v>
      </c>
      <c r="G50" s="66">
        <f>'5-Year Plan (2014-19)'!DF188</f>
        <v>0</v>
      </c>
      <c r="H50" s="66">
        <f>'5-Year Plan (2014-19)'!FD188</f>
        <v>0</v>
      </c>
      <c r="I50" s="69">
        <f>'5-Year Plan (2014-19)'!HB188</f>
        <v>0</v>
      </c>
      <c r="J50" s="69">
        <f>'5-Year Plan (2014-19)'!IZ188</f>
        <v>0</v>
      </c>
    </row>
    <row r="51" spans="1:10" ht="15" thickBot="1">
      <c r="A51" s="1077"/>
      <c r="B51" s="1080"/>
      <c r="C51" s="1070" t="s">
        <v>226</v>
      </c>
      <c r="D51" s="7" t="s">
        <v>121</v>
      </c>
      <c r="E51" s="60">
        <f>'5-Year Plan (2014-19)'!K188</f>
        <v>0</v>
      </c>
      <c r="F51" s="66">
        <f>'5-Year Plan (2014-19)'!BI188</f>
        <v>0</v>
      </c>
      <c r="G51" s="66">
        <f>'5-Year Plan (2014-19)'!DG188</f>
        <v>0</v>
      </c>
      <c r="H51" s="66">
        <f>'5-Year Plan (2014-19)'!FE188</f>
        <v>0</v>
      </c>
      <c r="I51" s="69">
        <f>'5-Year Plan (2014-19)'!HC188</f>
        <v>0</v>
      </c>
      <c r="J51" s="69">
        <f>'5-Year Plan (2014-19)'!JA188</f>
        <v>0</v>
      </c>
    </row>
    <row r="52" spans="1:10" ht="15" thickBot="1">
      <c r="A52" s="1077"/>
      <c r="B52" s="1080"/>
      <c r="C52" s="1070"/>
      <c r="D52" s="57" t="s">
        <v>49</v>
      </c>
      <c r="E52" s="60">
        <f>'5-Year Plan (2014-19)'!M188</f>
        <v>0</v>
      </c>
      <c r="F52" s="66">
        <f>'5-Year Plan (2014-19)'!BK188</f>
        <v>0</v>
      </c>
      <c r="G52" s="66">
        <f>'5-Year Plan (2014-19)'!DI188</f>
        <v>0</v>
      </c>
      <c r="H52" s="66">
        <f>'5-Year Plan (2014-19)'!FG188</f>
        <v>0</v>
      </c>
      <c r="I52" s="69">
        <f>'5-Year Plan (2014-19)'!HE188</f>
        <v>0</v>
      </c>
      <c r="J52" s="69">
        <f>'5-Year Plan (2014-19)'!JC188</f>
        <v>0</v>
      </c>
    </row>
    <row r="53" spans="1:10" ht="15" customHeight="1" thickBot="1">
      <c r="A53" s="1077"/>
      <c r="B53" s="1080"/>
      <c r="C53" s="1070" t="s">
        <v>272</v>
      </c>
      <c r="D53" s="7" t="s">
        <v>121</v>
      </c>
      <c r="E53" s="60">
        <f>'5-Year Plan (2014-19)'!N188</f>
        <v>0</v>
      </c>
      <c r="F53" s="66">
        <f>'5-Year Plan (2014-19)'!BL188</f>
        <v>0</v>
      </c>
      <c r="G53" s="66">
        <f>'5-Year Plan (2014-19)'!DJ188</f>
        <v>0</v>
      </c>
      <c r="H53" s="66">
        <f>'5-Year Plan (2014-19)'!FH188</f>
        <v>264</v>
      </c>
      <c r="I53" s="69">
        <f>'5-Year Plan (2014-19)'!HF188</f>
        <v>240</v>
      </c>
      <c r="J53" s="69">
        <f>'5-Year Plan (2014-19)'!JD188</f>
        <v>0</v>
      </c>
    </row>
    <row r="54" spans="1:10" ht="15" customHeight="1" thickBot="1">
      <c r="A54" s="1077"/>
      <c r="B54" s="1081"/>
      <c r="C54" s="1070"/>
      <c r="D54" s="57" t="s">
        <v>49</v>
      </c>
      <c r="E54" s="60">
        <f>'5-Year Plan (2014-19)'!P188</f>
        <v>0</v>
      </c>
      <c r="F54" s="66">
        <f>'5-Year Plan (2014-19)'!BN188</f>
        <v>0</v>
      </c>
      <c r="G54" s="66">
        <f>'5-Year Plan (2014-19)'!DL188</f>
        <v>0</v>
      </c>
      <c r="H54" s="66">
        <f>'5-Year Plan (2014-19)'!FJ188</f>
        <v>8448</v>
      </c>
      <c r="I54" s="69">
        <f>'5-Year Plan (2014-19)'!HH188</f>
        <v>4600</v>
      </c>
      <c r="J54" s="69">
        <f>'5-Year Plan (2014-19)'!JF188</f>
        <v>0</v>
      </c>
    </row>
    <row r="55" spans="1:10" ht="15.75" thickBot="1">
      <c r="A55" s="1077"/>
      <c r="B55" s="8"/>
      <c r="C55" s="1070" t="s">
        <v>43</v>
      </c>
      <c r="D55" s="7" t="s">
        <v>121</v>
      </c>
      <c r="E55" s="60">
        <f>'5-Year Plan (2014-19)'!Q188</f>
        <v>0</v>
      </c>
      <c r="F55" s="66">
        <f>'5-Year Plan (2014-19)'!BO188</f>
        <v>0</v>
      </c>
      <c r="G55" s="66">
        <f>'5-Year Plan (2014-19)'!DM188</f>
        <v>0</v>
      </c>
      <c r="H55" s="66">
        <f>'5-Year Plan (2014-19)'!FK188</f>
        <v>0</v>
      </c>
      <c r="I55" s="69">
        <f>'5-Year Plan (2014-19)'!HI188</f>
        <v>10</v>
      </c>
      <c r="J55" s="69">
        <f>'5-Year Plan (2014-19)'!JG188</f>
        <v>10</v>
      </c>
    </row>
    <row r="56" spans="1:10" ht="15" thickBot="1">
      <c r="A56" s="1077"/>
      <c r="B56" s="47"/>
      <c r="C56" s="1070"/>
      <c r="D56" s="57" t="s">
        <v>49</v>
      </c>
      <c r="E56" s="60">
        <f>'5-Year Plan (2014-19)'!S188</f>
        <v>0</v>
      </c>
      <c r="F56" s="66">
        <f>'5-Year Plan (2014-19)'!BQ188</f>
        <v>0</v>
      </c>
      <c r="G56" s="66">
        <f>'5-Year Plan (2014-19)'!DO188</f>
        <v>0</v>
      </c>
      <c r="H56" s="66">
        <f>'5-Year Plan (2014-19)'!FM188</f>
        <v>0</v>
      </c>
      <c r="I56" s="69">
        <f>'5-Year Plan (2014-19)'!HK188</f>
        <v>3500</v>
      </c>
      <c r="J56" s="69">
        <f>'5-Year Plan (2014-19)'!JI188</f>
        <v>3500</v>
      </c>
    </row>
    <row r="57" spans="1:10" ht="15" thickBot="1">
      <c r="A57" s="1077"/>
      <c r="B57" s="48"/>
      <c r="C57" s="1070" t="s">
        <v>41</v>
      </c>
      <c r="D57" s="7" t="s">
        <v>121</v>
      </c>
      <c r="E57" s="60">
        <f>'5-Year Plan (2014-19)'!T188</f>
        <v>0</v>
      </c>
      <c r="F57" s="66">
        <f>'5-Year Plan (2014-19)'!BR188</f>
        <v>0</v>
      </c>
      <c r="G57" s="66">
        <f>'5-Year Plan (2014-19)'!DP188</f>
        <v>0</v>
      </c>
      <c r="H57" s="66">
        <f>'5-Year Plan (2014-19)'!FN188</f>
        <v>0</v>
      </c>
      <c r="I57" s="69">
        <f>'5-Year Plan (2014-19)'!HL188</f>
        <v>0</v>
      </c>
      <c r="J57" s="69">
        <f>'5-Year Plan (2014-19)'!JJ188</f>
        <v>0</v>
      </c>
    </row>
    <row r="58" spans="1:10" ht="15" thickBot="1">
      <c r="A58" s="1077"/>
      <c r="B58" s="48"/>
      <c r="C58" s="1070"/>
      <c r="D58" s="57" t="s">
        <v>49</v>
      </c>
      <c r="E58" s="60">
        <f>'5-Year Plan (2014-19)'!V188</f>
        <v>0</v>
      </c>
      <c r="F58" s="66">
        <f>'5-Year Plan (2014-19)'!BT188</f>
        <v>0</v>
      </c>
      <c r="G58" s="66">
        <f>'5-Year Plan (2014-19)'!DR188</f>
        <v>0</v>
      </c>
      <c r="H58" s="66">
        <f>'5-Year Plan (2014-19)'!FP188</f>
        <v>0</v>
      </c>
      <c r="I58" s="69">
        <f>'5-Year Plan (2014-19)'!HN188</f>
        <v>0</v>
      </c>
      <c r="J58" s="69">
        <f>'5-Year Plan (2014-19)'!JL188</f>
        <v>0</v>
      </c>
    </row>
    <row r="59" spans="1:10" ht="15" thickBot="1">
      <c r="A59" s="1077"/>
      <c r="B59" s="48"/>
      <c r="C59" s="963" t="s">
        <v>342</v>
      </c>
      <c r="D59" s="7" t="s">
        <v>121</v>
      </c>
      <c r="E59" s="60">
        <f>'5-Year Plan (2014-19)'!W188</f>
        <v>0</v>
      </c>
      <c r="F59" s="66">
        <f>'5-Year Plan (2014-19)'!BU188</f>
        <v>0</v>
      </c>
      <c r="G59" s="66">
        <f>'5-Year Plan (2014-19)'!DS188</f>
        <v>0</v>
      </c>
      <c r="H59" s="66">
        <f>'5-Year Plan (2014-19)'!FQ188</f>
        <v>0</v>
      </c>
      <c r="I59" s="69">
        <f>'5-Year Plan (2014-19)'!HO188</f>
        <v>0</v>
      </c>
      <c r="J59" s="69">
        <f>'5-Year Plan (2014-19)'!JM188</f>
        <v>0</v>
      </c>
    </row>
    <row r="60" spans="1:10" ht="15" customHeight="1" thickBot="1">
      <c r="A60" s="1077"/>
      <c r="B60" s="48"/>
      <c r="C60" s="964"/>
      <c r="D60" s="57" t="s">
        <v>49</v>
      </c>
      <c r="E60" s="60">
        <f>'5-Year Plan (2014-19)'!Y188</f>
        <v>0</v>
      </c>
      <c r="F60" s="66">
        <f>'5-Year Plan (2014-19)'!BW188</f>
        <v>0</v>
      </c>
      <c r="G60" s="66">
        <f>'5-Year Plan (2014-19)'!DU188</f>
        <v>0</v>
      </c>
      <c r="H60" s="66">
        <f>'5-Year Plan (2014-19)'!FS188</f>
        <v>0</v>
      </c>
      <c r="I60" s="69">
        <f>'5-Year Plan (2014-19)'!HQ188</f>
        <v>0</v>
      </c>
      <c r="J60" s="69">
        <f>'5-Year Plan (2014-19)'!JO188</f>
        <v>0</v>
      </c>
    </row>
    <row r="61" spans="1:10" ht="29.25" thickBot="1">
      <c r="A61" s="1077"/>
      <c r="B61" s="48"/>
      <c r="C61" s="1070" t="s">
        <v>52</v>
      </c>
      <c r="D61" s="7" t="s">
        <v>51</v>
      </c>
      <c r="E61" s="60">
        <f>'5-Year Plan (2014-19)'!Z188</f>
        <v>45000</v>
      </c>
      <c r="F61" s="66">
        <f>'5-Year Plan (2014-19)'!BX188</f>
        <v>0</v>
      </c>
      <c r="G61" s="66">
        <f>'5-Year Plan (2014-19)'!DV188</f>
        <v>220000</v>
      </c>
      <c r="H61" s="66">
        <f>'5-Year Plan (2014-19)'!FT188</f>
        <v>41000</v>
      </c>
      <c r="I61" s="69">
        <f>'5-Year Plan (2014-19)'!HR188</f>
        <v>10000</v>
      </c>
      <c r="J61" s="69">
        <f>'5-Year Plan (2014-19)'!JP188</f>
        <v>10000</v>
      </c>
    </row>
    <row r="62" spans="1:10" ht="15" thickBot="1">
      <c r="A62" s="1077"/>
      <c r="B62" s="48"/>
      <c r="C62" s="1070"/>
      <c r="D62" s="57" t="s">
        <v>49</v>
      </c>
      <c r="E62" s="60">
        <f>'5-Year Plan (2014-19)'!AB188</f>
        <v>93555</v>
      </c>
      <c r="F62" s="66">
        <f>'5-Year Plan (2014-19)'!BZ188</f>
        <v>0</v>
      </c>
      <c r="G62" s="66">
        <f>'5-Year Plan (2014-19)'!DX188</f>
        <v>440000</v>
      </c>
      <c r="H62" s="66">
        <f>'5-Year Plan (2014-19)'!FV188</f>
        <v>46250</v>
      </c>
      <c r="I62" s="69">
        <f>'5-Year Plan (2014-19)'!HT188</f>
        <v>5700</v>
      </c>
      <c r="J62" s="69">
        <f>'5-Year Plan (2014-19)'!JR188</f>
        <v>5700</v>
      </c>
    </row>
    <row r="63" spans="1:10" ht="29.25" thickBot="1">
      <c r="A63" s="1077"/>
      <c r="B63" s="48"/>
      <c r="C63" s="401" t="s">
        <v>50</v>
      </c>
      <c r="D63" s="7" t="s">
        <v>51</v>
      </c>
      <c r="E63" s="60">
        <f>'5-Year Plan (2014-19)'!AC188</f>
        <v>0</v>
      </c>
      <c r="F63" s="66">
        <f>'5-Year Plan (2014-19)'!CA188</f>
        <v>261000</v>
      </c>
      <c r="G63" s="66">
        <f>'5-Year Plan (2014-19)'!DY188</f>
        <v>10000</v>
      </c>
      <c r="H63" s="66">
        <f>'5-Year Plan (2014-19)'!FW188</f>
        <v>0</v>
      </c>
      <c r="I63" s="69">
        <f>'5-Year Plan (2014-19)'!HU188</f>
        <v>0</v>
      </c>
      <c r="J63" s="69">
        <f>'5-Year Plan (2014-19)'!JS188</f>
        <v>0</v>
      </c>
    </row>
    <row r="64" spans="1:10" ht="15" thickBot="1">
      <c r="A64" s="1077"/>
      <c r="B64" s="48"/>
      <c r="C64" s="1070" t="s">
        <v>120</v>
      </c>
      <c r="D64" s="7" t="s">
        <v>121</v>
      </c>
      <c r="E64" s="60">
        <f>'5-Year Plan (2014-19)'!AD188</f>
        <v>0</v>
      </c>
      <c r="F64" s="66">
        <f>'5-Year Plan (2014-19)'!CB188</f>
        <v>0</v>
      </c>
      <c r="G64" s="66">
        <f>'5-Year Plan (2014-19)'!DZ188</f>
        <v>0</v>
      </c>
      <c r="H64" s="66">
        <f>'5-Year Plan (2014-19)'!FX188</f>
        <v>0</v>
      </c>
      <c r="I64" s="69">
        <f>'5-Year Plan (2014-19)'!HV188</f>
        <v>0</v>
      </c>
      <c r="J64" s="69">
        <f>'5-Year Plan (2014-19)'!JT188</f>
        <v>0</v>
      </c>
    </row>
    <row r="65" spans="1:10" ht="15" thickBot="1">
      <c r="A65" s="1077"/>
      <c r="B65" s="48"/>
      <c r="C65" s="963"/>
      <c r="D65" s="57" t="s">
        <v>49</v>
      </c>
      <c r="E65" s="72">
        <f>'5-Year Plan (2014-19)'!AF188</f>
        <v>0</v>
      </c>
      <c r="F65" s="73">
        <f>'5-Year Plan (2014-19)'!CD188</f>
        <v>0</v>
      </c>
      <c r="G65" s="73">
        <f>'5-Year Plan (2014-19)'!EB188</f>
        <v>0</v>
      </c>
      <c r="H65" s="73">
        <f>'5-Year Plan (2014-19)'!FZ188</f>
        <v>0</v>
      </c>
      <c r="I65" s="74">
        <f>'5-Year Plan (2014-19)'!HX188</f>
        <v>0</v>
      </c>
      <c r="J65" s="74">
        <f>'5-Year Plan (2014-19)'!JV188</f>
        <v>0</v>
      </c>
    </row>
    <row r="66" spans="1:10" ht="15.75" thickBot="1">
      <c r="A66" s="1078"/>
      <c r="B66" s="1082" t="s">
        <v>72</v>
      </c>
      <c r="C66" s="1083"/>
      <c r="D66" s="63" t="s">
        <v>49</v>
      </c>
      <c r="E66" s="78">
        <f>'5-Year Plan (2014-19)'!AG188</f>
        <v>97780</v>
      </c>
      <c r="F66" s="79">
        <f>'5-Year Plan (2014-19)'!CE188</f>
        <v>1790</v>
      </c>
      <c r="G66" s="79">
        <f>'5-Year Plan (2014-19)'!EC188</f>
        <v>440000</v>
      </c>
      <c r="H66" s="79">
        <f>'5-Year Plan (2014-19)'!GA188</f>
        <v>54698</v>
      </c>
      <c r="I66" s="80">
        <f>'5-Year Plan (2014-19)'!HY188</f>
        <v>13800</v>
      </c>
      <c r="J66" s="80">
        <f>'5-Year Plan (2014-19)'!JW188</f>
        <v>9200</v>
      </c>
    </row>
    <row r="67" spans="1:10" ht="15" thickBot="1">
      <c r="A67" s="1067" t="s">
        <v>78</v>
      </c>
      <c r="B67" s="50"/>
      <c r="C67" s="1070" t="s">
        <v>68</v>
      </c>
      <c r="D67" s="7" t="s">
        <v>121</v>
      </c>
      <c r="E67" s="75">
        <f>'5-Year Plan (2014-19)'!AH188</f>
        <v>0</v>
      </c>
      <c r="F67" s="76">
        <f>'5-Year Plan (2014-19)'!CF188</f>
        <v>3795</v>
      </c>
      <c r="G67" s="76">
        <f>'5-Year Plan (2014-19)'!ED188</f>
        <v>3296</v>
      </c>
      <c r="H67" s="76">
        <f>'5-Year Plan (2014-19)'!GB188</f>
        <v>3266</v>
      </c>
      <c r="I67" s="77">
        <f>'5-Year Plan (2014-19)'!HZ188</f>
        <v>3008</v>
      </c>
      <c r="J67" s="77">
        <f>'5-Year Plan (2014-19)'!JX188</f>
        <v>3008</v>
      </c>
    </row>
    <row r="68" spans="1:10" ht="15" thickBot="1">
      <c r="A68" s="1068"/>
      <c r="B68" s="51"/>
      <c r="C68" s="1070"/>
      <c r="D68" s="57" t="s">
        <v>49</v>
      </c>
      <c r="E68" s="60">
        <f>'5-Year Plan (2014-19)'!AJ188</f>
        <v>0</v>
      </c>
      <c r="F68" s="66">
        <f>'5-Year Plan (2014-19)'!CH188</f>
        <v>87505</v>
      </c>
      <c r="G68" s="66">
        <f>'5-Year Plan (2014-19)'!EF188</f>
        <v>62778</v>
      </c>
      <c r="H68" s="66">
        <f>'5-Year Plan (2014-19)'!GD188</f>
        <v>68865</v>
      </c>
      <c r="I68" s="69">
        <f>'5-Year Plan (2014-19)'!IB188</f>
        <v>60712</v>
      </c>
      <c r="J68" s="69">
        <f>'5-Year Plan (2014-19)'!JZ188</f>
        <v>60712</v>
      </c>
    </row>
    <row r="69" spans="1:10" ht="15" thickBot="1">
      <c r="A69" s="1068"/>
      <c r="B69" s="51"/>
      <c r="C69" s="1070" t="s">
        <v>74</v>
      </c>
      <c r="D69" s="7" t="s">
        <v>121</v>
      </c>
      <c r="E69" s="60">
        <f>'5-Year Plan (2014-19)'!AK188</f>
        <v>0</v>
      </c>
      <c r="F69" s="66">
        <f>'5-Year Plan (2014-19)'!CI188</f>
        <v>0</v>
      </c>
      <c r="G69" s="66">
        <f>'5-Year Plan (2014-19)'!EG188</f>
        <v>0</v>
      </c>
      <c r="H69" s="66">
        <f>'5-Year Plan (2014-19)'!GE188</f>
        <v>0</v>
      </c>
      <c r="I69" s="69">
        <f>'5-Year Plan (2014-19)'!IC188</f>
        <v>0</v>
      </c>
      <c r="J69" s="69">
        <f>'5-Year Plan (2014-19)'!KA188</f>
        <v>0</v>
      </c>
    </row>
    <row r="70" spans="1:10" ht="15" thickBot="1">
      <c r="A70" s="1068"/>
      <c r="B70" s="51"/>
      <c r="C70" s="1070"/>
      <c r="D70" s="57" t="s">
        <v>49</v>
      </c>
      <c r="E70" s="60">
        <f>'5-Year Plan (2014-19)'!AM188</f>
        <v>0</v>
      </c>
      <c r="F70" s="66">
        <f>'5-Year Plan (2014-19)'!CK188</f>
        <v>0</v>
      </c>
      <c r="G70" s="66">
        <f>'5-Year Plan (2014-19)'!EI188</f>
        <v>0</v>
      </c>
      <c r="H70" s="66">
        <f>'5-Year Plan (2014-19)'!GG188</f>
        <v>0</v>
      </c>
      <c r="I70" s="69">
        <f>'5-Year Plan (2014-19)'!IE188</f>
        <v>0</v>
      </c>
      <c r="J70" s="69">
        <f>'5-Year Plan (2014-19)'!KC188</f>
        <v>0</v>
      </c>
    </row>
    <row r="71" spans="1:10" ht="15" thickBot="1">
      <c r="A71" s="1068"/>
      <c r="B71" s="51"/>
      <c r="C71" s="1070" t="s">
        <v>44</v>
      </c>
      <c r="D71" s="7" t="s">
        <v>121</v>
      </c>
      <c r="E71" s="60">
        <f>'5-Year Plan (2014-19)'!AN188</f>
        <v>0</v>
      </c>
      <c r="F71" s="66">
        <f>'5-Year Plan (2014-19)'!CL188</f>
        <v>18</v>
      </c>
      <c r="G71" s="66">
        <f>'5-Year Plan (2014-19)'!EJ188</f>
        <v>45</v>
      </c>
      <c r="H71" s="66">
        <f>'5-Year Plan (2014-19)'!GH188</f>
        <v>45</v>
      </c>
      <c r="I71" s="69">
        <f>'5-Year Plan (2014-19)'!IF188</f>
        <v>15</v>
      </c>
      <c r="J71" s="69">
        <f>'5-Year Plan (2014-19)'!KD188</f>
        <v>15</v>
      </c>
    </row>
    <row r="72" spans="1:10" ht="15" thickBot="1">
      <c r="A72" s="1068"/>
      <c r="B72" s="51"/>
      <c r="C72" s="1070"/>
      <c r="D72" s="57" t="s">
        <v>49</v>
      </c>
      <c r="E72" s="60">
        <f>'5-Year Plan (2014-19)'!AP188</f>
        <v>0</v>
      </c>
      <c r="F72" s="66">
        <f>'5-Year Plan (2014-19)'!CN188</f>
        <v>33300</v>
      </c>
      <c r="G72" s="66">
        <f>'5-Year Plan (2014-19)'!EL188</f>
        <v>83250</v>
      </c>
      <c r="H72" s="66">
        <f>'5-Year Plan (2014-19)'!GJ188</f>
        <v>83250</v>
      </c>
      <c r="I72" s="69">
        <f>'5-Year Plan (2014-19)'!IH188</f>
        <v>27750</v>
      </c>
      <c r="J72" s="69">
        <f>'5-Year Plan (2014-19)'!KF188</f>
        <v>27750</v>
      </c>
    </row>
    <row r="73" spans="1:10" ht="15" thickBot="1">
      <c r="A73" s="1068"/>
      <c r="B73" s="51"/>
      <c r="C73" s="1070" t="s">
        <v>45</v>
      </c>
      <c r="D73" s="7" t="s">
        <v>121</v>
      </c>
      <c r="E73" s="60">
        <f>'5-Year Plan (2014-19)'!AQ188</f>
        <v>0</v>
      </c>
      <c r="F73" s="66">
        <f>'5-Year Plan (2014-19)'!CO188</f>
        <v>3500</v>
      </c>
      <c r="G73" s="66">
        <f>'5-Year Plan (2014-19)'!EM188</f>
        <v>2146</v>
      </c>
      <c r="H73" s="66">
        <f>'5-Year Plan (2014-19)'!GK188</f>
        <v>1846</v>
      </c>
      <c r="I73" s="69">
        <f>'5-Year Plan (2014-19)'!II188</f>
        <v>1751</v>
      </c>
      <c r="J73" s="69">
        <f>'5-Year Plan (2014-19)'!KG188</f>
        <v>1500</v>
      </c>
    </row>
    <row r="74" spans="1:10" ht="15" thickBot="1">
      <c r="A74" s="1068"/>
      <c r="B74" s="51"/>
      <c r="C74" s="1070"/>
      <c r="D74" s="57" t="s">
        <v>49</v>
      </c>
      <c r="E74" s="60">
        <f>'5-Year Plan (2014-19)'!AS188</f>
        <v>0</v>
      </c>
      <c r="F74" s="66">
        <f>'5-Year Plan (2014-19)'!CQ188</f>
        <v>777000</v>
      </c>
      <c r="G74" s="66">
        <f>'5-Year Plan (2014-19)'!EO188</f>
        <v>478604</v>
      </c>
      <c r="H74" s="66">
        <f>'5-Year Plan (2014-19)'!GM188</f>
        <v>366104</v>
      </c>
      <c r="I74" s="69">
        <f>'5-Year Plan (2014-19)'!IK188</f>
        <v>345075</v>
      </c>
      <c r="J74" s="69">
        <f>'5-Year Plan (2014-19)'!KI188</f>
        <v>288600</v>
      </c>
    </row>
    <row r="75" spans="1:10" ht="15" thickBot="1">
      <c r="A75" s="1068"/>
      <c r="B75" s="51"/>
      <c r="C75" s="1070" t="s">
        <v>46</v>
      </c>
      <c r="D75" s="7" t="s">
        <v>121</v>
      </c>
      <c r="E75" s="60">
        <f>'5-Year Plan (2014-19)'!AT188</f>
        <v>0</v>
      </c>
      <c r="F75" s="66">
        <f>'5-Year Plan (2014-19)'!CR188</f>
        <v>0</v>
      </c>
      <c r="G75" s="66">
        <f>'5-Year Plan (2014-19)'!EP188</f>
        <v>0</v>
      </c>
      <c r="H75" s="66">
        <f>'5-Year Plan (2014-19)'!GN188</f>
        <v>0</v>
      </c>
      <c r="I75" s="69">
        <f>'5-Year Plan (2014-19)'!IL188</f>
        <v>0</v>
      </c>
      <c r="J75" s="69">
        <f>'5-Year Plan (2014-19)'!KJ188</f>
        <v>0</v>
      </c>
    </row>
    <row r="76" spans="1:10" ht="15" thickBot="1">
      <c r="A76" s="1068"/>
      <c r="B76" s="52"/>
      <c r="C76" s="1070"/>
      <c r="D76" s="57" t="s">
        <v>49</v>
      </c>
      <c r="E76" s="72">
        <f>'5-Year Plan (2014-19)'!AV188</f>
        <v>0</v>
      </c>
      <c r="F76" s="73">
        <f>'5-Year Plan (2014-19)'!CT188</f>
        <v>0</v>
      </c>
      <c r="G76" s="73">
        <f>'5-Year Plan (2014-19)'!ER188</f>
        <v>112500</v>
      </c>
      <c r="H76" s="73">
        <f>'5-Year Plan (2014-19)'!GP188</f>
        <v>0</v>
      </c>
      <c r="I76" s="74">
        <f>'5-Year Plan (2014-19)'!IN188</f>
        <v>0</v>
      </c>
      <c r="J76" s="74">
        <f>'5-Year Plan (2014-19)'!KL188</f>
        <v>0</v>
      </c>
    </row>
    <row r="77" spans="1:10" ht="15.75" thickBot="1">
      <c r="A77" s="1069"/>
      <c r="B77" s="1071" t="s">
        <v>73</v>
      </c>
      <c r="C77" s="1072"/>
      <c r="D77" s="64" t="s">
        <v>49</v>
      </c>
      <c r="E77" s="81">
        <f>'5-Year Plan (2014-19)'!AW188</f>
        <v>0</v>
      </c>
      <c r="F77" s="82">
        <f>'5-Year Plan (2014-19)'!CU188</f>
        <v>897805</v>
      </c>
      <c r="G77" s="82">
        <f>'5-Year Plan (2014-19)'!ES188</f>
        <v>737132</v>
      </c>
      <c r="H77" s="82">
        <f>'5-Year Plan (2014-19)'!GQ188</f>
        <v>518219</v>
      </c>
      <c r="I77" s="83">
        <f>'5-Year Plan (2014-19)'!IO188</f>
        <v>433537</v>
      </c>
      <c r="J77" s="83">
        <f>'5-Year Plan (2014-19)'!KM188</f>
        <v>377062</v>
      </c>
    </row>
    <row r="78" spans="1:10" ht="15.6" customHeight="1" thickBot="1">
      <c r="A78" s="1074" t="s">
        <v>75</v>
      </c>
      <c r="B78" s="54"/>
      <c r="C78" s="91" t="s">
        <v>86</v>
      </c>
      <c r="D78" s="57" t="s">
        <v>49</v>
      </c>
      <c r="E78" s="60">
        <f>'5-Year Plan (2014-19)'!AX188</f>
        <v>0</v>
      </c>
      <c r="F78" s="66">
        <f>'5-Year Plan (2014-19)'!CV188</f>
        <v>0</v>
      </c>
      <c r="G78" s="66">
        <f>'5-Year Plan (2014-19)'!ET188</f>
        <v>0</v>
      </c>
      <c r="H78" s="66">
        <f>'5-Year Plan (2014-19)'!GR188</f>
        <v>0</v>
      </c>
      <c r="I78" s="69">
        <f>'5-Year Plan (2014-19)'!IP188</f>
        <v>0</v>
      </c>
      <c r="J78" s="69">
        <f>'5-Year Plan (2014-19)'!KN188</f>
        <v>0</v>
      </c>
    </row>
    <row r="79" spans="1:10" ht="32.25" thickBot="1">
      <c r="A79" s="1074"/>
      <c r="B79" s="54"/>
      <c r="C79" s="62" t="s">
        <v>69</v>
      </c>
      <c r="D79" s="57" t="s">
        <v>49</v>
      </c>
      <c r="E79" s="60">
        <f>'5-Year Plan (2014-19)'!AY188</f>
        <v>5000</v>
      </c>
      <c r="F79" s="66">
        <f>'5-Year Plan (2014-19)'!CW188</f>
        <v>5000</v>
      </c>
      <c r="G79" s="66">
        <f>'5-Year Plan (2014-19)'!EU188</f>
        <v>5000</v>
      </c>
      <c r="H79" s="66">
        <f>'5-Year Plan (2014-19)'!GS188</f>
        <v>5000</v>
      </c>
      <c r="I79" s="69">
        <f>'5-Year Plan (2014-19)'!IQ188</f>
        <v>5000</v>
      </c>
      <c r="J79" s="69">
        <f>'5-Year Plan (2014-19)'!KO188</f>
        <v>5000</v>
      </c>
    </row>
    <row r="80" spans="1:10" ht="48" thickBot="1">
      <c r="A80" s="1074"/>
      <c r="B80" s="55"/>
      <c r="C80" s="62" t="s">
        <v>47</v>
      </c>
      <c r="D80" s="7" t="s">
        <v>49</v>
      </c>
      <c r="E80" s="61">
        <f>'5-Year Plan (2014-19)'!AZ188</f>
        <v>9778</v>
      </c>
      <c r="F80" s="70">
        <f>'5-Year Plan (2014-19)'!CX188</f>
        <v>89959.5</v>
      </c>
      <c r="G80" s="70">
        <f>'5-Year Plan (2014-19)'!EV188</f>
        <v>117713.2</v>
      </c>
      <c r="H80" s="70">
        <f>'5-Year Plan (2014-19)'!GT188</f>
        <v>57291.7</v>
      </c>
      <c r="I80" s="71">
        <f>'5-Year Plan (2014-19)'!IR188</f>
        <v>44733.7</v>
      </c>
      <c r="J80" s="71">
        <f>'5-Year Plan (2014-19)'!KP188</f>
        <v>38626.199999999997</v>
      </c>
    </row>
    <row r="81" spans="1:10" ht="15" customHeight="1" thickBot="1">
      <c r="A81" s="1075"/>
      <c r="B81" s="953" t="s">
        <v>135</v>
      </c>
      <c r="C81" s="954"/>
      <c r="D81" s="86" t="s">
        <v>49</v>
      </c>
      <c r="E81" s="87">
        <f>SUM(E78:E80)</f>
        <v>14778</v>
      </c>
      <c r="F81" s="87">
        <f t="shared" ref="F81:J81" si="2">SUM(F78:F80)</f>
        <v>94959.5</v>
      </c>
      <c r="G81" s="87">
        <f t="shared" si="2"/>
        <v>122713.2</v>
      </c>
      <c r="H81" s="87">
        <f t="shared" si="2"/>
        <v>62291.7</v>
      </c>
      <c r="I81" s="87">
        <f t="shared" si="2"/>
        <v>49733.7</v>
      </c>
      <c r="J81" s="87">
        <f t="shared" si="2"/>
        <v>43626.2</v>
      </c>
    </row>
    <row r="82" spans="1:10" ht="15.75" thickBot="1">
      <c r="B82" s="1058" t="s">
        <v>136</v>
      </c>
      <c r="C82" s="1059"/>
      <c r="D82" s="88" t="s">
        <v>49</v>
      </c>
      <c r="E82" s="89">
        <f>SUM(E81,E77,E66)</f>
        <v>112558</v>
      </c>
      <c r="F82" s="89">
        <f>SUM(F81,F77,F66)</f>
        <v>994554.5</v>
      </c>
      <c r="G82" s="89">
        <f>SUM(G81,G77,G66)</f>
        <v>1299845.2</v>
      </c>
      <c r="H82" s="89">
        <f>SUM(H81,H77,H66)</f>
        <v>635208.69999999995</v>
      </c>
      <c r="I82" s="89">
        <f>SUM(I81,I77,I66)</f>
        <v>497070.7</v>
      </c>
      <c r="J82" s="89">
        <f t="shared" ref="J82" si="3">SUM(J81,J77,J66)</f>
        <v>429888.2</v>
      </c>
    </row>
    <row r="86" spans="1:10" ht="15" thickBot="1"/>
    <row r="87" spans="1:10" ht="21" thickBot="1">
      <c r="E87" s="1090" t="s">
        <v>35</v>
      </c>
      <c r="F87" s="1091"/>
      <c r="G87" s="1091"/>
      <c r="H87" s="1091"/>
      <c r="I87" s="1091"/>
      <c r="J87" s="1092"/>
    </row>
    <row r="88" spans="1:10" ht="16.5" customHeight="1" thickBot="1">
      <c r="E88" s="1050" t="s">
        <v>83</v>
      </c>
      <c r="F88" s="1051"/>
      <c r="G88" s="1051"/>
      <c r="H88" s="1051"/>
      <c r="I88" s="1051"/>
      <c r="J88" s="1052"/>
    </row>
    <row r="89" spans="1:10" ht="15.75" thickBot="1">
      <c r="E89" s="661" t="s">
        <v>79</v>
      </c>
      <c r="F89" s="662" t="s">
        <v>80</v>
      </c>
      <c r="G89" s="663" t="s">
        <v>81</v>
      </c>
      <c r="H89" s="664" t="s">
        <v>82</v>
      </c>
      <c r="I89" s="665" t="s">
        <v>224</v>
      </c>
      <c r="J89" s="666" t="s">
        <v>339</v>
      </c>
    </row>
    <row r="90" spans="1:10" ht="15" thickBot="1">
      <c r="A90" s="1076" t="s">
        <v>77</v>
      </c>
      <c r="B90" s="1079" t="s">
        <v>40</v>
      </c>
      <c r="C90" s="1070" t="s">
        <v>42</v>
      </c>
      <c r="D90" s="7" t="s">
        <v>121</v>
      </c>
      <c r="E90" s="58">
        <f>'5-Year Plan (2014-19)'!E198</f>
        <v>0</v>
      </c>
      <c r="F90" s="67">
        <f>'5-Year Plan (2014-19)'!BC198</f>
        <v>0</v>
      </c>
      <c r="G90" s="67">
        <f>'5-Year Plan (2014-19)'!DA198</f>
        <v>0</v>
      </c>
      <c r="H90" s="67">
        <f>'5-Year Plan (2014-19)'!EY198</f>
        <v>0</v>
      </c>
      <c r="I90" s="68">
        <f>'5-Year Plan (2014-19)'!GW198</f>
        <v>0</v>
      </c>
      <c r="J90" s="68">
        <f>'5-Year Plan (2014-19)'!IU198</f>
        <v>0</v>
      </c>
    </row>
    <row r="91" spans="1:10" ht="15" thickBot="1">
      <c r="A91" s="1077"/>
      <c r="B91" s="1080"/>
      <c r="C91" s="1070"/>
      <c r="D91" s="57" t="s">
        <v>49</v>
      </c>
      <c r="E91" s="59">
        <f>'5-Year Plan (2014-19)'!G198</f>
        <v>0</v>
      </c>
      <c r="F91" s="66">
        <f>'5-Year Plan (2014-19)'!BE198</f>
        <v>0</v>
      </c>
      <c r="G91" s="66">
        <f>'5-Year Plan (2014-19)'!DC198</f>
        <v>0</v>
      </c>
      <c r="H91" s="66">
        <f>'5-Year Plan (2014-19)'!FA198</f>
        <v>0</v>
      </c>
      <c r="I91" s="69">
        <f>'5-Year Plan (2014-19)'!GY198</f>
        <v>0</v>
      </c>
      <c r="J91" s="69">
        <f>'5-Year Plan (2014-19)'!IW198</f>
        <v>0</v>
      </c>
    </row>
    <row r="92" spans="1:10" ht="15" thickBot="1">
      <c r="A92" s="1077"/>
      <c r="B92" s="1080"/>
      <c r="C92" s="1070" t="s">
        <v>65</v>
      </c>
      <c r="D92" s="7" t="s">
        <v>121</v>
      </c>
      <c r="E92" s="60">
        <f>'5-Year Plan (2014-19)'!H198</f>
        <v>0</v>
      </c>
      <c r="F92" s="66">
        <f>'5-Year Plan (2014-19)'!BF198</f>
        <v>12</v>
      </c>
      <c r="G92" s="66">
        <f>'5-Year Plan (2014-19)'!DD198</f>
        <v>0</v>
      </c>
      <c r="H92" s="66">
        <f>'5-Year Plan (2014-19)'!FB198</f>
        <v>0</v>
      </c>
      <c r="I92" s="69">
        <f>'5-Year Plan (2014-19)'!GZ198</f>
        <v>0</v>
      </c>
      <c r="J92" s="69">
        <f>'5-Year Plan (2014-19)'!IX198</f>
        <v>0</v>
      </c>
    </row>
    <row r="93" spans="1:10" ht="15" thickBot="1">
      <c r="A93" s="1077"/>
      <c r="B93" s="1080"/>
      <c r="C93" s="1070"/>
      <c r="D93" s="57" t="s">
        <v>49</v>
      </c>
      <c r="E93" s="60">
        <f>'5-Year Plan (2014-19)'!J198</f>
        <v>0</v>
      </c>
      <c r="F93" s="66">
        <f>'5-Year Plan (2014-19)'!BH198</f>
        <v>420</v>
      </c>
      <c r="G93" s="66">
        <f>'5-Year Plan (2014-19)'!DF198</f>
        <v>0</v>
      </c>
      <c r="H93" s="66">
        <f>'5-Year Plan (2014-19)'!FD198</f>
        <v>0</v>
      </c>
      <c r="I93" s="69">
        <f>'5-Year Plan (2014-19)'!HB198</f>
        <v>0</v>
      </c>
      <c r="J93" s="69">
        <f>'5-Year Plan (2014-19)'!IZ198</f>
        <v>0</v>
      </c>
    </row>
    <row r="94" spans="1:10" ht="15" thickBot="1">
      <c r="A94" s="1077"/>
      <c r="B94" s="1080"/>
      <c r="C94" s="1070" t="s">
        <v>226</v>
      </c>
      <c r="D94" s="7" t="s">
        <v>121</v>
      </c>
      <c r="E94" s="60">
        <f>'5-Year Plan (2014-19)'!K198</f>
        <v>0</v>
      </c>
      <c r="F94" s="66">
        <f>'5-Year Plan (2014-19)'!BI198</f>
        <v>0</v>
      </c>
      <c r="G94" s="66">
        <f>'5-Year Plan (2014-19)'!DG198</f>
        <v>0</v>
      </c>
      <c r="H94" s="66">
        <f>'5-Year Plan (2014-19)'!FE198</f>
        <v>0</v>
      </c>
      <c r="I94" s="69">
        <f>'5-Year Plan (2014-19)'!HC198</f>
        <v>0</v>
      </c>
      <c r="J94" s="69">
        <f>'5-Year Plan (2014-19)'!JA198</f>
        <v>0</v>
      </c>
    </row>
    <row r="95" spans="1:10" ht="15" thickBot="1">
      <c r="A95" s="1077"/>
      <c r="B95" s="1080"/>
      <c r="C95" s="1070"/>
      <c r="D95" s="57" t="s">
        <v>49</v>
      </c>
      <c r="E95" s="60">
        <f>'5-Year Plan (2014-19)'!M198</f>
        <v>0</v>
      </c>
      <c r="F95" s="66">
        <f>'5-Year Plan (2014-19)'!BK198</f>
        <v>0</v>
      </c>
      <c r="G95" s="66">
        <f>'5-Year Plan (2014-19)'!DI198</f>
        <v>0</v>
      </c>
      <c r="H95" s="66">
        <f>'5-Year Plan (2014-19)'!FG198</f>
        <v>0</v>
      </c>
      <c r="I95" s="69">
        <f>'5-Year Plan (2014-19)'!HE198</f>
        <v>0</v>
      </c>
      <c r="J95" s="69">
        <f>'5-Year Plan (2014-19)'!JC198</f>
        <v>0</v>
      </c>
    </row>
    <row r="96" spans="1:10" ht="15" customHeight="1" thickBot="1">
      <c r="A96" s="1077"/>
      <c r="B96" s="1080"/>
      <c r="C96" s="1070" t="s">
        <v>272</v>
      </c>
      <c r="D96" s="7" t="s">
        <v>121</v>
      </c>
      <c r="E96" s="60">
        <f>'5-Year Plan (2014-19)'!N198</f>
        <v>0</v>
      </c>
      <c r="F96" s="66">
        <f>'5-Year Plan (2014-19)'!BL198</f>
        <v>0</v>
      </c>
      <c r="G96" s="66">
        <f>'5-Year Plan (2014-19)'!DJ198</f>
        <v>0</v>
      </c>
      <c r="H96" s="66">
        <f>'5-Year Plan (2014-19)'!FH198</f>
        <v>0</v>
      </c>
      <c r="I96" s="69">
        <f>'5-Year Plan (2014-19)'!HF198</f>
        <v>0</v>
      </c>
      <c r="J96" s="69">
        <f>'5-Year Plan (2014-19)'!JD198</f>
        <v>0</v>
      </c>
    </row>
    <row r="97" spans="1:10" ht="15" customHeight="1" thickBot="1">
      <c r="A97" s="1077"/>
      <c r="B97" s="1081"/>
      <c r="C97" s="1070"/>
      <c r="D97" s="57" t="s">
        <v>49</v>
      </c>
      <c r="E97" s="60">
        <f>'5-Year Plan (2014-19)'!P198</f>
        <v>0</v>
      </c>
      <c r="F97" s="66">
        <f>'5-Year Plan (2014-19)'!BN198</f>
        <v>0</v>
      </c>
      <c r="G97" s="66">
        <f>'5-Year Plan (2014-19)'!DL198</f>
        <v>0</v>
      </c>
      <c r="H97" s="66">
        <f>'5-Year Plan (2014-19)'!FJ198</f>
        <v>0</v>
      </c>
      <c r="I97" s="69">
        <f>'5-Year Plan (2014-19)'!HH198</f>
        <v>0</v>
      </c>
      <c r="J97" s="69">
        <f>'5-Year Plan (2014-19)'!JF198</f>
        <v>0</v>
      </c>
    </row>
    <row r="98" spans="1:10" ht="15.75" thickBot="1">
      <c r="A98" s="1077"/>
      <c r="B98" s="8"/>
      <c r="C98" s="1070" t="s">
        <v>43</v>
      </c>
      <c r="D98" s="7" t="s">
        <v>121</v>
      </c>
      <c r="E98" s="60">
        <f>'5-Year Plan (2014-19)'!Q198</f>
        <v>0</v>
      </c>
      <c r="F98" s="66">
        <f>'5-Year Plan (2014-19)'!BO198</f>
        <v>0</v>
      </c>
      <c r="G98" s="66">
        <f>'5-Year Plan (2014-19)'!DM198</f>
        <v>0</v>
      </c>
      <c r="H98" s="66">
        <f>'5-Year Plan (2014-19)'!FK198</f>
        <v>0</v>
      </c>
      <c r="I98" s="69">
        <f>'5-Year Plan (2014-19)'!HI198</f>
        <v>0</v>
      </c>
      <c r="J98" s="69">
        <f>'5-Year Plan (2014-19)'!JG198</f>
        <v>0</v>
      </c>
    </row>
    <row r="99" spans="1:10" ht="15" thickBot="1">
      <c r="A99" s="1077"/>
      <c r="B99" s="47"/>
      <c r="C99" s="1070"/>
      <c r="D99" s="57" t="s">
        <v>49</v>
      </c>
      <c r="E99" s="60">
        <f>'5-Year Plan (2014-19)'!S198</f>
        <v>0</v>
      </c>
      <c r="F99" s="66">
        <f>'5-Year Plan (2014-19)'!BQ198</f>
        <v>0</v>
      </c>
      <c r="G99" s="66">
        <f>'5-Year Plan (2014-19)'!DO198</f>
        <v>0</v>
      </c>
      <c r="H99" s="66">
        <f>'5-Year Plan (2014-19)'!FM198</f>
        <v>0</v>
      </c>
      <c r="I99" s="69">
        <f>'5-Year Plan (2014-19)'!HK198</f>
        <v>0</v>
      </c>
      <c r="J99" s="69">
        <f>'5-Year Plan (2014-19)'!JI198</f>
        <v>0</v>
      </c>
    </row>
    <row r="100" spans="1:10" ht="15" thickBot="1">
      <c r="A100" s="1077"/>
      <c r="B100" s="48"/>
      <c r="C100" s="1070" t="s">
        <v>41</v>
      </c>
      <c r="D100" s="7" t="s">
        <v>121</v>
      </c>
      <c r="E100" s="60">
        <f>'5-Year Plan (2014-19)'!T198</f>
        <v>0</v>
      </c>
      <c r="F100" s="66">
        <f>'5-Year Plan (2014-19)'!BR198</f>
        <v>0</v>
      </c>
      <c r="G100" s="66">
        <f>'5-Year Plan (2014-19)'!DP198</f>
        <v>0</v>
      </c>
      <c r="H100" s="66">
        <f>'5-Year Plan (2014-19)'!FN198</f>
        <v>0</v>
      </c>
      <c r="I100" s="69">
        <f>'5-Year Plan (2014-19)'!HL198</f>
        <v>0</v>
      </c>
      <c r="J100" s="69">
        <f>'5-Year Plan (2014-19)'!JJ198</f>
        <v>0</v>
      </c>
    </row>
    <row r="101" spans="1:10" ht="15" thickBot="1">
      <c r="A101" s="1077"/>
      <c r="B101" s="48"/>
      <c r="C101" s="1070"/>
      <c r="D101" s="57" t="s">
        <v>49</v>
      </c>
      <c r="E101" s="60">
        <f>'5-Year Plan (2014-19)'!V198</f>
        <v>0</v>
      </c>
      <c r="F101" s="66">
        <f>'5-Year Plan (2014-19)'!BT198</f>
        <v>0</v>
      </c>
      <c r="G101" s="66">
        <f>'5-Year Plan (2014-19)'!DR198</f>
        <v>0</v>
      </c>
      <c r="H101" s="66">
        <f>'5-Year Plan (2014-19)'!FP198</f>
        <v>0</v>
      </c>
      <c r="I101" s="69">
        <f>'5-Year Plan (2014-19)'!HN198</f>
        <v>0</v>
      </c>
      <c r="J101" s="69">
        <f>'5-Year Plan (2014-19)'!JL198</f>
        <v>0</v>
      </c>
    </row>
    <row r="102" spans="1:10" ht="15" thickBot="1">
      <c r="A102" s="1077"/>
      <c r="B102" s="48"/>
      <c r="C102" s="963" t="s">
        <v>342</v>
      </c>
      <c r="D102" s="7" t="s">
        <v>121</v>
      </c>
      <c r="E102" s="60">
        <f>'5-Year Plan (2014-19)'!W198</f>
        <v>0</v>
      </c>
      <c r="F102" s="66">
        <f>'5-Year Plan (2014-19)'!BU198</f>
        <v>0</v>
      </c>
      <c r="G102" s="66">
        <f>'5-Year Plan (2014-19)'!DS198</f>
        <v>0</v>
      </c>
      <c r="H102" s="66">
        <f>'5-Year Plan (2014-19)'!FQ198</f>
        <v>0</v>
      </c>
      <c r="I102" s="69">
        <f>'5-Year Plan (2014-19)'!HO198</f>
        <v>0</v>
      </c>
      <c r="J102" s="69">
        <f>'5-Year Plan (2014-19)'!JM198</f>
        <v>0</v>
      </c>
    </row>
    <row r="103" spans="1:10" ht="15" customHeight="1" thickBot="1">
      <c r="A103" s="1077"/>
      <c r="B103" s="48"/>
      <c r="C103" s="964"/>
      <c r="D103" s="57" t="s">
        <v>49</v>
      </c>
      <c r="E103" s="60">
        <f>'5-Year Plan (2014-19)'!Y198</f>
        <v>0</v>
      </c>
      <c r="F103" s="66">
        <f>'5-Year Plan (2014-19)'!BW198</f>
        <v>0</v>
      </c>
      <c r="G103" s="66">
        <f>'5-Year Plan (2014-19)'!DU198</f>
        <v>0</v>
      </c>
      <c r="H103" s="66">
        <f>'5-Year Plan (2014-19)'!FS198</f>
        <v>0</v>
      </c>
      <c r="I103" s="69">
        <f>'5-Year Plan (2014-19)'!HQ198</f>
        <v>0</v>
      </c>
      <c r="J103" s="69">
        <f>'5-Year Plan (2014-19)'!JO198</f>
        <v>0</v>
      </c>
    </row>
    <row r="104" spans="1:10" ht="29.25" thickBot="1">
      <c r="A104" s="1077"/>
      <c r="B104" s="48"/>
      <c r="C104" s="1070" t="s">
        <v>52</v>
      </c>
      <c r="D104" s="7" t="s">
        <v>51</v>
      </c>
      <c r="E104" s="60">
        <f>'5-Year Plan (2014-19)'!Z198</f>
        <v>0</v>
      </c>
      <c r="F104" s="66">
        <f>'5-Year Plan (2014-19)'!BX198</f>
        <v>0</v>
      </c>
      <c r="G104" s="66">
        <f>'5-Year Plan (2014-19)'!DV198</f>
        <v>0</v>
      </c>
      <c r="H104" s="66">
        <f>'5-Year Plan (2014-19)'!FT198</f>
        <v>0</v>
      </c>
      <c r="I104" s="69">
        <f>'5-Year Plan (2014-19)'!HR198</f>
        <v>0</v>
      </c>
      <c r="J104" s="69">
        <f>'5-Year Plan (2014-19)'!JP198</f>
        <v>0</v>
      </c>
    </row>
    <row r="105" spans="1:10" ht="15" thickBot="1">
      <c r="A105" s="1077"/>
      <c r="B105" s="48"/>
      <c r="C105" s="1070"/>
      <c r="D105" s="57" t="s">
        <v>49</v>
      </c>
      <c r="E105" s="60">
        <f>'5-Year Plan (2014-19)'!AB198</f>
        <v>0</v>
      </c>
      <c r="F105" s="66">
        <f>'5-Year Plan (2014-19)'!BZ198</f>
        <v>0</v>
      </c>
      <c r="G105" s="66">
        <f>'5-Year Plan (2014-19)'!DX198</f>
        <v>0</v>
      </c>
      <c r="H105" s="66">
        <f>'5-Year Plan (2014-19)'!FV198</f>
        <v>0</v>
      </c>
      <c r="I105" s="69">
        <f>'5-Year Plan (2014-19)'!HT198</f>
        <v>0</v>
      </c>
      <c r="J105" s="69">
        <f>'5-Year Plan (2014-19)'!JR198</f>
        <v>0</v>
      </c>
    </row>
    <row r="106" spans="1:10" ht="29.25" thickBot="1">
      <c r="A106" s="1077"/>
      <c r="B106" s="48"/>
      <c r="C106" s="401" t="s">
        <v>50</v>
      </c>
      <c r="D106" s="7" t="s">
        <v>51</v>
      </c>
      <c r="E106" s="60">
        <f>'5-Year Plan (2014-19)'!AC198</f>
        <v>0</v>
      </c>
      <c r="F106" s="66">
        <f>'5-Year Plan (2014-19)'!CA198</f>
        <v>0</v>
      </c>
      <c r="G106" s="66">
        <f>'5-Year Plan (2014-19)'!DY198</f>
        <v>0</v>
      </c>
      <c r="H106" s="66">
        <f>'5-Year Plan (2014-19)'!FW198</f>
        <v>0</v>
      </c>
      <c r="I106" s="69">
        <f>'5-Year Plan (2014-19)'!HU198</f>
        <v>0</v>
      </c>
      <c r="J106" s="69">
        <f>'5-Year Plan (2014-19)'!JS198</f>
        <v>0</v>
      </c>
    </row>
    <row r="107" spans="1:10" ht="15" thickBot="1">
      <c r="A107" s="1077"/>
      <c r="B107" s="48"/>
      <c r="C107" s="1070" t="s">
        <v>120</v>
      </c>
      <c r="D107" s="7" t="s">
        <v>121</v>
      </c>
      <c r="E107" s="60">
        <f>'5-Year Plan (2014-19)'!AD198</f>
        <v>0</v>
      </c>
      <c r="F107" s="66">
        <f>'5-Year Plan (2014-19)'!CB198</f>
        <v>0</v>
      </c>
      <c r="G107" s="66">
        <f>'5-Year Plan (2014-19)'!DZ198</f>
        <v>0</v>
      </c>
      <c r="H107" s="66">
        <f>'5-Year Plan (2014-19)'!FX198</f>
        <v>0</v>
      </c>
      <c r="I107" s="69">
        <f>'5-Year Plan (2014-19)'!HV198</f>
        <v>0</v>
      </c>
      <c r="J107" s="69">
        <f>'5-Year Plan (2014-19)'!JT198</f>
        <v>0</v>
      </c>
    </row>
    <row r="108" spans="1:10" ht="15" thickBot="1">
      <c r="A108" s="1077"/>
      <c r="B108" s="48"/>
      <c r="C108" s="963"/>
      <c r="D108" s="57" t="s">
        <v>49</v>
      </c>
      <c r="E108" s="72">
        <f>'5-Year Plan (2014-19)'!AF198</f>
        <v>0</v>
      </c>
      <c r="F108" s="73">
        <f>'5-Year Plan (2014-19)'!CD198</f>
        <v>0</v>
      </c>
      <c r="G108" s="73">
        <f>'5-Year Plan (2014-19)'!EB198</f>
        <v>0</v>
      </c>
      <c r="H108" s="73">
        <f>'5-Year Plan (2014-19)'!FZ198</f>
        <v>0</v>
      </c>
      <c r="I108" s="74">
        <f>'5-Year Plan (2014-19)'!HX198</f>
        <v>0</v>
      </c>
      <c r="J108" s="74">
        <f>'5-Year Plan (2014-19)'!JV198</f>
        <v>0</v>
      </c>
    </row>
    <row r="109" spans="1:10" ht="15.75" thickBot="1">
      <c r="A109" s="1078"/>
      <c r="B109" s="1082" t="s">
        <v>72</v>
      </c>
      <c r="C109" s="1083"/>
      <c r="D109" s="63" t="s">
        <v>49</v>
      </c>
      <c r="E109" s="78">
        <f>'5-Year Plan (2014-19)'!AG198</f>
        <v>0</v>
      </c>
      <c r="F109" s="79">
        <f>'5-Year Plan (2014-19)'!CE198</f>
        <v>420</v>
      </c>
      <c r="G109" s="79">
        <f>'5-Year Plan (2014-19)'!EC198</f>
        <v>0</v>
      </c>
      <c r="H109" s="79">
        <f>'5-Year Plan (2014-19)'!GA198</f>
        <v>0</v>
      </c>
      <c r="I109" s="80">
        <f>'5-Year Plan (2014-19)'!HY198</f>
        <v>0</v>
      </c>
      <c r="J109" s="80">
        <f>'5-Year Plan (2014-19)'!JW198</f>
        <v>0</v>
      </c>
    </row>
    <row r="110" spans="1:10" ht="15" thickBot="1">
      <c r="A110" s="1067" t="s">
        <v>78</v>
      </c>
      <c r="B110" s="50"/>
      <c r="C110" s="1070" t="s">
        <v>68</v>
      </c>
      <c r="D110" s="7" t="s">
        <v>121</v>
      </c>
      <c r="E110" s="75">
        <f>'5-Year Plan (2014-19)'!AH198</f>
        <v>0</v>
      </c>
      <c r="F110" s="76">
        <f>'5-Year Plan (2014-19)'!CF198</f>
        <v>7140</v>
      </c>
      <c r="G110" s="76">
        <f>'5-Year Plan (2014-19)'!ED198</f>
        <v>7168</v>
      </c>
      <c r="H110" s="76">
        <f>'5-Year Plan (2014-19)'!GB198</f>
        <v>7108</v>
      </c>
      <c r="I110" s="77">
        <f>'5-Year Plan (2014-19)'!HZ198</f>
        <v>7026</v>
      </c>
      <c r="J110" s="77">
        <f>'5-Year Plan (2014-19)'!JX198</f>
        <v>7026</v>
      </c>
    </row>
    <row r="111" spans="1:10" ht="15" thickBot="1">
      <c r="A111" s="1068"/>
      <c r="B111" s="51"/>
      <c r="C111" s="1070"/>
      <c r="D111" s="57" t="s">
        <v>49</v>
      </c>
      <c r="E111" s="60">
        <f>'5-Year Plan (2014-19)'!AJ198</f>
        <v>0</v>
      </c>
      <c r="F111" s="66">
        <f>'5-Year Plan (2014-19)'!CH198</f>
        <v>114400</v>
      </c>
      <c r="G111" s="66">
        <f>'5-Year Plan (2014-19)'!EF198</f>
        <v>128960</v>
      </c>
      <c r="H111" s="66">
        <f>'5-Year Plan (2014-19)'!GD198</f>
        <v>150760</v>
      </c>
      <c r="I111" s="69">
        <f>'5-Year Plan (2014-19)'!IB198</f>
        <v>128700</v>
      </c>
      <c r="J111" s="69">
        <f>'5-Year Plan (2014-19)'!JZ198</f>
        <v>128700</v>
      </c>
    </row>
    <row r="112" spans="1:10" ht="15" thickBot="1">
      <c r="A112" s="1068"/>
      <c r="B112" s="51"/>
      <c r="C112" s="1070" t="s">
        <v>74</v>
      </c>
      <c r="D112" s="7" t="s">
        <v>121</v>
      </c>
      <c r="E112" s="60">
        <f>'5-Year Plan (2014-19)'!AK198</f>
        <v>0</v>
      </c>
      <c r="F112" s="66">
        <f>'5-Year Plan (2014-19)'!CI198</f>
        <v>0</v>
      </c>
      <c r="G112" s="66">
        <f>'5-Year Plan (2014-19)'!EG198</f>
        <v>0</v>
      </c>
      <c r="H112" s="66">
        <f>'5-Year Plan (2014-19)'!GE198</f>
        <v>0</v>
      </c>
      <c r="I112" s="69">
        <f>'5-Year Plan (2014-19)'!IC198</f>
        <v>0</v>
      </c>
      <c r="J112" s="69">
        <f>'5-Year Plan (2014-19)'!KA198</f>
        <v>0</v>
      </c>
    </row>
    <row r="113" spans="1:10" ht="15" thickBot="1">
      <c r="A113" s="1068"/>
      <c r="B113" s="51"/>
      <c r="C113" s="1070"/>
      <c r="D113" s="57" t="s">
        <v>49</v>
      </c>
      <c r="E113" s="60">
        <f>'5-Year Plan (2014-19)'!AM198</f>
        <v>0</v>
      </c>
      <c r="F113" s="66">
        <f>'5-Year Plan (2014-19)'!CK198</f>
        <v>0</v>
      </c>
      <c r="G113" s="66">
        <f>'5-Year Plan (2014-19)'!EI198</f>
        <v>0</v>
      </c>
      <c r="H113" s="66">
        <f>'5-Year Plan (2014-19)'!GG198</f>
        <v>0</v>
      </c>
      <c r="I113" s="69">
        <f>'5-Year Plan (2014-19)'!IE198</f>
        <v>0</v>
      </c>
      <c r="J113" s="69">
        <f>'5-Year Plan (2014-19)'!KC198</f>
        <v>0</v>
      </c>
    </row>
    <row r="114" spans="1:10" ht="15" thickBot="1">
      <c r="A114" s="1068"/>
      <c r="B114" s="51"/>
      <c r="C114" s="1070" t="s">
        <v>44</v>
      </c>
      <c r="D114" s="7" t="s">
        <v>121</v>
      </c>
      <c r="E114" s="60">
        <f>'5-Year Plan (2014-19)'!AN198</f>
        <v>0</v>
      </c>
      <c r="F114" s="66">
        <f>'5-Year Plan (2014-19)'!CL198</f>
        <v>0</v>
      </c>
      <c r="G114" s="66">
        <f>'5-Year Plan (2014-19)'!EJ198</f>
        <v>0</v>
      </c>
      <c r="H114" s="66">
        <f>'5-Year Plan (2014-19)'!GH198</f>
        <v>0</v>
      </c>
      <c r="I114" s="69">
        <f>'5-Year Plan (2014-19)'!IF198</f>
        <v>20</v>
      </c>
      <c r="J114" s="69">
        <f>'5-Year Plan (2014-19)'!KD198</f>
        <v>20</v>
      </c>
    </row>
    <row r="115" spans="1:10" ht="15" thickBot="1">
      <c r="A115" s="1068"/>
      <c r="B115" s="51"/>
      <c r="C115" s="1070"/>
      <c r="D115" s="57" t="s">
        <v>49</v>
      </c>
      <c r="E115" s="60">
        <f>'5-Year Plan (2014-19)'!AP198</f>
        <v>0</v>
      </c>
      <c r="F115" s="66">
        <f>'5-Year Plan (2014-19)'!CN198</f>
        <v>0</v>
      </c>
      <c r="G115" s="66">
        <f>'5-Year Plan (2014-19)'!EL198</f>
        <v>0</v>
      </c>
      <c r="H115" s="66">
        <f>'5-Year Plan (2014-19)'!GJ198</f>
        <v>0</v>
      </c>
      <c r="I115" s="69">
        <f>'5-Year Plan (2014-19)'!IH198</f>
        <v>37000</v>
      </c>
      <c r="J115" s="69">
        <f>'5-Year Plan (2014-19)'!KF198</f>
        <v>37000</v>
      </c>
    </row>
    <row r="116" spans="1:10" ht="15" thickBot="1">
      <c r="A116" s="1068"/>
      <c r="B116" s="51"/>
      <c r="C116" s="1070" t="s">
        <v>45</v>
      </c>
      <c r="D116" s="7" t="s">
        <v>121</v>
      </c>
      <c r="E116" s="60">
        <f>'5-Year Plan (2014-19)'!AQ198</f>
        <v>0</v>
      </c>
      <c r="F116" s="66">
        <f>'5-Year Plan (2014-19)'!CO198</f>
        <v>3050</v>
      </c>
      <c r="G116" s="66">
        <f>'5-Year Plan (2014-19)'!EM198</f>
        <v>3570</v>
      </c>
      <c r="H116" s="66">
        <f>'5-Year Plan (2014-19)'!GK198</f>
        <v>3584</v>
      </c>
      <c r="I116" s="69">
        <f>'5-Year Plan (2014-19)'!II198</f>
        <v>3544</v>
      </c>
      <c r="J116" s="69">
        <f>'5-Year Plan (2014-19)'!KG198</f>
        <v>3510</v>
      </c>
    </row>
    <row r="117" spans="1:10" ht="15" thickBot="1">
      <c r="A117" s="1068"/>
      <c r="B117" s="51"/>
      <c r="C117" s="1070"/>
      <c r="D117" s="57" t="s">
        <v>49</v>
      </c>
      <c r="E117" s="60">
        <f>'5-Year Plan (2014-19)'!AS198</f>
        <v>0</v>
      </c>
      <c r="F117" s="66">
        <f>'5-Year Plan (2014-19)'!CQ198</f>
        <v>666000</v>
      </c>
      <c r="G117" s="66">
        <f>'5-Year Plan (2014-19)'!EO198</f>
        <v>576090</v>
      </c>
      <c r="H117" s="66">
        <f>'5-Year Plan (2014-19)'!GM198</f>
        <v>579198</v>
      </c>
      <c r="I117" s="69">
        <f>'5-Year Plan (2014-19)'!IK198</f>
        <v>770118</v>
      </c>
      <c r="J117" s="69">
        <f>'5-Year Plan (2014-19)'!KI198</f>
        <v>762570</v>
      </c>
    </row>
    <row r="118" spans="1:10" ht="15" thickBot="1">
      <c r="A118" s="1068"/>
      <c r="B118" s="51"/>
      <c r="C118" s="1070" t="s">
        <v>46</v>
      </c>
      <c r="D118" s="7" t="s">
        <v>121</v>
      </c>
      <c r="E118" s="60">
        <f>'5-Year Plan (2014-19)'!AT198</f>
        <v>0</v>
      </c>
      <c r="F118" s="66">
        <f>'5-Year Plan (2014-19)'!CR198</f>
        <v>0</v>
      </c>
      <c r="G118" s="66">
        <f>'5-Year Plan (2014-19)'!EP198</f>
        <v>0</v>
      </c>
      <c r="H118" s="66">
        <f>'5-Year Plan (2014-19)'!GN198</f>
        <v>0</v>
      </c>
      <c r="I118" s="69">
        <f>'5-Year Plan (2014-19)'!IL198</f>
        <v>0</v>
      </c>
      <c r="J118" s="69">
        <f>'5-Year Plan (2014-19)'!KJ198</f>
        <v>0</v>
      </c>
    </row>
    <row r="119" spans="1:10" ht="15" thickBot="1">
      <c r="A119" s="1068"/>
      <c r="B119" s="52"/>
      <c r="C119" s="1070"/>
      <c r="D119" s="57" t="s">
        <v>49</v>
      </c>
      <c r="E119" s="72">
        <f>'5-Year Plan (2014-19)'!AV198</f>
        <v>0</v>
      </c>
      <c r="F119" s="73">
        <f>'5-Year Plan (2014-19)'!CT198</f>
        <v>0</v>
      </c>
      <c r="G119" s="73">
        <f>'5-Year Plan (2014-19)'!ER198</f>
        <v>13900</v>
      </c>
      <c r="H119" s="73">
        <f>'5-Year Plan (2014-19)'!GP198</f>
        <v>0</v>
      </c>
      <c r="I119" s="74">
        <f>'5-Year Plan (2014-19)'!IN198</f>
        <v>0</v>
      </c>
      <c r="J119" s="74">
        <f>'5-Year Plan (2014-19)'!KL198</f>
        <v>0</v>
      </c>
    </row>
    <row r="120" spans="1:10" ht="15.75" thickBot="1">
      <c r="A120" s="1069"/>
      <c r="B120" s="1071" t="s">
        <v>73</v>
      </c>
      <c r="C120" s="1072"/>
      <c r="D120" s="64" t="s">
        <v>49</v>
      </c>
      <c r="E120" s="81">
        <f>'5-Year Plan (2014-19)'!AW198</f>
        <v>0</v>
      </c>
      <c r="F120" s="82">
        <f>'5-Year Plan (2014-19)'!CU198</f>
        <v>780400</v>
      </c>
      <c r="G120" s="82">
        <f>'5-Year Plan (2014-19)'!ES198</f>
        <v>718950</v>
      </c>
      <c r="H120" s="82">
        <f>'5-Year Plan (2014-19)'!GQ198</f>
        <v>729958</v>
      </c>
      <c r="I120" s="83">
        <f>'5-Year Plan (2014-19)'!IO198</f>
        <v>935818</v>
      </c>
      <c r="J120" s="83">
        <f>'5-Year Plan (2014-19)'!KM198</f>
        <v>928270</v>
      </c>
    </row>
    <row r="121" spans="1:10" ht="15.6" customHeight="1" thickBot="1">
      <c r="A121" s="1073" t="s">
        <v>75</v>
      </c>
      <c r="B121" s="54"/>
      <c r="C121" s="91" t="s">
        <v>86</v>
      </c>
      <c r="D121" s="57" t="s">
        <v>49</v>
      </c>
      <c r="E121" s="60">
        <f>'5-Year Plan (2014-19)'!AX198</f>
        <v>0</v>
      </c>
      <c r="F121" s="66">
        <f>'5-Year Plan (2014-19)'!CV198</f>
        <v>0</v>
      </c>
      <c r="G121" s="66">
        <f>'5-Year Plan (2014-19)'!ET198</f>
        <v>0</v>
      </c>
      <c r="H121" s="66">
        <f>'5-Year Plan (2014-19)'!GR198</f>
        <v>0</v>
      </c>
      <c r="I121" s="69">
        <f>'5-Year Plan (2014-19)'!IP198</f>
        <v>0</v>
      </c>
      <c r="J121" s="69">
        <f>'5-Year Plan (2014-19)'!KN198</f>
        <v>0</v>
      </c>
    </row>
    <row r="122" spans="1:10" ht="32.25" thickBot="1">
      <c r="A122" s="1074"/>
      <c r="B122" s="54"/>
      <c r="C122" s="62" t="s">
        <v>69</v>
      </c>
      <c r="D122" s="57" t="s">
        <v>49</v>
      </c>
      <c r="E122" s="60">
        <f>'5-Year Plan (2014-19)'!AY198</f>
        <v>5000</v>
      </c>
      <c r="F122" s="66">
        <f>'5-Year Plan (2014-19)'!CW198</f>
        <v>5000</v>
      </c>
      <c r="G122" s="66">
        <f>'5-Year Plan (2014-19)'!EU198</f>
        <v>5000</v>
      </c>
      <c r="H122" s="66">
        <f>'5-Year Plan (2014-19)'!GS198</f>
        <v>5000</v>
      </c>
      <c r="I122" s="69">
        <f>'5-Year Plan (2014-19)'!IQ198</f>
        <v>5000</v>
      </c>
      <c r="J122" s="69">
        <f>'5-Year Plan (2014-19)'!KO198</f>
        <v>5000</v>
      </c>
    </row>
    <row r="123" spans="1:10" ht="48" thickBot="1">
      <c r="A123" s="1074"/>
      <c r="B123" s="55"/>
      <c r="C123" s="62" t="s">
        <v>47</v>
      </c>
      <c r="D123" s="7" t="s">
        <v>49</v>
      </c>
      <c r="E123" s="61">
        <f>'5-Year Plan (2014-19)'!AZ198</f>
        <v>0</v>
      </c>
      <c r="F123" s="70">
        <f>'5-Year Plan (2014-19)'!CX198</f>
        <v>78082</v>
      </c>
      <c r="G123" s="70">
        <f>'5-Year Plan (2014-19)'!EV198</f>
        <v>71895</v>
      </c>
      <c r="H123" s="70">
        <f>'5-Year Plan (2014-19)'!GT198</f>
        <v>72995.8</v>
      </c>
      <c r="I123" s="71">
        <f>'5-Year Plan (2014-19)'!IR198</f>
        <v>93581.8</v>
      </c>
      <c r="J123" s="71">
        <f>'5-Year Plan (2014-19)'!KP198</f>
        <v>92827</v>
      </c>
    </row>
    <row r="124" spans="1:10" ht="15" customHeight="1" thickBot="1">
      <c r="A124" s="1075"/>
      <c r="B124" s="953" t="s">
        <v>135</v>
      </c>
      <c r="C124" s="954"/>
      <c r="D124" s="86" t="s">
        <v>49</v>
      </c>
      <c r="E124" s="87">
        <f>SUM(E121:E123)</f>
        <v>5000</v>
      </c>
      <c r="F124" s="87">
        <f t="shared" ref="F124:J124" si="4">SUM(F121:F123)</f>
        <v>83082</v>
      </c>
      <c r="G124" s="87">
        <f t="shared" si="4"/>
        <v>76895</v>
      </c>
      <c r="H124" s="87">
        <f t="shared" si="4"/>
        <v>77995.8</v>
      </c>
      <c r="I124" s="87">
        <f t="shared" si="4"/>
        <v>98581.8</v>
      </c>
      <c r="J124" s="87">
        <f t="shared" si="4"/>
        <v>97827</v>
      </c>
    </row>
    <row r="125" spans="1:10" ht="15.75" thickBot="1">
      <c r="B125" s="1058" t="s">
        <v>136</v>
      </c>
      <c r="C125" s="1059"/>
      <c r="D125" s="88" t="s">
        <v>49</v>
      </c>
      <c r="E125" s="89">
        <f>SUM(E124,E120,E109)</f>
        <v>5000</v>
      </c>
      <c r="F125" s="89">
        <f>SUM(F124,F120,F109)</f>
        <v>863902</v>
      </c>
      <c r="G125" s="89">
        <f>SUM(G124,G120,G109)</f>
        <v>795845</v>
      </c>
      <c r="H125" s="89">
        <f>SUM(H124,H120,H109)</f>
        <v>807953.8</v>
      </c>
      <c r="I125" s="89">
        <f>SUM(I124,I120,I109)</f>
        <v>1034399.8</v>
      </c>
      <c r="J125" s="89">
        <f t="shared" ref="J125" si="5">SUM(J124,J120,J109)</f>
        <v>1026097</v>
      </c>
    </row>
    <row r="129" spans="1:10" ht="15" thickBot="1"/>
    <row r="130" spans="1:10" ht="21" thickBot="1">
      <c r="E130" s="1090" t="s">
        <v>134</v>
      </c>
      <c r="F130" s="1091"/>
      <c r="G130" s="1091"/>
      <c r="H130" s="1091"/>
      <c r="I130" s="1091"/>
      <c r="J130" s="1092"/>
    </row>
    <row r="131" spans="1:10" ht="16.5" customHeight="1" thickBot="1">
      <c r="E131" s="1050" t="s">
        <v>83</v>
      </c>
      <c r="F131" s="1051"/>
      <c r="G131" s="1051"/>
      <c r="H131" s="1051"/>
      <c r="I131" s="1051"/>
      <c r="J131" s="1052"/>
    </row>
    <row r="132" spans="1:10" ht="15.75" thickBot="1">
      <c r="E132" s="661" t="s">
        <v>79</v>
      </c>
      <c r="F132" s="662" t="s">
        <v>80</v>
      </c>
      <c r="G132" s="663" t="s">
        <v>81</v>
      </c>
      <c r="H132" s="664" t="s">
        <v>82</v>
      </c>
      <c r="I132" s="665" t="s">
        <v>224</v>
      </c>
      <c r="J132" s="666" t="s">
        <v>339</v>
      </c>
    </row>
    <row r="133" spans="1:10" ht="15" thickBot="1">
      <c r="A133" s="1076" t="s">
        <v>77</v>
      </c>
      <c r="B133" s="1079" t="s">
        <v>40</v>
      </c>
      <c r="C133" s="1070" t="s">
        <v>42</v>
      </c>
      <c r="D133" s="7" t="s">
        <v>121</v>
      </c>
      <c r="E133" s="58">
        <f>'5-Year Plan (2014-19)'!E208</f>
        <v>0</v>
      </c>
      <c r="F133" s="67">
        <f>'5-Year Plan (2014-19)'!BC208</f>
        <v>0</v>
      </c>
      <c r="G133" s="67">
        <f>'5-Year Plan (2014-19)'!DA208</f>
        <v>0</v>
      </c>
      <c r="H133" s="67">
        <f>'5-Year Plan (2014-19)'!EY208</f>
        <v>0</v>
      </c>
      <c r="I133" s="68">
        <f>'5-Year Plan (2014-19)'!GW208</f>
        <v>0</v>
      </c>
      <c r="J133" s="68">
        <f>'5-Year Plan (2014-19)'!IU208</f>
        <v>0</v>
      </c>
    </row>
    <row r="134" spans="1:10" ht="15" thickBot="1">
      <c r="A134" s="1077"/>
      <c r="B134" s="1080"/>
      <c r="C134" s="1070"/>
      <c r="D134" s="57" t="s">
        <v>49</v>
      </c>
      <c r="E134" s="59">
        <f>'5-Year Plan (2014-19)'!G208</f>
        <v>0</v>
      </c>
      <c r="F134" s="66">
        <f>'5-Year Plan (2014-19)'!BE208</f>
        <v>0</v>
      </c>
      <c r="G134" s="66">
        <f>'5-Year Plan (2014-19)'!DC208</f>
        <v>0</v>
      </c>
      <c r="H134" s="66">
        <f>'5-Year Plan (2014-19)'!FA208</f>
        <v>0</v>
      </c>
      <c r="I134" s="69">
        <f>'5-Year Plan (2014-19)'!GY208</f>
        <v>0</v>
      </c>
      <c r="J134" s="69">
        <f>'5-Year Plan (2014-19)'!IW208</f>
        <v>0</v>
      </c>
    </row>
    <row r="135" spans="1:10" ht="15" thickBot="1">
      <c r="A135" s="1077"/>
      <c r="B135" s="1080"/>
      <c r="C135" s="1070" t="s">
        <v>65</v>
      </c>
      <c r="D135" s="7" t="s">
        <v>121</v>
      </c>
      <c r="E135" s="60">
        <f>'5-Year Plan (2014-19)'!H208</f>
        <v>45</v>
      </c>
      <c r="F135" s="66">
        <f>'5-Year Plan (2014-19)'!BF208</f>
        <v>10</v>
      </c>
      <c r="G135" s="66">
        <f>'5-Year Plan (2014-19)'!DD208</f>
        <v>0</v>
      </c>
      <c r="H135" s="66">
        <f>'5-Year Plan (2014-19)'!FB208</f>
        <v>0</v>
      </c>
      <c r="I135" s="69">
        <f>'5-Year Plan (2014-19)'!GZ208</f>
        <v>0</v>
      </c>
      <c r="J135" s="69">
        <f>'5-Year Plan (2014-19)'!IX208</f>
        <v>0</v>
      </c>
    </row>
    <row r="136" spans="1:10" ht="15" thickBot="1">
      <c r="A136" s="1077"/>
      <c r="B136" s="1080"/>
      <c r="C136" s="1070"/>
      <c r="D136" s="57" t="s">
        <v>49</v>
      </c>
      <c r="E136" s="60">
        <f>'5-Year Plan (2014-19)'!J208</f>
        <v>2925</v>
      </c>
      <c r="F136" s="66">
        <f>'5-Year Plan (2014-19)'!BH208</f>
        <v>650</v>
      </c>
      <c r="G136" s="66">
        <f>'5-Year Plan (2014-19)'!DF208</f>
        <v>0</v>
      </c>
      <c r="H136" s="66">
        <f>'5-Year Plan (2014-19)'!FD208</f>
        <v>0</v>
      </c>
      <c r="I136" s="69">
        <f>'5-Year Plan (2014-19)'!HB208</f>
        <v>0</v>
      </c>
      <c r="J136" s="69">
        <f>'5-Year Plan (2014-19)'!IZ208</f>
        <v>0</v>
      </c>
    </row>
    <row r="137" spans="1:10" ht="15" thickBot="1">
      <c r="A137" s="1077"/>
      <c r="B137" s="1080"/>
      <c r="C137" s="1070" t="s">
        <v>225</v>
      </c>
      <c r="D137" s="7" t="s">
        <v>121</v>
      </c>
      <c r="E137" s="60">
        <f>'5-Year Plan (2014-19)'!K208</f>
        <v>0</v>
      </c>
      <c r="F137" s="66">
        <f>'5-Year Plan (2014-19)'!BI208</f>
        <v>0</v>
      </c>
      <c r="G137" s="66">
        <f>'5-Year Plan (2014-19)'!DG208</f>
        <v>0</v>
      </c>
      <c r="H137" s="66">
        <f>'5-Year Plan (2014-19)'!FE208</f>
        <v>0</v>
      </c>
      <c r="I137" s="69">
        <f>'5-Year Plan (2014-19)'!HC208</f>
        <v>0</v>
      </c>
      <c r="J137" s="69">
        <f>'5-Year Plan (2014-19)'!JA208</f>
        <v>0</v>
      </c>
    </row>
    <row r="138" spans="1:10" ht="15" thickBot="1">
      <c r="A138" s="1077"/>
      <c r="B138" s="1080"/>
      <c r="C138" s="1070"/>
      <c r="D138" s="57" t="s">
        <v>49</v>
      </c>
      <c r="E138" s="60">
        <f>'5-Year Plan (2014-19)'!M208</f>
        <v>0</v>
      </c>
      <c r="F138" s="66">
        <f>'5-Year Plan (2014-19)'!BK208</f>
        <v>0</v>
      </c>
      <c r="G138" s="66">
        <f>'5-Year Plan (2014-19)'!DI208</f>
        <v>0</v>
      </c>
      <c r="H138" s="66">
        <f>'5-Year Plan (2014-19)'!FG208</f>
        <v>0</v>
      </c>
      <c r="I138" s="69">
        <f>'5-Year Plan (2014-19)'!HE208</f>
        <v>0</v>
      </c>
      <c r="J138" s="69">
        <f>'5-Year Plan (2014-19)'!JC208</f>
        <v>0</v>
      </c>
    </row>
    <row r="139" spans="1:10" ht="15" customHeight="1" thickBot="1">
      <c r="A139" s="1077"/>
      <c r="B139" s="1080"/>
      <c r="C139" s="1070" t="s">
        <v>272</v>
      </c>
      <c r="D139" s="7" t="s">
        <v>121</v>
      </c>
      <c r="E139" s="60">
        <f>'5-Year Plan (2014-19)'!N208</f>
        <v>0</v>
      </c>
      <c r="F139" s="66">
        <f>'5-Year Plan (2014-19)'!BL208</f>
        <v>0</v>
      </c>
      <c r="G139" s="66">
        <f>'5-Year Plan (2014-19)'!DJ208</f>
        <v>23</v>
      </c>
      <c r="H139" s="66">
        <f>'5-Year Plan (2014-19)'!FH208</f>
        <v>23</v>
      </c>
      <c r="I139" s="69">
        <f>'5-Year Plan (2014-19)'!HF208</f>
        <v>30</v>
      </c>
      <c r="J139" s="69">
        <f>'5-Year Plan (2014-19)'!JD208</f>
        <v>30</v>
      </c>
    </row>
    <row r="140" spans="1:10" ht="15" customHeight="1" thickBot="1">
      <c r="A140" s="1077"/>
      <c r="B140" s="1081"/>
      <c r="C140" s="1070"/>
      <c r="D140" s="57" t="s">
        <v>49</v>
      </c>
      <c r="E140" s="60">
        <f>'5-Year Plan (2014-19)'!P208</f>
        <v>0</v>
      </c>
      <c r="F140" s="66">
        <f>'5-Year Plan (2014-19)'!BN208</f>
        <v>0</v>
      </c>
      <c r="G140" s="66">
        <f>'5-Year Plan (2014-19)'!DL208</f>
        <v>736</v>
      </c>
      <c r="H140" s="66">
        <f>'5-Year Plan (2014-19)'!FJ208</f>
        <v>506</v>
      </c>
      <c r="I140" s="69">
        <f>'5-Year Plan (2014-19)'!HH208</f>
        <v>960</v>
      </c>
      <c r="J140" s="69">
        <f>'5-Year Plan (2014-19)'!JF208</f>
        <v>960</v>
      </c>
    </row>
    <row r="141" spans="1:10" ht="15.75" thickBot="1">
      <c r="A141" s="1077"/>
      <c r="B141" s="8"/>
      <c r="C141" s="1070" t="s">
        <v>43</v>
      </c>
      <c r="D141" s="7" t="s">
        <v>121</v>
      </c>
      <c r="E141" s="60">
        <f>'5-Year Plan (2014-19)'!Q208</f>
        <v>0</v>
      </c>
      <c r="F141" s="66">
        <f>'5-Year Plan (2014-19)'!BO208</f>
        <v>0</v>
      </c>
      <c r="G141" s="66">
        <f>'5-Year Plan (2014-19)'!DM208</f>
        <v>0</v>
      </c>
      <c r="H141" s="66">
        <f>'5-Year Plan (2014-19)'!FK208</f>
        <v>0</v>
      </c>
      <c r="I141" s="69">
        <f>'5-Year Plan (2014-19)'!HI208</f>
        <v>0</v>
      </c>
      <c r="J141" s="69">
        <f>'5-Year Plan (2014-19)'!JG208</f>
        <v>0</v>
      </c>
    </row>
    <row r="142" spans="1:10" ht="15" thickBot="1">
      <c r="A142" s="1077"/>
      <c r="B142" s="47"/>
      <c r="C142" s="1070"/>
      <c r="D142" s="57" t="s">
        <v>49</v>
      </c>
      <c r="E142" s="60">
        <f>'5-Year Plan (2014-19)'!S208</f>
        <v>0</v>
      </c>
      <c r="F142" s="66">
        <f>'5-Year Plan (2014-19)'!BQ208</f>
        <v>0</v>
      </c>
      <c r="G142" s="66">
        <f>'5-Year Plan (2014-19)'!DO208</f>
        <v>0</v>
      </c>
      <c r="H142" s="66">
        <f>'5-Year Plan (2014-19)'!FM208</f>
        <v>0</v>
      </c>
      <c r="I142" s="69">
        <f>'5-Year Plan (2014-19)'!HK208</f>
        <v>0</v>
      </c>
      <c r="J142" s="69">
        <f>'5-Year Plan (2014-19)'!JI208</f>
        <v>0</v>
      </c>
    </row>
    <row r="143" spans="1:10" ht="15" thickBot="1">
      <c r="A143" s="1077"/>
      <c r="B143" s="48"/>
      <c r="C143" s="1070" t="s">
        <v>41</v>
      </c>
      <c r="D143" s="7" t="s">
        <v>121</v>
      </c>
      <c r="E143" s="60">
        <f>'5-Year Plan (2014-19)'!T208</f>
        <v>0</v>
      </c>
      <c r="F143" s="66">
        <f>'5-Year Plan (2014-19)'!BR208</f>
        <v>0</v>
      </c>
      <c r="G143" s="66">
        <f>'5-Year Plan (2014-19)'!DP208</f>
        <v>0</v>
      </c>
      <c r="H143" s="66">
        <f>'5-Year Plan (2014-19)'!FN208</f>
        <v>0</v>
      </c>
      <c r="I143" s="69">
        <f>'5-Year Plan (2014-19)'!HL208</f>
        <v>0</v>
      </c>
      <c r="J143" s="69">
        <f>'5-Year Plan (2014-19)'!JJ208</f>
        <v>0</v>
      </c>
    </row>
    <row r="144" spans="1:10" ht="15" thickBot="1">
      <c r="A144" s="1077"/>
      <c r="B144" s="48"/>
      <c r="C144" s="1070"/>
      <c r="D144" s="57" t="s">
        <v>49</v>
      </c>
      <c r="E144" s="60">
        <f>'5-Year Plan (2014-19)'!V208</f>
        <v>0</v>
      </c>
      <c r="F144" s="66">
        <f>'5-Year Plan (2014-19)'!BT208</f>
        <v>0</v>
      </c>
      <c r="G144" s="66">
        <f>'5-Year Plan (2014-19)'!DR208</f>
        <v>0</v>
      </c>
      <c r="H144" s="66">
        <f>'5-Year Plan (2014-19)'!FP208</f>
        <v>0</v>
      </c>
      <c r="I144" s="69">
        <f>'5-Year Plan (2014-19)'!HN208</f>
        <v>0</v>
      </c>
      <c r="J144" s="69">
        <f>'5-Year Plan (2014-19)'!JL208</f>
        <v>0</v>
      </c>
    </row>
    <row r="145" spans="1:10" ht="15" thickBot="1">
      <c r="A145" s="1077"/>
      <c r="B145" s="48"/>
      <c r="C145" s="963" t="s">
        <v>342</v>
      </c>
      <c r="D145" s="7" t="s">
        <v>121</v>
      </c>
      <c r="E145" s="60">
        <f>'5-Year Plan (2014-19)'!W208</f>
        <v>0</v>
      </c>
      <c r="F145" s="66">
        <f>'5-Year Plan (2014-19)'!BU208</f>
        <v>0</v>
      </c>
      <c r="G145" s="66">
        <f>'5-Year Plan (2014-19)'!DS208</f>
        <v>0</v>
      </c>
      <c r="H145" s="66">
        <f>'5-Year Plan (2014-19)'!FQ208</f>
        <v>0</v>
      </c>
      <c r="I145" s="69">
        <f>'5-Year Plan (2014-19)'!HO208</f>
        <v>0</v>
      </c>
      <c r="J145" s="69">
        <f>'5-Year Plan (2014-19)'!JM208</f>
        <v>0</v>
      </c>
    </row>
    <row r="146" spans="1:10" ht="15" customHeight="1" thickBot="1">
      <c r="A146" s="1077"/>
      <c r="B146" s="48"/>
      <c r="C146" s="964"/>
      <c r="D146" s="57" t="s">
        <v>49</v>
      </c>
      <c r="E146" s="60">
        <f>'5-Year Plan (2014-19)'!Y208</f>
        <v>0</v>
      </c>
      <c r="F146" s="66">
        <f>'5-Year Plan (2014-19)'!BW208</f>
        <v>0</v>
      </c>
      <c r="G146" s="66">
        <f>'5-Year Plan (2014-19)'!DU208</f>
        <v>0</v>
      </c>
      <c r="H146" s="66">
        <f>'5-Year Plan (2014-19)'!FS208</f>
        <v>0</v>
      </c>
      <c r="I146" s="69">
        <f>'5-Year Plan (2014-19)'!HQ208</f>
        <v>0</v>
      </c>
      <c r="J146" s="69">
        <f>'5-Year Plan (2014-19)'!JO208</f>
        <v>0</v>
      </c>
    </row>
    <row r="147" spans="1:10" ht="29.25" thickBot="1">
      <c r="A147" s="1077"/>
      <c r="B147" s="48"/>
      <c r="C147" s="1070" t="s">
        <v>52</v>
      </c>
      <c r="D147" s="7" t="s">
        <v>51</v>
      </c>
      <c r="E147" s="60">
        <f>'5-Year Plan (2014-19)'!Z208</f>
        <v>0</v>
      </c>
      <c r="F147" s="66">
        <f>'5-Year Plan (2014-19)'!BX208</f>
        <v>13800</v>
      </c>
      <c r="G147" s="66">
        <f>'5-Year Plan (2014-19)'!DV208</f>
        <v>30000</v>
      </c>
      <c r="H147" s="66">
        <f>'5-Year Plan (2014-19)'!FT208</f>
        <v>0</v>
      </c>
      <c r="I147" s="69">
        <f>'5-Year Plan (2014-19)'!HR208</f>
        <v>0</v>
      </c>
      <c r="J147" s="69">
        <f>'5-Year Plan (2014-19)'!JP208</f>
        <v>0</v>
      </c>
    </row>
    <row r="148" spans="1:10" ht="15" thickBot="1">
      <c r="A148" s="1077"/>
      <c r="B148" s="48"/>
      <c r="C148" s="1070"/>
      <c r="D148" s="57" t="s">
        <v>49</v>
      </c>
      <c r="E148" s="60">
        <f>'5-Year Plan (2014-19)'!AB208</f>
        <v>0</v>
      </c>
      <c r="F148" s="66">
        <f>'5-Year Plan (2014-19)'!BZ208</f>
        <v>22246</v>
      </c>
      <c r="G148" s="66">
        <f>'5-Year Plan (2014-19)'!DX208</f>
        <v>17100</v>
      </c>
      <c r="H148" s="66">
        <f>'5-Year Plan (2014-19)'!FV208</f>
        <v>0</v>
      </c>
      <c r="I148" s="69">
        <f>'5-Year Plan (2014-19)'!HT208</f>
        <v>0</v>
      </c>
      <c r="J148" s="69">
        <f>'5-Year Plan (2014-19)'!JR208</f>
        <v>0</v>
      </c>
    </row>
    <row r="149" spans="1:10" ht="29.25" thickBot="1">
      <c r="A149" s="1077"/>
      <c r="B149" s="48"/>
      <c r="C149" s="401" t="s">
        <v>50</v>
      </c>
      <c r="D149" s="7" t="s">
        <v>51</v>
      </c>
      <c r="E149" s="60">
        <f>'5-Year Plan (2014-19)'!AC208</f>
        <v>30000</v>
      </c>
      <c r="F149" s="66">
        <f>'5-Year Plan (2014-19)'!CA208</f>
        <v>0</v>
      </c>
      <c r="G149" s="66">
        <f>'5-Year Plan (2014-19)'!DY208</f>
        <v>0</v>
      </c>
      <c r="H149" s="66">
        <f>'5-Year Plan (2014-19)'!FW208</f>
        <v>0</v>
      </c>
      <c r="I149" s="69">
        <f>'5-Year Plan (2014-19)'!HU208</f>
        <v>0</v>
      </c>
      <c r="J149" s="69">
        <f>'5-Year Plan (2014-19)'!JS208</f>
        <v>0</v>
      </c>
    </row>
    <row r="150" spans="1:10" ht="15" thickBot="1">
      <c r="A150" s="1077"/>
      <c r="B150" s="48"/>
      <c r="C150" s="1070" t="s">
        <v>120</v>
      </c>
      <c r="D150" s="7" t="s">
        <v>121</v>
      </c>
      <c r="E150" s="60">
        <f>'5-Year Plan (2014-19)'!AD208</f>
        <v>0</v>
      </c>
      <c r="F150" s="66">
        <f>'5-Year Plan (2014-19)'!CB208</f>
        <v>0</v>
      </c>
      <c r="G150" s="66">
        <f>'5-Year Plan (2014-19)'!DZ208</f>
        <v>0</v>
      </c>
      <c r="H150" s="66">
        <f>'5-Year Plan (2014-19)'!FX208</f>
        <v>0</v>
      </c>
      <c r="I150" s="69">
        <f>'5-Year Plan (2014-19)'!HV208</f>
        <v>0</v>
      </c>
      <c r="J150" s="69">
        <f>'5-Year Plan (2014-19)'!JT208</f>
        <v>0</v>
      </c>
    </row>
    <row r="151" spans="1:10" ht="15" thickBot="1">
      <c r="A151" s="1077"/>
      <c r="B151" s="48"/>
      <c r="C151" s="963"/>
      <c r="D151" s="57" t="s">
        <v>49</v>
      </c>
      <c r="E151" s="72">
        <f>'5-Year Plan (2014-19)'!AF208</f>
        <v>0</v>
      </c>
      <c r="F151" s="73">
        <f>'5-Year Plan (2014-19)'!CD208</f>
        <v>0</v>
      </c>
      <c r="G151" s="73">
        <f>'5-Year Plan (2014-19)'!EB208</f>
        <v>0</v>
      </c>
      <c r="H151" s="73">
        <f>'5-Year Plan (2014-19)'!FZ208</f>
        <v>0</v>
      </c>
      <c r="I151" s="74">
        <f>'5-Year Plan (2014-19)'!HX208</f>
        <v>0</v>
      </c>
      <c r="J151" s="74">
        <f>'5-Year Plan (2014-19)'!JV208</f>
        <v>0</v>
      </c>
    </row>
    <row r="152" spans="1:10" ht="15.75" thickBot="1">
      <c r="A152" s="1078"/>
      <c r="B152" s="1082" t="s">
        <v>72</v>
      </c>
      <c r="C152" s="1083"/>
      <c r="D152" s="63" t="s">
        <v>49</v>
      </c>
      <c r="E152" s="78">
        <f>'5-Year Plan (2014-19)'!AG208</f>
        <v>2925</v>
      </c>
      <c r="F152" s="79">
        <f>'5-Year Plan (2014-19)'!CE208</f>
        <v>22896</v>
      </c>
      <c r="G152" s="79">
        <f>'5-Year Plan (2014-19)'!EC208</f>
        <v>17836</v>
      </c>
      <c r="H152" s="79">
        <f>'5-Year Plan (2014-19)'!GA208</f>
        <v>506</v>
      </c>
      <c r="I152" s="80">
        <f>'5-Year Plan (2014-19)'!HY208</f>
        <v>960</v>
      </c>
      <c r="J152" s="80">
        <f>'5-Year Plan (2014-19)'!JW208</f>
        <v>960</v>
      </c>
    </row>
    <row r="153" spans="1:10" ht="15" thickBot="1">
      <c r="A153" s="1067" t="s">
        <v>78</v>
      </c>
      <c r="B153" s="50"/>
      <c r="C153" s="1070" t="s">
        <v>68</v>
      </c>
      <c r="D153" s="7" t="s">
        <v>121</v>
      </c>
      <c r="E153" s="75">
        <f>'5-Year Plan (2014-19)'!AH208</f>
        <v>0</v>
      </c>
      <c r="F153" s="76">
        <f>'5-Year Plan (2014-19)'!CF208</f>
        <v>6516</v>
      </c>
      <c r="G153" s="76">
        <f>'5-Year Plan (2014-19)'!ED208</f>
        <v>10572</v>
      </c>
      <c r="H153" s="76">
        <f>'5-Year Plan (2014-19)'!GB208</f>
        <v>9704</v>
      </c>
      <c r="I153" s="77">
        <f>'5-Year Plan (2014-19)'!HZ208</f>
        <v>9700</v>
      </c>
      <c r="J153" s="77">
        <f>'5-Year Plan (2014-19)'!JX208</f>
        <v>9700</v>
      </c>
    </row>
    <row r="154" spans="1:10" ht="15" thickBot="1">
      <c r="A154" s="1068"/>
      <c r="B154" s="51"/>
      <c r="C154" s="1070"/>
      <c r="D154" s="57" t="s">
        <v>49</v>
      </c>
      <c r="E154" s="60">
        <f>'5-Year Plan (2014-19)'!AJ208</f>
        <v>0</v>
      </c>
      <c r="F154" s="66">
        <f>'5-Year Plan (2014-19)'!CH208</f>
        <v>146720</v>
      </c>
      <c r="G154" s="66">
        <f>'5-Year Plan (2014-19)'!EF208</f>
        <v>293490</v>
      </c>
      <c r="H154" s="66">
        <f>'5-Year Plan (2014-19)'!GD208</f>
        <v>267356</v>
      </c>
      <c r="I154" s="69">
        <f>'5-Year Plan (2014-19)'!IB208</f>
        <v>267000</v>
      </c>
      <c r="J154" s="69">
        <f>'5-Year Plan (2014-19)'!JZ208</f>
        <v>267000</v>
      </c>
    </row>
    <row r="155" spans="1:10" ht="15" thickBot="1">
      <c r="A155" s="1068"/>
      <c r="B155" s="51"/>
      <c r="C155" s="1070" t="s">
        <v>74</v>
      </c>
      <c r="D155" s="7" t="s">
        <v>121</v>
      </c>
      <c r="E155" s="60">
        <f>'5-Year Plan (2014-19)'!AK208</f>
        <v>0</v>
      </c>
      <c r="F155" s="66">
        <f>'5-Year Plan (2014-19)'!CI208</f>
        <v>0</v>
      </c>
      <c r="G155" s="66">
        <f>'5-Year Plan (2014-19)'!EG208</f>
        <v>0</v>
      </c>
      <c r="H155" s="66">
        <f>'5-Year Plan (2014-19)'!GE208</f>
        <v>0</v>
      </c>
      <c r="I155" s="69">
        <f>'5-Year Plan (2014-19)'!IC208</f>
        <v>0</v>
      </c>
      <c r="J155" s="69">
        <f>'5-Year Plan (2014-19)'!KA208</f>
        <v>0</v>
      </c>
    </row>
    <row r="156" spans="1:10" ht="15" thickBot="1">
      <c r="A156" s="1068"/>
      <c r="B156" s="51"/>
      <c r="C156" s="1070"/>
      <c r="D156" s="57" t="s">
        <v>49</v>
      </c>
      <c r="E156" s="60">
        <f>'5-Year Plan (2014-19)'!AM208</f>
        <v>0</v>
      </c>
      <c r="F156" s="66">
        <f>'5-Year Plan (2014-19)'!CK208</f>
        <v>0</v>
      </c>
      <c r="G156" s="66">
        <f>'5-Year Plan (2014-19)'!EI208</f>
        <v>0</v>
      </c>
      <c r="H156" s="66">
        <f>'5-Year Plan (2014-19)'!GG208</f>
        <v>0</v>
      </c>
      <c r="I156" s="69">
        <f>'5-Year Plan (2014-19)'!IE208</f>
        <v>0</v>
      </c>
      <c r="J156" s="69">
        <f>'5-Year Plan (2014-19)'!KC208</f>
        <v>0</v>
      </c>
    </row>
    <row r="157" spans="1:10" ht="15" thickBot="1">
      <c r="A157" s="1068"/>
      <c r="B157" s="51"/>
      <c r="C157" s="1070" t="s">
        <v>44</v>
      </c>
      <c r="D157" s="7" t="s">
        <v>121</v>
      </c>
      <c r="E157" s="60">
        <f>'5-Year Plan (2014-19)'!AN208</f>
        <v>0</v>
      </c>
      <c r="F157" s="66">
        <f>'5-Year Plan (2014-19)'!CL208</f>
        <v>30</v>
      </c>
      <c r="G157" s="66">
        <f>'5-Year Plan (2014-19)'!EJ208</f>
        <v>16</v>
      </c>
      <c r="H157" s="66">
        <f>'5-Year Plan (2014-19)'!GH208</f>
        <v>22</v>
      </c>
      <c r="I157" s="69">
        <f>'5-Year Plan (2014-19)'!IF208</f>
        <v>5</v>
      </c>
      <c r="J157" s="69">
        <f>'5-Year Plan (2014-19)'!KD208</f>
        <v>5</v>
      </c>
    </row>
    <row r="158" spans="1:10" ht="15" thickBot="1">
      <c r="A158" s="1068"/>
      <c r="B158" s="51"/>
      <c r="C158" s="1070"/>
      <c r="D158" s="57" t="s">
        <v>49</v>
      </c>
      <c r="E158" s="60">
        <f>'5-Year Plan (2014-19)'!AP208</f>
        <v>0</v>
      </c>
      <c r="F158" s="66">
        <f>'5-Year Plan (2014-19)'!CN208</f>
        <v>55000</v>
      </c>
      <c r="G158" s="66">
        <f>'5-Year Plan (2014-19)'!EL208</f>
        <v>29600</v>
      </c>
      <c r="H158" s="66">
        <f>'5-Year Plan (2014-19)'!GJ208</f>
        <v>40700</v>
      </c>
      <c r="I158" s="69">
        <f>'5-Year Plan (2014-19)'!IH208</f>
        <v>9250</v>
      </c>
      <c r="J158" s="69">
        <f>'5-Year Plan (2014-19)'!KF208</f>
        <v>9250</v>
      </c>
    </row>
    <row r="159" spans="1:10" ht="15" thickBot="1">
      <c r="A159" s="1068"/>
      <c r="B159" s="51"/>
      <c r="C159" s="1070" t="s">
        <v>45</v>
      </c>
      <c r="D159" s="7" t="s">
        <v>121</v>
      </c>
      <c r="E159" s="60">
        <f>'5-Year Plan (2014-19)'!AQ208</f>
        <v>0</v>
      </c>
      <c r="F159" s="66">
        <f>'5-Year Plan (2014-19)'!CO208</f>
        <v>2750</v>
      </c>
      <c r="G159" s="66">
        <f>'5-Year Plan (2014-19)'!EM208</f>
        <v>5000</v>
      </c>
      <c r="H159" s="66">
        <f>'5-Year Plan (2014-19)'!GK208</f>
        <v>5500</v>
      </c>
      <c r="I159" s="69">
        <f>'5-Year Plan (2014-19)'!II208</f>
        <v>5500</v>
      </c>
      <c r="J159" s="69">
        <f>'5-Year Plan (2014-19)'!KG208</f>
        <v>5500</v>
      </c>
    </row>
    <row r="160" spans="1:10" ht="15" thickBot="1">
      <c r="A160" s="1068"/>
      <c r="B160" s="51"/>
      <c r="C160" s="1070"/>
      <c r="D160" s="57" t="s">
        <v>49</v>
      </c>
      <c r="E160" s="60">
        <f>'5-Year Plan (2014-19)'!AS208</f>
        <v>0</v>
      </c>
      <c r="F160" s="66">
        <f>'5-Year Plan (2014-19)'!CQ208</f>
        <v>610500</v>
      </c>
      <c r="G160" s="66">
        <f>'5-Year Plan (2014-19)'!EO208</f>
        <v>1110000</v>
      </c>
      <c r="H160" s="66">
        <f>'5-Year Plan (2014-19)'!GM208</f>
        <v>1221000</v>
      </c>
      <c r="I160" s="69">
        <f>'5-Year Plan (2014-19)'!IK208</f>
        <v>1221000</v>
      </c>
      <c r="J160" s="69">
        <f>'5-Year Plan (2014-19)'!KI208</f>
        <v>1221000</v>
      </c>
    </row>
    <row r="161" spans="1:10" ht="15" thickBot="1">
      <c r="A161" s="1068"/>
      <c r="B161" s="51"/>
      <c r="C161" s="1070" t="s">
        <v>46</v>
      </c>
      <c r="D161" s="7" t="s">
        <v>121</v>
      </c>
      <c r="E161" s="60">
        <f>'5-Year Plan (2014-19)'!AT208</f>
        <v>0</v>
      </c>
      <c r="F161" s="66">
        <f>'5-Year Plan (2014-19)'!CR208</f>
        <v>0</v>
      </c>
      <c r="G161" s="66">
        <f>'5-Year Plan (2014-19)'!EP208</f>
        <v>0</v>
      </c>
      <c r="H161" s="66">
        <f>'5-Year Plan (2014-19)'!GN208</f>
        <v>0</v>
      </c>
      <c r="I161" s="69">
        <f>'5-Year Plan (2014-19)'!IL208</f>
        <v>0</v>
      </c>
      <c r="J161" s="69">
        <f>'5-Year Plan (2014-19)'!KJ208</f>
        <v>0</v>
      </c>
    </row>
    <row r="162" spans="1:10" ht="15" thickBot="1">
      <c r="A162" s="1068"/>
      <c r="B162" s="52"/>
      <c r="C162" s="1070"/>
      <c r="D162" s="57" t="s">
        <v>49</v>
      </c>
      <c r="E162" s="72">
        <f>'5-Year Plan (2014-19)'!AV208</f>
        <v>0</v>
      </c>
      <c r="F162" s="73">
        <f>'5-Year Plan (2014-19)'!CT208</f>
        <v>0</v>
      </c>
      <c r="G162" s="73">
        <f>'5-Year Plan (2014-19)'!ER208</f>
        <v>0</v>
      </c>
      <c r="H162" s="73">
        <f>'5-Year Plan (2014-19)'!GP208</f>
        <v>0</v>
      </c>
      <c r="I162" s="74">
        <f>'5-Year Plan (2014-19)'!IN208</f>
        <v>0</v>
      </c>
      <c r="J162" s="74">
        <f>'5-Year Plan (2014-19)'!KL208</f>
        <v>0</v>
      </c>
    </row>
    <row r="163" spans="1:10" ht="15.75" thickBot="1">
      <c r="A163" s="1069"/>
      <c r="B163" s="1071" t="s">
        <v>73</v>
      </c>
      <c r="C163" s="1072"/>
      <c r="D163" s="64" t="s">
        <v>49</v>
      </c>
      <c r="E163" s="81">
        <f>'5-Year Plan (2014-19)'!AW208</f>
        <v>0</v>
      </c>
      <c r="F163" s="82">
        <f>'5-Year Plan (2014-19)'!CU208</f>
        <v>812220</v>
      </c>
      <c r="G163" s="82">
        <f>'5-Year Plan (2014-19)'!ES208</f>
        <v>1433090</v>
      </c>
      <c r="H163" s="82">
        <f>'5-Year Plan (2014-19)'!GQ208</f>
        <v>1529056</v>
      </c>
      <c r="I163" s="83">
        <f>'5-Year Plan (2014-19)'!IO208</f>
        <v>1497250</v>
      </c>
      <c r="J163" s="83">
        <f>'5-Year Plan (2014-19)'!KM208</f>
        <v>1497250</v>
      </c>
    </row>
    <row r="164" spans="1:10" ht="15.6" customHeight="1" thickBot="1">
      <c r="A164" s="1073" t="s">
        <v>75</v>
      </c>
      <c r="B164" s="54"/>
      <c r="C164" s="91" t="s">
        <v>86</v>
      </c>
      <c r="D164" s="57" t="s">
        <v>49</v>
      </c>
      <c r="E164" s="60">
        <f>'5-Year Plan (2014-19)'!AX208</f>
        <v>0</v>
      </c>
      <c r="F164" s="66">
        <f>'5-Year Plan (2014-19)'!CV208</f>
        <v>0</v>
      </c>
      <c r="G164" s="66">
        <f>'5-Year Plan (2014-19)'!ET208</f>
        <v>0</v>
      </c>
      <c r="H164" s="66">
        <f>'5-Year Plan (2014-19)'!GR208</f>
        <v>0</v>
      </c>
      <c r="I164" s="69">
        <f>'5-Year Plan (2014-19)'!IP208</f>
        <v>0</v>
      </c>
      <c r="J164" s="69">
        <f>'5-Year Plan (2014-19)'!KN208</f>
        <v>0</v>
      </c>
    </row>
    <row r="165" spans="1:10" ht="32.25" thickBot="1">
      <c r="A165" s="1074"/>
      <c r="B165" s="54"/>
      <c r="C165" s="62" t="s">
        <v>69</v>
      </c>
      <c r="D165" s="57" t="s">
        <v>49</v>
      </c>
      <c r="E165" s="60">
        <f>'5-Year Plan (2014-19)'!AY208</f>
        <v>5000</v>
      </c>
      <c r="F165" s="66">
        <f>'5-Year Plan (2014-19)'!CW208</f>
        <v>5000</v>
      </c>
      <c r="G165" s="66">
        <f>'5-Year Plan (2014-19)'!EU208</f>
        <v>5000</v>
      </c>
      <c r="H165" s="66">
        <f>'5-Year Plan (2014-19)'!GS208</f>
        <v>5000</v>
      </c>
      <c r="I165" s="69">
        <f>'5-Year Plan (2014-19)'!IQ208</f>
        <v>5000</v>
      </c>
      <c r="J165" s="69">
        <f>'5-Year Plan (2014-19)'!KO208</f>
        <v>5000</v>
      </c>
    </row>
    <row r="166" spans="1:10" ht="48" thickBot="1">
      <c r="A166" s="1074"/>
      <c r="B166" s="55"/>
      <c r="C166" s="62" t="s">
        <v>47</v>
      </c>
      <c r="D166" s="7" t="s">
        <v>49</v>
      </c>
      <c r="E166" s="61">
        <f>'5-Year Plan (2014-19)'!AZ208</f>
        <v>292.5</v>
      </c>
      <c r="F166" s="70">
        <f>'5-Year Plan (2014-19)'!CX208</f>
        <v>83511.600000000006</v>
      </c>
      <c r="G166" s="70">
        <f>'5-Year Plan (2014-19)'!EV208</f>
        <v>145092.6</v>
      </c>
      <c r="H166" s="70">
        <f>'5-Year Plan (2014-19)'!GT208</f>
        <v>152956.20000000001</v>
      </c>
      <c r="I166" s="71">
        <f>'5-Year Plan (2014-19)'!IR208</f>
        <v>149821</v>
      </c>
      <c r="J166" s="71">
        <f>'5-Year Plan (2014-19)'!KP208</f>
        <v>149821</v>
      </c>
    </row>
    <row r="167" spans="1:10" ht="15" customHeight="1" thickBot="1">
      <c r="A167" s="1075"/>
      <c r="B167" s="953" t="s">
        <v>135</v>
      </c>
      <c r="C167" s="954"/>
      <c r="D167" s="86" t="s">
        <v>49</v>
      </c>
      <c r="E167" s="87">
        <f>SUM(E164:E166)</f>
        <v>5292.5</v>
      </c>
      <c r="F167" s="87">
        <f t="shared" ref="F167:J167" si="6">SUM(F164:F166)</f>
        <v>88511.6</v>
      </c>
      <c r="G167" s="87">
        <f t="shared" si="6"/>
        <v>150092.6</v>
      </c>
      <c r="H167" s="87">
        <f t="shared" si="6"/>
        <v>157956.20000000001</v>
      </c>
      <c r="I167" s="87">
        <f t="shared" si="6"/>
        <v>154821</v>
      </c>
      <c r="J167" s="87">
        <f t="shared" si="6"/>
        <v>154821</v>
      </c>
    </row>
    <row r="168" spans="1:10" ht="15.75" thickBot="1">
      <c r="B168" s="1058" t="s">
        <v>136</v>
      </c>
      <c r="C168" s="1059"/>
      <c r="D168" s="88" t="s">
        <v>49</v>
      </c>
      <c r="E168" s="89">
        <f>SUM(E167,E163,E152)</f>
        <v>8217.5</v>
      </c>
      <c r="F168" s="89">
        <f>SUM(F167,F163,F152)</f>
        <v>923627.6</v>
      </c>
      <c r="G168" s="89">
        <f>SUM(G167,G163,G152)</f>
        <v>1601018.6</v>
      </c>
      <c r="H168" s="89">
        <f>SUM(H167,H163,H152)</f>
        <v>1687518.2</v>
      </c>
      <c r="I168" s="89">
        <f>SUM(I167,I163,I152)</f>
        <v>1653031</v>
      </c>
      <c r="J168" s="89">
        <f t="shared" ref="J168" si="7">SUM(J167,J163,J152)</f>
        <v>1653031</v>
      </c>
    </row>
    <row r="172" spans="1:10" ht="15" thickBot="1"/>
    <row r="173" spans="1:10" ht="21" thickBot="1">
      <c r="E173" s="1090" t="s">
        <v>53</v>
      </c>
      <c r="F173" s="1091"/>
      <c r="G173" s="1091"/>
      <c r="H173" s="1091"/>
      <c r="I173" s="1091"/>
      <c r="J173" s="1092"/>
    </row>
    <row r="174" spans="1:10" ht="15.75" thickBot="1">
      <c r="E174" s="1050" t="s">
        <v>83</v>
      </c>
      <c r="F174" s="1051"/>
      <c r="G174" s="1051"/>
      <c r="H174" s="1051"/>
      <c r="I174" s="1051"/>
      <c r="J174" s="1052"/>
    </row>
    <row r="175" spans="1:10" ht="15.75" thickBot="1">
      <c r="E175" s="661" t="s">
        <v>79</v>
      </c>
      <c r="F175" s="662" t="s">
        <v>80</v>
      </c>
      <c r="G175" s="663" t="s">
        <v>81</v>
      </c>
      <c r="H175" s="664" t="s">
        <v>82</v>
      </c>
      <c r="I175" s="665" t="s">
        <v>224</v>
      </c>
      <c r="J175" s="666" t="s">
        <v>339</v>
      </c>
    </row>
    <row r="176" spans="1:10" ht="15" thickBot="1">
      <c r="A176" s="1076" t="s">
        <v>77</v>
      </c>
      <c r="B176" s="1079" t="s">
        <v>40</v>
      </c>
      <c r="C176" s="1070" t="s">
        <v>42</v>
      </c>
      <c r="D176" s="7" t="s">
        <v>121</v>
      </c>
      <c r="E176" s="58">
        <f>'5-Year Plan (2014-19)'!E214</f>
        <v>0</v>
      </c>
      <c r="F176" s="67">
        <f>'5-Year Plan (2014-19)'!BC214</f>
        <v>0</v>
      </c>
      <c r="G176" s="67">
        <f>'5-Year Plan (2014-19)'!DA214</f>
        <v>0</v>
      </c>
      <c r="H176" s="67">
        <f>'5-Year Plan (2014-19)'!EY214</f>
        <v>0</v>
      </c>
      <c r="I176" s="68">
        <f>'5-Year Plan (2014-19)'!GW214</f>
        <v>0</v>
      </c>
      <c r="J176" s="68">
        <f>'5-Year Plan (2014-19)'!IU214</f>
        <v>0</v>
      </c>
    </row>
    <row r="177" spans="1:10" ht="15" thickBot="1">
      <c r="A177" s="1077"/>
      <c r="B177" s="1080"/>
      <c r="C177" s="1070"/>
      <c r="D177" s="57" t="s">
        <v>49</v>
      </c>
      <c r="E177" s="59">
        <f>'5-Year Plan (2014-19)'!G214</f>
        <v>0</v>
      </c>
      <c r="F177" s="66">
        <f>'5-Year Plan (2014-19)'!BE214</f>
        <v>0</v>
      </c>
      <c r="G177" s="66">
        <f>'5-Year Plan (2014-19)'!DC214</f>
        <v>0</v>
      </c>
      <c r="H177" s="66">
        <f>'5-Year Plan (2014-19)'!FA214</f>
        <v>0</v>
      </c>
      <c r="I177" s="69">
        <f>'5-Year Plan (2014-19)'!GY214</f>
        <v>0</v>
      </c>
      <c r="J177" s="69">
        <f>'5-Year Plan (2014-19)'!IW214</f>
        <v>0</v>
      </c>
    </row>
    <row r="178" spans="1:10" ht="15" thickBot="1">
      <c r="A178" s="1077"/>
      <c r="B178" s="1080"/>
      <c r="C178" s="1070" t="s">
        <v>65</v>
      </c>
      <c r="D178" s="7" t="s">
        <v>121</v>
      </c>
      <c r="E178" s="60">
        <f>'5-Year Plan (2014-19)'!H214</f>
        <v>0</v>
      </c>
      <c r="F178" s="66">
        <f>'5-Year Plan (2014-19)'!BF214</f>
        <v>0</v>
      </c>
      <c r="G178" s="66">
        <f>'5-Year Plan (2014-19)'!DD214</f>
        <v>0</v>
      </c>
      <c r="H178" s="66">
        <f>'5-Year Plan (2014-19)'!FB214</f>
        <v>0</v>
      </c>
      <c r="I178" s="69">
        <f>'5-Year Plan (2014-19)'!GZ214</f>
        <v>0</v>
      </c>
      <c r="J178" s="69">
        <f>'5-Year Plan (2014-19)'!IX214</f>
        <v>0</v>
      </c>
    </row>
    <row r="179" spans="1:10" ht="15" thickBot="1">
      <c r="A179" s="1077"/>
      <c r="B179" s="1080"/>
      <c r="C179" s="1070"/>
      <c r="D179" s="57" t="s">
        <v>49</v>
      </c>
      <c r="E179" s="60">
        <f>'5-Year Plan (2014-19)'!J214</f>
        <v>0</v>
      </c>
      <c r="F179" s="66">
        <f>'5-Year Plan (2014-19)'!BH214</f>
        <v>0</v>
      </c>
      <c r="G179" s="66">
        <f>'5-Year Plan (2014-19)'!DF214</f>
        <v>0</v>
      </c>
      <c r="H179" s="66">
        <f>'5-Year Plan (2014-19)'!FD214</f>
        <v>0</v>
      </c>
      <c r="I179" s="69">
        <f>'5-Year Plan (2014-19)'!HB214</f>
        <v>0</v>
      </c>
      <c r="J179" s="69">
        <f>'5-Year Plan (2014-19)'!IZ214</f>
        <v>0</v>
      </c>
    </row>
    <row r="180" spans="1:10" ht="15" thickBot="1">
      <c r="A180" s="1077"/>
      <c r="B180" s="1080"/>
      <c r="C180" s="1070" t="s">
        <v>225</v>
      </c>
      <c r="D180" s="7" t="s">
        <v>121</v>
      </c>
      <c r="E180" s="60">
        <f>'5-Year Plan (2014-19)'!K214</f>
        <v>0</v>
      </c>
      <c r="F180" s="66">
        <f>'5-Year Plan (2014-19)'!BI214</f>
        <v>0</v>
      </c>
      <c r="G180" s="66">
        <f>'5-Year Plan (2014-19)'!DG214</f>
        <v>0</v>
      </c>
      <c r="H180" s="66">
        <f>'5-Year Plan (2014-19)'!FE214</f>
        <v>0</v>
      </c>
      <c r="I180" s="69">
        <f>'5-Year Plan (2014-19)'!HC214</f>
        <v>0</v>
      </c>
      <c r="J180" s="69">
        <f>'5-Year Plan (2014-19)'!JA214</f>
        <v>0</v>
      </c>
    </row>
    <row r="181" spans="1:10" ht="15" thickBot="1">
      <c r="A181" s="1077"/>
      <c r="B181" s="1080"/>
      <c r="C181" s="1070"/>
      <c r="D181" s="57" t="s">
        <v>49</v>
      </c>
      <c r="E181" s="60">
        <f>'5-Year Plan (2014-19)'!M214</f>
        <v>0</v>
      </c>
      <c r="F181" s="66">
        <f>'5-Year Plan (2014-19)'!BK214</f>
        <v>0</v>
      </c>
      <c r="G181" s="66">
        <f>'5-Year Plan (2014-19)'!DI214</f>
        <v>0</v>
      </c>
      <c r="H181" s="66">
        <f>'5-Year Plan (2014-19)'!FG214</f>
        <v>0</v>
      </c>
      <c r="I181" s="69">
        <f>'5-Year Plan (2014-19)'!HE214</f>
        <v>0</v>
      </c>
      <c r="J181" s="69">
        <f>'5-Year Plan (2014-19)'!JC214</f>
        <v>0</v>
      </c>
    </row>
    <row r="182" spans="1:10" ht="15" customHeight="1" thickBot="1">
      <c r="A182" s="1077"/>
      <c r="B182" s="1080"/>
      <c r="C182" s="1070" t="s">
        <v>272</v>
      </c>
      <c r="D182" s="7" t="s">
        <v>121</v>
      </c>
      <c r="E182" s="60">
        <f>'5-Year Plan (2014-19)'!N214</f>
        <v>0</v>
      </c>
      <c r="F182" s="66">
        <f>'5-Year Plan (2014-19)'!BL214</f>
        <v>0</v>
      </c>
      <c r="G182" s="66">
        <f>'5-Year Plan (2014-19)'!DJ214</f>
        <v>0</v>
      </c>
      <c r="H182" s="66">
        <f>'5-Year Plan (2014-19)'!FH214</f>
        <v>0</v>
      </c>
      <c r="I182" s="69">
        <f>'5-Year Plan (2014-19)'!HF214</f>
        <v>0</v>
      </c>
      <c r="J182" s="69">
        <f>'5-Year Plan (2014-19)'!JD214</f>
        <v>0</v>
      </c>
    </row>
    <row r="183" spans="1:10" ht="15" customHeight="1" thickBot="1">
      <c r="A183" s="1077"/>
      <c r="B183" s="1081"/>
      <c r="C183" s="1070"/>
      <c r="D183" s="57" t="s">
        <v>49</v>
      </c>
      <c r="E183" s="60">
        <f>'5-Year Plan (2014-19)'!P214</f>
        <v>0</v>
      </c>
      <c r="F183" s="66">
        <f>'5-Year Plan (2014-19)'!BN214</f>
        <v>0</v>
      </c>
      <c r="G183" s="66">
        <f>'5-Year Plan (2014-19)'!DL214</f>
        <v>0</v>
      </c>
      <c r="H183" s="66">
        <f>'5-Year Plan (2014-19)'!FJ214</f>
        <v>0</v>
      </c>
      <c r="I183" s="69">
        <f>'5-Year Plan (2014-19)'!HH214</f>
        <v>0</v>
      </c>
      <c r="J183" s="69">
        <f>'5-Year Plan (2014-19)'!JF214</f>
        <v>0</v>
      </c>
    </row>
    <row r="184" spans="1:10" ht="15.75" thickBot="1">
      <c r="A184" s="1077"/>
      <c r="B184" s="8"/>
      <c r="C184" s="1070" t="s">
        <v>43</v>
      </c>
      <c r="D184" s="7" t="s">
        <v>121</v>
      </c>
      <c r="E184" s="60">
        <f>'5-Year Plan (2014-19)'!Q214</f>
        <v>0</v>
      </c>
      <c r="F184" s="66">
        <f>'5-Year Plan (2014-19)'!BO214</f>
        <v>0</v>
      </c>
      <c r="G184" s="66">
        <f>'5-Year Plan (2014-19)'!DM214</f>
        <v>0</v>
      </c>
      <c r="H184" s="66">
        <f>'5-Year Plan (2014-19)'!FK214</f>
        <v>0</v>
      </c>
      <c r="I184" s="69">
        <f>'5-Year Plan (2014-19)'!HI214</f>
        <v>0</v>
      </c>
      <c r="J184" s="69">
        <f>'5-Year Plan (2014-19)'!JG214</f>
        <v>0</v>
      </c>
    </row>
    <row r="185" spans="1:10" ht="15" thickBot="1">
      <c r="A185" s="1077"/>
      <c r="B185" s="47"/>
      <c r="C185" s="1070"/>
      <c r="D185" s="57" t="s">
        <v>49</v>
      </c>
      <c r="E185" s="60">
        <f>'5-Year Plan (2014-19)'!S214</f>
        <v>0</v>
      </c>
      <c r="F185" s="66">
        <f>'5-Year Plan (2014-19)'!BQ214</f>
        <v>0</v>
      </c>
      <c r="G185" s="66">
        <f>'5-Year Plan (2014-19)'!DO214</f>
        <v>0</v>
      </c>
      <c r="H185" s="66">
        <f>'5-Year Plan (2014-19)'!FM214</f>
        <v>0</v>
      </c>
      <c r="I185" s="69">
        <f>'5-Year Plan (2014-19)'!HK214</f>
        <v>0</v>
      </c>
      <c r="J185" s="69">
        <f>'5-Year Plan (2014-19)'!JI214</f>
        <v>0</v>
      </c>
    </row>
    <row r="186" spans="1:10" ht="15" thickBot="1">
      <c r="A186" s="1077"/>
      <c r="B186" s="48"/>
      <c r="C186" s="1070" t="s">
        <v>41</v>
      </c>
      <c r="D186" s="7" t="s">
        <v>121</v>
      </c>
      <c r="E186" s="60">
        <f>'5-Year Plan (2014-19)'!T214</f>
        <v>100</v>
      </c>
      <c r="F186" s="66">
        <f>'5-Year Plan (2014-19)'!BR214</f>
        <v>50</v>
      </c>
      <c r="G186" s="66">
        <f>'5-Year Plan (2014-19)'!DP214</f>
        <v>0</v>
      </c>
      <c r="H186" s="66">
        <f>'5-Year Plan (2014-19)'!FN214</f>
        <v>0</v>
      </c>
      <c r="I186" s="69">
        <f>'5-Year Plan (2014-19)'!HL214</f>
        <v>0</v>
      </c>
      <c r="J186" s="69">
        <f>'5-Year Plan (2014-19)'!JJ214</f>
        <v>0</v>
      </c>
    </row>
    <row r="187" spans="1:10" ht="15" thickBot="1">
      <c r="A187" s="1077"/>
      <c r="B187" s="48"/>
      <c r="C187" s="1070"/>
      <c r="D187" s="57" t="s">
        <v>49</v>
      </c>
      <c r="E187" s="60">
        <f>'5-Year Plan (2014-19)'!V214</f>
        <v>82338</v>
      </c>
      <c r="F187" s="66">
        <f>'5-Year Plan (2014-19)'!BT214</f>
        <v>41169</v>
      </c>
      <c r="G187" s="66">
        <f>'5-Year Plan (2014-19)'!DR214</f>
        <v>0</v>
      </c>
      <c r="H187" s="66">
        <f>'5-Year Plan (2014-19)'!FP214</f>
        <v>0</v>
      </c>
      <c r="I187" s="69">
        <f>'5-Year Plan (2014-19)'!HN214</f>
        <v>0</v>
      </c>
      <c r="J187" s="69">
        <f>'5-Year Plan (2014-19)'!JL214</f>
        <v>0</v>
      </c>
    </row>
    <row r="188" spans="1:10" ht="15" thickBot="1">
      <c r="A188" s="1077"/>
      <c r="B188" s="48"/>
      <c r="C188" s="963" t="s">
        <v>342</v>
      </c>
      <c r="D188" s="7" t="s">
        <v>121</v>
      </c>
      <c r="E188" s="60">
        <f>'5-Year Plan (2014-19)'!W214</f>
        <v>0</v>
      </c>
      <c r="F188" s="66">
        <f>'5-Year Plan (2014-19)'!BU214</f>
        <v>0</v>
      </c>
      <c r="G188" s="66">
        <f>'5-Year Plan (2014-19)'!DS214</f>
        <v>0</v>
      </c>
      <c r="H188" s="66">
        <f>'5-Year Plan (2014-19)'!FQ214</f>
        <v>0</v>
      </c>
      <c r="I188" s="69">
        <f>'5-Year Plan (2014-19)'!HO214</f>
        <v>0</v>
      </c>
      <c r="J188" s="69">
        <f>'5-Year Plan (2014-19)'!JM214</f>
        <v>0</v>
      </c>
    </row>
    <row r="189" spans="1:10" ht="15" customHeight="1" thickBot="1">
      <c r="A189" s="1077"/>
      <c r="B189" s="48"/>
      <c r="C189" s="964"/>
      <c r="D189" s="57" t="s">
        <v>49</v>
      </c>
      <c r="E189" s="60">
        <f>'5-Year Plan (2014-19)'!Y214</f>
        <v>0</v>
      </c>
      <c r="F189" s="66">
        <f>'5-Year Plan (2014-19)'!BW214</f>
        <v>0</v>
      </c>
      <c r="G189" s="66">
        <f>'5-Year Plan (2014-19)'!DU214</f>
        <v>0</v>
      </c>
      <c r="H189" s="66">
        <f>'5-Year Plan (2014-19)'!FS214</f>
        <v>0</v>
      </c>
      <c r="I189" s="69">
        <f>'5-Year Plan (2014-19)'!HQ214</f>
        <v>0</v>
      </c>
      <c r="J189" s="69">
        <f>'5-Year Plan (2014-19)'!JO214</f>
        <v>0</v>
      </c>
    </row>
    <row r="190" spans="1:10" ht="29.25" thickBot="1">
      <c r="A190" s="1077"/>
      <c r="B190" s="48"/>
      <c r="C190" s="1070" t="s">
        <v>52</v>
      </c>
      <c r="D190" s="7" t="s">
        <v>51</v>
      </c>
      <c r="E190" s="60">
        <f>'5-Year Plan (2014-19)'!Z214</f>
        <v>0</v>
      </c>
      <c r="F190" s="66">
        <f>'5-Year Plan (2014-19)'!BX214</f>
        <v>0</v>
      </c>
      <c r="G190" s="66">
        <f>'5-Year Plan (2014-19)'!DV214</f>
        <v>0</v>
      </c>
      <c r="H190" s="66">
        <f>'5-Year Plan (2014-19)'!FT214</f>
        <v>0</v>
      </c>
      <c r="I190" s="69">
        <f>'5-Year Plan (2014-19)'!HR214</f>
        <v>0</v>
      </c>
      <c r="J190" s="69">
        <f>'5-Year Plan (2014-19)'!JP214</f>
        <v>0</v>
      </c>
    </row>
    <row r="191" spans="1:10" ht="15" thickBot="1">
      <c r="A191" s="1077"/>
      <c r="B191" s="48"/>
      <c r="C191" s="1070"/>
      <c r="D191" s="57" t="s">
        <v>49</v>
      </c>
      <c r="E191" s="60">
        <f>'5-Year Plan (2014-19)'!AB214</f>
        <v>0</v>
      </c>
      <c r="F191" s="66">
        <f>'5-Year Plan (2014-19)'!BZ214</f>
        <v>0</v>
      </c>
      <c r="G191" s="66">
        <f>'5-Year Plan (2014-19)'!DX214</f>
        <v>0</v>
      </c>
      <c r="H191" s="66">
        <f>'5-Year Plan (2014-19)'!FV214</f>
        <v>0</v>
      </c>
      <c r="I191" s="69">
        <f>'5-Year Plan (2014-19)'!HT214</f>
        <v>0</v>
      </c>
      <c r="J191" s="69">
        <f>'5-Year Plan (2014-19)'!JR214</f>
        <v>0</v>
      </c>
    </row>
    <row r="192" spans="1:10" ht="29.25" thickBot="1">
      <c r="A192" s="1077"/>
      <c r="B192" s="48"/>
      <c r="C192" s="401" t="s">
        <v>50</v>
      </c>
      <c r="D192" s="7" t="s">
        <v>51</v>
      </c>
      <c r="E192" s="60">
        <f>'5-Year Plan (2014-19)'!AC214</f>
        <v>0</v>
      </c>
      <c r="F192" s="66">
        <f>'5-Year Plan (2014-19)'!CA214</f>
        <v>0</v>
      </c>
      <c r="G192" s="66">
        <f>'5-Year Plan (2014-19)'!DY214</f>
        <v>0</v>
      </c>
      <c r="H192" s="66">
        <f>'5-Year Plan (2014-19)'!FW214</f>
        <v>0</v>
      </c>
      <c r="I192" s="69">
        <f>'5-Year Plan (2014-19)'!HU214</f>
        <v>0</v>
      </c>
      <c r="J192" s="69">
        <f>'5-Year Plan (2014-19)'!JS214</f>
        <v>0</v>
      </c>
    </row>
    <row r="193" spans="1:10" ht="15" thickBot="1">
      <c r="A193" s="1077"/>
      <c r="B193" s="48"/>
      <c r="C193" s="1070" t="s">
        <v>120</v>
      </c>
      <c r="D193" s="7" t="s">
        <v>121</v>
      </c>
      <c r="E193" s="60">
        <f>'5-Year Plan (2014-19)'!AD214</f>
        <v>0</v>
      </c>
      <c r="F193" s="66">
        <f>'5-Year Plan (2014-19)'!CB214</f>
        <v>0</v>
      </c>
      <c r="G193" s="66">
        <f>'5-Year Plan (2014-19)'!DZ214</f>
        <v>0</v>
      </c>
      <c r="H193" s="66">
        <f>'5-Year Plan (2014-19)'!FX214</f>
        <v>0</v>
      </c>
      <c r="I193" s="69">
        <f>'5-Year Plan (2014-19)'!HV214</f>
        <v>0</v>
      </c>
      <c r="J193" s="69">
        <f>'5-Year Plan (2014-19)'!JT214</f>
        <v>0</v>
      </c>
    </row>
    <row r="194" spans="1:10" ht="15" thickBot="1">
      <c r="A194" s="1077"/>
      <c r="B194" s="48"/>
      <c r="C194" s="963"/>
      <c r="D194" s="57" t="s">
        <v>49</v>
      </c>
      <c r="E194" s="72">
        <f>'5-Year Plan (2014-19)'!AF214</f>
        <v>0</v>
      </c>
      <c r="F194" s="73">
        <f>'5-Year Plan (2014-19)'!CD214</f>
        <v>0</v>
      </c>
      <c r="G194" s="73">
        <f>'5-Year Plan (2014-19)'!EB214</f>
        <v>0</v>
      </c>
      <c r="H194" s="73">
        <f>'5-Year Plan (2014-19)'!FZ214</f>
        <v>0</v>
      </c>
      <c r="I194" s="74">
        <f>'5-Year Plan (2014-19)'!HX214</f>
        <v>0</v>
      </c>
      <c r="J194" s="74">
        <f>'5-Year Plan (2014-19)'!JV214</f>
        <v>0</v>
      </c>
    </row>
    <row r="195" spans="1:10" ht="15.75" thickBot="1">
      <c r="A195" s="1078"/>
      <c r="B195" s="1082" t="s">
        <v>72</v>
      </c>
      <c r="C195" s="1083"/>
      <c r="D195" s="63" t="s">
        <v>49</v>
      </c>
      <c r="E195" s="78">
        <f>'5-Year Plan (2014-19)'!AG214</f>
        <v>82338</v>
      </c>
      <c r="F195" s="79">
        <f>'5-Year Plan (2014-19)'!CE214</f>
        <v>41169</v>
      </c>
      <c r="G195" s="79">
        <f>'5-Year Plan (2014-19)'!EC214</f>
        <v>0</v>
      </c>
      <c r="H195" s="79">
        <f>'5-Year Plan (2014-19)'!GA214</f>
        <v>0</v>
      </c>
      <c r="I195" s="80">
        <f>'5-Year Plan (2014-19)'!HY214</f>
        <v>0</v>
      </c>
      <c r="J195" s="80">
        <f>'5-Year Plan (2014-19)'!JW214</f>
        <v>0</v>
      </c>
    </row>
    <row r="196" spans="1:10" ht="15" thickBot="1">
      <c r="A196" s="1067" t="s">
        <v>78</v>
      </c>
      <c r="B196" s="50"/>
      <c r="C196" s="1070" t="s">
        <v>68</v>
      </c>
      <c r="D196" s="7" t="s">
        <v>121</v>
      </c>
      <c r="E196" s="75">
        <f>'5-Year Plan (2014-19)'!AH214</f>
        <v>0</v>
      </c>
      <c r="F196" s="76">
        <f>'5-Year Plan (2014-19)'!CF214</f>
        <v>100</v>
      </c>
      <c r="G196" s="76">
        <f>'5-Year Plan (2014-19)'!ED214</f>
        <v>100</v>
      </c>
      <c r="H196" s="76">
        <f>'5-Year Plan (2014-19)'!GB214</f>
        <v>100</v>
      </c>
      <c r="I196" s="77">
        <f>'5-Year Plan (2014-19)'!HZ214</f>
        <v>100</v>
      </c>
      <c r="J196" s="77">
        <f>'5-Year Plan (2014-19)'!JX214</f>
        <v>100</v>
      </c>
    </row>
    <row r="197" spans="1:10" ht="15" thickBot="1">
      <c r="A197" s="1068"/>
      <c r="B197" s="51"/>
      <c r="C197" s="1070"/>
      <c r="D197" s="57" t="s">
        <v>49</v>
      </c>
      <c r="E197" s="60">
        <f>'5-Year Plan (2014-19)'!AJ214</f>
        <v>0</v>
      </c>
      <c r="F197" s="66">
        <f>'5-Year Plan (2014-19)'!CH214</f>
        <v>8900</v>
      </c>
      <c r="G197" s="66">
        <f>'5-Year Plan (2014-19)'!EF214</f>
        <v>8900</v>
      </c>
      <c r="H197" s="66">
        <f>'5-Year Plan (2014-19)'!GD214</f>
        <v>8900</v>
      </c>
      <c r="I197" s="69">
        <f>'5-Year Plan (2014-19)'!IB214</f>
        <v>8900</v>
      </c>
      <c r="J197" s="69">
        <f>'5-Year Plan (2014-19)'!JZ214</f>
        <v>8900</v>
      </c>
    </row>
    <row r="198" spans="1:10" ht="15" thickBot="1">
      <c r="A198" s="1068"/>
      <c r="B198" s="51"/>
      <c r="C198" s="1070" t="s">
        <v>74</v>
      </c>
      <c r="D198" s="7" t="s">
        <v>121</v>
      </c>
      <c r="E198" s="60">
        <f>'5-Year Plan (2014-19)'!AK214</f>
        <v>0</v>
      </c>
      <c r="F198" s="66">
        <f>'5-Year Plan (2014-19)'!CI214</f>
        <v>0</v>
      </c>
      <c r="G198" s="66">
        <f>'5-Year Plan (2014-19)'!EG214</f>
        <v>0</v>
      </c>
      <c r="H198" s="66">
        <f>'5-Year Plan (2014-19)'!GE214</f>
        <v>0</v>
      </c>
      <c r="I198" s="69">
        <f>'5-Year Plan (2014-19)'!IC214</f>
        <v>0</v>
      </c>
      <c r="J198" s="69">
        <f>'5-Year Plan (2014-19)'!KA214</f>
        <v>0</v>
      </c>
    </row>
    <row r="199" spans="1:10" ht="15" thickBot="1">
      <c r="A199" s="1068"/>
      <c r="B199" s="51"/>
      <c r="C199" s="1070"/>
      <c r="D199" s="57" t="s">
        <v>49</v>
      </c>
      <c r="E199" s="60">
        <f>'5-Year Plan (2014-19)'!AM214</f>
        <v>0</v>
      </c>
      <c r="F199" s="66">
        <f>'5-Year Plan (2014-19)'!CK214</f>
        <v>0</v>
      </c>
      <c r="G199" s="66">
        <f>'5-Year Plan (2014-19)'!EI214</f>
        <v>0</v>
      </c>
      <c r="H199" s="66">
        <f>'5-Year Plan (2014-19)'!GG214</f>
        <v>0</v>
      </c>
      <c r="I199" s="69">
        <f>'5-Year Plan (2014-19)'!IE214</f>
        <v>0</v>
      </c>
      <c r="J199" s="69">
        <f>'5-Year Plan (2014-19)'!KC214</f>
        <v>0</v>
      </c>
    </row>
    <row r="200" spans="1:10" ht="15" thickBot="1">
      <c r="A200" s="1068"/>
      <c r="B200" s="51"/>
      <c r="C200" s="1070" t="s">
        <v>44</v>
      </c>
      <c r="D200" s="7" t="s">
        <v>121</v>
      </c>
      <c r="E200" s="60">
        <f>'5-Year Plan (2014-19)'!AN214</f>
        <v>0</v>
      </c>
      <c r="F200" s="66">
        <f>'5-Year Plan (2014-19)'!CL214</f>
        <v>0</v>
      </c>
      <c r="G200" s="66">
        <f>'5-Year Plan (2014-19)'!EJ214</f>
        <v>50</v>
      </c>
      <c r="H200" s="66">
        <f>'5-Year Plan (2014-19)'!GH214</f>
        <v>50</v>
      </c>
      <c r="I200" s="69">
        <f>'5-Year Plan (2014-19)'!IF214</f>
        <v>50</v>
      </c>
      <c r="J200" s="69">
        <f>'5-Year Plan (2014-19)'!KD214</f>
        <v>50</v>
      </c>
    </row>
    <row r="201" spans="1:10" ht="15" thickBot="1">
      <c r="A201" s="1068"/>
      <c r="B201" s="51"/>
      <c r="C201" s="1070"/>
      <c r="D201" s="57" t="s">
        <v>49</v>
      </c>
      <c r="E201" s="60">
        <f>'5-Year Plan (2014-19)'!AP214</f>
        <v>0</v>
      </c>
      <c r="F201" s="66">
        <f>'5-Year Plan (2014-19)'!CN214</f>
        <v>0</v>
      </c>
      <c r="G201" s="66">
        <f>'5-Year Plan (2014-19)'!EL214</f>
        <v>93283</v>
      </c>
      <c r="H201" s="66">
        <f>'5-Year Plan (2014-19)'!GJ214</f>
        <v>93283</v>
      </c>
      <c r="I201" s="69">
        <f>'5-Year Plan (2014-19)'!IH214</f>
        <v>93283</v>
      </c>
      <c r="J201" s="69">
        <f>'5-Year Plan (2014-19)'!KF214</f>
        <v>93283</v>
      </c>
    </row>
    <row r="202" spans="1:10" ht="15" thickBot="1">
      <c r="A202" s="1068"/>
      <c r="B202" s="51"/>
      <c r="C202" s="1070" t="s">
        <v>45</v>
      </c>
      <c r="D202" s="7" t="s">
        <v>121</v>
      </c>
      <c r="E202" s="60">
        <f>'5-Year Plan (2014-19)'!AQ214</f>
        <v>0</v>
      </c>
      <c r="F202" s="66">
        <f>'5-Year Plan (2014-19)'!CO214</f>
        <v>0</v>
      </c>
      <c r="G202" s="66">
        <f>'5-Year Plan (2014-19)'!EM214</f>
        <v>0</v>
      </c>
      <c r="H202" s="66">
        <f>'5-Year Plan (2014-19)'!GK214</f>
        <v>0</v>
      </c>
      <c r="I202" s="69">
        <f>'5-Year Plan (2014-19)'!II214</f>
        <v>0</v>
      </c>
      <c r="J202" s="69">
        <f>'5-Year Plan (2014-19)'!KG214</f>
        <v>0</v>
      </c>
    </row>
    <row r="203" spans="1:10" ht="15" thickBot="1">
      <c r="A203" s="1068"/>
      <c r="B203" s="51"/>
      <c r="C203" s="1070"/>
      <c r="D203" s="57" t="s">
        <v>49</v>
      </c>
      <c r="E203" s="60">
        <f>'5-Year Plan (2014-19)'!AS214</f>
        <v>0</v>
      </c>
      <c r="F203" s="66">
        <f>'5-Year Plan (2014-19)'!CQ214</f>
        <v>0</v>
      </c>
      <c r="G203" s="66">
        <f>'5-Year Plan (2014-19)'!EO214</f>
        <v>0</v>
      </c>
      <c r="H203" s="66">
        <f>'5-Year Plan (2014-19)'!GM214</f>
        <v>0</v>
      </c>
      <c r="I203" s="69">
        <f>'5-Year Plan (2014-19)'!IK214</f>
        <v>0</v>
      </c>
      <c r="J203" s="69">
        <f>'5-Year Plan (2014-19)'!KI214</f>
        <v>0</v>
      </c>
    </row>
    <row r="204" spans="1:10" ht="15" thickBot="1">
      <c r="A204" s="1068"/>
      <c r="B204" s="51"/>
      <c r="C204" s="1070" t="s">
        <v>46</v>
      </c>
      <c r="D204" s="7" t="s">
        <v>121</v>
      </c>
      <c r="E204" s="60">
        <f>'5-Year Plan (2014-19)'!AT214</f>
        <v>0</v>
      </c>
      <c r="F204" s="66">
        <f>'5-Year Plan (2014-19)'!CR214</f>
        <v>0</v>
      </c>
      <c r="G204" s="66">
        <f>'5-Year Plan (2014-19)'!EP214</f>
        <v>0</v>
      </c>
      <c r="H204" s="66">
        <f>'5-Year Plan (2014-19)'!GN214</f>
        <v>0</v>
      </c>
      <c r="I204" s="69">
        <f>'5-Year Plan (2014-19)'!IL214</f>
        <v>0</v>
      </c>
      <c r="J204" s="69">
        <f>'5-Year Plan (2014-19)'!KJ214</f>
        <v>0</v>
      </c>
    </row>
    <row r="205" spans="1:10" ht="15" thickBot="1">
      <c r="A205" s="1068"/>
      <c r="B205" s="52"/>
      <c r="C205" s="1070"/>
      <c r="D205" s="57" t="s">
        <v>49</v>
      </c>
      <c r="E205" s="72">
        <f>'5-Year Plan (2014-19)'!AV214</f>
        <v>0</v>
      </c>
      <c r="F205" s="73">
        <f>'5-Year Plan (2014-19)'!CT214</f>
        <v>0</v>
      </c>
      <c r="G205" s="73">
        <f>'5-Year Plan (2014-19)'!ER214</f>
        <v>0</v>
      </c>
      <c r="H205" s="73">
        <f>'5-Year Plan (2014-19)'!GP214</f>
        <v>0</v>
      </c>
      <c r="I205" s="74">
        <f>'5-Year Plan (2014-19)'!IN214</f>
        <v>0</v>
      </c>
      <c r="J205" s="74">
        <f>'5-Year Plan (2014-19)'!KL214</f>
        <v>0</v>
      </c>
    </row>
    <row r="206" spans="1:10" ht="15.75" thickBot="1">
      <c r="A206" s="1069"/>
      <c r="B206" s="1071" t="s">
        <v>73</v>
      </c>
      <c r="C206" s="1072"/>
      <c r="D206" s="64" t="s">
        <v>49</v>
      </c>
      <c r="E206" s="81">
        <f>'5-Year Plan (2014-19)'!AW214</f>
        <v>0</v>
      </c>
      <c r="F206" s="82">
        <f>'5-Year Plan (2014-19)'!CU214</f>
        <v>8900</v>
      </c>
      <c r="G206" s="82">
        <f>'5-Year Plan (2014-19)'!ES214</f>
        <v>102183</v>
      </c>
      <c r="H206" s="82">
        <f>'5-Year Plan (2014-19)'!GQ214</f>
        <v>102183</v>
      </c>
      <c r="I206" s="83">
        <f>'5-Year Plan (2014-19)'!IO214</f>
        <v>102183</v>
      </c>
      <c r="J206" s="83">
        <f>'5-Year Plan (2014-19)'!KM214</f>
        <v>102183</v>
      </c>
    </row>
    <row r="207" spans="1:10" ht="16.5" thickBot="1">
      <c r="A207" s="1073" t="s">
        <v>75</v>
      </c>
      <c r="B207" s="54"/>
      <c r="C207" s="91" t="s">
        <v>86</v>
      </c>
      <c r="D207" s="57" t="s">
        <v>49</v>
      </c>
      <c r="E207" s="60">
        <f>'5-Year Plan (2014-19)'!AX214</f>
        <v>0</v>
      </c>
      <c r="F207" s="66">
        <f>'5-Year Plan (2014-19)'!CV214</f>
        <v>0</v>
      </c>
      <c r="G207" s="66">
        <f>'5-Year Plan (2014-19)'!ET214</f>
        <v>0</v>
      </c>
      <c r="H207" s="66">
        <f>'5-Year Plan (2014-19)'!GR214</f>
        <v>0</v>
      </c>
      <c r="I207" s="69">
        <f>'5-Year Plan (2014-19)'!IP214</f>
        <v>0</v>
      </c>
      <c r="J207" s="69">
        <f>'5-Year Plan (2014-19)'!KN214</f>
        <v>0</v>
      </c>
    </row>
    <row r="208" spans="1:10" ht="32.25" thickBot="1">
      <c r="A208" s="1074"/>
      <c r="B208" s="54"/>
      <c r="C208" s="62" t="s">
        <v>69</v>
      </c>
      <c r="D208" s="57" t="s">
        <v>49</v>
      </c>
      <c r="E208" s="60">
        <f>'5-Year Plan (2014-19)'!AY214</f>
        <v>5000</v>
      </c>
      <c r="F208" s="66">
        <f>'5-Year Plan (2014-19)'!CW214</f>
        <v>5000</v>
      </c>
      <c r="G208" s="66">
        <f>'5-Year Plan (2014-19)'!EU214</f>
        <v>5000</v>
      </c>
      <c r="H208" s="66">
        <f>'5-Year Plan (2014-19)'!GS214</f>
        <v>5000</v>
      </c>
      <c r="I208" s="69">
        <f>'5-Year Plan (2014-19)'!IQ214</f>
        <v>5000</v>
      </c>
      <c r="J208" s="69">
        <f>'5-Year Plan (2014-19)'!KO214</f>
        <v>5000</v>
      </c>
    </row>
    <row r="209" spans="1:10" ht="48" thickBot="1">
      <c r="A209" s="1074"/>
      <c r="B209" s="55"/>
      <c r="C209" s="62" t="s">
        <v>47</v>
      </c>
      <c r="D209" s="7" t="s">
        <v>49</v>
      </c>
      <c r="E209" s="61">
        <f>'5-Year Plan (2014-19)'!AZ214</f>
        <v>8233.8000000000011</v>
      </c>
      <c r="F209" s="70">
        <f>'5-Year Plan (2014-19)'!CX214</f>
        <v>5006.9000000000005</v>
      </c>
      <c r="G209" s="70">
        <f>'5-Year Plan (2014-19)'!EV214</f>
        <v>10218.300000000001</v>
      </c>
      <c r="H209" s="70">
        <f>'5-Year Plan (2014-19)'!GT214</f>
        <v>10218.300000000001</v>
      </c>
      <c r="I209" s="71">
        <f>'5-Year Plan (2014-19)'!IR214</f>
        <v>10218.300000000001</v>
      </c>
      <c r="J209" s="71">
        <f>'5-Year Plan (2014-19)'!KP214</f>
        <v>10218.300000000001</v>
      </c>
    </row>
    <row r="210" spans="1:10" ht="15.75" thickBot="1">
      <c r="A210" s="1075"/>
      <c r="B210" s="953" t="s">
        <v>135</v>
      </c>
      <c r="C210" s="954"/>
      <c r="D210" s="86" t="s">
        <v>49</v>
      </c>
      <c r="E210" s="87">
        <f>SUM(E207:E209)</f>
        <v>13233.800000000001</v>
      </c>
      <c r="F210" s="87">
        <f t="shared" ref="F210:J210" si="8">SUM(F207:F209)</f>
        <v>10006.900000000001</v>
      </c>
      <c r="G210" s="87">
        <f t="shared" si="8"/>
        <v>15218.300000000001</v>
      </c>
      <c r="H210" s="87">
        <f t="shared" si="8"/>
        <v>15218.300000000001</v>
      </c>
      <c r="I210" s="87">
        <f t="shared" si="8"/>
        <v>15218.300000000001</v>
      </c>
      <c r="J210" s="87">
        <f t="shared" si="8"/>
        <v>15218.300000000001</v>
      </c>
    </row>
    <row r="211" spans="1:10" ht="15.75" thickBot="1">
      <c r="B211" s="1058" t="s">
        <v>136</v>
      </c>
      <c r="C211" s="1059"/>
      <c r="D211" s="88" t="s">
        <v>49</v>
      </c>
      <c r="E211" s="89">
        <f>SUM(E210,E206,E195)</f>
        <v>95571.8</v>
      </c>
      <c r="F211" s="89">
        <f>SUM(F210,F206,F195)</f>
        <v>60075.9</v>
      </c>
      <c r="G211" s="89">
        <f>SUM(G210,G206,G195)</f>
        <v>117401.3</v>
      </c>
      <c r="H211" s="89">
        <f>SUM(H210,H206,H195)</f>
        <v>117401.3</v>
      </c>
      <c r="I211" s="89">
        <f>SUM(I210,I206,I195)</f>
        <v>117401.3</v>
      </c>
      <c r="J211" s="89">
        <f t="shared" ref="J211" si="9">SUM(J210,J206,J195)</f>
        <v>117401.3</v>
      </c>
    </row>
  </sheetData>
  <sheetProtection sheet="1" objects="1" scenarios="1"/>
  <mergeCells count="120">
    <mergeCell ref="C59:C60"/>
    <mergeCell ref="C102:C103"/>
    <mergeCell ref="C145:C146"/>
    <mergeCell ref="C188:C189"/>
    <mergeCell ref="A207:A210"/>
    <mergeCell ref="B210:C210"/>
    <mergeCell ref="B211:C211"/>
    <mergeCell ref="A196:A206"/>
    <mergeCell ref="C196:C197"/>
    <mergeCell ref="C198:C199"/>
    <mergeCell ref="C200:C201"/>
    <mergeCell ref="C202:C203"/>
    <mergeCell ref="C204:C205"/>
    <mergeCell ref="B206:C206"/>
    <mergeCell ref="B82:C82"/>
    <mergeCell ref="E173:J173"/>
    <mergeCell ref="E174:J174"/>
    <mergeCell ref="A176:A195"/>
    <mergeCell ref="B176:B183"/>
    <mergeCell ref="C176:C177"/>
    <mergeCell ref="C178:C179"/>
    <mergeCell ref="C180:C181"/>
    <mergeCell ref="A153:A163"/>
    <mergeCell ref="C153:C154"/>
    <mergeCell ref="C155:C156"/>
    <mergeCell ref="C157:C158"/>
    <mergeCell ref="C159:C160"/>
    <mergeCell ref="C161:C162"/>
    <mergeCell ref="B163:C163"/>
    <mergeCell ref="C182:C183"/>
    <mergeCell ref="C184:C185"/>
    <mergeCell ref="C186:C187"/>
    <mergeCell ref="C190:C191"/>
    <mergeCell ref="C193:C194"/>
    <mergeCell ref="B195:C195"/>
    <mergeCell ref="A164:A167"/>
    <mergeCell ref="B167:C167"/>
    <mergeCell ref="B168:C168"/>
    <mergeCell ref="E130:J130"/>
    <mergeCell ref="E131:J131"/>
    <mergeCell ref="A133:A152"/>
    <mergeCell ref="B133:B140"/>
    <mergeCell ref="C133:C134"/>
    <mergeCell ref="C135:C136"/>
    <mergeCell ref="C137:C138"/>
    <mergeCell ref="A110:A120"/>
    <mergeCell ref="C110:C111"/>
    <mergeCell ref="C112:C113"/>
    <mergeCell ref="C114:C115"/>
    <mergeCell ref="C116:C117"/>
    <mergeCell ref="C118:C119"/>
    <mergeCell ref="B120:C120"/>
    <mergeCell ref="C139:C140"/>
    <mergeCell ref="C141:C142"/>
    <mergeCell ref="C143:C144"/>
    <mergeCell ref="C147:C148"/>
    <mergeCell ref="C150:C151"/>
    <mergeCell ref="B152:C152"/>
    <mergeCell ref="A121:A124"/>
    <mergeCell ref="B124:C124"/>
    <mergeCell ref="B125:C125"/>
    <mergeCell ref="B38:C38"/>
    <mergeCell ref="B39:C39"/>
    <mergeCell ref="E87:J87"/>
    <mergeCell ref="E88:J88"/>
    <mergeCell ref="A90:A109"/>
    <mergeCell ref="B90:B97"/>
    <mergeCell ref="C90:C91"/>
    <mergeCell ref="C92:C93"/>
    <mergeCell ref="C94:C95"/>
    <mergeCell ref="A67:A77"/>
    <mergeCell ref="C67:C68"/>
    <mergeCell ref="C69:C70"/>
    <mergeCell ref="C71:C72"/>
    <mergeCell ref="C73:C74"/>
    <mergeCell ref="C75:C76"/>
    <mergeCell ref="B77:C77"/>
    <mergeCell ref="C96:C97"/>
    <mergeCell ref="C98:C99"/>
    <mergeCell ref="C100:C101"/>
    <mergeCell ref="C104:C105"/>
    <mergeCell ref="C107:C108"/>
    <mergeCell ref="B109:C109"/>
    <mergeCell ref="A78:A81"/>
    <mergeCell ref="B81:C81"/>
    <mergeCell ref="E44:J44"/>
    <mergeCell ref="E45:J45"/>
    <mergeCell ref="A47:A66"/>
    <mergeCell ref="B47:B54"/>
    <mergeCell ref="C47:C48"/>
    <mergeCell ref="C49:C50"/>
    <mergeCell ref="C51:C52"/>
    <mergeCell ref="C18:C19"/>
    <mergeCell ref="C21:C22"/>
    <mergeCell ref="B23:C23"/>
    <mergeCell ref="A24:A34"/>
    <mergeCell ref="C24:C25"/>
    <mergeCell ref="C26:C27"/>
    <mergeCell ref="C28:C29"/>
    <mergeCell ref="C30:C31"/>
    <mergeCell ref="C32:C33"/>
    <mergeCell ref="B34:C34"/>
    <mergeCell ref="C53:C54"/>
    <mergeCell ref="C55:C56"/>
    <mergeCell ref="C57:C58"/>
    <mergeCell ref="C61:C62"/>
    <mergeCell ref="C64:C65"/>
    <mergeCell ref="B66:C66"/>
    <mergeCell ref="A35:A38"/>
    <mergeCell ref="E1:J1"/>
    <mergeCell ref="E2:J2"/>
    <mergeCell ref="A4:A23"/>
    <mergeCell ref="B4:B11"/>
    <mergeCell ref="C4:C5"/>
    <mergeCell ref="C6:C7"/>
    <mergeCell ref="C8:C9"/>
    <mergeCell ref="C10:C11"/>
    <mergeCell ref="C12:C13"/>
    <mergeCell ref="C14:C15"/>
    <mergeCell ref="C16:C17"/>
  </mergeCells>
  <pageMargins left="0.7" right="0.7" top="0.75" bottom="0.75" header="0.3" footer="0.3"/>
  <pageSetup orientation="portrait" horizontalDpi="360" verticalDpi="360" r:id="rId1"/>
  <drawing r:id="rId2"/>
</worksheet>
</file>

<file path=xl/worksheets/sheet22.xml><?xml version="1.0" encoding="utf-8"?>
<worksheet xmlns="http://schemas.openxmlformats.org/spreadsheetml/2006/main" xmlns:r="http://schemas.openxmlformats.org/officeDocument/2006/relationships">
  <sheetPr>
    <tabColor theme="8" tint="0.79998168889431442"/>
    <pageSetUpPr fitToPage="1"/>
  </sheetPr>
  <dimension ref="A1:BA46"/>
  <sheetViews>
    <sheetView topLeftCell="K1" zoomScale="80" zoomScaleNormal="80" workbookViewId="0">
      <selection activeCell="W15" sqref="W15"/>
    </sheetView>
  </sheetViews>
  <sheetFormatPr defaultRowHeight="15"/>
  <cols>
    <col min="2" max="2" width="13.7109375" customWidth="1"/>
    <col min="3" max="3" width="11.42578125" customWidth="1"/>
    <col min="44" max="44" width="11.42578125" customWidth="1"/>
    <col min="48" max="48" width="11.140625" customWidth="1"/>
    <col min="52" max="52" width="11.7109375" customWidth="1"/>
  </cols>
  <sheetData>
    <row r="1" spans="1:53" ht="27" thickBot="1">
      <c r="D1" s="965" t="s">
        <v>59</v>
      </c>
      <c r="E1" s="966"/>
      <c r="F1" s="966"/>
      <c r="G1" s="966"/>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6"/>
      <c r="AL1" s="966"/>
      <c r="AM1" s="966"/>
      <c r="AN1" s="966"/>
      <c r="AO1" s="966"/>
      <c r="AP1" s="966"/>
      <c r="AQ1" s="966"/>
      <c r="AR1" s="966"/>
      <c r="AS1" s="966"/>
      <c r="AT1" s="966"/>
      <c r="AU1" s="966"/>
      <c r="AV1" s="966"/>
      <c r="AW1" s="966"/>
      <c r="AX1" s="966"/>
      <c r="AY1" s="966"/>
      <c r="AZ1" s="219"/>
      <c r="BA1" s="972" t="s">
        <v>76</v>
      </c>
    </row>
    <row r="2" spans="1:53" ht="15.75" thickBot="1">
      <c r="D2" s="892" t="s">
        <v>38</v>
      </c>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c r="AE2" s="895"/>
      <c r="AF2" s="566"/>
      <c r="AG2" s="896" t="s">
        <v>39</v>
      </c>
      <c r="AH2" s="897"/>
      <c r="AI2" s="897"/>
      <c r="AJ2" s="897"/>
      <c r="AK2" s="897"/>
      <c r="AL2" s="897"/>
      <c r="AM2" s="897"/>
      <c r="AN2" s="897"/>
      <c r="AO2" s="897"/>
      <c r="AP2" s="897"/>
      <c r="AQ2" s="897"/>
      <c r="AR2" s="897"/>
      <c r="AS2" s="897"/>
      <c r="AT2" s="897"/>
      <c r="AU2" s="898"/>
      <c r="AV2" s="567"/>
      <c r="AW2" s="952" t="s">
        <v>75</v>
      </c>
      <c r="AX2" s="953"/>
      <c r="AY2" s="953"/>
      <c r="AZ2" s="420"/>
      <c r="BA2" s="973"/>
    </row>
    <row r="3" spans="1:53" ht="15.75" thickBot="1">
      <c r="D3" s="899" t="s">
        <v>68</v>
      </c>
      <c r="E3" s="901"/>
      <c r="F3" s="901"/>
      <c r="G3" s="901"/>
      <c r="H3" s="901"/>
      <c r="I3" s="901"/>
      <c r="J3" s="901"/>
      <c r="K3" s="901"/>
      <c r="L3" s="901"/>
      <c r="M3" s="901"/>
      <c r="N3" s="901"/>
      <c r="O3" s="961"/>
      <c r="P3" s="568"/>
      <c r="Q3" s="569"/>
      <c r="R3" s="4"/>
      <c r="S3" s="5"/>
      <c r="T3" s="5"/>
      <c r="U3" s="5"/>
      <c r="V3" s="5"/>
      <c r="W3" s="5"/>
      <c r="X3" s="5"/>
      <c r="Y3" s="5"/>
      <c r="Z3" s="253"/>
      <c r="AA3" s="5"/>
      <c r="AB3" s="5"/>
      <c r="AC3" s="5"/>
      <c r="AD3" s="5"/>
      <c r="AE3" s="6"/>
      <c r="AF3" s="963" t="s">
        <v>72</v>
      </c>
      <c r="AG3" s="7"/>
      <c r="AH3" s="5"/>
      <c r="AI3" s="5"/>
      <c r="AJ3" s="5"/>
      <c r="AK3" s="5"/>
      <c r="AL3" s="5"/>
      <c r="AM3" s="5"/>
      <c r="AN3" s="5"/>
      <c r="AO3" s="5"/>
      <c r="AP3" s="5"/>
      <c r="AQ3" s="5"/>
      <c r="AR3" s="5"/>
      <c r="AS3" s="5"/>
      <c r="AT3" s="5"/>
      <c r="AU3" s="6"/>
      <c r="AV3" s="963" t="s">
        <v>73</v>
      </c>
      <c r="AW3" s="5"/>
      <c r="AX3" s="5"/>
      <c r="AY3" s="6"/>
      <c r="AZ3" s="963" t="s">
        <v>141</v>
      </c>
      <c r="BA3" s="973"/>
    </row>
    <row r="4" spans="1:53" ht="60.75" thickBot="1">
      <c r="D4" s="906" t="s">
        <v>42</v>
      </c>
      <c r="E4" s="958"/>
      <c r="F4" s="909"/>
      <c r="G4" s="909" t="s">
        <v>65</v>
      </c>
      <c r="H4" s="909"/>
      <c r="I4" s="909"/>
      <c r="J4" s="909" t="s">
        <v>147</v>
      </c>
      <c r="K4" s="909"/>
      <c r="L4" s="909"/>
      <c r="M4" s="909" t="s">
        <v>272</v>
      </c>
      <c r="N4" s="909"/>
      <c r="O4" s="909"/>
      <c r="P4" s="909" t="s">
        <v>43</v>
      </c>
      <c r="Q4" s="909"/>
      <c r="R4" s="909"/>
      <c r="S4" s="909" t="s">
        <v>41</v>
      </c>
      <c r="T4" s="909"/>
      <c r="U4" s="909"/>
      <c r="V4" s="959" t="s">
        <v>342</v>
      </c>
      <c r="W4" s="960"/>
      <c r="X4" s="958"/>
      <c r="Y4" s="909" t="s">
        <v>52</v>
      </c>
      <c r="Z4" s="909"/>
      <c r="AA4" s="909"/>
      <c r="AB4" s="565" t="s">
        <v>50</v>
      </c>
      <c r="AC4" s="959" t="s">
        <v>85</v>
      </c>
      <c r="AD4" s="960"/>
      <c r="AE4" s="962"/>
      <c r="AF4" s="964"/>
      <c r="AG4" s="909" t="s">
        <v>70</v>
      </c>
      <c r="AH4" s="909"/>
      <c r="AI4" s="909"/>
      <c r="AJ4" s="909" t="s">
        <v>74</v>
      </c>
      <c r="AK4" s="909"/>
      <c r="AL4" s="909"/>
      <c r="AM4" s="909" t="s">
        <v>44</v>
      </c>
      <c r="AN4" s="909"/>
      <c r="AO4" s="909"/>
      <c r="AP4" s="909" t="s">
        <v>45</v>
      </c>
      <c r="AQ4" s="909"/>
      <c r="AR4" s="909"/>
      <c r="AS4" s="909" t="s">
        <v>46</v>
      </c>
      <c r="AT4" s="909"/>
      <c r="AU4" s="909"/>
      <c r="AV4" s="964"/>
      <c r="AW4" s="565" t="s">
        <v>86</v>
      </c>
      <c r="AX4" s="565" t="s">
        <v>71</v>
      </c>
      <c r="AY4" s="30" t="s">
        <v>47</v>
      </c>
      <c r="AZ4" s="964"/>
      <c r="BA4" s="974"/>
    </row>
    <row r="5" spans="1:53" ht="15.75" thickBot="1">
      <c r="A5" s="10" t="s">
        <v>0</v>
      </c>
      <c r="B5" s="10" t="s">
        <v>1</v>
      </c>
      <c r="C5" s="11" t="s">
        <v>54</v>
      </c>
      <c r="D5" s="584" t="s">
        <v>48</v>
      </c>
      <c r="E5" s="585" t="s">
        <v>160</v>
      </c>
      <c r="F5" s="586" t="s">
        <v>49</v>
      </c>
      <c r="G5" s="586" t="s">
        <v>48</v>
      </c>
      <c r="H5" s="586" t="s">
        <v>160</v>
      </c>
      <c r="I5" s="586" t="s">
        <v>49</v>
      </c>
      <c r="J5" s="586" t="s">
        <v>48</v>
      </c>
      <c r="K5" s="586" t="s">
        <v>160</v>
      </c>
      <c r="L5" s="586" t="s">
        <v>49</v>
      </c>
      <c r="M5" s="586" t="s">
        <v>48</v>
      </c>
      <c r="N5" s="586" t="s">
        <v>160</v>
      </c>
      <c r="O5" s="586" t="s">
        <v>49</v>
      </c>
      <c r="P5" s="586" t="s">
        <v>48</v>
      </c>
      <c r="Q5" s="586" t="s">
        <v>160</v>
      </c>
      <c r="R5" s="586" t="s">
        <v>49</v>
      </c>
      <c r="S5" s="586" t="s">
        <v>48</v>
      </c>
      <c r="T5" s="586" t="s">
        <v>160</v>
      </c>
      <c r="U5" s="586" t="s">
        <v>49</v>
      </c>
      <c r="V5" s="586" t="s">
        <v>48</v>
      </c>
      <c r="W5" s="586" t="s">
        <v>160</v>
      </c>
      <c r="X5" s="586" t="s">
        <v>49</v>
      </c>
      <c r="Y5" s="586" t="s">
        <v>51</v>
      </c>
      <c r="Z5" s="587" t="s">
        <v>160</v>
      </c>
      <c r="AA5" s="586" t="s">
        <v>49</v>
      </c>
      <c r="AB5" s="586" t="s">
        <v>51</v>
      </c>
      <c r="AC5" s="586" t="s">
        <v>48</v>
      </c>
      <c r="AD5" s="586" t="s">
        <v>160</v>
      </c>
      <c r="AE5" s="586" t="s">
        <v>49</v>
      </c>
      <c r="AF5" s="586" t="s">
        <v>49</v>
      </c>
      <c r="AG5" s="586" t="s">
        <v>48</v>
      </c>
      <c r="AH5" s="586" t="s">
        <v>160</v>
      </c>
      <c r="AI5" s="586" t="s">
        <v>49</v>
      </c>
      <c r="AJ5" s="586" t="s">
        <v>48</v>
      </c>
      <c r="AK5" s="586" t="s">
        <v>160</v>
      </c>
      <c r="AL5" s="586" t="s">
        <v>49</v>
      </c>
      <c r="AM5" s="586" t="s">
        <v>48</v>
      </c>
      <c r="AN5" s="586" t="s">
        <v>160</v>
      </c>
      <c r="AO5" s="586" t="s">
        <v>49</v>
      </c>
      <c r="AP5" s="586" t="s">
        <v>48</v>
      </c>
      <c r="AQ5" s="586" t="s">
        <v>161</v>
      </c>
      <c r="AR5" s="586" t="s">
        <v>49</v>
      </c>
      <c r="AS5" s="586" t="s">
        <v>48</v>
      </c>
      <c r="AT5" s="586" t="s">
        <v>160</v>
      </c>
      <c r="AU5" s="586" t="s">
        <v>49</v>
      </c>
      <c r="AV5" s="586" t="s">
        <v>49</v>
      </c>
      <c r="AW5" s="586" t="s">
        <v>49</v>
      </c>
      <c r="AX5" s="586" t="s">
        <v>49</v>
      </c>
      <c r="AY5" s="588" t="s">
        <v>49</v>
      </c>
      <c r="AZ5" s="46" t="s">
        <v>49</v>
      </c>
      <c r="BA5" s="592"/>
    </row>
    <row r="6" spans="1:53">
      <c r="A6" s="623" t="s">
        <v>33</v>
      </c>
      <c r="B6" s="624"/>
      <c r="C6" s="625"/>
      <c r="D6" s="341">
        <f>'5-Year Plan (2014-19)'!BC176</f>
        <v>0</v>
      </c>
      <c r="E6" s="341" t="str">
        <f>'5-Year Plan (2014-19)'!BD176</f>
        <v/>
      </c>
      <c r="F6" s="342">
        <f>'5-Year Plan (2014-19)'!BE176</f>
        <v>0</v>
      </c>
      <c r="G6" s="341">
        <f>'5-Year Plan (2014-19)'!BF176</f>
        <v>0</v>
      </c>
      <c r="H6" s="341" t="str">
        <f>'5-Year Plan (2014-19)'!BG176</f>
        <v/>
      </c>
      <c r="I6" s="342">
        <f>'5-Year Plan (2014-19)'!BH176</f>
        <v>0</v>
      </c>
      <c r="J6" s="341">
        <f>'5-Year Plan (2014-19)'!BI176</f>
        <v>0</v>
      </c>
      <c r="K6" s="341" t="str">
        <f>'5-Year Plan (2014-19)'!BJ176</f>
        <v/>
      </c>
      <c r="L6" s="342">
        <f>'5-Year Plan (2014-19)'!BK176</f>
        <v>0</v>
      </c>
      <c r="M6" s="341">
        <f>'5-Year Plan (2014-19)'!BL176</f>
        <v>0</v>
      </c>
      <c r="N6" s="341" t="str">
        <f>'5-Year Plan (2014-19)'!BM176</f>
        <v/>
      </c>
      <c r="O6" s="342">
        <f>'5-Year Plan (2014-19)'!BN176</f>
        <v>0</v>
      </c>
      <c r="P6" s="341">
        <f>'5-Year Plan (2014-19)'!BO176</f>
        <v>0</v>
      </c>
      <c r="Q6" s="341" t="str">
        <f>'5-Year Plan (2014-19)'!BP176</f>
        <v/>
      </c>
      <c r="R6" s="342">
        <f>'5-Year Plan (2014-19)'!BQ176</f>
        <v>0</v>
      </c>
      <c r="S6" s="341">
        <f>'5-Year Plan (2014-19)'!BR176</f>
        <v>0</v>
      </c>
      <c r="T6" s="341" t="str">
        <f>'5-Year Plan (2014-19)'!BS176</f>
        <v/>
      </c>
      <c r="U6" s="342">
        <f>'5-Year Plan (2014-19)'!BT176</f>
        <v>0</v>
      </c>
      <c r="V6" s="700"/>
      <c r="W6" s="342"/>
      <c r="X6" s="342"/>
      <c r="Y6" s="341">
        <f>'5-Year Plan (2014-19)'!BX176</f>
        <v>0</v>
      </c>
      <c r="Z6" s="343" t="str">
        <f>'5-Year Plan (2014-19)'!BY176</f>
        <v/>
      </c>
      <c r="AA6" s="342">
        <f>'5-Year Plan (2014-19)'!BZ176</f>
        <v>0</v>
      </c>
      <c r="AB6" s="341">
        <f>'5-Year Plan (2014-19)'!CA176</f>
        <v>0</v>
      </c>
      <c r="AC6" s="341">
        <f>'5-Year Plan (2014-19)'!CB176</f>
        <v>0</v>
      </c>
      <c r="AD6" s="341" t="str">
        <f>'5-Year Plan (2014-19)'!CC176</f>
        <v/>
      </c>
      <c r="AE6" s="342">
        <f>'5-Year Plan (2014-19)'!CD176</f>
        <v>0</v>
      </c>
      <c r="AF6" s="342">
        <f>'5-Year Plan (2014-19)'!CE176</f>
        <v>0</v>
      </c>
      <c r="AG6" s="341">
        <f>'5-Year Plan (2014-19)'!CF176</f>
        <v>0</v>
      </c>
      <c r="AH6" s="341" t="str">
        <f>'5-Year Plan (2014-19)'!CG176</f>
        <v/>
      </c>
      <c r="AI6" s="342">
        <f>'5-Year Plan (2014-19)'!CH176</f>
        <v>0</v>
      </c>
      <c r="AJ6" s="341">
        <f>'5-Year Plan (2014-19)'!CI176</f>
        <v>0</v>
      </c>
      <c r="AK6" s="341" t="str">
        <f>'5-Year Plan (2014-19)'!CJ176</f>
        <v/>
      </c>
      <c r="AL6" s="342">
        <f>'5-Year Plan (2014-19)'!CK176</f>
        <v>0</v>
      </c>
      <c r="AM6" s="341">
        <f>'5-Year Plan (2014-19)'!CL176</f>
        <v>0</v>
      </c>
      <c r="AN6" s="341" t="str">
        <f>'5-Year Plan (2014-19)'!CM176</f>
        <v/>
      </c>
      <c r="AO6" s="342">
        <f>'5-Year Plan (2014-19)'!CN176</f>
        <v>0</v>
      </c>
      <c r="AP6" s="341">
        <f>'5-Year Plan (2014-19)'!CO176</f>
        <v>0</v>
      </c>
      <c r="AQ6" s="341" t="str">
        <f>'5-Year Plan (2014-19)'!CP176</f>
        <v/>
      </c>
      <c r="AR6" s="342">
        <f>'5-Year Plan (2014-19)'!CQ176</f>
        <v>0</v>
      </c>
      <c r="AS6" s="341">
        <f>'5-Year Plan (2014-19)'!CR176</f>
        <v>0</v>
      </c>
      <c r="AT6" s="341" t="str">
        <f>'5-Year Plan (2014-19)'!CS176</f>
        <v/>
      </c>
      <c r="AU6" s="342">
        <f>'5-Year Plan (2014-19)'!CT176</f>
        <v>0</v>
      </c>
      <c r="AV6" s="342">
        <f>'5-Year Plan (2014-19)'!CU176</f>
        <v>0</v>
      </c>
      <c r="AW6" s="342">
        <f>'5-Year Plan (2014-19)'!CV176</f>
        <v>0</v>
      </c>
      <c r="AX6" s="342">
        <f>'5-Year Plan (2014-19)'!CW176</f>
        <v>0</v>
      </c>
      <c r="AY6" s="342">
        <f>'5-Year Plan (2014-19)'!CX176</f>
        <v>0</v>
      </c>
      <c r="AZ6" s="346">
        <f>'5-Year Plan (2014-19)'!CY176</f>
        <v>0</v>
      </c>
      <c r="BA6" s="593"/>
    </row>
    <row r="7" spans="1:53">
      <c r="A7" s="24"/>
      <c r="B7" s="27" t="s">
        <v>34</v>
      </c>
      <c r="C7" s="17" t="s">
        <v>1</v>
      </c>
      <c r="D7" s="32">
        <f>'5-Year Plan (2014-19)'!BC177</f>
        <v>0</v>
      </c>
      <c r="E7" s="32" t="str">
        <f>'5-Year Plan (2014-19)'!BD177</f>
        <v/>
      </c>
      <c r="F7" s="35">
        <f>'5-Year Plan (2014-19)'!BE177</f>
        <v>0</v>
      </c>
      <c r="G7" s="32">
        <f>'5-Year Plan (2014-19)'!BF177</f>
        <v>0</v>
      </c>
      <c r="H7" s="32">
        <f>'5-Year Plan (2014-19)'!BG177</f>
        <v>0</v>
      </c>
      <c r="I7" s="35">
        <f>'5-Year Plan (2014-19)'!BH177</f>
        <v>0</v>
      </c>
      <c r="J7" s="32">
        <f>'5-Year Plan (2014-19)'!BI177</f>
        <v>0</v>
      </c>
      <c r="K7" s="32" t="str">
        <f>'5-Year Plan (2014-19)'!BJ177</f>
        <v/>
      </c>
      <c r="L7" s="35">
        <f>'5-Year Plan (2014-19)'!BK177</f>
        <v>0</v>
      </c>
      <c r="M7" s="32">
        <f>'5-Year Plan (2014-19)'!BL177</f>
        <v>0</v>
      </c>
      <c r="N7" s="32" t="str">
        <f>'5-Year Plan (2014-19)'!BM177</f>
        <v/>
      </c>
      <c r="O7" s="35">
        <f>'5-Year Plan (2014-19)'!BN177</f>
        <v>0</v>
      </c>
      <c r="P7" s="32">
        <f>'5-Year Plan (2014-19)'!BO177</f>
        <v>0</v>
      </c>
      <c r="Q7" s="32" t="str">
        <f>'5-Year Plan (2014-19)'!BP177</f>
        <v/>
      </c>
      <c r="R7" s="35">
        <f>'5-Year Plan (2014-19)'!BQ177</f>
        <v>0</v>
      </c>
      <c r="S7" s="32">
        <f>'5-Year Plan (2014-19)'!BR177</f>
        <v>0</v>
      </c>
      <c r="T7" s="32" t="str">
        <f>'5-Year Plan (2014-19)'!BS177</f>
        <v/>
      </c>
      <c r="U7" s="35">
        <f>'5-Year Plan (2014-19)'!BT177</f>
        <v>0</v>
      </c>
      <c r="V7" s="669"/>
      <c r="W7" s="35"/>
      <c r="X7" s="35"/>
      <c r="Y7" s="32">
        <f>'5-Year Plan (2014-19)'!BX177</f>
        <v>0</v>
      </c>
      <c r="Z7" s="229" t="str">
        <f>'5-Year Plan (2014-19)'!BY177</f>
        <v/>
      </c>
      <c r="AA7" s="35">
        <f>'5-Year Plan (2014-19)'!BZ177</f>
        <v>0</v>
      </c>
      <c r="AB7" s="32">
        <f>'5-Year Plan (2014-19)'!CA177</f>
        <v>0</v>
      </c>
      <c r="AC7" s="32">
        <f>'5-Year Plan (2014-19)'!CB177</f>
        <v>0</v>
      </c>
      <c r="AD7" s="32" t="str">
        <f>'5-Year Plan (2014-19)'!CC177</f>
        <v/>
      </c>
      <c r="AE7" s="35">
        <f>'5-Year Plan (2014-19)'!CD177</f>
        <v>0</v>
      </c>
      <c r="AF7" s="35">
        <f>'5-Year Plan (2014-19)'!CE177</f>
        <v>0</v>
      </c>
      <c r="AG7" s="32">
        <f>'5-Year Plan (2014-19)'!CF177</f>
        <v>0</v>
      </c>
      <c r="AH7" s="32" t="str">
        <f>'5-Year Plan (2014-19)'!CG177</f>
        <v/>
      </c>
      <c r="AI7" s="35">
        <f>'5-Year Plan (2014-19)'!CH177</f>
        <v>0</v>
      </c>
      <c r="AJ7" s="32">
        <f>'5-Year Plan (2014-19)'!CI177</f>
        <v>0</v>
      </c>
      <c r="AK7" s="32" t="str">
        <f>'5-Year Plan (2014-19)'!CJ177</f>
        <v/>
      </c>
      <c r="AL7" s="35">
        <f>'5-Year Plan (2014-19)'!CK177</f>
        <v>0</v>
      </c>
      <c r="AM7" s="32">
        <f>'5-Year Plan (2014-19)'!CL177</f>
        <v>0</v>
      </c>
      <c r="AN7" s="32" t="str">
        <f>'5-Year Plan (2014-19)'!CM177</f>
        <v/>
      </c>
      <c r="AO7" s="35">
        <f>'5-Year Plan (2014-19)'!CN177</f>
        <v>0</v>
      </c>
      <c r="AP7" s="32">
        <f>'5-Year Plan (2014-19)'!CO177</f>
        <v>0</v>
      </c>
      <c r="AQ7" s="32" t="str">
        <f>'5-Year Plan (2014-19)'!CP177</f>
        <v/>
      </c>
      <c r="AR7" s="35">
        <f>'5-Year Plan (2014-19)'!CQ177</f>
        <v>0</v>
      </c>
      <c r="AS7" s="32">
        <f>'5-Year Plan (2014-19)'!CR177</f>
        <v>0</v>
      </c>
      <c r="AT7" s="32" t="str">
        <f>'5-Year Plan (2014-19)'!CS177</f>
        <v/>
      </c>
      <c r="AU7" s="35">
        <f>'5-Year Plan (2014-19)'!CT177</f>
        <v>0</v>
      </c>
      <c r="AV7" s="35">
        <f>'5-Year Plan (2014-19)'!CU177</f>
        <v>0</v>
      </c>
      <c r="AW7" s="35">
        <f>'5-Year Plan (2014-19)'!CV177</f>
        <v>0</v>
      </c>
      <c r="AX7" s="35">
        <f>'5-Year Plan (2014-19)'!CW177</f>
        <v>5000</v>
      </c>
      <c r="AY7" s="399">
        <f>'5-Year Plan (2014-19)'!CX177</f>
        <v>0</v>
      </c>
      <c r="AZ7" s="45">
        <f>'5-Year Plan (2014-19)'!CY177</f>
        <v>5000</v>
      </c>
      <c r="BA7" s="593"/>
    </row>
    <row r="8" spans="1:53">
      <c r="A8" s="24"/>
      <c r="B8" s="16"/>
      <c r="C8" s="17" t="s">
        <v>55</v>
      </c>
      <c r="D8" s="32">
        <f>'5-Year Plan (2014-19)'!BC178</f>
        <v>0</v>
      </c>
      <c r="E8" s="32" t="str">
        <f>'5-Year Plan (2014-19)'!BD178</f>
        <v/>
      </c>
      <c r="F8" s="35">
        <f>'5-Year Plan (2014-19)'!BE178</f>
        <v>0</v>
      </c>
      <c r="G8" s="32">
        <f>'5-Year Plan (2014-19)'!BF178</f>
        <v>20</v>
      </c>
      <c r="H8" s="32">
        <f>'5-Year Plan (2014-19)'!BG178</f>
        <v>18</v>
      </c>
      <c r="I8" s="35">
        <f>'5-Year Plan (2014-19)'!BH178</f>
        <v>360</v>
      </c>
      <c r="J8" s="32">
        <f>'5-Year Plan (2014-19)'!BI178</f>
        <v>0</v>
      </c>
      <c r="K8" s="32" t="str">
        <f>'5-Year Plan (2014-19)'!BJ178</f>
        <v/>
      </c>
      <c r="L8" s="35">
        <f>'5-Year Plan (2014-19)'!BK178</f>
        <v>0</v>
      </c>
      <c r="M8" s="32">
        <f>'5-Year Plan (2014-19)'!BL178</f>
        <v>0</v>
      </c>
      <c r="N8" s="32" t="str">
        <f>'5-Year Plan (2014-19)'!BM178</f>
        <v/>
      </c>
      <c r="O8" s="35">
        <f>'5-Year Plan (2014-19)'!BN178</f>
        <v>0</v>
      </c>
      <c r="P8" s="32">
        <f>'5-Year Plan (2014-19)'!BO178</f>
        <v>0</v>
      </c>
      <c r="Q8" s="32" t="str">
        <f>'5-Year Plan (2014-19)'!BP178</f>
        <v/>
      </c>
      <c r="R8" s="35">
        <f>'5-Year Plan (2014-19)'!BQ178</f>
        <v>0</v>
      </c>
      <c r="S8" s="32">
        <f>'5-Year Plan (2014-19)'!BR178</f>
        <v>0</v>
      </c>
      <c r="T8" s="32">
        <f>'5-Year Plan (2014-19)'!BS178</f>
        <v>0</v>
      </c>
      <c r="U8" s="35">
        <f>'5-Year Plan (2014-19)'!BT178</f>
        <v>0</v>
      </c>
      <c r="V8" s="669"/>
      <c r="W8" s="35"/>
      <c r="X8" s="35"/>
      <c r="Y8" s="32">
        <f>'5-Year Plan (2014-19)'!BX178</f>
        <v>0</v>
      </c>
      <c r="Z8" s="229">
        <f>'5-Year Plan (2014-19)'!BY178</f>
        <v>0</v>
      </c>
      <c r="AA8" s="35">
        <f>'5-Year Plan (2014-19)'!BZ178</f>
        <v>0</v>
      </c>
      <c r="AB8" s="32">
        <f>'5-Year Plan (2014-19)'!CA178</f>
        <v>16000</v>
      </c>
      <c r="AC8" s="32">
        <f>'5-Year Plan (2014-19)'!CB178</f>
        <v>0</v>
      </c>
      <c r="AD8" s="32" t="str">
        <f>'5-Year Plan (2014-19)'!CC178</f>
        <v/>
      </c>
      <c r="AE8" s="35">
        <f>'5-Year Plan (2014-19)'!CD178</f>
        <v>0</v>
      </c>
      <c r="AF8" s="35">
        <f>'5-Year Plan (2014-19)'!CE178</f>
        <v>360</v>
      </c>
      <c r="AG8" s="32">
        <f>'5-Year Plan (2014-19)'!CF178</f>
        <v>300</v>
      </c>
      <c r="AH8" s="32">
        <f>'5-Year Plan (2014-19)'!CG178</f>
        <v>20</v>
      </c>
      <c r="AI8" s="35">
        <f>'5-Year Plan (2014-19)'!CH178</f>
        <v>6000</v>
      </c>
      <c r="AJ8" s="32">
        <f>'5-Year Plan (2014-19)'!CI178</f>
        <v>0</v>
      </c>
      <c r="AK8" s="32" t="str">
        <f>'5-Year Plan (2014-19)'!CJ178</f>
        <v/>
      </c>
      <c r="AL8" s="35">
        <f>'5-Year Plan (2014-19)'!CK178</f>
        <v>0</v>
      </c>
      <c r="AM8" s="32">
        <f>'5-Year Plan (2014-19)'!CL178</f>
        <v>0</v>
      </c>
      <c r="AN8" s="32" t="str">
        <f>'5-Year Plan (2014-19)'!CM178</f>
        <v/>
      </c>
      <c r="AO8" s="35">
        <f>'5-Year Plan (2014-19)'!CN178</f>
        <v>0</v>
      </c>
      <c r="AP8" s="32">
        <f>'5-Year Plan (2014-19)'!CO178</f>
        <v>2200</v>
      </c>
      <c r="AQ8" s="32">
        <f>'5-Year Plan (2014-19)'!CP178</f>
        <v>222</v>
      </c>
      <c r="AR8" s="35">
        <f>'5-Year Plan (2014-19)'!CQ178</f>
        <v>488400</v>
      </c>
      <c r="AS8" s="32">
        <f>'5-Year Plan (2014-19)'!CR178</f>
        <v>0</v>
      </c>
      <c r="AT8" s="32" t="str">
        <f>'5-Year Plan (2014-19)'!CS178</f>
        <v/>
      </c>
      <c r="AU8" s="35">
        <f>'5-Year Plan (2014-19)'!CT178</f>
        <v>0</v>
      </c>
      <c r="AV8" s="35">
        <f>'5-Year Plan (2014-19)'!CU178</f>
        <v>494400</v>
      </c>
      <c r="AW8" s="35">
        <f>'5-Year Plan (2014-19)'!CV178</f>
        <v>0</v>
      </c>
      <c r="AX8" s="35">
        <f>'5-Year Plan (2014-19)'!CW178</f>
        <v>0</v>
      </c>
      <c r="AY8" s="399">
        <f>'5-Year Plan (2014-19)'!CX178</f>
        <v>49476</v>
      </c>
      <c r="AZ8" s="45">
        <f>'5-Year Plan (2014-19)'!CY178</f>
        <v>544236</v>
      </c>
      <c r="BA8" s="593"/>
    </row>
    <row r="9" spans="1:53">
      <c r="A9" s="24"/>
      <c r="B9" s="16"/>
      <c r="C9" s="17" t="s">
        <v>56</v>
      </c>
      <c r="D9" s="32">
        <f>'5-Year Plan (2014-19)'!BC179</f>
        <v>0</v>
      </c>
      <c r="E9" s="32" t="str">
        <f>'5-Year Plan (2014-19)'!BD179</f>
        <v/>
      </c>
      <c r="F9" s="35">
        <f>'5-Year Plan (2014-19)'!BE179</f>
        <v>0</v>
      </c>
      <c r="G9" s="32">
        <f>'5-Year Plan (2014-19)'!BF179</f>
        <v>0</v>
      </c>
      <c r="H9" s="32" t="str">
        <f>'5-Year Plan (2014-19)'!BG179</f>
        <v/>
      </c>
      <c r="I9" s="35">
        <f>'5-Year Plan (2014-19)'!BH179</f>
        <v>0</v>
      </c>
      <c r="J9" s="32">
        <f>'5-Year Plan (2014-19)'!BI179</f>
        <v>0</v>
      </c>
      <c r="K9" s="32" t="str">
        <f>'5-Year Plan (2014-19)'!BJ179</f>
        <v/>
      </c>
      <c r="L9" s="35">
        <f>'5-Year Plan (2014-19)'!BK179</f>
        <v>0</v>
      </c>
      <c r="M9" s="32">
        <f>'5-Year Plan (2014-19)'!BL179</f>
        <v>0</v>
      </c>
      <c r="N9" s="32" t="str">
        <f>'5-Year Plan (2014-19)'!BM179</f>
        <v/>
      </c>
      <c r="O9" s="35">
        <f>'5-Year Plan (2014-19)'!BN179</f>
        <v>0</v>
      </c>
      <c r="P9" s="32">
        <f>'5-Year Plan (2014-19)'!BO179</f>
        <v>0</v>
      </c>
      <c r="Q9" s="32" t="str">
        <f>'5-Year Plan (2014-19)'!BP179</f>
        <v/>
      </c>
      <c r="R9" s="35">
        <f>'5-Year Plan (2014-19)'!BQ179</f>
        <v>0</v>
      </c>
      <c r="S9" s="32">
        <f>'5-Year Plan (2014-19)'!BR179</f>
        <v>0</v>
      </c>
      <c r="T9" s="32" t="str">
        <f>'5-Year Plan (2014-19)'!BS179</f>
        <v/>
      </c>
      <c r="U9" s="35">
        <f>'5-Year Plan (2014-19)'!BT179</f>
        <v>0</v>
      </c>
      <c r="V9" s="669"/>
      <c r="W9" s="35"/>
      <c r="X9" s="35"/>
      <c r="Y9" s="32">
        <f>'5-Year Plan (2014-19)'!BX179</f>
        <v>0</v>
      </c>
      <c r="Z9" s="229" t="str">
        <f>'5-Year Plan (2014-19)'!BY179</f>
        <v/>
      </c>
      <c r="AA9" s="35">
        <f>'5-Year Plan (2014-19)'!BZ179</f>
        <v>0</v>
      </c>
      <c r="AB9" s="32">
        <f>'5-Year Plan (2014-19)'!CA179</f>
        <v>0</v>
      </c>
      <c r="AC9" s="32">
        <f>'5-Year Plan (2014-19)'!CB179</f>
        <v>0</v>
      </c>
      <c r="AD9" s="32" t="str">
        <f>'5-Year Plan (2014-19)'!CC179</f>
        <v/>
      </c>
      <c r="AE9" s="35">
        <f>'5-Year Plan (2014-19)'!CD179</f>
        <v>0</v>
      </c>
      <c r="AF9" s="35">
        <f>'5-Year Plan (2014-19)'!CE179</f>
        <v>0</v>
      </c>
      <c r="AG9" s="32">
        <f>'5-Year Plan (2014-19)'!CF179</f>
        <v>45</v>
      </c>
      <c r="AH9" s="32">
        <f>'5-Year Plan (2014-19)'!CG179</f>
        <v>89</v>
      </c>
      <c r="AI9" s="35">
        <f>'5-Year Plan (2014-19)'!CH179</f>
        <v>4005</v>
      </c>
      <c r="AJ9" s="32">
        <f>'5-Year Plan (2014-19)'!CI179</f>
        <v>0</v>
      </c>
      <c r="AK9" s="32" t="str">
        <f>'5-Year Plan (2014-19)'!CJ179</f>
        <v/>
      </c>
      <c r="AL9" s="35">
        <f>'5-Year Plan (2014-19)'!CK179</f>
        <v>0</v>
      </c>
      <c r="AM9" s="32">
        <f>'5-Year Plan (2014-19)'!CL179</f>
        <v>18</v>
      </c>
      <c r="AN9" s="32">
        <f>'5-Year Plan (2014-19)'!CM179</f>
        <v>1850</v>
      </c>
      <c r="AO9" s="35">
        <f>'5-Year Plan (2014-19)'!CN179</f>
        <v>33300</v>
      </c>
      <c r="AP9" s="32">
        <f>'5-Year Plan (2014-19)'!CO179</f>
        <v>0</v>
      </c>
      <c r="AQ9" s="32" t="str">
        <f>'5-Year Plan (2014-19)'!CP179</f>
        <v/>
      </c>
      <c r="AR9" s="35">
        <f>'5-Year Plan (2014-19)'!CQ179</f>
        <v>0</v>
      </c>
      <c r="AS9" s="32">
        <f>'5-Year Plan (2014-19)'!CR179</f>
        <v>0</v>
      </c>
      <c r="AT9" s="32" t="str">
        <f>'5-Year Plan (2014-19)'!CS179</f>
        <v/>
      </c>
      <c r="AU9" s="35">
        <f>'5-Year Plan (2014-19)'!CT179</f>
        <v>0</v>
      </c>
      <c r="AV9" s="35">
        <f>'5-Year Plan (2014-19)'!CU179</f>
        <v>37305</v>
      </c>
      <c r="AW9" s="35">
        <f>'5-Year Plan (2014-19)'!CV179</f>
        <v>0</v>
      </c>
      <c r="AX9" s="35">
        <f>'5-Year Plan (2014-19)'!CW179</f>
        <v>0</v>
      </c>
      <c r="AY9" s="399">
        <f>'5-Year Plan (2014-19)'!CX179</f>
        <v>3730.5</v>
      </c>
      <c r="AZ9" s="45">
        <f>'5-Year Plan (2014-19)'!CY179</f>
        <v>41035.5</v>
      </c>
      <c r="BA9" s="593"/>
    </row>
    <row r="10" spans="1:53">
      <c r="A10" s="24"/>
      <c r="B10" s="16"/>
      <c r="C10" s="17" t="s">
        <v>279</v>
      </c>
      <c r="D10" s="32">
        <f>'5-Year Plan (2014-19)'!BC182</f>
        <v>0</v>
      </c>
      <c r="E10" s="32" t="str">
        <f>'5-Year Plan (2014-19)'!BD182</f>
        <v/>
      </c>
      <c r="F10" s="35">
        <f>'5-Year Plan (2014-19)'!BE182</f>
        <v>0</v>
      </c>
      <c r="G10" s="32">
        <f>'5-Year Plan (2014-19)'!BF182</f>
        <v>0</v>
      </c>
      <c r="H10" s="32" t="str">
        <f>'5-Year Plan (2014-19)'!BG182</f>
        <v/>
      </c>
      <c r="I10" s="35">
        <f>'5-Year Plan (2014-19)'!BH182</f>
        <v>0</v>
      </c>
      <c r="J10" s="32">
        <f>'5-Year Plan (2014-19)'!BI182</f>
        <v>0</v>
      </c>
      <c r="K10" s="32" t="str">
        <f>'5-Year Plan (2014-19)'!BJ182</f>
        <v/>
      </c>
      <c r="L10" s="35">
        <f>'5-Year Plan (2014-19)'!BK182</f>
        <v>0</v>
      </c>
      <c r="M10" s="32">
        <f>'5-Year Plan (2014-19)'!BL182</f>
        <v>0</v>
      </c>
      <c r="N10" s="32" t="str">
        <f>'5-Year Plan (2014-19)'!BM182</f>
        <v/>
      </c>
      <c r="O10" s="35">
        <f>'5-Year Plan (2014-19)'!BN182</f>
        <v>0</v>
      </c>
      <c r="P10" s="32">
        <f>'5-Year Plan (2014-19)'!BO182</f>
        <v>0</v>
      </c>
      <c r="Q10" s="32" t="str">
        <f>'5-Year Plan (2014-19)'!BP182</f>
        <v/>
      </c>
      <c r="R10" s="35">
        <f>'5-Year Plan (2014-19)'!BQ182</f>
        <v>0</v>
      </c>
      <c r="S10" s="32">
        <f>'5-Year Plan (2014-19)'!BR182</f>
        <v>0</v>
      </c>
      <c r="T10" s="32" t="str">
        <f>'5-Year Plan (2014-19)'!BS182</f>
        <v/>
      </c>
      <c r="U10" s="35">
        <f>'5-Year Plan (2014-19)'!BT182</f>
        <v>0</v>
      </c>
      <c r="V10" s="669"/>
      <c r="W10" s="35"/>
      <c r="X10" s="35"/>
      <c r="Y10" s="32">
        <f>'5-Year Plan (2014-19)'!BX182</f>
        <v>0</v>
      </c>
      <c r="Z10" s="229" t="str">
        <f>'5-Year Plan (2014-19)'!BY182</f>
        <v/>
      </c>
      <c r="AA10" s="35">
        <f>'5-Year Plan (2014-19)'!BZ182</f>
        <v>0</v>
      </c>
      <c r="AB10" s="32">
        <f>'5-Year Plan (2014-19)'!CA182</f>
        <v>0</v>
      </c>
      <c r="AC10" s="32">
        <f>'5-Year Plan (2014-19)'!CB182</f>
        <v>0</v>
      </c>
      <c r="AD10" s="32" t="str">
        <f>'5-Year Plan (2014-19)'!CC182</f>
        <v/>
      </c>
      <c r="AE10" s="35">
        <f>'5-Year Plan (2014-19)'!CD182</f>
        <v>0</v>
      </c>
      <c r="AF10" s="35">
        <f>'5-Year Plan (2014-19)'!CE182</f>
        <v>0</v>
      </c>
      <c r="AG10" s="32">
        <f>'5-Year Plan (2014-19)'!CF182</f>
        <v>1000</v>
      </c>
      <c r="AH10" s="32">
        <f>'5-Year Plan (2014-19)'!CG182</f>
        <v>20</v>
      </c>
      <c r="AI10" s="35">
        <f>'5-Year Plan (2014-19)'!CH182</f>
        <v>20000</v>
      </c>
      <c r="AJ10" s="32">
        <f>'5-Year Plan (2014-19)'!CI182</f>
        <v>0</v>
      </c>
      <c r="AK10" s="32" t="str">
        <f>'5-Year Plan (2014-19)'!CJ182</f>
        <v/>
      </c>
      <c r="AL10" s="35">
        <f>'5-Year Plan (2014-19)'!CK182</f>
        <v>0</v>
      </c>
      <c r="AM10" s="32">
        <f>'5-Year Plan (2014-19)'!CL182</f>
        <v>0</v>
      </c>
      <c r="AN10" s="32" t="str">
        <f>'5-Year Plan (2014-19)'!CM182</f>
        <v/>
      </c>
      <c r="AO10" s="35">
        <f>'5-Year Plan (2014-19)'!CN182</f>
        <v>0</v>
      </c>
      <c r="AP10" s="32">
        <f>'5-Year Plan (2014-19)'!CO182</f>
        <v>500</v>
      </c>
      <c r="AQ10" s="32">
        <f>'5-Year Plan (2014-19)'!CP182</f>
        <v>222</v>
      </c>
      <c r="AR10" s="35">
        <f>'5-Year Plan (2014-19)'!CQ182</f>
        <v>111000</v>
      </c>
      <c r="AS10" s="32">
        <f>'5-Year Plan (2014-19)'!CR182</f>
        <v>0</v>
      </c>
      <c r="AT10" s="32" t="str">
        <f>'5-Year Plan (2014-19)'!CS182</f>
        <v/>
      </c>
      <c r="AU10" s="35">
        <f>'5-Year Plan (2014-19)'!CT182</f>
        <v>0</v>
      </c>
      <c r="AV10" s="35">
        <f>'5-Year Plan (2014-19)'!CU182</f>
        <v>131000</v>
      </c>
      <c r="AW10" s="35">
        <f>'5-Year Plan (2014-19)'!CV182</f>
        <v>0</v>
      </c>
      <c r="AX10" s="35">
        <f>'5-Year Plan (2014-19)'!CW182</f>
        <v>0</v>
      </c>
      <c r="AY10" s="399">
        <f>'5-Year Plan (2014-19)'!CX182</f>
        <v>13100</v>
      </c>
      <c r="AZ10" s="45">
        <f>'5-Year Plan (2014-19)'!CY182</f>
        <v>144100</v>
      </c>
      <c r="BA10" s="593"/>
    </row>
    <row r="11" spans="1:53">
      <c r="A11" s="24"/>
      <c r="B11" s="16"/>
      <c r="C11" s="17" t="s">
        <v>280</v>
      </c>
      <c r="D11" s="32">
        <f>'5-Year Plan (2014-19)'!BC183</f>
        <v>0</v>
      </c>
      <c r="E11" s="32" t="str">
        <f>'5-Year Plan (2014-19)'!BD183</f>
        <v/>
      </c>
      <c r="F11" s="35">
        <f>'5-Year Plan (2014-19)'!BE183</f>
        <v>0</v>
      </c>
      <c r="G11" s="32">
        <f>'5-Year Plan (2014-19)'!BF183</f>
        <v>0</v>
      </c>
      <c r="H11" s="32" t="str">
        <f>'5-Year Plan (2014-19)'!BG183</f>
        <v/>
      </c>
      <c r="I11" s="35">
        <f>'5-Year Plan (2014-19)'!BH183</f>
        <v>0</v>
      </c>
      <c r="J11" s="32">
        <f>'5-Year Plan (2014-19)'!BI183</f>
        <v>0</v>
      </c>
      <c r="K11" s="32" t="str">
        <f>'5-Year Plan (2014-19)'!BJ183</f>
        <v/>
      </c>
      <c r="L11" s="35">
        <f>'5-Year Plan (2014-19)'!BK183</f>
        <v>0</v>
      </c>
      <c r="M11" s="32">
        <f>'5-Year Plan (2014-19)'!BL183</f>
        <v>0</v>
      </c>
      <c r="N11" s="32" t="str">
        <f>'5-Year Plan (2014-19)'!BM183</f>
        <v/>
      </c>
      <c r="O11" s="35">
        <f>'5-Year Plan (2014-19)'!BN183</f>
        <v>0</v>
      </c>
      <c r="P11" s="32">
        <f>'5-Year Plan (2014-19)'!BO183</f>
        <v>0</v>
      </c>
      <c r="Q11" s="32" t="str">
        <f>'5-Year Plan (2014-19)'!BP183</f>
        <v/>
      </c>
      <c r="R11" s="35">
        <f>'5-Year Plan (2014-19)'!BQ183</f>
        <v>0</v>
      </c>
      <c r="S11" s="32">
        <f>'5-Year Plan (2014-19)'!BR183</f>
        <v>0</v>
      </c>
      <c r="T11" s="32" t="str">
        <f>'5-Year Plan (2014-19)'!BS183</f>
        <v/>
      </c>
      <c r="U11" s="35">
        <f>'5-Year Plan (2014-19)'!BT183</f>
        <v>0</v>
      </c>
      <c r="V11" s="669"/>
      <c r="W11" s="35"/>
      <c r="X11" s="35"/>
      <c r="Y11" s="32">
        <f>'5-Year Plan (2014-19)'!BX183</f>
        <v>0</v>
      </c>
      <c r="Z11" s="229" t="str">
        <f>'5-Year Plan (2014-19)'!BY183</f>
        <v/>
      </c>
      <c r="AA11" s="35">
        <f>'5-Year Plan (2014-19)'!BZ183</f>
        <v>0</v>
      </c>
      <c r="AB11" s="32">
        <f>'5-Year Plan (2014-19)'!CA183</f>
        <v>0</v>
      </c>
      <c r="AC11" s="32">
        <f>'5-Year Plan (2014-19)'!CB183</f>
        <v>0</v>
      </c>
      <c r="AD11" s="32" t="str">
        <f>'5-Year Plan (2014-19)'!CC183</f>
        <v/>
      </c>
      <c r="AE11" s="35">
        <f>'5-Year Plan (2014-19)'!CD183</f>
        <v>0</v>
      </c>
      <c r="AF11" s="35">
        <f>'5-Year Plan (2014-19)'!CE183</f>
        <v>0</v>
      </c>
      <c r="AG11" s="32">
        <f>'5-Year Plan (2014-19)'!CF183</f>
        <v>0</v>
      </c>
      <c r="AH11" s="32" t="str">
        <f>'5-Year Plan (2014-19)'!CG183</f>
        <v/>
      </c>
      <c r="AI11" s="35">
        <f>'5-Year Plan (2014-19)'!CH183</f>
        <v>0</v>
      </c>
      <c r="AJ11" s="32">
        <f>'5-Year Plan (2014-19)'!CI183</f>
        <v>0</v>
      </c>
      <c r="AK11" s="32" t="str">
        <f>'5-Year Plan (2014-19)'!CJ183</f>
        <v/>
      </c>
      <c r="AL11" s="35">
        <f>'5-Year Plan (2014-19)'!CK183</f>
        <v>0</v>
      </c>
      <c r="AM11" s="32">
        <f>'5-Year Plan (2014-19)'!CL183</f>
        <v>0</v>
      </c>
      <c r="AN11" s="32" t="str">
        <f>'5-Year Plan (2014-19)'!CM183</f>
        <v/>
      </c>
      <c r="AO11" s="35">
        <f>'5-Year Plan (2014-19)'!CN183</f>
        <v>0</v>
      </c>
      <c r="AP11" s="32">
        <f>'5-Year Plan (2014-19)'!CO183</f>
        <v>0</v>
      </c>
      <c r="AQ11" s="32" t="str">
        <f>'5-Year Plan (2014-19)'!CP183</f>
        <v/>
      </c>
      <c r="AR11" s="35">
        <f>'5-Year Plan (2014-19)'!CQ183</f>
        <v>0</v>
      </c>
      <c r="AS11" s="32">
        <f>'5-Year Plan (2014-19)'!CR183</f>
        <v>0</v>
      </c>
      <c r="AT11" s="32" t="str">
        <f>'5-Year Plan (2014-19)'!CS183</f>
        <v/>
      </c>
      <c r="AU11" s="35">
        <f>'5-Year Plan (2014-19)'!CT183</f>
        <v>0</v>
      </c>
      <c r="AV11" s="35">
        <f>'5-Year Plan (2014-19)'!CU183</f>
        <v>0</v>
      </c>
      <c r="AW11" s="35">
        <f>'5-Year Plan (2014-19)'!CV183</f>
        <v>0</v>
      </c>
      <c r="AX11" s="35">
        <f>'5-Year Plan (2014-19)'!CW183</f>
        <v>0</v>
      </c>
      <c r="AY11" s="399">
        <f>'5-Year Plan (2014-19)'!CX183</f>
        <v>0</v>
      </c>
      <c r="AZ11" s="45">
        <f>'5-Year Plan (2014-19)'!CY183</f>
        <v>0</v>
      </c>
      <c r="BA11" s="593"/>
    </row>
    <row r="12" spans="1:53">
      <c r="A12" s="24"/>
      <c r="B12" s="16"/>
      <c r="C12" s="17" t="s">
        <v>282</v>
      </c>
      <c r="D12" s="32">
        <f>'5-Year Plan (2014-19)'!BC184</f>
        <v>0</v>
      </c>
      <c r="E12" s="32" t="str">
        <f>'5-Year Plan (2014-19)'!BD184</f>
        <v/>
      </c>
      <c r="F12" s="35">
        <f>'5-Year Plan (2014-19)'!BE184</f>
        <v>0</v>
      </c>
      <c r="G12" s="32">
        <f>'5-Year Plan (2014-19)'!BF184</f>
        <v>0</v>
      </c>
      <c r="H12" s="32" t="str">
        <f>'5-Year Plan (2014-19)'!BG184</f>
        <v/>
      </c>
      <c r="I12" s="35">
        <f>'5-Year Plan (2014-19)'!BH184</f>
        <v>0</v>
      </c>
      <c r="J12" s="32">
        <f>'5-Year Plan (2014-19)'!BI184</f>
        <v>0</v>
      </c>
      <c r="K12" s="32" t="str">
        <f>'5-Year Plan (2014-19)'!BJ184</f>
        <v/>
      </c>
      <c r="L12" s="35">
        <f>'5-Year Plan (2014-19)'!BK184</f>
        <v>0</v>
      </c>
      <c r="M12" s="32">
        <f>'5-Year Plan (2014-19)'!BL184</f>
        <v>0</v>
      </c>
      <c r="N12" s="32" t="str">
        <f>'5-Year Plan (2014-19)'!BM184</f>
        <v/>
      </c>
      <c r="O12" s="35">
        <f>'5-Year Plan (2014-19)'!BN184</f>
        <v>0</v>
      </c>
      <c r="P12" s="32">
        <f>'5-Year Plan (2014-19)'!BO184</f>
        <v>0</v>
      </c>
      <c r="Q12" s="32" t="str">
        <f>'5-Year Plan (2014-19)'!BP184</f>
        <v/>
      </c>
      <c r="R12" s="35">
        <f>'5-Year Plan (2014-19)'!BQ184</f>
        <v>0</v>
      </c>
      <c r="S12" s="32">
        <f>'5-Year Plan (2014-19)'!BR184</f>
        <v>0</v>
      </c>
      <c r="T12" s="32" t="str">
        <f>'5-Year Plan (2014-19)'!BS184</f>
        <v/>
      </c>
      <c r="U12" s="35">
        <f>'5-Year Plan (2014-19)'!BT184</f>
        <v>0</v>
      </c>
      <c r="V12" s="669"/>
      <c r="W12" s="35"/>
      <c r="X12" s="35"/>
      <c r="Y12" s="32">
        <f>'5-Year Plan (2014-19)'!BX184</f>
        <v>0</v>
      </c>
      <c r="Z12" s="229" t="str">
        <f>'5-Year Plan (2014-19)'!BY184</f>
        <v/>
      </c>
      <c r="AA12" s="35">
        <f>'5-Year Plan (2014-19)'!BZ184</f>
        <v>0</v>
      </c>
      <c r="AB12" s="32">
        <f>'5-Year Plan (2014-19)'!CA184</f>
        <v>0</v>
      </c>
      <c r="AC12" s="32">
        <f>'5-Year Plan (2014-19)'!CB184</f>
        <v>0</v>
      </c>
      <c r="AD12" s="32" t="str">
        <f>'5-Year Plan (2014-19)'!CC184</f>
        <v/>
      </c>
      <c r="AE12" s="35">
        <f>'5-Year Plan (2014-19)'!CD184</f>
        <v>0</v>
      </c>
      <c r="AF12" s="35">
        <f>'5-Year Plan (2014-19)'!CE184</f>
        <v>0</v>
      </c>
      <c r="AG12" s="32">
        <f>'5-Year Plan (2014-19)'!CF184</f>
        <v>1200</v>
      </c>
      <c r="AH12" s="32">
        <f>'5-Year Plan (2014-19)'!CG184</f>
        <v>20</v>
      </c>
      <c r="AI12" s="35">
        <f>'5-Year Plan (2014-19)'!CH184</f>
        <v>24000</v>
      </c>
      <c r="AJ12" s="32">
        <f>'5-Year Plan (2014-19)'!CI184</f>
        <v>0</v>
      </c>
      <c r="AK12" s="32" t="str">
        <f>'5-Year Plan (2014-19)'!CJ184</f>
        <v/>
      </c>
      <c r="AL12" s="35">
        <f>'5-Year Plan (2014-19)'!CK184</f>
        <v>0</v>
      </c>
      <c r="AM12" s="32">
        <f>'5-Year Plan (2014-19)'!CL184</f>
        <v>0</v>
      </c>
      <c r="AN12" s="32" t="str">
        <f>'5-Year Plan (2014-19)'!CM184</f>
        <v/>
      </c>
      <c r="AO12" s="35">
        <f>'5-Year Plan (2014-19)'!CN184</f>
        <v>0</v>
      </c>
      <c r="AP12" s="32">
        <f>'5-Year Plan (2014-19)'!CO184</f>
        <v>600</v>
      </c>
      <c r="AQ12" s="32">
        <f>'5-Year Plan (2014-19)'!CP184</f>
        <v>222</v>
      </c>
      <c r="AR12" s="35">
        <f>'5-Year Plan (2014-19)'!CQ184</f>
        <v>133200</v>
      </c>
      <c r="AS12" s="32">
        <f>'5-Year Plan (2014-19)'!CR184</f>
        <v>0</v>
      </c>
      <c r="AT12" s="32" t="str">
        <f>'5-Year Plan (2014-19)'!CS184</f>
        <v/>
      </c>
      <c r="AU12" s="35">
        <f>'5-Year Plan (2014-19)'!CT184</f>
        <v>0</v>
      </c>
      <c r="AV12" s="35">
        <f>'5-Year Plan (2014-19)'!CU184</f>
        <v>157200</v>
      </c>
      <c r="AW12" s="35">
        <f>'5-Year Plan (2014-19)'!CV184</f>
        <v>0</v>
      </c>
      <c r="AX12" s="35">
        <f>'5-Year Plan (2014-19)'!CW184</f>
        <v>0</v>
      </c>
      <c r="AY12" s="399">
        <f>'5-Year Plan (2014-19)'!CX184</f>
        <v>15720</v>
      </c>
      <c r="AZ12" s="45">
        <f>'5-Year Plan (2014-19)'!CY184</f>
        <v>172920</v>
      </c>
      <c r="BA12" s="593"/>
    </row>
    <row r="13" spans="1:53">
      <c r="A13" s="24"/>
      <c r="B13" s="16"/>
      <c r="C13" s="17" t="s">
        <v>278</v>
      </c>
      <c r="D13" s="32">
        <f>'5-Year Plan (2014-19)'!BC185</f>
        <v>0</v>
      </c>
      <c r="E13" s="32" t="str">
        <f>'5-Year Plan (2014-19)'!BD185</f>
        <v/>
      </c>
      <c r="F13" s="35">
        <f>'5-Year Plan (2014-19)'!BE185</f>
        <v>0</v>
      </c>
      <c r="G13" s="32">
        <f>'5-Year Plan (2014-19)'!BF185</f>
        <v>0</v>
      </c>
      <c r="H13" s="32" t="str">
        <f>'5-Year Plan (2014-19)'!BG185</f>
        <v/>
      </c>
      <c r="I13" s="35">
        <f>'5-Year Plan (2014-19)'!BH185</f>
        <v>0</v>
      </c>
      <c r="J13" s="32">
        <f>'5-Year Plan (2014-19)'!BI185</f>
        <v>0</v>
      </c>
      <c r="K13" s="32" t="str">
        <f>'5-Year Plan (2014-19)'!BJ185</f>
        <v/>
      </c>
      <c r="L13" s="35">
        <f>'5-Year Plan (2014-19)'!BK185</f>
        <v>0</v>
      </c>
      <c r="M13" s="32">
        <f>'5-Year Plan (2014-19)'!BL185</f>
        <v>0</v>
      </c>
      <c r="N13" s="32" t="str">
        <f>'5-Year Plan (2014-19)'!BM185</f>
        <v/>
      </c>
      <c r="O13" s="35">
        <f>'5-Year Plan (2014-19)'!BN185</f>
        <v>0</v>
      </c>
      <c r="P13" s="32">
        <f>'5-Year Plan (2014-19)'!BO185</f>
        <v>0</v>
      </c>
      <c r="Q13" s="32" t="str">
        <f>'5-Year Plan (2014-19)'!BP185</f>
        <v/>
      </c>
      <c r="R13" s="35">
        <f>'5-Year Plan (2014-19)'!BQ185</f>
        <v>0</v>
      </c>
      <c r="S13" s="32">
        <f>'5-Year Plan (2014-19)'!BR185</f>
        <v>0</v>
      </c>
      <c r="T13" s="32" t="str">
        <f>'5-Year Plan (2014-19)'!BS185</f>
        <v/>
      </c>
      <c r="U13" s="35">
        <f>'5-Year Plan (2014-19)'!BT185</f>
        <v>0</v>
      </c>
      <c r="V13" s="669"/>
      <c r="W13" s="35"/>
      <c r="X13" s="35"/>
      <c r="Y13" s="32">
        <f>'5-Year Plan (2014-19)'!BX185</f>
        <v>0</v>
      </c>
      <c r="Z13" s="229" t="str">
        <f>'5-Year Plan (2014-19)'!BY185</f>
        <v/>
      </c>
      <c r="AA13" s="35">
        <f>'5-Year Plan (2014-19)'!BZ185</f>
        <v>0</v>
      </c>
      <c r="AB13" s="32">
        <f>'5-Year Plan (2014-19)'!CA185</f>
        <v>25000</v>
      </c>
      <c r="AC13" s="32">
        <f>'5-Year Plan (2014-19)'!CB185</f>
        <v>0</v>
      </c>
      <c r="AD13" s="32" t="str">
        <f>'5-Year Plan (2014-19)'!CC185</f>
        <v/>
      </c>
      <c r="AE13" s="35">
        <f>'5-Year Plan (2014-19)'!CD185</f>
        <v>0</v>
      </c>
      <c r="AF13" s="35">
        <f>'5-Year Plan (2014-19)'!CE185</f>
        <v>0</v>
      </c>
      <c r="AG13" s="32">
        <f>'5-Year Plan (2014-19)'!CF185</f>
        <v>400</v>
      </c>
      <c r="AH13" s="32">
        <f>'5-Year Plan (2014-19)'!CG185</f>
        <v>20</v>
      </c>
      <c r="AI13" s="35">
        <f>'5-Year Plan (2014-19)'!CH185</f>
        <v>8000</v>
      </c>
      <c r="AJ13" s="32">
        <f>'5-Year Plan (2014-19)'!CI185</f>
        <v>0</v>
      </c>
      <c r="AK13" s="32" t="str">
        <f>'5-Year Plan (2014-19)'!CJ185</f>
        <v/>
      </c>
      <c r="AL13" s="35">
        <f>'5-Year Plan (2014-19)'!CK185</f>
        <v>0</v>
      </c>
      <c r="AM13" s="32">
        <f>'5-Year Plan (2014-19)'!CL185</f>
        <v>0</v>
      </c>
      <c r="AN13" s="32" t="str">
        <f>'5-Year Plan (2014-19)'!CM185</f>
        <v/>
      </c>
      <c r="AO13" s="35">
        <f>'5-Year Plan (2014-19)'!CN185</f>
        <v>0</v>
      </c>
      <c r="AP13" s="32">
        <f>'5-Year Plan (2014-19)'!CO185</f>
        <v>200</v>
      </c>
      <c r="AQ13" s="32">
        <f>'5-Year Plan (2014-19)'!CP185</f>
        <v>222</v>
      </c>
      <c r="AR13" s="35">
        <f>'5-Year Plan (2014-19)'!CQ185</f>
        <v>44400</v>
      </c>
      <c r="AS13" s="32">
        <f>'5-Year Plan (2014-19)'!CR185</f>
        <v>0</v>
      </c>
      <c r="AT13" s="32" t="str">
        <f>'5-Year Plan (2014-19)'!CS185</f>
        <v/>
      </c>
      <c r="AU13" s="35">
        <f>'5-Year Plan (2014-19)'!CT185</f>
        <v>0</v>
      </c>
      <c r="AV13" s="35">
        <f>'5-Year Plan (2014-19)'!CU185</f>
        <v>52400</v>
      </c>
      <c r="AW13" s="35">
        <f>'5-Year Plan (2014-19)'!CV185</f>
        <v>0</v>
      </c>
      <c r="AX13" s="35">
        <f>'5-Year Plan (2014-19)'!CW185</f>
        <v>0</v>
      </c>
      <c r="AY13" s="399">
        <f>'5-Year Plan (2014-19)'!CX185</f>
        <v>5240</v>
      </c>
      <c r="AZ13" s="45">
        <f>'5-Year Plan (2014-19)'!CY185</f>
        <v>57640</v>
      </c>
      <c r="BA13" s="593"/>
    </row>
    <row r="14" spans="1:53">
      <c r="A14" s="24"/>
      <c r="B14" s="16"/>
      <c r="C14" s="17" t="s">
        <v>281</v>
      </c>
      <c r="D14" s="32">
        <f>'5-Year Plan (2014-19)'!BC186</f>
        <v>0</v>
      </c>
      <c r="E14" s="32" t="str">
        <f>'5-Year Plan (2014-19)'!BD186</f>
        <v/>
      </c>
      <c r="F14" s="35">
        <f>'5-Year Plan (2014-19)'!BE186</f>
        <v>0</v>
      </c>
      <c r="G14" s="32">
        <f>'5-Year Plan (2014-19)'!BF186</f>
        <v>0</v>
      </c>
      <c r="H14" s="32" t="str">
        <f>'5-Year Plan (2014-19)'!BG186</f>
        <v/>
      </c>
      <c r="I14" s="35">
        <f>'5-Year Plan (2014-19)'!BH186</f>
        <v>0</v>
      </c>
      <c r="J14" s="32">
        <f>'5-Year Plan (2014-19)'!BI186</f>
        <v>0</v>
      </c>
      <c r="K14" s="32" t="str">
        <f>'5-Year Plan (2014-19)'!BJ186</f>
        <v/>
      </c>
      <c r="L14" s="35">
        <f>'5-Year Plan (2014-19)'!BK186</f>
        <v>0</v>
      </c>
      <c r="M14" s="32">
        <f>'5-Year Plan (2014-19)'!BL186</f>
        <v>0</v>
      </c>
      <c r="N14" s="32" t="str">
        <f>'5-Year Plan (2014-19)'!BM186</f>
        <v/>
      </c>
      <c r="O14" s="35">
        <f>'5-Year Plan (2014-19)'!BN186</f>
        <v>0</v>
      </c>
      <c r="P14" s="32">
        <f>'5-Year Plan (2014-19)'!BO186</f>
        <v>0</v>
      </c>
      <c r="Q14" s="32" t="str">
        <f>'5-Year Plan (2014-19)'!BP186</f>
        <v/>
      </c>
      <c r="R14" s="35">
        <f>'5-Year Plan (2014-19)'!BQ186</f>
        <v>0</v>
      </c>
      <c r="S14" s="32">
        <f>'5-Year Plan (2014-19)'!BR186</f>
        <v>0</v>
      </c>
      <c r="T14" s="32" t="str">
        <f>'5-Year Plan (2014-19)'!BS186</f>
        <v/>
      </c>
      <c r="U14" s="35">
        <f>'5-Year Plan (2014-19)'!BT186</f>
        <v>0</v>
      </c>
      <c r="V14" s="669"/>
      <c r="W14" s="35"/>
      <c r="X14" s="35"/>
      <c r="Y14" s="32">
        <f>'5-Year Plan (2014-19)'!BX186</f>
        <v>0</v>
      </c>
      <c r="Z14" s="229" t="str">
        <f>'5-Year Plan (2014-19)'!BY186</f>
        <v/>
      </c>
      <c r="AA14" s="35">
        <f>'5-Year Plan (2014-19)'!BZ186</f>
        <v>0</v>
      </c>
      <c r="AB14" s="32">
        <f>'5-Year Plan (2014-19)'!CA186</f>
        <v>0</v>
      </c>
      <c r="AC14" s="32">
        <f>'5-Year Plan (2014-19)'!CB186</f>
        <v>0</v>
      </c>
      <c r="AD14" s="32" t="str">
        <f>'5-Year Plan (2014-19)'!CC186</f>
        <v/>
      </c>
      <c r="AE14" s="35">
        <f>'5-Year Plan (2014-19)'!CD186</f>
        <v>0</v>
      </c>
      <c r="AF14" s="35">
        <f>'5-Year Plan (2014-19)'!CE186</f>
        <v>0</v>
      </c>
      <c r="AG14" s="32">
        <f>'5-Year Plan (2014-19)'!CF186</f>
        <v>0</v>
      </c>
      <c r="AH14" s="32" t="str">
        <f>'5-Year Plan (2014-19)'!CG186</f>
        <v/>
      </c>
      <c r="AI14" s="35">
        <f>'5-Year Plan (2014-19)'!CH186</f>
        <v>0</v>
      </c>
      <c r="AJ14" s="32">
        <f>'5-Year Plan (2014-19)'!CI186</f>
        <v>0</v>
      </c>
      <c r="AK14" s="32" t="str">
        <f>'5-Year Plan (2014-19)'!CJ186</f>
        <v/>
      </c>
      <c r="AL14" s="35">
        <f>'5-Year Plan (2014-19)'!CK186</f>
        <v>0</v>
      </c>
      <c r="AM14" s="32">
        <f>'5-Year Plan (2014-19)'!CL186</f>
        <v>0</v>
      </c>
      <c r="AN14" s="32" t="str">
        <f>'5-Year Plan (2014-19)'!CM186</f>
        <v/>
      </c>
      <c r="AO14" s="35">
        <f>'5-Year Plan (2014-19)'!CN186</f>
        <v>0</v>
      </c>
      <c r="AP14" s="32">
        <f>'5-Year Plan (2014-19)'!CO186</f>
        <v>0</v>
      </c>
      <c r="AQ14" s="32" t="str">
        <f>'5-Year Plan (2014-19)'!CP186</f>
        <v/>
      </c>
      <c r="AR14" s="35">
        <f>'5-Year Plan (2014-19)'!CQ186</f>
        <v>0</v>
      </c>
      <c r="AS14" s="32">
        <f>'5-Year Plan (2014-19)'!CR186</f>
        <v>0</v>
      </c>
      <c r="AT14" s="32" t="str">
        <f>'5-Year Plan (2014-19)'!CS186</f>
        <v/>
      </c>
      <c r="AU14" s="35">
        <f>'5-Year Plan (2014-19)'!CT186</f>
        <v>0</v>
      </c>
      <c r="AV14" s="35">
        <f>'5-Year Plan (2014-19)'!CU186</f>
        <v>0</v>
      </c>
      <c r="AW14" s="35">
        <f>'5-Year Plan (2014-19)'!CV186</f>
        <v>0</v>
      </c>
      <c r="AX14" s="35">
        <f>'5-Year Plan (2014-19)'!CW186</f>
        <v>0</v>
      </c>
      <c r="AY14" s="399">
        <f>'5-Year Plan (2014-19)'!CX186</f>
        <v>0</v>
      </c>
      <c r="AZ14" s="45">
        <f>'5-Year Plan (2014-19)'!CY186</f>
        <v>0</v>
      </c>
      <c r="BA14" s="593"/>
    </row>
    <row r="15" spans="1:53">
      <c r="A15" s="24"/>
      <c r="B15" s="18"/>
      <c r="C15" s="19" t="s">
        <v>283</v>
      </c>
      <c r="D15" s="32">
        <f>'5-Year Plan (2014-19)'!BC187</f>
        <v>0</v>
      </c>
      <c r="E15" s="32" t="str">
        <f>'5-Year Plan (2014-19)'!BD187</f>
        <v/>
      </c>
      <c r="F15" s="35">
        <f>'5-Year Plan (2014-19)'!BE187</f>
        <v>0</v>
      </c>
      <c r="G15" s="32">
        <f>'5-Year Plan (2014-19)'!BF187</f>
        <v>0</v>
      </c>
      <c r="H15" s="32" t="str">
        <f>'5-Year Plan (2014-19)'!BG187</f>
        <v/>
      </c>
      <c r="I15" s="35">
        <f>'5-Year Plan (2014-19)'!BH187</f>
        <v>0</v>
      </c>
      <c r="J15" s="32">
        <f>'5-Year Plan (2014-19)'!BI187</f>
        <v>0</v>
      </c>
      <c r="K15" s="32" t="str">
        <f>'5-Year Plan (2014-19)'!BJ187</f>
        <v/>
      </c>
      <c r="L15" s="35">
        <f>'5-Year Plan (2014-19)'!BK187</f>
        <v>0</v>
      </c>
      <c r="M15" s="32">
        <f>'5-Year Plan (2014-19)'!BL187</f>
        <v>0</v>
      </c>
      <c r="N15" s="32" t="str">
        <f>'5-Year Plan (2014-19)'!BM187</f>
        <v/>
      </c>
      <c r="O15" s="35">
        <f>'5-Year Plan (2014-19)'!BN187</f>
        <v>0</v>
      </c>
      <c r="P15" s="32">
        <f>'5-Year Plan (2014-19)'!BO187</f>
        <v>0</v>
      </c>
      <c r="Q15" s="32" t="str">
        <f>'5-Year Plan (2014-19)'!BP187</f>
        <v/>
      </c>
      <c r="R15" s="35">
        <f>'5-Year Plan (2014-19)'!BQ187</f>
        <v>0</v>
      </c>
      <c r="S15" s="32">
        <f>'5-Year Plan (2014-19)'!BR187</f>
        <v>0</v>
      </c>
      <c r="T15" s="32" t="str">
        <f>'5-Year Plan (2014-19)'!BS187</f>
        <v/>
      </c>
      <c r="U15" s="35">
        <f>'5-Year Plan (2014-19)'!BT187</f>
        <v>0</v>
      </c>
      <c r="V15" s="669"/>
      <c r="W15" s="35"/>
      <c r="X15" s="35"/>
      <c r="Y15" s="32">
        <f>'5-Year Plan (2014-19)'!BX187</f>
        <v>0</v>
      </c>
      <c r="Z15" s="229" t="str">
        <f>'5-Year Plan (2014-19)'!BY187</f>
        <v/>
      </c>
      <c r="AA15" s="35">
        <f>'5-Year Plan (2014-19)'!BZ187</f>
        <v>0</v>
      </c>
      <c r="AB15" s="32">
        <f>'5-Year Plan (2014-19)'!CA187</f>
        <v>0</v>
      </c>
      <c r="AC15" s="32">
        <f>'5-Year Plan (2014-19)'!CB187</f>
        <v>0</v>
      </c>
      <c r="AD15" s="32" t="str">
        <f>'5-Year Plan (2014-19)'!CC187</f>
        <v/>
      </c>
      <c r="AE15" s="35">
        <f>'5-Year Plan (2014-19)'!CD187</f>
        <v>0</v>
      </c>
      <c r="AF15" s="41">
        <f>'5-Year Plan (2014-19)'!CE187</f>
        <v>0</v>
      </c>
      <c r="AG15" s="32">
        <f>'5-Year Plan (2014-19)'!CF187</f>
        <v>0</v>
      </c>
      <c r="AH15" s="32" t="str">
        <f>'5-Year Plan (2014-19)'!CG187</f>
        <v/>
      </c>
      <c r="AI15" s="35">
        <f>'5-Year Plan (2014-19)'!CH187</f>
        <v>0</v>
      </c>
      <c r="AJ15" s="32">
        <f>'5-Year Plan (2014-19)'!CI187</f>
        <v>0</v>
      </c>
      <c r="AK15" s="32" t="str">
        <f>'5-Year Plan (2014-19)'!CJ187</f>
        <v/>
      </c>
      <c r="AL15" s="35">
        <f>'5-Year Plan (2014-19)'!CK187</f>
        <v>0</v>
      </c>
      <c r="AM15" s="32">
        <f>'5-Year Plan (2014-19)'!CL187</f>
        <v>0</v>
      </c>
      <c r="AN15" s="32" t="str">
        <f>'5-Year Plan (2014-19)'!CM187</f>
        <v/>
      </c>
      <c r="AO15" s="35">
        <f>'5-Year Plan (2014-19)'!CN187</f>
        <v>0</v>
      </c>
      <c r="AP15" s="32">
        <f>'5-Year Plan (2014-19)'!CO187</f>
        <v>0</v>
      </c>
      <c r="AQ15" s="32" t="str">
        <f>'5-Year Plan (2014-19)'!CP187</f>
        <v/>
      </c>
      <c r="AR15" s="35">
        <f>'5-Year Plan (2014-19)'!CQ187</f>
        <v>0</v>
      </c>
      <c r="AS15" s="32">
        <f>'5-Year Plan (2014-19)'!CR187</f>
        <v>0</v>
      </c>
      <c r="AT15" s="32" t="str">
        <f>'5-Year Plan (2014-19)'!CS187</f>
        <v/>
      </c>
      <c r="AU15" s="35">
        <f>'5-Year Plan (2014-19)'!CT187</f>
        <v>0</v>
      </c>
      <c r="AV15" s="35">
        <f>'5-Year Plan (2014-19)'!CU187</f>
        <v>0</v>
      </c>
      <c r="AW15" s="35">
        <f>'5-Year Plan (2014-19)'!CV187</f>
        <v>0</v>
      </c>
      <c r="AX15" s="35">
        <f>'5-Year Plan (2014-19)'!CW187</f>
        <v>0</v>
      </c>
      <c r="AY15" s="399">
        <f>'5-Year Plan (2014-19)'!CX187</f>
        <v>0</v>
      </c>
      <c r="AZ15" s="45">
        <f>'5-Year Plan (2014-19)'!CY187</f>
        <v>0</v>
      </c>
      <c r="BA15" s="593"/>
    </row>
    <row r="16" spans="1:53" ht="30">
      <c r="A16" s="24"/>
      <c r="B16" s="20" t="s">
        <v>140</v>
      </c>
      <c r="C16" s="25"/>
      <c r="D16" s="33">
        <f>'5-Year Plan (2014-19)'!BC188</f>
        <v>0</v>
      </c>
      <c r="E16" s="33" t="str">
        <f>'5-Year Plan (2014-19)'!BD188</f>
        <v/>
      </c>
      <c r="F16" s="36">
        <f>'5-Year Plan (2014-19)'!BE188</f>
        <v>0</v>
      </c>
      <c r="G16" s="33">
        <f>'5-Year Plan (2014-19)'!BF188</f>
        <v>240</v>
      </c>
      <c r="H16" s="33">
        <f>'5-Year Plan (2014-19)'!BG188</f>
        <v>7.458333333333333</v>
      </c>
      <c r="I16" s="36">
        <f>'5-Year Plan (2014-19)'!BH188</f>
        <v>1790</v>
      </c>
      <c r="J16" s="33">
        <f>'5-Year Plan (2014-19)'!BI188</f>
        <v>0</v>
      </c>
      <c r="K16" s="33" t="str">
        <f>'5-Year Plan (2014-19)'!BJ188</f>
        <v/>
      </c>
      <c r="L16" s="36">
        <f>'5-Year Plan (2014-19)'!BK188</f>
        <v>0</v>
      </c>
      <c r="M16" s="33">
        <f>'5-Year Plan (2014-19)'!BL188</f>
        <v>0</v>
      </c>
      <c r="N16" s="33" t="str">
        <f>'5-Year Plan (2014-19)'!BM188</f>
        <v/>
      </c>
      <c r="O16" s="36">
        <f>'5-Year Plan (2014-19)'!BN188</f>
        <v>0</v>
      </c>
      <c r="P16" s="33">
        <f>'5-Year Plan (2014-19)'!BO188</f>
        <v>0</v>
      </c>
      <c r="Q16" s="33" t="str">
        <f>'5-Year Plan (2014-19)'!BP188</f>
        <v/>
      </c>
      <c r="R16" s="36">
        <f>'5-Year Plan (2014-19)'!BQ188</f>
        <v>0</v>
      </c>
      <c r="S16" s="33">
        <f>'5-Year Plan (2014-19)'!BR188</f>
        <v>0</v>
      </c>
      <c r="T16" s="33" t="str">
        <f>'5-Year Plan (2014-19)'!BS188</f>
        <v/>
      </c>
      <c r="U16" s="36">
        <f>'5-Year Plan (2014-19)'!BT188</f>
        <v>0</v>
      </c>
      <c r="V16" s="670">
        <f>'5-Year Plan (2014-19)'!BU188</f>
        <v>0</v>
      </c>
      <c r="W16" s="36">
        <f>'5-Year Plan (2014-19)'!BV188</f>
        <v>0</v>
      </c>
      <c r="X16" s="36">
        <f>'5-Year Plan (2014-19)'!BW188</f>
        <v>0</v>
      </c>
      <c r="Y16" s="33">
        <f>'5-Year Plan (2014-19)'!BX188</f>
        <v>0</v>
      </c>
      <c r="Z16" s="230" t="str">
        <f>'5-Year Plan (2014-19)'!BY188</f>
        <v/>
      </c>
      <c r="AA16" s="36">
        <f>'5-Year Plan (2014-19)'!BZ188</f>
        <v>0</v>
      </c>
      <c r="AB16" s="33">
        <f>'5-Year Plan (2014-19)'!CA188</f>
        <v>261000</v>
      </c>
      <c r="AC16" s="33">
        <f>'5-Year Plan (2014-19)'!CB188</f>
        <v>0</v>
      </c>
      <c r="AD16" s="33" t="str">
        <f>'5-Year Plan (2014-19)'!CC188</f>
        <v/>
      </c>
      <c r="AE16" s="36">
        <f>'5-Year Plan (2014-19)'!CD188</f>
        <v>0</v>
      </c>
      <c r="AF16" s="41">
        <f>'5-Year Plan (2014-19)'!CE188</f>
        <v>1790</v>
      </c>
      <c r="AG16" s="33">
        <f>'5-Year Plan (2014-19)'!CF188</f>
        <v>3795</v>
      </c>
      <c r="AH16" s="33">
        <f>'5-Year Plan (2014-19)'!CG188</f>
        <v>23.057971014492754</v>
      </c>
      <c r="AI16" s="36">
        <f>'5-Year Plan (2014-19)'!CH188</f>
        <v>87505</v>
      </c>
      <c r="AJ16" s="33">
        <f>'5-Year Plan (2014-19)'!CI188</f>
        <v>0</v>
      </c>
      <c r="AK16" s="33" t="str">
        <f>'5-Year Plan (2014-19)'!CJ188</f>
        <v/>
      </c>
      <c r="AL16" s="36">
        <f>'5-Year Plan (2014-19)'!CK188</f>
        <v>0</v>
      </c>
      <c r="AM16" s="33">
        <f>'5-Year Plan (2014-19)'!CL188</f>
        <v>18</v>
      </c>
      <c r="AN16" s="33">
        <f>'5-Year Plan (2014-19)'!CM188</f>
        <v>1850</v>
      </c>
      <c r="AO16" s="36">
        <f>'5-Year Plan (2014-19)'!CN188</f>
        <v>33300</v>
      </c>
      <c r="AP16" s="33">
        <f>'5-Year Plan (2014-19)'!CO188</f>
        <v>3500</v>
      </c>
      <c r="AQ16" s="33">
        <f>'5-Year Plan (2014-19)'!CP188</f>
        <v>222</v>
      </c>
      <c r="AR16" s="36">
        <f>'5-Year Plan (2014-19)'!CQ188</f>
        <v>777000</v>
      </c>
      <c r="AS16" s="33">
        <f>'5-Year Plan (2014-19)'!CR188</f>
        <v>0</v>
      </c>
      <c r="AT16" s="33" t="str">
        <f>'5-Year Plan (2014-19)'!CS188</f>
        <v/>
      </c>
      <c r="AU16" s="36">
        <f>'5-Year Plan (2014-19)'!CT188</f>
        <v>0</v>
      </c>
      <c r="AV16" s="36">
        <f>'5-Year Plan (2014-19)'!CU188</f>
        <v>897805</v>
      </c>
      <c r="AW16" s="36">
        <f>'5-Year Plan (2014-19)'!CV188</f>
        <v>0</v>
      </c>
      <c r="AX16" s="36">
        <f>'5-Year Plan (2014-19)'!CW188</f>
        <v>5000</v>
      </c>
      <c r="AY16" s="36">
        <f>'5-Year Plan (2014-19)'!CX188</f>
        <v>89959.5</v>
      </c>
      <c r="AZ16" s="214">
        <f>'5-Year Plan (2014-19)'!CY188</f>
        <v>994554.5</v>
      </c>
      <c r="BA16" s="593"/>
    </row>
    <row r="17" spans="1:53">
      <c r="A17" s="626"/>
      <c r="B17" s="27" t="s">
        <v>35</v>
      </c>
      <c r="C17" s="17" t="s">
        <v>1</v>
      </c>
      <c r="D17" s="32">
        <f>'5-Year Plan (2014-19)'!BC189</f>
        <v>0</v>
      </c>
      <c r="E17" s="32" t="str">
        <f>'5-Year Plan (2014-19)'!BD189</f>
        <v/>
      </c>
      <c r="F17" s="35">
        <f>'5-Year Plan (2014-19)'!BE189</f>
        <v>0</v>
      </c>
      <c r="G17" s="32">
        <f>'5-Year Plan (2014-19)'!BF189</f>
        <v>12</v>
      </c>
      <c r="H17" s="32">
        <f>'5-Year Plan (2014-19)'!BG189</f>
        <v>35</v>
      </c>
      <c r="I17" s="35">
        <f>'5-Year Plan (2014-19)'!BH189</f>
        <v>420</v>
      </c>
      <c r="J17" s="32">
        <f>'5-Year Plan (2014-19)'!BI189</f>
        <v>0</v>
      </c>
      <c r="K17" s="32" t="str">
        <f>'5-Year Plan (2014-19)'!BJ189</f>
        <v/>
      </c>
      <c r="L17" s="35">
        <f>'5-Year Plan (2014-19)'!BK189</f>
        <v>0</v>
      </c>
      <c r="M17" s="32">
        <f>'5-Year Plan (2014-19)'!BL189</f>
        <v>0</v>
      </c>
      <c r="N17" s="32" t="str">
        <f>'5-Year Plan (2014-19)'!BM189</f>
        <v/>
      </c>
      <c r="O17" s="35">
        <f>'5-Year Plan (2014-19)'!BN189</f>
        <v>0</v>
      </c>
      <c r="P17" s="32">
        <f>'5-Year Plan (2014-19)'!BO189</f>
        <v>0</v>
      </c>
      <c r="Q17" s="32" t="str">
        <f>'5-Year Plan (2014-19)'!BP189</f>
        <v/>
      </c>
      <c r="R17" s="35">
        <f>'5-Year Plan (2014-19)'!BQ189</f>
        <v>0</v>
      </c>
      <c r="S17" s="32">
        <f>'5-Year Plan (2014-19)'!BR189</f>
        <v>0</v>
      </c>
      <c r="T17" s="32" t="str">
        <f>'5-Year Plan (2014-19)'!BS189</f>
        <v/>
      </c>
      <c r="U17" s="35">
        <f>'5-Year Plan (2014-19)'!BT189</f>
        <v>0</v>
      </c>
      <c r="V17" s="669"/>
      <c r="W17" s="35"/>
      <c r="X17" s="35"/>
      <c r="Y17" s="32">
        <f>'5-Year Plan (2014-19)'!BX189</f>
        <v>0</v>
      </c>
      <c r="Z17" s="229" t="str">
        <f>'5-Year Plan (2014-19)'!BY189</f>
        <v/>
      </c>
      <c r="AA17" s="35">
        <f>'5-Year Plan (2014-19)'!BZ189</f>
        <v>0</v>
      </c>
      <c r="AB17" s="32">
        <f>'5-Year Plan (2014-19)'!CA189</f>
        <v>0</v>
      </c>
      <c r="AC17" s="32">
        <f>'5-Year Plan (2014-19)'!CB189</f>
        <v>0</v>
      </c>
      <c r="AD17" s="32" t="str">
        <f>'5-Year Plan (2014-19)'!CC189</f>
        <v/>
      </c>
      <c r="AE17" s="35">
        <f>'5-Year Plan (2014-19)'!CD189</f>
        <v>0</v>
      </c>
      <c r="AF17" s="35">
        <f>'5-Year Plan (2014-19)'!CE189</f>
        <v>420</v>
      </c>
      <c r="AG17" s="32">
        <f>'5-Year Plan (2014-19)'!CF189</f>
        <v>0</v>
      </c>
      <c r="AH17" s="32" t="str">
        <f>'5-Year Plan (2014-19)'!CG189</f>
        <v/>
      </c>
      <c r="AI17" s="35">
        <f>'5-Year Plan (2014-19)'!CH189</f>
        <v>0</v>
      </c>
      <c r="AJ17" s="32">
        <f>'5-Year Plan (2014-19)'!CI189</f>
        <v>0</v>
      </c>
      <c r="AK17" s="32" t="str">
        <f>'5-Year Plan (2014-19)'!CJ189</f>
        <v/>
      </c>
      <c r="AL17" s="35">
        <f>'5-Year Plan (2014-19)'!CK189</f>
        <v>0</v>
      </c>
      <c r="AM17" s="32">
        <f>'5-Year Plan (2014-19)'!CL189</f>
        <v>0</v>
      </c>
      <c r="AN17" s="32" t="str">
        <f>'5-Year Plan (2014-19)'!CM189</f>
        <v/>
      </c>
      <c r="AO17" s="35">
        <f>'5-Year Plan (2014-19)'!CN189</f>
        <v>0</v>
      </c>
      <c r="AP17" s="32">
        <f>'5-Year Plan (2014-19)'!CO189</f>
        <v>0</v>
      </c>
      <c r="AQ17" s="32" t="str">
        <f>'5-Year Plan (2014-19)'!CP189</f>
        <v/>
      </c>
      <c r="AR17" s="35">
        <f>'5-Year Plan (2014-19)'!CQ189</f>
        <v>0</v>
      </c>
      <c r="AS17" s="32">
        <f>'5-Year Plan (2014-19)'!CR189</f>
        <v>0</v>
      </c>
      <c r="AT17" s="32" t="str">
        <f>'5-Year Plan (2014-19)'!CS189</f>
        <v/>
      </c>
      <c r="AU17" s="35">
        <f>'5-Year Plan (2014-19)'!CT189</f>
        <v>0</v>
      </c>
      <c r="AV17" s="43">
        <f>'5-Year Plan (2014-19)'!CU189</f>
        <v>0</v>
      </c>
      <c r="AW17" s="35">
        <f>'5-Year Plan (2014-19)'!CV189</f>
        <v>0</v>
      </c>
      <c r="AX17" s="35">
        <f>'5-Year Plan (2014-19)'!CW189</f>
        <v>5000</v>
      </c>
      <c r="AY17" s="399">
        <f>'5-Year Plan (2014-19)'!CX189</f>
        <v>42</v>
      </c>
      <c r="AZ17" s="45">
        <f>'5-Year Plan (2014-19)'!CY189</f>
        <v>5462</v>
      </c>
      <c r="BA17" s="593"/>
    </row>
    <row r="18" spans="1:53">
      <c r="A18" s="626"/>
      <c r="B18" s="16"/>
      <c r="C18" s="17" t="s">
        <v>55</v>
      </c>
      <c r="D18" s="32">
        <f>'5-Year Plan (2014-19)'!BC190</f>
        <v>0</v>
      </c>
      <c r="E18" s="32" t="str">
        <f>'5-Year Plan (2014-19)'!BD190</f>
        <v/>
      </c>
      <c r="F18" s="35">
        <f>'5-Year Plan (2014-19)'!BE190</f>
        <v>0</v>
      </c>
      <c r="G18" s="32">
        <f>'5-Year Plan (2014-19)'!BF190</f>
        <v>0</v>
      </c>
      <c r="H18" s="32" t="str">
        <f>'5-Year Plan (2014-19)'!BG190</f>
        <v/>
      </c>
      <c r="I18" s="35">
        <f>'5-Year Plan (2014-19)'!BH190</f>
        <v>0</v>
      </c>
      <c r="J18" s="32">
        <f>'5-Year Plan (2014-19)'!BI190</f>
        <v>0</v>
      </c>
      <c r="K18" s="32" t="str">
        <f>'5-Year Plan (2014-19)'!BJ190</f>
        <v/>
      </c>
      <c r="L18" s="35">
        <f>'5-Year Plan (2014-19)'!BK190</f>
        <v>0</v>
      </c>
      <c r="M18" s="32">
        <f>'5-Year Plan (2014-19)'!BL190</f>
        <v>0</v>
      </c>
      <c r="N18" s="32" t="str">
        <f>'5-Year Plan (2014-19)'!BM190</f>
        <v/>
      </c>
      <c r="O18" s="35">
        <f>'5-Year Plan (2014-19)'!BN190</f>
        <v>0</v>
      </c>
      <c r="P18" s="32">
        <f>'5-Year Plan (2014-19)'!BO190</f>
        <v>0</v>
      </c>
      <c r="Q18" s="32" t="str">
        <f>'5-Year Plan (2014-19)'!BP190</f>
        <v/>
      </c>
      <c r="R18" s="35">
        <f>'5-Year Plan (2014-19)'!BQ190</f>
        <v>0</v>
      </c>
      <c r="S18" s="32">
        <f>'5-Year Plan (2014-19)'!BR190</f>
        <v>0</v>
      </c>
      <c r="T18" s="32" t="str">
        <f>'5-Year Plan (2014-19)'!BS190</f>
        <v/>
      </c>
      <c r="U18" s="35">
        <f>'5-Year Plan (2014-19)'!BT190</f>
        <v>0</v>
      </c>
      <c r="V18" s="669"/>
      <c r="W18" s="35"/>
      <c r="X18" s="35"/>
      <c r="Y18" s="32">
        <f>'5-Year Plan (2014-19)'!BX190</f>
        <v>0</v>
      </c>
      <c r="Z18" s="229" t="str">
        <f>'5-Year Plan (2014-19)'!BY190</f>
        <v/>
      </c>
      <c r="AA18" s="35">
        <f>'5-Year Plan (2014-19)'!BZ190</f>
        <v>0</v>
      </c>
      <c r="AB18" s="32">
        <f>'5-Year Plan (2014-19)'!CA190</f>
        <v>0</v>
      </c>
      <c r="AC18" s="32">
        <f>'5-Year Plan (2014-19)'!CB190</f>
        <v>0</v>
      </c>
      <c r="AD18" s="32" t="str">
        <f>'5-Year Plan (2014-19)'!CC190</f>
        <v/>
      </c>
      <c r="AE18" s="35">
        <f>'5-Year Plan (2014-19)'!CD190</f>
        <v>0</v>
      </c>
      <c r="AF18" s="35">
        <f>'5-Year Plan (2014-19)'!CE190</f>
        <v>0</v>
      </c>
      <c r="AG18" s="32">
        <f>'5-Year Plan (2014-19)'!CF190</f>
        <v>5440</v>
      </c>
      <c r="AH18" s="32">
        <f>'5-Year Plan (2014-19)'!CG190</f>
        <v>20</v>
      </c>
      <c r="AI18" s="35">
        <f>'5-Year Plan (2014-19)'!CH190</f>
        <v>108800</v>
      </c>
      <c r="AJ18" s="32">
        <f>'5-Year Plan (2014-19)'!CI190</f>
        <v>0</v>
      </c>
      <c r="AK18" s="32" t="str">
        <f>'5-Year Plan (2014-19)'!CJ190</f>
        <v/>
      </c>
      <c r="AL18" s="35">
        <f>'5-Year Plan (2014-19)'!CK190</f>
        <v>0</v>
      </c>
      <c r="AM18" s="32">
        <f>'5-Year Plan (2014-19)'!CL190</f>
        <v>0</v>
      </c>
      <c r="AN18" s="32" t="str">
        <f>'5-Year Plan (2014-19)'!CM190</f>
        <v/>
      </c>
      <c r="AO18" s="35">
        <f>'5-Year Plan (2014-19)'!CN190</f>
        <v>0</v>
      </c>
      <c r="AP18" s="32">
        <f>'5-Year Plan (2014-19)'!CO190</f>
        <v>2250</v>
      </c>
      <c r="AQ18" s="32">
        <f>'5-Year Plan (2014-19)'!CP190</f>
        <v>217.06666666666666</v>
      </c>
      <c r="AR18" s="35">
        <f>'5-Year Plan (2014-19)'!CQ190</f>
        <v>488400</v>
      </c>
      <c r="AS18" s="32">
        <f>'5-Year Plan (2014-19)'!CR190</f>
        <v>0</v>
      </c>
      <c r="AT18" s="32" t="str">
        <f>'5-Year Plan (2014-19)'!CS190</f>
        <v/>
      </c>
      <c r="AU18" s="35">
        <f>'5-Year Plan (2014-19)'!CT190</f>
        <v>0</v>
      </c>
      <c r="AV18" s="35">
        <f>'5-Year Plan (2014-19)'!CU190</f>
        <v>597200</v>
      </c>
      <c r="AW18" s="35">
        <f>'5-Year Plan (2014-19)'!CV190</f>
        <v>0</v>
      </c>
      <c r="AX18" s="35">
        <f>'5-Year Plan (2014-19)'!CW190</f>
        <v>0</v>
      </c>
      <c r="AY18" s="399">
        <f>'5-Year Plan (2014-19)'!CX190</f>
        <v>59720</v>
      </c>
      <c r="AZ18" s="45">
        <f>'5-Year Plan (2014-19)'!CY190</f>
        <v>656920</v>
      </c>
      <c r="BA18" s="593"/>
    </row>
    <row r="19" spans="1:53">
      <c r="A19" s="626"/>
      <c r="B19" s="16"/>
      <c r="C19" s="17" t="s">
        <v>56</v>
      </c>
      <c r="D19" s="32">
        <f>'5-Year Plan (2014-19)'!BC191</f>
        <v>0</v>
      </c>
      <c r="E19" s="32" t="str">
        <f>'5-Year Plan (2014-19)'!BD191</f>
        <v/>
      </c>
      <c r="F19" s="35">
        <f>'5-Year Plan (2014-19)'!BE191</f>
        <v>0</v>
      </c>
      <c r="G19" s="32">
        <f>'5-Year Plan (2014-19)'!BF191</f>
        <v>0</v>
      </c>
      <c r="H19" s="32" t="str">
        <f>'5-Year Plan (2014-19)'!BG191</f>
        <v/>
      </c>
      <c r="I19" s="35">
        <f>'5-Year Plan (2014-19)'!BH191</f>
        <v>0</v>
      </c>
      <c r="J19" s="32">
        <f>'5-Year Plan (2014-19)'!BI191</f>
        <v>0</v>
      </c>
      <c r="K19" s="32" t="str">
        <f>'5-Year Plan (2014-19)'!BJ191</f>
        <v/>
      </c>
      <c r="L19" s="35">
        <f>'5-Year Plan (2014-19)'!BK191</f>
        <v>0</v>
      </c>
      <c r="M19" s="32">
        <f>'5-Year Plan (2014-19)'!BL191</f>
        <v>0</v>
      </c>
      <c r="N19" s="32" t="str">
        <f>'5-Year Plan (2014-19)'!BM191</f>
        <v/>
      </c>
      <c r="O19" s="35">
        <f>'5-Year Plan (2014-19)'!BN191</f>
        <v>0</v>
      </c>
      <c r="P19" s="32">
        <f>'5-Year Plan (2014-19)'!BO191</f>
        <v>0</v>
      </c>
      <c r="Q19" s="32" t="str">
        <f>'5-Year Plan (2014-19)'!BP191</f>
        <v/>
      </c>
      <c r="R19" s="35">
        <f>'5-Year Plan (2014-19)'!BQ191</f>
        <v>0</v>
      </c>
      <c r="S19" s="32">
        <f>'5-Year Plan (2014-19)'!BR191</f>
        <v>0</v>
      </c>
      <c r="T19" s="32" t="str">
        <f>'5-Year Plan (2014-19)'!BS191</f>
        <v/>
      </c>
      <c r="U19" s="35">
        <f>'5-Year Plan (2014-19)'!BT191</f>
        <v>0</v>
      </c>
      <c r="V19" s="669"/>
      <c r="W19" s="35"/>
      <c r="X19" s="35"/>
      <c r="Y19" s="32">
        <f>'5-Year Plan (2014-19)'!BX191</f>
        <v>0</v>
      </c>
      <c r="Z19" s="229" t="str">
        <f>'5-Year Plan (2014-19)'!BY191</f>
        <v/>
      </c>
      <c r="AA19" s="35">
        <f>'5-Year Plan (2014-19)'!BZ191</f>
        <v>0</v>
      </c>
      <c r="AB19" s="32">
        <f>'5-Year Plan (2014-19)'!CA191</f>
        <v>0</v>
      </c>
      <c r="AC19" s="32">
        <f>'5-Year Plan (2014-19)'!CB191</f>
        <v>0</v>
      </c>
      <c r="AD19" s="32" t="str">
        <f>'5-Year Plan (2014-19)'!CC191</f>
        <v/>
      </c>
      <c r="AE19" s="35">
        <f>'5-Year Plan (2014-19)'!CD191</f>
        <v>0</v>
      </c>
      <c r="AF19" s="35">
        <f>'5-Year Plan (2014-19)'!CE191</f>
        <v>0</v>
      </c>
      <c r="AG19" s="32">
        <f>'5-Year Plan (2014-19)'!CF191</f>
        <v>0</v>
      </c>
      <c r="AH19" s="32" t="str">
        <f>'5-Year Plan (2014-19)'!CG191</f>
        <v/>
      </c>
      <c r="AI19" s="35">
        <f>'5-Year Plan (2014-19)'!CH191</f>
        <v>0</v>
      </c>
      <c r="AJ19" s="32">
        <f>'5-Year Plan (2014-19)'!CI191</f>
        <v>0</v>
      </c>
      <c r="AK19" s="32" t="str">
        <f>'5-Year Plan (2014-19)'!CJ191</f>
        <v/>
      </c>
      <c r="AL19" s="35">
        <f>'5-Year Plan (2014-19)'!CK191</f>
        <v>0</v>
      </c>
      <c r="AM19" s="32">
        <f>'5-Year Plan (2014-19)'!CL191</f>
        <v>0</v>
      </c>
      <c r="AN19" s="32" t="str">
        <f>'5-Year Plan (2014-19)'!CM191</f>
        <v/>
      </c>
      <c r="AO19" s="35">
        <f>'5-Year Plan (2014-19)'!CN191</f>
        <v>0</v>
      </c>
      <c r="AP19" s="32">
        <f>'5-Year Plan (2014-19)'!CO191</f>
        <v>0</v>
      </c>
      <c r="AQ19" s="32" t="str">
        <f>'5-Year Plan (2014-19)'!CP191</f>
        <v/>
      </c>
      <c r="AR19" s="35">
        <f>'5-Year Plan (2014-19)'!CQ191</f>
        <v>0</v>
      </c>
      <c r="AS19" s="32">
        <f>'5-Year Plan (2014-19)'!CR191</f>
        <v>0</v>
      </c>
      <c r="AT19" s="32" t="str">
        <f>'5-Year Plan (2014-19)'!CS191</f>
        <v/>
      </c>
      <c r="AU19" s="35">
        <f>'5-Year Plan (2014-19)'!CT191</f>
        <v>0</v>
      </c>
      <c r="AV19" s="35">
        <f>'5-Year Plan (2014-19)'!CU191</f>
        <v>0</v>
      </c>
      <c r="AW19" s="35">
        <f>'5-Year Plan (2014-19)'!CV191</f>
        <v>0</v>
      </c>
      <c r="AX19" s="35">
        <f>'5-Year Plan (2014-19)'!CW191</f>
        <v>0</v>
      </c>
      <c r="AY19" s="399">
        <f>'5-Year Plan (2014-19)'!CX191</f>
        <v>0</v>
      </c>
      <c r="AZ19" s="45">
        <f>'5-Year Plan (2014-19)'!CY191</f>
        <v>0</v>
      </c>
      <c r="BA19" s="593"/>
    </row>
    <row r="20" spans="1:53">
      <c r="A20" s="626"/>
      <c r="B20" s="16"/>
      <c r="C20" s="17" t="s">
        <v>316</v>
      </c>
      <c r="D20" s="32">
        <f>'5-Year Plan (2014-19)'!BC192</f>
        <v>0</v>
      </c>
      <c r="E20" s="32">
        <f>'5-Year Plan (2014-19)'!BD192</f>
        <v>0</v>
      </c>
      <c r="F20" s="35">
        <f>'5-Year Plan (2014-19)'!BE192</f>
        <v>0</v>
      </c>
      <c r="G20" s="32">
        <f>'5-Year Plan (2014-19)'!BF192</f>
        <v>0</v>
      </c>
      <c r="H20" s="32">
        <f>'5-Year Plan (2014-19)'!BG192</f>
        <v>0</v>
      </c>
      <c r="I20" s="35">
        <f>'5-Year Plan (2014-19)'!BH192</f>
        <v>0</v>
      </c>
      <c r="J20" s="32">
        <f>'5-Year Plan (2014-19)'!BI192</f>
        <v>0</v>
      </c>
      <c r="K20" s="32">
        <f>'5-Year Plan (2014-19)'!BJ192</f>
        <v>0</v>
      </c>
      <c r="L20" s="35">
        <f>'5-Year Plan (2014-19)'!BK192</f>
        <v>0</v>
      </c>
      <c r="M20" s="32">
        <f>'5-Year Plan (2014-19)'!BL192</f>
        <v>0</v>
      </c>
      <c r="N20" s="32">
        <f>'5-Year Plan (2014-19)'!BM192</f>
        <v>0</v>
      </c>
      <c r="O20" s="35">
        <f>'5-Year Plan (2014-19)'!BN192</f>
        <v>0</v>
      </c>
      <c r="P20" s="32">
        <f>'5-Year Plan (2014-19)'!BO192</f>
        <v>0</v>
      </c>
      <c r="Q20" s="32">
        <f>'5-Year Plan (2014-19)'!BP192</f>
        <v>0</v>
      </c>
      <c r="R20" s="35">
        <f>'5-Year Plan (2014-19)'!BQ192</f>
        <v>0</v>
      </c>
      <c r="S20" s="32">
        <f>'5-Year Plan (2014-19)'!BR192</f>
        <v>0</v>
      </c>
      <c r="T20" s="32">
        <f>'5-Year Plan (2014-19)'!BS192</f>
        <v>0</v>
      </c>
      <c r="U20" s="35">
        <f>'5-Year Plan (2014-19)'!BT192</f>
        <v>0</v>
      </c>
      <c r="V20" s="669"/>
      <c r="W20" s="35"/>
      <c r="X20" s="35"/>
      <c r="Y20" s="32">
        <f>'5-Year Plan (2014-19)'!BX192</f>
        <v>0</v>
      </c>
      <c r="Z20" s="229">
        <f>'5-Year Plan (2014-19)'!BY192</f>
        <v>0</v>
      </c>
      <c r="AA20" s="35">
        <f>'5-Year Plan (2014-19)'!BZ192</f>
        <v>0</v>
      </c>
      <c r="AB20" s="32">
        <f>'5-Year Plan (2014-19)'!CA192</f>
        <v>0</v>
      </c>
      <c r="AC20" s="32">
        <f>'5-Year Plan (2014-19)'!CB192</f>
        <v>0</v>
      </c>
      <c r="AD20" s="32">
        <f>'5-Year Plan (2014-19)'!CC192</f>
        <v>0</v>
      </c>
      <c r="AE20" s="35">
        <f>'5-Year Plan (2014-19)'!CD192</f>
        <v>0</v>
      </c>
      <c r="AF20" s="35">
        <f>'5-Year Plan (2014-19)'!CE192</f>
        <v>0</v>
      </c>
      <c r="AG20" s="32">
        <f>'5-Year Plan (2014-19)'!CF192</f>
        <v>0</v>
      </c>
      <c r="AH20" s="32">
        <f>'5-Year Plan (2014-19)'!CG192</f>
        <v>0</v>
      </c>
      <c r="AI20" s="35">
        <f>'5-Year Plan (2014-19)'!CH192</f>
        <v>0</v>
      </c>
      <c r="AJ20" s="32">
        <f>'5-Year Plan (2014-19)'!CI192</f>
        <v>0</v>
      </c>
      <c r="AK20" s="32">
        <f>'5-Year Plan (2014-19)'!CJ192</f>
        <v>0</v>
      </c>
      <c r="AL20" s="35">
        <f>'5-Year Plan (2014-19)'!CK192</f>
        <v>0</v>
      </c>
      <c r="AM20" s="32">
        <f>'5-Year Plan (2014-19)'!CL192</f>
        <v>0</v>
      </c>
      <c r="AN20" s="32">
        <f>'5-Year Plan (2014-19)'!CM192</f>
        <v>0</v>
      </c>
      <c r="AO20" s="35">
        <f>'5-Year Plan (2014-19)'!CN192</f>
        <v>0</v>
      </c>
      <c r="AP20" s="32">
        <f>'5-Year Plan (2014-19)'!CO192</f>
        <v>0</v>
      </c>
      <c r="AQ20" s="32">
        <f>'5-Year Plan (2014-19)'!CP192</f>
        <v>0</v>
      </c>
      <c r="AR20" s="35">
        <f>'5-Year Plan (2014-19)'!CQ192</f>
        <v>0</v>
      </c>
      <c r="AS20" s="32">
        <f>'5-Year Plan (2014-19)'!CR192</f>
        <v>0</v>
      </c>
      <c r="AT20" s="32">
        <f>'5-Year Plan (2014-19)'!CS192</f>
        <v>0</v>
      </c>
      <c r="AU20" s="35">
        <f>'5-Year Plan (2014-19)'!CT192</f>
        <v>0</v>
      </c>
      <c r="AV20" s="35">
        <f>'5-Year Plan (2014-19)'!CU192</f>
        <v>0</v>
      </c>
      <c r="AW20" s="35">
        <f>'5-Year Plan (2014-19)'!CV192</f>
        <v>0</v>
      </c>
      <c r="AX20" s="35">
        <f>'5-Year Plan (2014-19)'!CW192</f>
        <v>0</v>
      </c>
      <c r="AY20" s="399">
        <f>'5-Year Plan (2014-19)'!CX192</f>
        <v>0</v>
      </c>
      <c r="AZ20" s="45">
        <f>'5-Year Plan (2014-19)'!CY192</f>
        <v>0</v>
      </c>
      <c r="BA20" s="593"/>
    </row>
    <row r="21" spans="1:53">
      <c r="A21" s="626"/>
      <c r="B21" s="16"/>
      <c r="C21" s="17" t="s">
        <v>284</v>
      </c>
      <c r="D21" s="32">
        <f>'5-Year Plan (2014-19)'!BC194</f>
        <v>0</v>
      </c>
      <c r="E21" s="32" t="str">
        <f>'5-Year Plan (2014-19)'!BD194</f>
        <v/>
      </c>
      <c r="F21" s="35">
        <f>'5-Year Plan (2014-19)'!BE194</f>
        <v>0</v>
      </c>
      <c r="G21" s="32">
        <f>'5-Year Plan (2014-19)'!BF194</f>
        <v>0</v>
      </c>
      <c r="H21" s="32" t="str">
        <f>'5-Year Plan (2014-19)'!BG194</f>
        <v/>
      </c>
      <c r="I21" s="35">
        <f>'5-Year Plan (2014-19)'!BH194</f>
        <v>0</v>
      </c>
      <c r="J21" s="32">
        <f>'5-Year Plan (2014-19)'!BI194</f>
        <v>0</v>
      </c>
      <c r="K21" s="32" t="str">
        <f>'5-Year Plan (2014-19)'!BJ194</f>
        <v/>
      </c>
      <c r="L21" s="35">
        <f>'5-Year Plan (2014-19)'!BK194</f>
        <v>0</v>
      </c>
      <c r="M21" s="32">
        <f>'5-Year Plan (2014-19)'!BL194</f>
        <v>0</v>
      </c>
      <c r="N21" s="32" t="str">
        <f>'5-Year Plan (2014-19)'!BM194</f>
        <v/>
      </c>
      <c r="O21" s="35">
        <f>'5-Year Plan (2014-19)'!BN194</f>
        <v>0</v>
      </c>
      <c r="P21" s="32">
        <f>'5-Year Plan (2014-19)'!BO194</f>
        <v>0</v>
      </c>
      <c r="Q21" s="32" t="str">
        <f>'5-Year Plan (2014-19)'!BP194</f>
        <v/>
      </c>
      <c r="R21" s="35">
        <f>'5-Year Plan (2014-19)'!BQ194</f>
        <v>0</v>
      </c>
      <c r="S21" s="32">
        <f>'5-Year Plan (2014-19)'!BR194</f>
        <v>0</v>
      </c>
      <c r="T21" s="32" t="str">
        <f>'5-Year Plan (2014-19)'!BS194</f>
        <v/>
      </c>
      <c r="U21" s="35">
        <f>'5-Year Plan (2014-19)'!BT194</f>
        <v>0</v>
      </c>
      <c r="V21" s="669"/>
      <c r="W21" s="35"/>
      <c r="X21" s="35"/>
      <c r="Y21" s="32">
        <f>'5-Year Plan (2014-19)'!BX194</f>
        <v>0</v>
      </c>
      <c r="Z21" s="229" t="str">
        <f>'5-Year Plan (2014-19)'!BY194</f>
        <v/>
      </c>
      <c r="AA21" s="35">
        <f>'5-Year Plan (2014-19)'!BZ194</f>
        <v>0</v>
      </c>
      <c r="AB21" s="32">
        <f>'5-Year Plan (2014-19)'!CA194</f>
        <v>0</v>
      </c>
      <c r="AC21" s="32">
        <f>'5-Year Plan (2014-19)'!CB194</f>
        <v>0</v>
      </c>
      <c r="AD21" s="32" t="str">
        <f>'5-Year Plan (2014-19)'!CC194</f>
        <v/>
      </c>
      <c r="AE21" s="35">
        <f>'5-Year Plan (2014-19)'!CD194</f>
        <v>0</v>
      </c>
      <c r="AF21" s="35">
        <f>'5-Year Plan (2014-19)'!CE194</f>
        <v>0</v>
      </c>
      <c r="AG21" s="32">
        <f>'5-Year Plan (2014-19)'!CF194</f>
        <v>1600</v>
      </c>
      <c r="AH21" s="32">
        <f>'5-Year Plan (2014-19)'!CG194</f>
        <v>2</v>
      </c>
      <c r="AI21" s="35">
        <f>'5-Year Plan (2014-19)'!CH194</f>
        <v>3200</v>
      </c>
      <c r="AJ21" s="32">
        <f>'5-Year Plan (2014-19)'!CI194</f>
        <v>0</v>
      </c>
      <c r="AK21" s="32" t="str">
        <f>'5-Year Plan (2014-19)'!CJ194</f>
        <v/>
      </c>
      <c r="AL21" s="35">
        <f>'5-Year Plan (2014-19)'!CK194</f>
        <v>0</v>
      </c>
      <c r="AM21" s="32">
        <f>'5-Year Plan (2014-19)'!CL194</f>
        <v>0</v>
      </c>
      <c r="AN21" s="32" t="str">
        <f>'5-Year Plan (2014-19)'!CM194</f>
        <v/>
      </c>
      <c r="AO21" s="35">
        <f>'5-Year Plan (2014-19)'!CN194</f>
        <v>0</v>
      </c>
      <c r="AP21" s="32">
        <f>'5-Year Plan (2014-19)'!CO194</f>
        <v>800</v>
      </c>
      <c r="AQ21" s="32">
        <f>'5-Year Plan (2014-19)'!CP194</f>
        <v>222</v>
      </c>
      <c r="AR21" s="35">
        <f>'5-Year Plan (2014-19)'!CQ194</f>
        <v>177600</v>
      </c>
      <c r="AS21" s="32">
        <f>'5-Year Plan (2014-19)'!CR194</f>
        <v>0</v>
      </c>
      <c r="AT21" s="32" t="str">
        <f>'5-Year Plan (2014-19)'!CS194</f>
        <v/>
      </c>
      <c r="AU21" s="35">
        <f>'5-Year Plan (2014-19)'!CT194</f>
        <v>0</v>
      </c>
      <c r="AV21" s="35">
        <f>'5-Year Plan (2014-19)'!CU194</f>
        <v>180800</v>
      </c>
      <c r="AW21" s="35">
        <f>'5-Year Plan (2014-19)'!CV194</f>
        <v>0</v>
      </c>
      <c r="AX21" s="35">
        <f>'5-Year Plan (2014-19)'!CW194</f>
        <v>0</v>
      </c>
      <c r="AY21" s="399">
        <f>'5-Year Plan (2014-19)'!CX194</f>
        <v>18080</v>
      </c>
      <c r="AZ21" s="45">
        <f>'5-Year Plan (2014-19)'!CY194</f>
        <v>198880</v>
      </c>
      <c r="BA21" s="593"/>
    </row>
    <row r="22" spans="1:53">
      <c r="A22" s="626"/>
      <c r="B22" s="16"/>
      <c r="C22" s="17" t="s">
        <v>285</v>
      </c>
      <c r="D22" s="32">
        <f>'5-Year Plan (2014-19)'!BC195</f>
        <v>0</v>
      </c>
      <c r="E22" s="32" t="str">
        <f>'5-Year Plan (2014-19)'!BD195</f>
        <v/>
      </c>
      <c r="F22" s="35">
        <f>'5-Year Plan (2014-19)'!BE195</f>
        <v>0</v>
      </c>
      <c r="G22" s="32">
        <f>'5-Year Plan (2014-19)'!BF195</f>
        <v>0</v>
      </c>
      <c r="H22" s="32" t="str">
        <f>'5-Year Plan (2014-19)'!BG195</f>
        <v/>
      </c>
      <c r="I22" s="35">
        <f>'5-Year Plan (2014-19)'!BH195</f>
        <v>0</v>
      </c>
      <c r="J22" s="32">
        <f>'5-Year Plan (2014-19)'!BI195</f>
        <v>0</v>
      </c>
      <c r="K22" s="32" t="str">
        <f>'5-Year Plan (2014-19)'!BJ195</f>
        <v/>
      </c>
      <c r="L22" s="35">
        <f>'5-Year Plan (2014-19)'!BK195</f>
        <v>0</v>
      </c>
      <c r="M22" s="32">
        <f>'5-Year Plan (2014-19)'!BL195</f>
        <v>0</v>
      </c>
      <c r="N22" s="32" t="str">
        <f>'5-Year Plan (2014-19)'!BM195</f>
        <v/>
      </c>
      <c r="O22" s="35">
        <f>'5-Year Plan (2014-19)'!BN195</f>
        <v>0</v>
      </c>
      <c r="P22" s="32">
        <f>'5-Year Plan (2014-19)'!BO195</f>
        <v>0</v>
      </c>
      <c r="Q22" s="32" t="str">
        <f>'5-Year Plan (2014-19)'!BP195</f>
        <v/>
      </c>
      <c r="R22" s="35">
        <f>'5-Year Plan (2014-19)'!BQ195</f>
        <v>0</v>
      </c>
      <c r="S22" s="32">
        <f>'5-Year Plan (2014-19)'!BR195</f>
        <v>0</v>
      </c>
      <c r="T22" s="32" t="str">
        <f>'5-Year Plan (2014-19)'!BS195</f>
        <v/>
      </c>
      <c r="U22" s="35">
        <f>'5-Year Plan (2014-19)'!BT195</f>
        <v>0</v>
      </c>
      <c r="V22" s="669"/>
      <c r="W22" s="35"/>
      <c r="X22" s="35"/>
      <c r="Y22" s="32">
        <f>'5-Year Plan (2014-19)'!BX195</f>
        <v>0</v>
      </c>
      <c r="Z22" s="229" t="str">
        <f>'5-Year Plan (2014-19)'!BY195</f>
        <v/>
      </c>
      <c r="AA22" s="35">
        <f>'5-Year Plan (2014-19)'!BZ195</f>
        <v>0</v>
      </c>
      <c r="AB22" s="32">
        <f>'5-Year Plan (2014-19)'!CA195</f>
        <v>0</v>
      </c>
      <c r="AC22" s="32">
        <f>'5-Year Plan (2014-19)'!CB195</f>
        <v>0</v>
      </c>
      <c r="AD22" s="32" t="str">
        <f>'5-Year Plan (2014-19)'!CC195</f>
        <v/>
      </c>
      <c r="AE22" s="35">
        <f>'5-Year Plan (2014-19)'!CD195</f>
        <v>0</v>
      </c>
      <c r="AF22" s="35">
        <f>'5-Year Plan (2014-19)'!CE195</f>
        <v>0</v>
      </c>
      <c r="AG22" s="32">
        <f>'5-Year Plan (2014-19)'!CF195</f>
        <v>0</v>
      </c>
      <c r="AH22" s="32" t="str">
        <f>'5-Year Plan (2014-19)'!CG195</f>
        <v/>
      </c>
      <c r="AI22" s="35">
        <f>'5-Year Plan (2014-19)'!CH195</f>
        <v>0</v>
      </c>
      <c r="AJ22" s="32">
        <f>'5-Year Plan (2014-19)'!CI195</f>
        <v>0</v>
      </c>
      <c r="AK22" s="32" t="str">
        <f>'5-Year Plan (2014-19)'!CJ195</f>
        <v/>
      </c>
      <c r="AL22" s="35">
        <f>'5-Year Plan (2014-19)'!CK195</f>
        <v>0</v>
      </c>
      <c r="AM22" s="32">
        <f>'5-Year Plan (2014-19)'!CL195</f>
        <v>0</v>
      </c>
      <c r="AN22" s="32" t="str">
        <f>'5-Year Plan (2014-19)'!CM195</f>
        <v/>
      </c>
      <c r="AO22" s="35">
        <f>'5-Year Plan (2014-19)'!CN195</f>
        <v>0</v>
      </c>
      <c r="AP22" s="32">
        <f>'5-Year Plan (2014-19)'!CO195</f>
        <v>0</v>
      </c>
      <c r="AQ22" s="32" t="str">
        <f>'5-Year Plan (2014-19)'!CP195</f>
        <v/>
      </c>
      <c r="AR22" s="35">
        <f>'5-Year Plan (2014-19)'!CQ195</f>
        <v>0</v>
      </c>
      <c r="AS22" s="32">
        <f>'5-Year Plan (2014-19)'!CR195</f>
        <v>0</v>
      </c>
      <c r="AT22" s="32" t="str">
        <f>'5-Year Plan (2014-19)'!CS195</f>
        <v/>
      </c>
      <c r="AU22" s="35">
        <f>'5-Year Plan (2014-19)'!CT195</f>
        <v>0</v>
      </c>
      <c r="AV22" s="35">
        <f>'5-Year Plan (2014-19)'!CU195</f>
        <v>0</v>
      </c>
      <c r="AW22" s="35">
        <f>'5-Year Plan (2014-19)'!CV195</f>
        <v>0</v>
      </c>
      <c r="AX22" s="35">
        <f>'5-Year Plan (2014-19)'!CW195</f>
        <v>0</v>
      </c>
      <c r="AY22" s="399">
        <f>'5-Year Plan (2014-19)'!CX195</f>
        <v>0</v>
      </c>
      <c r="AZ22" s="45">
        <f>'5-Year Plan (2014-19)'!CY195</f>
        <v>0</v>
      </c>
      <c r="BA22" s="593"/>
    </row>
    <row r="23" spans="1:53">
      <c r="A23" s="626"/>
      <c r="B23" s="16"/>
      <c r="C23" s="17" t="s">
        <v>286</v>
      </c>
      <c r="D23" s="32">
        <f>'5-Year Plan (2014-19)'!BC196</f>
        <v>0</v>
      </c>
      <c r="E23" s="32" t="str">
        <f>'5-Year Plan (2014-19)'!BD196</f>
        <v/>
      </c>
      <c r="F23" s="35">
        <f>'5-Year Plan (2014-19)'!BE196</f>
        <v>0</v>
      </c>
      <c r="G23" s="32">
        <f>'5-Year Plan (2014-19)'!BF196</f>
        <v>0</v>
      </c>
      <c r="H23" s="32" t="str">
        <f>'5-Year Plan (2014-19)'!BG196</f>
        <v/>
      </c>
      <c r="I23" s="35">
        <f>'5-Year Plan (2014-19)'!BH196</f>
        <v>0</v>
      </c>
      <c r="J23" s="32">
        <f>'5-Year Plan (2014-19)'!BI196</f>
        <v>0</v>
      </c>
      <c r="K23" s="32" t="str">
        <f>'5-Year Plan (2014-19)'!BJ196</f>
        <v/>
      </c>
      <c r="L23" s="35">
        <f>'5-Year Plan (2014-19)'!BK196</f>
        <v>0</v>
      </c>
      <c r="M23" s="32">
        <f>'5-Year Plan (2014-19)'!BL196</f>
        <v>0</v>
      </c>
      <c r="N23" s="32" t="str">
        <f>'5-Year Plan (2014-19)'!BM196</f>
        <v/>
      </c>
      <c r="O23" s="35">
        <f>'5-Year Plan (2014-19)'!BN196</f>
        <v>0</v>
      </c>
      <c r="P23" s="32">
        <f>'5-Year Plan (2014-19)'!BO196</f>
        <v>0</v>
      </c>
      <c r="Q23" s="32" t="str">
        <f>'5-Year Plan (2014-19)'!BP196</f>
        <v/>
      </c>
      <c r="R23" s="35">
        <f>'5-Year Plan (2014-19)'!BQ196</f>
        <v>0</v>
      </c>
      <c r="S23" s="32">
        <f>'5-Year Plan (2014-19)'!BR196</f>
        <v>0</v>
      </c>
      <c r="T23" s="32" t="str">
        <f>'5-Year Plan (2014-19)'!BS196</f>
        <v/>
      </c>
      <c r="U23" s="35">
        <f>'5-Year Plan (2014-19)'!BT196</f>
        <v>0</v>
      </c>
      <c r="V23" s="669"/>
      <c r="W23" s="35"/>
      <c r="X23" s="35"/>
      <c r="Y23" s="32">
        <f>'5-Year Plan (2014-19)'!BX196</f>
        <v>0</v>
      </c>
      <c r="Z23" s="229" t="str">
        <f>'5-Year Plan (2014-19)'!BY196</f>
        <v/>
      </c>
      <c r="AA23" s="35">
        <f>'5-Year Plan (2014-19)'!BZ196</f>
        <v>0</v>
      </c>
      <c r="AB23" s="32">
        <f>'5-Year Plan (2014-19)'!CA196</f>
        <v>0</v>
      </c>
      <c r="AC23" s="32">
        <f>'5-Year Plan (2014-19)'!CB196</f>
        <v>0</v>
      </c>
      <c r="AD23" s="32" t="str">
        <f>'5-Year Plan (2014-19)'!CC196</f>
        <v/>
      </c>
      <c r="AE23" s="35">
        <f>'5-Year Plan (2014-19)'!CD196</f>
        <v>0</v>
      </c>
      <c r="AF23" s="35">
        <f>'5-Year Plan (2014-19)'!CE196</f>
        <v>0</v>
      </c>
      <c r="AG23" s="32">
        <f>'5-Year Plan (2014-19)'!CF196</f>
        <v>0</v>
      </c>
      <c r="AH23" s="32" t="str">
        <f>'5-Year Plan (2014-19)'!CG196</f>
        <v/>
      </c>
      <c r="AI23" s="35">
        <f>'5-Year Plan (2014-19)'!CH196</f>
        <v>0</v>
      </c>
      <c r="AJ23" s="32">
        <f>'5-Year Plan (2014-19)'!CI196</f>
        <v>0</v>
      </c>
      <c r="AK23" s="32" t="str">
        <f>'5-Year Plan (2014-19)'!CJ196</f>
        <v/>
      </c>
      <c r="AL23" s="35">
        <f>'5-Year Plan (2014-19)'!CK196</f>
        <v>0</v>
      </c>
      <c r="AM23" s="32">
        <f>'5-Year Plan (2014-19)'!CL196</f>
        <v>0</v>
      </c>
      <c r="AN23" s="32" t="str">
        <f>'5-Year Plan (2014-19)'!CM196</f>
        <v/>
      </c>
      <c r="AO23" s="35">
        <f>'5-Year Plan (2014-19)'!CN196</f>
        <v>0</v>
      </c>
      <c r="AP23" s="32">
        <f>'5-Year Plan (2014-19)'!CO196</f>
        <v>0</v>
      </c>
      <c r="AQ23" s="32" t="str">
        <f>'5-Year Plan (2014-19)'!CP196</f>
        <v/>
      </c>
      <c r="AR23" s="35">
        <f>'5-Year Plan (2014-19)'!CQ196</f>
        <v>0</v>
      </c>
      <c r="AS23" s="32">
        <f>'5-Year Plan (2014-19)'!CR196</f>
        <v>0</v>
      </c>
      <c r="AT23" s="32" t="str">
        <f>'5-Year Plan (2014-19)'!CS196</f>
        <v/>
      </c>
      <c r="AU23" s="35">
        <f>'5-Year Plan (2014-19)'!CT196</f>
        <v>0</v>
      </c>
      <c r="AV23" s="35">
        <f>'5-Year Plan (2014-19)'!CU196</f>
        <v>0</v>
      </c>
      <c r="AW23" s="35">
        <f>'5-Year Plan (2014-19)'!CV196</f>
        <v>0</v>
      </c>
      <c r="AX23" s="35">
        <f>'5-Year Plan (2014-19)'!CW196</f>
        <v>0</v>
      </c>
      <c r="AY23" s="399">
        <f>'5-Year Plan (2014-19)'!CX196</f>
        <v>0</v>
      </c>
      <c r="AZ23" s="45">
        <f>'5-Year Plan (2014-19)'!CY196</f>
        <v>0</v>
      </c>
      <c r="BA23" s="593"/>
    </row>
    <row r="24" spans="1:53">
      <c r="A24" s="626"/>
      <c r="B24" s="18"/>
      <c r="C24" s="19" t="s">
        <v>287</v>
      </c>
      <c r="D24" s="32">
        <f>'5-Year Plan (2014-19)'!BC197</f>
        <v>0</v>
      </c>
      <c r="E24" s="32" t="str">
        <f>'5-Year Plan (2014-19)'!BD197</f>
        <v/>
      </c>
      <c r="F24" s="35">
        <f>'5-Year Plan (2014-19)'!BE197</f>
        <v>0</v>
      </c>
      <c r="G24" s="32">
        <f>'5-Year Plan (2014-19)'!BF197</f>
        <v>0</v>
      </c>
      <c r="H24" s="32" t="str">
        <f>'5-Year Plan (2014-19)'!BG197</f>
        <v/>
      </c>
      <c r="I24" s="35">
        <f>'5-Year Plan (2014-19)'!BH197</f>
        <v>0</v>
      </c>
      <c r="J24" s="32">
        <f>'5-Year Plan (2014-19)'!BI197</f>
        <v>0</v>
      </c>
      <c r="K24" s="32" t="str">
        <f>'5-Year Plan (2014-19)'!BJ197</f>
        <v/>
      </c>
      <c r="L24" s="35">
        <f>'5-Year Plan (2014-19)'!BK197</f>
        <v>0</v>
      </c>
      <c r="M24" s="32">
        <f>'5-Year Plan (2014-19)'!BL197</f>
        <v>0</v>
      </c>
      <c r="N24" s="32" t="str">
        <f>'5-Year Plan (2014-19)'!BM197</f>
        <v/>
      </c>
      <c r="O24" s="35">
        <f>'5-Year Plan (2014-19)'!BN197</f>
        <v>0</v>
      </c>
      <c r="P24" s="32">
        <f>'5-Year Plan (2014-19)'!BO197</f>
        <v>0</v>
      </c>
      <c r="Q24" s="32" t="str">
        <f>'5-Year Plan (2014-19)'!BP197</f>
        <v/>
      </c>
      <c r="R24" s="35">
        <f>'5-Year Plan (2014-19)'!BQ197</f>
        <v>0</v>
      </c>
      <c r="S24" s="32">
        <f>'5-Year Plan (2014-19)'!BR197</f>
        <v>0</v>
      </c>
      <c r="T24" s="32" t="str">
        <f>'5-Year Plan (2014-19)'!BS197</f>
        <v/>
      </c>
      <c r="U24" s="35">
        <f>'5-Year Plan (2014-19)'!BT197</f>
        <v>0</v>
      </c>
      <c r="V24" s="669"/>
      <c r="W24" s="35"/>
      <c r="X24" s="35"/>
      <c r="Y24" s="32">
        <f>'5-Year Plan (2014-19)'!BX197</f>
        <v>0</v>
      </c>
      <c r="Z24" s="229" t="str">
        <f>'5-Year Plan (2014-19)'!BY197</f>
        <v/>
      </c>
      <c r="AA24" s="35">
        <f>'5-Year Plan (2014-19)'!BZ197</f>
        <v>0</v>
      </c>
      <c r="AB24" s="32">
        <f>'5-Year Plan (2014-19)'!CA197</f>
        <v>0</v>
      </c>
      <c r="AC24" s="32">
        <f>'5-Year Plan (2014-19)'!CB197</f>
        <v>0</v>
      </c>
      <c r="AD24" s="32" t="str">
        <f>'5-Year Plan (2014-19)'!CC197</f>
        <v/>
      </c>
      <c r="AE24" s="35">
        <f>'5-Year Plan (2014-19)'!CD197</f>
        <v>0</v>
      </c>
      <c r="AF24" s="41">
        <f>'5-Year Plan (2014-19)'!CE197</f>
        <v>0</v>
      </c>
      <c r="AG24" s="32">
        <f>'5-Year Plan (2014-19)'!CF197</f>
        <v>0</v>
      </c>
      <c r="AH24" s="32" t="str">
        <f>'5-Year Plan (2014-19)'!CG197</f>
        <v/>
      </c>
      <c r="AI24" s="35">
        <f>'5-Year Plan (2014-19)'!CH197</f>
        <v>0</v>
      </c>
      <c r="AJ24" s="32">
        <f>'5-Year Plan (2014-19)'!CI197</f>
        <v>0</v>
      </c>
      <c r="AK24" s="32" t="str">
        <f>'5-Year Plan (2014-19)'!CJ197</f>
        <v/>
      </c>
      <c r="AL24" s="35">
        <f>'5-Year Plan (2014-19)'!CK197</f>
        <v>0</v>
      </c>
      <c r="AM24" s="32">
        <f>'5-Year Plan (2014-19)'!CL197</f>
        <v>0</v>
      </c>
      <c r="AN24" s="32" t="str">
        <f>'5-Year Plan (2014-19)'!CM197</f>
        <v/>
      </c>
      <c r="AO24" s="35">
        <f>'5-Year Plan (2014-19)'!CN197</f>
        <v>0</v>
      </c>
      <c r="AP24" s="32">
        <f>'5-Year Plan (2014-19)'!CO197</f>
        <v>0</v>
      </c>
      <c r="AQ24" s="32" t="str">
        <f>'5-Year Plan (2014-19)'!CP197</f>
        <v/>
      </c>
      <c r="AR24" s="35">
        <f>'5-Year Plan (2014-19)'!CQ197</f>
        <v>0</v>
      </c>
      <c r="AS24" s="32">
        <f>'5-Year Plan (2014-19)'!CR197</f>
        <v>0</v>
      </c>
      <c r="AT24" s="32" t="str">
        <f>'5-Year Plan (2014-19)'!CS197</f>
        <v/>
      </c>
      <c r="AU24" s="35">
        <f>'5-Year Plan (2014-19)'!CT197</f>
        <v>0</v>
      </c>
      <c r="AV24" s="35">
        <f>'5-Year Plan (2014-19)'!CU197</f>
        <v>0</v>
      </c>
      <c r="AW24" s="35">
        <f>'5-Year Plan (2014-19)'!CV197</f>
        <v>0</v>
      </c>
      <c r="AX24" s="35">
        <f>'5-Year Plan (2014-19)'!CW197</f>
        <v>0</v>
      </c>
      <c r="AY24" s="399">
        <f>'5-Year Plan (2014-19)'!CX197</f>
        <v>0</v>
      </c>
      <c r="AZ24" s="45">
        <f>'5-Year Plan (2014-19)'!CY197</f>
        <v>0</v>
      </c>
      <c r="BA24" s="593"/>
    </row>
    <row r="25" spans="1:53" ht="30">
      <c r="A25" s="626"/>
      <c r="B25" s="20" t="s">
        <v>140</v>
      </c>
      <c r="C25" s="25"/>
      <c r="D25" s="33">
        <f>'5-Year Plan (2014-19)'!BC198</f>
        <v>0</v>
      </c>
      <c r="E25" s="33" t="str">
        <f>'5-Year Plan (2014-19)'!BD198</f>
        <v/>
      </c>
      <c r="F25" s="36">
        <f>'5-Year Plan (2014-19)'!BE198</f>
        <v>0</v>
      </c>
      <c r="G25" s="33">
        <f>'5-Year Plan (2014-19)'!BF198</f>
        <v>12</v>
      </c>
      <c r="H25" s="33">
        <f>'5-Year Plan (2014-19)'!BG198</f>
        <v>35</v>
      </c>
      <c r="I25" s="36">
        <f>'5-Year Plan (2014-19)'!BH198</f>
        <v>420</v>
      </c>
      <c r="J25" s="33">
        <f>'5-Year Plan (2014-19)'!BI198</f>
        <v>0</v>
      </c>
      <c r="K25" s="33" t="str">
        <f>'5-Year Plan (2014-19)'!BJ198</f>
        <v/>
      </c>
      <c r="L25" s="36">
        <f>'5-Year Plan (2014-19)'!BK198</f>
        <v>0</v>
      </c>
      <c r="M25" s="33">
        <f>'5-Year Plan (2014-19)'!BL198</f>
        <v>0</v>
      </c>
      <c r="N25" s="33" t="str">
        <f>'5-Year Plan (2014-19)'!BM198</f>
        <v/>
      </c>
      <c r="O25" s="36">
        <f>'5-Year Plan (2014-19)'!BN198</f>
        <v>0</v>
      </c>
      <c r="P25" s="33">
        <f>'5-Year Plan (2014-19)'!BO198</f>
        <v>0</v>
      </c>
      <c r="Q25" s="33" t="str">
        <f>'5-Year Plan (2014-19)'!BP198</f>
        <v/>
      </c>
      <c r="R25" s="36">
        <f>'5-Year Plan (2014-19)'!BQ198</f>
        <v>0</v>
      </c>
      <c r="S25" s="33">
        <f>'5-Year Plan (2014-19)'!BR198</f>
        <v>0</v>
      </c>
      <c r="T25" s="33" t="str">
        <f>'5-Year Plan (2014-19)'!BS198</f>
        <v/>
      </c>
      <c r="U25" s="36">
        <f>'5-Year Plan (2014-19)'!BT198</f>
        <v>0</v>
      </c>
      <c r="V25" s="670">
        <f>'5-Year Plan (2014-19)'!BU198</f>
        <v>0</v>
      </c>
      <c r="W25" s="36">
        <f>'5-Year Plan (2014-19)'!BV198</f>
        <v>0</v>
      </c>
      <c r="X25" s="36">
        <f>'5-Year Plan (2014-19)'!BW198</f>
        <v>0</v>
      </c>
      <c r="Y25" s="33">
        <f>'5-Year Plan (2014-19)'!BX198</f>
        <v>0</v>
      </c>
      <c r="Z25" s="230" t="str">
        <f>'5-Year Plan (2014-19)'!BY198</f>
        <v/>
      </c>
      <c r="AA25" s="36">
        <f>'5-Year Plan (2014-19)'!BZ198</f>
        <v>0</v>
      </c>
      <c r="AB25" s="33">
        <f>'5-Year Plan (2014-19)'!CA198</f>
        <v>0</v>
      </c>
      <c r="AC25" s="33">
        <f>'5-Year Plan (2014-19)'!CB198</f>
        <v>0</v>
      </c>
      <c r="AD25" s="33" t="str">
        <f>'5-Year Plan (2014-19)'!CC198</f>
        <v/>
      </c>
      <c r="AE25" s="36">
        <f>'5-Year Plan (2014-19)'!CD198</f>
        <v>0</v>
      </c>
      <c r="AF25" s="41">
        <f>'5-Year Plan (2014-19)'!CE198</f>
        <v>420</v>
      </c>
      <c r="AG25" s="33">
        <f>'5-Year Plan (2014-19)'!CF198</f>
        <v>7140</v>
      </c>
      <c r="AH25" s="33">
        <f>'5-Year Plan (2014-19)'!CG198</f>
        <v>16.022408963585434</v>
      </c>
      <c r="AI25" s="36">
        <f>'5-Year Plan (2014-19)'!CH198</f>
        <v>114400</v>
      </c>
      <c r="AJ25" s="33">
        <f>'5-Year Plan (2014-19)'!CI198</f>
        <v>0</v>
      </c>
      <c r="AK25" s="33" t="str">
        <f>'5-Year Plan (2014-19)'!CJ198</f>
        <v/>
      </c>
      <c r="AL25" s="36">
        <f>'5-Year Plan (2014-19)'!CK198</f>
        <v>0</v>
      </c>
      <c r="AM25" s="33">
        <f>'5-Year Plan (2014-19)'!CL198</f>
        <v>0</v>
      </c>
      <c r="AN25" s="33" t="str">
        <f>'5-Year Plan (2014-19)'!CM198</f>
        <v/>
      </c>
      <c r="AO25" s="36">
        <f>'5-Year Plan (2014-19)'!CN198</f>
        <v>0</v>
      </c>
      <c r="AP25" s="33">
        <f>'5-Year Plan (2014-19)'!CO198</f>
        <v>3050</v>
      </c>
      <c r="AQ25" s="33">
        <f>'5-Year Plan (2014-19)'!CP198</f>
        <v>218.36065573770492</v>
      </c>
      <c r="AR25" s="36">
        <f>'5-Year Plan (2014-19)'!CQ198</f>
        <v>666000</v>
      </c>
      <c r="AS25" s="33">
        <f>'5-Year Plan (2014-19)'!CR198</f>
        <v>0</v>
      </c>
      <c r="AT25" s="33" t="str">
        <f>'5-Year Plan (2014-19)'!CS198</f>
        <v/>
      </c>
      <c r="AU25" s="36">
        <f>'5-Year Plan (2014-19)'!CT198</f>
        <v>0</v>
      </c>
      <c r="AV25" s="36">
        <f>'5-Year Plan (2014-19)'!CU198</f>
        <v>780400</v>
      </c>
      <c r="AW25" s="36">
        <f>'5-Year Plan (2014-19)'!CV198</f>
        <v>0</v>
      </c>
      <c r="AX25" s="36">
        <f>'5-Year Plan (2014-19)'!CW198</f>
        <v>5000</v>
      </c>
      <c r="AY25" s="36">
        <f>'5-Year Plan (2014-19)'!CX198</f>
        <v>78082</v>
      </c>
      <c r="AZ25" s="214">
        <f>'5-Year Plan (2014-19)'!CY198</f>
        <v>863902</v>
      </c>
      <c r="BA25" s="593"/>
    </row>
    <row r="26" spans="1:53" ht="28.5">
      <c r="A26" s="626"/>
      <c r="B26" s="27" t="s">
        <v>36</v>
      </c>
      <c r="C26" s="17" t="s">
        <v>1</v>
      </c>
      <c r="D26" s="32">
        <f>'5-Year Plan (2014-19)'!BC199</f>
        <v>0</v>
      </c>
      <c r="E26" s="32" t="str">
        <f>'5-Year Plan (2014-19)'!BD199</f>
        <v/>
      </c>
      <c r="F26" s="35">
        <f>'5-Year Plan (2014-19)'!BE199</f>
        <v>0</v>
      </c>
      <c r="G26" s="32">
        <f>'5-Year Plan (2014-19)'!BF199</f>
        <v>10</v>
      </c>
      <c r="H26" s="32">
        <f>'5-Year Plan (2014-19)'!BG199</f>
        <v>65</v>
      </c>
      <c r="I26" s="35">
        <f>'5-Year Plan (2014-19)'!BH199</f>
        <v>650</v>
      </c>
      <c r="J26" s="32">
        <f>'5-Year Plan (2014-19)'!BI199</f>
        <v>0</v>
      </c>
      <c r="K26" s="32" t="str">
        <f>'5-Year Plan (2014-19)'!BJ199</f>
        <v/>
      </c>
      <c r="L26" s="35">
        <f>'5-Year Plan (2014-19)'!BK199</f>
        <v>0</v>
      </c>
      <c r="M26" s="32">
        <f>'5-Year Plan (2014-19)'!BL199</f>
        <v>0</v>
      </c>
      <c r="N26" s="32" t="str">
        <f>'5-Year Plan (2014-19)'!BM199</f>
        <v/>
      </c>
      <c r="O26" s="35">
        <f>'5-Year Plan (2014-19)'!BN199</f>
        <v>0</v>
      </c>
      <c r="P26" s="32">
        <f>'5-Year Plan (2014-19)'!BO199</f>
        <v>0</v>
      </c>
      <c r="Q26" s="32" t="str">
        <f>'5-Year Plan (2014-19)'!BP199</f>
        <v/>
      </c>
      <c r="R26" s="35">
        <f>'5-Year Plan (2014-19)'!BQ199</f>
        <v>0</v>
      </c>
      <c r="S26" s="32">
        <f>'5-Year Plan (2014-19)'!BR199</f>
        <v>0</v>
      </c>
      <c r="T26" s="32" t="str">
        <f>'5-Year Plan (2014-19)'!BS199</f>
        <v/>
      </c>
      <c r="U26" s="35">
        <f>'5-Year Plan (2014-19)'!BT199</f>
        <v>0</v>
      </c>
      <c r="V26" s="669"/>
      <c r="W26" s="35"/>
      <c r="X26" s="35"/>
      <c r="Y26" s="32">
        <f>'5-Year Plan (2014-19)'!BX199</f>
        <v>0</v>
      </c>
      <c r="Z26" s="229" t="str">
        <f>'5-Year Plan (2014-19)'!BY199</f>
        <v/>
      </c>
      <c r="AA26" s="35">
        <f>'5-Year Plan (2014-19)'!BZ199</f>
        <v>0</v>
      </c>
      <c r="AB26" s="32">
        <f>'5-Year Plan (2014-19)'!CA199</f>
        <v>0</v>
      </c>
      <c r="AC26" s="32">
        <f>'5-Year Plan (2014-19)'!CB199</f>
        <v>0</v>
      </c>
      <c r="AD26" s="32" t="str">
        <f>'5-Year Plan (2014-19)'!CC199</f>
        <v/>
      </c>
      <c r="AE26" s="35">
        <f>'5-Year Plan (2014-19)'!CD199</f>
        <v>0</v>
      </c>
      <c r="AF26" s="35">
        <f>'5-Year Plan (2014-19)'!CE199</f>
        <v>650</v>
      </c>
      <c r="AG26" s="32">
        <f>'5-Year Plan (2014-19)'!CF199</f>
        <v>0</v>
      </c>
      <c r="AH26" s="32" t="str">
        <f>'5-Year Plan (2014-19)'!CG199</f>
        <v/>
      </c>
      <c r="AI26" s="35">
        <f>'5-Year Plan (2014-19)'!CH199</f>
        <v>0</v>
      </c>
      <c r="AJ26" s="32">
        <f>'5-Year Plan (2014-19)'!CI199</f>
        <v>0</v>
      </c>
      <c r="AK26" s="32" t="str">
        <f>'5-Year Plan (2014-19)'!CJ199</f>
        <v/>
      </c>
      <c r="AL26" s="35">
        <f>'5-Year Plan (2014-19)'!CK199</f>
        <v>0</v>
      </c>
      <c r="AM26" s="32">
        <f>'5-Year Plan (2014-19)'!CL199</f>
        <v>0</v>
      </c>
      <c r="AN26" s="32" t="str">
        <f>'5-Year Plan (2014-19)'!CM199</f>
        <v/>
      </c>
      <c r="AO26" s="35">
        <f>'5-Year Plan (2014-19)'!CN199</f>
        <v>0</v>
      </c>
      <c r="AP26" s="32">
        <f>'5-Year Plan (2014-19)'!CO199</f>
        <v>0</v>
      </c>
      <c r="AQ26" s="32" t="str">
        <f>'5-Year Plan (2014-19)'!CP199</f>
        <v/>
      </c>
      <c r="AR26" s="35">
        <f>'5-Year Plan (2014-19)'!CQ199</f>
        <v>0</v>
      </c>
      <c r="AS26" s="32">
        <f>'5-Year Plan (2014-19)'!CR199</f>
        <v>0</v>
      </c>
      <c r="AT26" s="32" t="str">
        <f>'5-Year Plan (2014-19)'!CS199</f>
        <v/>
      </c>
      <c r="AU26" s="35">
        <f>'5-Year Plan (2014-19)'!CT199</f>
        <v>0</v>
      </c>
      <c r="AV26" s="43">
        <f>'5-Year Plan (2014-19)'!CU199</f>
        <v>0</v>
      </c>
      <c r="AW26" s="35">
        <f>'5-Year Plan (2014-19)'!CV199</f>
        <v>0</v>
      </c>
      <c r="AX26" s="35">
        <f>'5-Year Plan (2014-19)'!CW199</f>
        <v>5000</v>
      </c>
      <c r="AY26" s="399">
        <f>'5-Year Plan (2014-19)'!CX199</f>
        <v>65</v>
      </c>
      <c r="AZ26" s="45">
        <f>'5-Year Plan (2014-19)'!CY199</f>
        <v>5715</v>
      </c>
      <c r="BA26" s="593"/>
    </row>
    <row r="27" spans="1:53">
      <c r="A27" s="626"/>
      <c r="B27" s="16"/>
      <c r="C27" s="17" t="s">
        <v>55</v>
      </c>
      <c r="D27" s="32">
        <f>'5-Year Plan (2014-19)'!BC200</f>
        <v>0</v>
      </c>
      <c r="E27" s="32" t="str">
        <f>'5-Year Plan (2014-19)'!BD200</f>
        <v/>
      </c>
      <c r="F27" s="35">
        <f>'5-Year Plan (2014-19)'!BE200</f>
        <v>0</v>
      </c>
      <c r="G27" s="32">
        <f>'5-Year Plan (2014-19)'!BF200</f>
        <v>0</v>
      </c>
      <c r="H27" s="32" t="str">
        <f>'5-Year Plan (2014-19)'!BG200</f>
        <v/>
      </c>
      <c r="I27" s="35">
        <f>'5-Year Plan (2014-19)'!BH200</f>
        <v>0</v>
      </c>
      <c r="J27" s="32">
        <f>'5-Year Plan (2014-19)'!BI200</f>
        <v>0</v>
      </c>
      <c r="K27" s="32" t="str">
        <f>'5-Year Plan (2014-19)'!BJ200</f>
        <v/>
      </c>
      <c r="L27" s="35">
        <f>'5-Year Plan (2014-19)'!BK200</f>
        <v>0</v>
      </c>
      <c r="M27" s="32">
        <f>'5-Year Plan (2014-19)'!BL200</f>
        <v>0</v>
      </c>
      <c r="N27" s="32" t="str">
        <f>'5-Year Plan (2014-19)'!BM200</f>
        <v/>
      </c>
      <c r="O27" s="35">
        <f>'5-Year Plan (2014-19)'!BN200</f>
        <v>0</v>
      </c>
      <c r="P27" s="32">
        <f>'5-Year Plan (2014-19)'!BO200</f>
        <v>0</v>
      </c>
      <c r="Q27" s="32" t="str">
        <f>'5-Year Plan (2014-19)'!BP200</f>
        <v/>
      </c>
      <c r="R27" s="35">
        <f>'5-Year Plan (2014-19)'!BQ200</f>
        <v>0</v>
      </c>
      <c r="S27" s="32">
        <f>'5-Year Plan (2014-19)'!BR200</f>
        <v>0</v>
      </c>
      <c r="T27" s="32" t="str">
        <f>'5-Year Plan (2014-19)'!BS200</f>
        <v/>
      </c>
      <c r="U27" s="35">
        <f>'5-Year Plan (2014-19)'!BT200</f>
        <v>0</v>
      </c>
      <c r="V27" s="669"/>
      <c r="W27" s="35"/>
      <c r="X27" s="35"/>
      <c r="Y27" s="32">
        <f>'5-Year Plan (2014-19)'!BX200</f>
        <v>0</v>
      </c>
      <c r="Z27" s="229" t="str">
        <f>'5-Year Plan (2014-19)'!BY200</f>
        <v/>
      </c>
      <c r="AA27" s="35">
        <f>'5-Year Plan (2014-19)'!BZ200</f>
        <v>0</v>
      </c>
      <c r="AB27" s="32">
        <f>'5-Year Plan (2014-19)'!CA200</f>
        <v>0</v>
      </c>
      <c r="AC27" s="32">
        <f>'5-Year Plan (2014-19)'!CB200</f>
        <v>0</v>
      </c>
      <c r="AD27" s="32" t="str">
        <f>'5-Year Plan (2014-19)'!CC200</f>
        <v/>
      </c>
      <c r="AE27" s="35">
        <f>'5-Year Plan (2014-19)'!CD200</f>
        <v>0</v>
      </c>
      <c r="AF27" s="35">
        <f>'5-Year Plan (2014-19)'!CE200</f>
        <v>0</v>
      </c>
      <c r="AG27" s="32">
        <f>'5-Year Plan (2014-19)'!CF200</f>
        <v>500</v>
      </c>
      <c r="AH27" s="32">
        <f>'5-Year Plan (2014-19)'!CG200</f>
        <v>20</v>
      </c>
      <c r="AI27" s="35">
        <f>'5-Year Plan (2014-19)'!CH200</f>
        <v>10000</v>
      </c>
      <c r="AJ27" s="32">
        <f>'5-Year Plan (2014-19)'!CI200</f>
        <v>0</v>
      </c>
      <c r="AK27" s="32" t="str">
        <f>'5-Year Plan (2014-19)'!CJ200</f>
        <v/>
      </c>
      <c r="AL27" s="35">
        <f>'5-Year Plan (2014-19)'!CK200</f>
        <v>0</v>
      </c>
      <c r="AM27" s="32">
        <f>'5-Year Plan (2014-19)'!CL200</f>
        <v>0</v>
      </c>
      <c r="AN27" s="32" t="str">
        <f>'5-Year Plan (2014-19)'!CM200</f>
        <v/>
      </c>
      <c r="AO27" s="35">
        <f>'5-Year Plan (2014-19)'!CN200</f>
        <v>0</v>
      </c>
      <c r="AP27" s="32">
        <f>'5-Year Plan (2014-19)'!CO200</f>
        <v>0</v>
      </c>
      <c r="AQ27" s="32" t="str">
        <f>'5-Year Plan (2014-19)'!CP200</f>
        <v/>
      </c>
      <c r="AR27" s="35">
        <f>'5-Year Plan (2014-19)'!CQ200</f>
        <v>0</v>
      </c>
      <c r="AS27" s="32">
        <f>'5-Year Plan (2014-19)'!CR200</f>
        <v>0</v>
      </c>
      <c r="AT27" s="32" t="str">
        <f>'5-Year Plan (2014-19)'!CS200</f>
        <v/>
      </c>
      <c r="AU27" s="35">
        <f>'5-Year Plan (2014-19)'!CT200</f>
        <v>0</v>
      </c>
      <c r="AV27" s="35">
        <f>'5-Year Plan (2014-19)'!CU200</f>
        <v>10000</v>
      </c>
      <c r="AW27" s="35">
        <f>'5-Year Plan (2014-19)'!CV200</f>
        <v>0</v>
      </c>
      <c r="AX27" s="35">
        <f>'5-Year Plan (2014-19)'!CW200</f>
        <v>0</v>
      </c>
      <c r="AY27" s="399">
        <f>'5-Year Plan (2014-19)'!CX200</f>
        <v>1000</v>
      </c>
      <c r="AZ27" s="45">
        <f>'5-Year Plan (2014-19)'!CY200</f>
        <v>11000</v>
      </c>
      <c r="BA27" s="593"/>
    </row>
    <row r="28" spans="1:53">
      <c r="A28" s="626"/>
      <c r="B28" s="16"/>
      <c r="C28" s="17" t="s">
        <v>56</v>
      </c>
      <c r="D28" s="32">
        <f>'5-Year Plan (2014-19)'!BC201</f>
        <v>0</v>
      </c>
      <c r="E28" s="32">
        <f>'5-Year Plan (2014-19)'!BD201</f>
        <v>0</v>
      </c>
      <c r="F28" s="35">
        <f>'5-Year Plan (2014-19)'!BE201</f>
        <v>0</v>
      </c>
      <c r="G28" s="32">
        <f>'5-Year Plan (2014-19)'!BF201</f>
        <v>0</v>
      </c>
      <c r="H28" s="32">
        <f>'5-Year Plan (2014-19)'!BG201</f>
        <v>0</v>
      </c>
      <c r="I28" s="35">
        <f>'5-Year Plan (2014-19)'!BH201</f>
        <v>0</v>
      </c>
      <c r="J28" s="32">
        <f>'5-Year Plan (2014-19)'!BI201</f>
        <v>0</v>
      </c>
      <c r="K28" s="32">
        <f>'5-Year Plan (2014-19)'!BJ201</f>
        <v>0</v>
      </c>
      <c r="L28" s="35">
        <f>'5-Year Plan (2014-19)'!BK201</f>
        <v>0</v>
      </c>
      <c r="M28" s="32">
        <f>'5-Year Plan (2014-19)'!BL201</f>
        <v>0</v>
      </c>
      <c r="N28" s="32">
        <f>'5-Year Plan (2014-19)'!BM201</f>
        <v>0</v>
      </c>
      <c r="O28" s="35">
        <f>'5-Year Plan (2014-19)'!BN201</f>
        <v>0</v>
      </c>
      <c r="P28" s="32">
        <f>'5-Year Plan (2014-19)'!BO201</f>
        <v>0</v>
      </c>
      <c r="Q28" s="32">
        <f>'5-Year Plan (2014-19)'!BP201</f>
        <v>0</v>
      </c>
      <c r="R28" s="35">
        <f>'5-Year Plan (2014-19)'!BQ201</f>
        <v>0</v>
      </c>
      <c r="S28" s="32">
        <f>'5-Year Plan (2014-19)'!BR201</f>
        <v>0</v>
      </c>
      <c r="T28" s="32">
        <f>'5-Year Plan (2014-19)'!BS201</f>
        <v>0</v>
      </c>
      <c r="U28" s="35">
        <f>'5-Year Plan (2014-19)'!BT201</f>
        <v>0</v>
      </c>
      <c r="V28" s="669"/>
      <c r="W28" s="35"/>
      <c r="X28" s="35"/>
      <c r="Y28" s="32">
        <f>'5-Year Plan (2014-19)'!BX201</f>
        <v>0</v>
      </c>
      <c r="Z28" s="229">
        <f>'5-Year Plan (2014-19)'!BY201</f>
        <v>0</v>
      </c>
      <c r="AA28" s="35">
        <f>'5-Year Plan (2014-19)'!BZ201</f>
        <v>0</v>
      </c>
      <c r="AB28" s="32">
        <f>'5-Year Plan (2014-19)'!CA201</f>
        <v>0</v>
      </c>
      <c r="AC28" s="32">
        <f>'5-Year Plan (2014-19)'!CB201</f>
        <v>0</v>
      </c>
      <c r="AD28" s="32">
        <f>'5-Year Plan (2014-19)'!CC201</f>
        <v>0</v>
      </c>
      <c r="AE28" s="35">
        <f>'5-Year Plan (2014-19)'!CD201</f>
        <v>0</v>
      </c>
      <c r="AF28" s="35">
        <f>'5-Year Plan (2014-19)'!CE201</f>
        <v>0</v>
      </c>
      <c r="AG28" s="32">
        <f>'5-Year Plan (2014-19)'!CF201</f>
        <v>3000</v>
      </c>
      <c r="AH28" s="32">
        <f>'5-Year Plan (2014-19)'!CG201</f>
        <v>0</v>
      </c>
      <c r="AI28" s="35">
        <f>'5-Year Plan (2014-19)'!CH201</f>
        <v>60000</v>
      </c>
      <c r="AJ28" s="32">
        <f>'5-Year Plan (2014-19)'!CI201</f>
        <v>0</v>
      </c>
      <c r="AK28" s="32">
        <f>'5-Year Plan (2014-19)'!CJ201</f>
        <v>0</v>
      </c>
      <c r="AL28" s="35">
        <f>'5-Year Plan (2014-19)'!CK201</f>
        <v>0</v>
      </c>
      <c r="AM28" s="32">
        <f>'5-Year Plan (2014-19)'!CL201</f>
        <v>0</v>
      </c>
      <c r="AN28" s="32">
        <f>'5-Year Plan (2014-19)'!CM201</f>
        <v>0</v>
      </c>
      <c r="AO28" s="35">
        <f>'5-Year Plan (2014-19)'!CN201</f>
        <v>0</v>
      </c>
      <c r="AP28" s="32">
        <f>'5-Year Plan (2014-19)'!CO201</f>
        <v>1500</v>
      </c>
      <c r="AQ28" s="32">
        <f>'5-Year Plan (2014-19)'!CP201</f>
        <v>0</v>
      </c>
      <c r="AR28" s="35">
        <f>'5-Year Plan (2014-19)'!CQ201</f>
        <v>333000</v>
      </c>
      <c r="AS28" s="32">
        <f>'5-Year Plan (2014-19)'!CR201</f>
        <v>0</v>
      </c>
      <c r="AT28" s="32">
        <f>'5-Year Plan (2014-19)'!CS201</f>
        <v>0</v>
      </c>
      <c r="AU28" s="35">
        <f>'5-Year Plan (2014-19)'!CT201</f>
        <v>0</v>
      </c>
      <c r="AV28" s="35">
        <f>'5-Year Plan (2014-19)'!CU201</f>
        <v>393000</v>
      </c>
      <c r="AW28" s="35">
        <f>'5-Year Plan (2014-19)'!CV201</f>
        <v>0</v>
      </c>
      <c r="AX28" s="35">
        <f>'5-Year Plan (2014-19)'!CW201</f>
        <v>0</v>
      </c>
      <c r="AY28" s="399">
        <f>'5-Year Plan (2014-19)'!CX201</f>
        <v>39300</v>
      </c>
      <c r="AZ28" s="45">
        <f>'5-Year Plan (2014-19)'!CY201</f>
        <v>432300</v>
      </c>
      <c r="BA28" s="593"/>
    </row>
    <row r="29" spans="1:53">
      <c r="A29" s="626"/>
      <c r="B29" s="16"/>
      <c r="C29" s="17" t="s">
        <v>56</v>
      </c>
      <c r="D29" s="32">
        <f>'5-Year Plan (2014-19)'!BC202</f>
        <v>0</v>
      </c>
      <c r="E29" s="32" t="str">
        <f>'5-Year Plan (2014-19)'!BD202</f>
        <v/>
      </c>
      <c r="F29" s="35">
        <f>'5-Year Plan (2014-19)'!BE202</f>
        <v>0</v>
      </c>
      <c r="G29" s="32">
        <f>'5-Year Plan (2014-19)'!BF202</f>
        <v>0</v>
      </c>
      <c r="H29" s="32" t="str">
        <f>'5-Year Plan (2014-19)'!BG202</f>
        <v/>
      </c>
      <c r="I29" s="35">
        <f>'5-Year Plan (2014-19)'!BH202</f>
        <v>0</v>
      </c>
      <c r="J29" s="32">
        <f>'5-Year Plan (2014-19)'!BI202</f>
        <v>0</v>
      </c>
      <c r="K29" s="32" t="str">
        <f>'5-Year Plan (2014-19)'!BJ202</f>
        <v/>
      </c>
      <c r="L29" s="35">
        <f>'5-Year Plan (2014-19)'!BK202</f>
        <v>0</v>
      </c>
      <c r="M29" s="32">
        <f>'5-Year Plan (2014-19)'!BL202</f>
        <v>0</v>
      </c>
      <c r="N29" s="32" t="str">
        <f>'5-Year Plan (2014-19)'!BM202</f>
        <v/>
      </c>
      <c r="O29" s="35">
        <f>'5-Year Plan (2014-19)'!BN202</f>
        <v>0</v>
      </c>
      <c r="P29" s="32">
        <f>'5-Year Plan (2014-19)'!BO202</f>
        <v>0</v>
      </c>
      <c r="Q29" s="32" t="str">
        <f>'5-Year Plan (2014-19)'!BP202</f>
        <v/>
      </c>
      <c r="R29" s="35">
        <f>'5-Year Plan (2014-19)'!BQ202</f>
        <v>0</v>
      </c>
      <c r="S29" s="32">
        <f>'5-Year Plan (2014-19)'!BR202</f>
        <v>0</v>
      </c>
      <c r="T29" s="32" t="str">
        <f>'5-Year Plan (2014-19)'!BS202</f>
        <v/>
      </c>
      <c r="U29" s="35">
        <f>'5-Year Plan (2014-19)'!BT202</f>
        <v>0</v>
      </c>
      <c r="V29" s="669"/>
      <c r="W29" s="35"/>
      <c r="X29" s="35"/>
      <c r="Y29" s="32">
        <f>'5-Year Plan (2014-19)'!BX202</f>
        <v>0</v>
      </c>
      <c r="Z29" s="229" t="str">
        <f>'5-Year Plan (2014-19)'!BY202</f>
        <v/>
      </c>
      <c r="AA29" s="35">
        <f>'5-Year Plan (2014-19)'!BZ202</f>
        <v>0</v>
      </c>
      <c r="AB29" s="32">
        <f>'5-Year Plan (2014-19)'!CA202</f>
        <v>0</v>
      </c>
      <c r="AC29" s="32">
        <f>'5-Year Plan (2014-19)'!CB202</f>
        <v>0</v>
      </c>
      <c r="AD29" s="32" t="str">
        <f>'5-Year Plan (2014-19)'!CC202</f>
        <v/>
      </c>
      <c r="AE29" s="35">
        <f>'5-Year Plan (2014-19)'!CD202</f>
        <v>0</v>
      </c>
      <c r="AF29" s="35">
        <f>'5-Year Plan (2014-19)'!CE202</f>
        <v>0</v>
      </c>
      <c r="AG29" s="32">
        <f>'5-Year Plan (2014-19)'!CF202</f>
        <v>16</v>
      </c>
      <c r="AH29" s="32">
        <f>'5-Year Plan (2014-19)'!CG202</f>
        <v>45</v>
      </c>
      <c r="AI29" s="35">
        <f>'5-Year Plan (2014-19)'!CH202</f>
        <v>720</v>
      </c>
      <c r="AJ29" s="32">
        <f>'5-Year Plan (2014-19)'!CI202</f>
        <v>0</v>
      </c>
      <c r="AK29" s="32" t="str">
        <f>'5-Year Plan (2014-19)'!CJ202</f>
        <v/>
      </c>
      <c r="AL29" s="35">
        <f>'5-Year Plan (2014-19)'!CK202</f>
        <v>0</v>
      </c>
      <c r="AM29" s="32">
        <f>'5-Year Plan (2014-19)'!CL202</f>
        <v>30</v>
      </c>
      <c r="AN29" s="32">
        <f>'5-Year Plan (2014-19)'!CM202</f>
        <v>1833.3333333333333</v>
      </c>
      <c r="AO29" s="35">
        <f>'5-Year Plan (2014-19)'!CN202</f>
        <v>55000</v>
      </c>
      <c r="AP29" s="32">
        <f>'5-Year Plan (2014-19)'!CO202</f>
        <v>0</v>
      </c>
      <c r="AQ29" s="32" t="str">
        <f>'5-Year Plan (2014-19)'!CP202</f>
        <v/>
      </c>
      <c r="AR29" s="35">
        <f>'5-Year Plan (2014-19)'!CQ202</f>
        <v>0</v>
      </c>
      <c r="AS29" s="32">
        <f>'5-Year Plan (2014-19)'!CR202</f>
        <v>0</v>
      </c>
      <c r="AT29" s="32" t="str">
        <f>'5-Year Plan (2014-19)'!CS202</f>
        <v/>
      </c>
      <c r="AU29" s="35">
        <f>'5-Year Plan (2014-19)'!CT202</f>
        <v>0</v>
      </c>
      <c r="AV29" s="35">
        <f>'5-Year Plan (2014-19)'!CU202</f>
        <v>55720</v>
      </c>
      <c r="AW29" s="35">
        <f>'5-Year Plan (2014-19)'!CV202</f>
        <v>0</v>
      </c>
      <c r="AX29" s="35">
        <f>'5-Year Plan (2014-19)'!CW202</f>
        <v>0</v>
      </c>
      <c r="AY29" s="399">
        <f>'5-Year Plan (2014-19)'!CX202</f>
        <v>5572</v>
      </c>
      <c r="AZ29" s="45">
        <f>'5-Year Plan (2014-19)'!CY202</f>
        <v>61292</v>
      </c>
      <c r="BA29" s="593"/>
    </row>
    <row r="30" spans="1:53">
      <c r="A30" s="626"/>
      <c r="B30" s="16"/>
      <c r="C30" s="17" t="s">
        <v>288</v>
      </c>
      <c r="D30" s="32">
        <f>'5-Year Plan (2014-19)'!BC203</f>
        <v>0</v>
      </c>
      <c r="E30" s="32" t="str">
        <f>'5-Year Plan (2014-19)'!BD203</f>
        <v/>
      </c>
      <c r="F30" s="35">
        <f>'5-Year Plan (2014-19)'!BE203</f>
        <v>0</v>
      </c>
      <c r="G30" s="32">
        <f>'5-Year Plan (2014-19)'!BF203</f>
        <v>0</v>
      </c>
      <c r="H30" s="32" t="str">
        <f>'5-Year Plan (2014-19)'!BG203</f>
        <v/>
      </c>
      <c r="I30" s="35">
        <f>'5-Year Plan (2014-19)'!BH203</f>
        <v>0</v>
      </c>
      <c r="J30" s="32">
        <f>'5-Year Plan (2014-19)'!BI203</f>
        <v>0</v>
      </c>
      <c r="K30" s="32" t="str">
        <f>'5-Year Plan (2014-19)'!BJ203</f>
        <v/>
      </c>
      <c r="L30" s="35">
        <f>'5-Year Plan (2014-19)'!BK203</f>
        <v>0</v>
      </c>
      <c r="M30" s="32">
        <f>'5-Year Plan (2014-19)'!BL203</f>
        <v>0</v>
      </c>
      <c r="N30" s="32" t="str">
        <f>'5-Year Plan (2014-19)'!BM203</f>
        <v/>
      </c>
      <c r="O30" s="35">
        <f>'5-Year Plan (2014-19)'!BN203</f>
        <v>0</v>
      </c>
      <c r="P30" s="32">
        <f>'5-Year Plan (2014-19)'!BO203</f>
        <v>0</v>
      </c>
      <c r="Q30" s="32" t="str">
        <f>'5-Year Plan (2014-19)'!BP203</f>
        <v/>
      </c>
      <c r="R30" s="35">
        <f>'5-Year Plan (2014-19)'!BQ203</f>
        <v>0</v>
      </c>
      <c r="S30" s="32">
        <f>'5-Year Plan (2014-19)'!BR203</f>
        <v>0</v>
      </c>
      <c r="T30" s="32" t="str">
        <f>'5-Year Plan (2014-19)'!BS203</f>
        <v/>
      </c>
      <c r="U30" s="35">
        <f>'5-Year Plan (2014-19)'!BT203</f>
        <v>0</v>
      </c>
      <c r="V30" s="669"/>
      <c r="W30" s="35"/>
      <c r="X30" s="35"/>
      <c r="Y30" s="32">
        <f>'5-Year Plan (2014-19)'!BX203</f>
        <v>0</v>
      </c>
      <c r="Z30" s="229" t="str">
        <f>'5-Year Plan (2014-19)'!BY203</f>
        <v/>
      </c>
      <c r="AA30" s="35">
        <f>'5-Year Plan (2014-19)'!BZ203</f>
        <v>0</v>
      </c>
      <c r="AB30" s="32">
        <f>'5-Year Plan (2014-19)'!CA203</f>
        <v>0</v>
      </c>
      <c r="AC30" s="32">
        <f>'5-Year Plan (2014-19)'!CB203</f>
        <v>0</v>
      </c>
      <c r="AD30" s="32" t="str">
        <f>'5-Year Plan (2014-19)'!CC203</f>
        <v/>
      </c>
      <c r="AE30" s="35">
        <f>'5-Year Plan (2014-19)'!CD203</f>
        <v>0</v>
      </c>
      <c r="AF30" s="35">
        <f>'5-Year Plan (2014-19)'!CE203</f>
        <v>0</v>
      </c>
      <c r="AG30" s="32">
        <f>'5-Year Plan (2014-19)'!CF203</f>
        <v>800</v>
      </c>
      <c r="AH30" s="32">
        <f>'5-Year Plan (2014-19)'!CG203</f>
        <v>20</v>
      </c>
      <c r="AI30" s="35">
        <f>'5-Year Plan (2014-19)'!CH203</f>
        <v>16000</v>
      </c>
      <c r="AJ30" s="32">
        <f>'5-Year Plan (2014-19)'!CI203</f>
        <v>0</v>
      </c>
      <c r="AK30" s="32" t="str">
        <f>'5-Year Plan (2014-19)'!CJ203</f>
        <v/>
      </c>
      <c r="AL30" s="35">
        <f>'5-Year Plan (2014-19)'!CK203</f>
        <v>0</v>
      </c>
      <c r="AM30" s="32">
        <f>'5-Year Plan (2014-19)'!CL203</f>
        <v>0</v>
      </c>
      <c r="AN30" s="32" t="str">
        <f>'5-Year Plan (2014-19)'!CM203</f>
        <v/>
      </c>
      <c r="AO30" s="35">
        <f>'5-Year Plan (2014-19)'!CN203</f>
        <v>0</v>
      </c>
      <c r="AP30" s="32">
        <f>'5-Year Plan (2014-19)'!CO203</f>
        <v>400</v>
      </c>
      <c r="AQ30" s="32">
        <f>'5-Year Plan (2014-19)'!CP203</f>
        <v>222</v>
      </c>
      <c r="AR30" s="35">
        <f>'5-Year Plan (2014-19)'!CQ203</f>
        <v>88800</v>
      </c>
      <c r="AS30" s="32">
        <f>'5-Year Plan (2014-19)'!CR203</f>
        <v>0</v>
      </c>
      <c r="AT30" s="32" t="str">
        <f>'5-Year Plan (2014-19)'!CS203</f>
        <v/>
      </c>
      <c r="AU30" s="35">
        <f>'5-Year Plan (2014-19)'!CT203</f>
        <v>0</v>
      </c>
      <c r="AV30" s="35">
        <f>'5-Year Plan (2014-19)'!CU203</f>
        <v>104800</v>
      </c>
      <c r="AW30" s="35">
        <f>'5-Year Plan (2014-19)'!CV203</f>
        <v>0</v>
      </c>
      <c r="AX30" s="35">
        <f>'5-Year Plan (2014-19)'!CW203</f>
        <v>0</v>
      </c>
      <c r="AY30" s="399">
        <f>'5-Year Plan (2014-19)'!CX203</f>
        <v>10480</v>
      </c>
      <c r="AZ30" s="45">
        <f>'5-Year Plan (2014-19)'!CY203</f>
        <v>115280</v>
      </c>
      <c r="BA30" s="593"/>
    </row>
    <row r="31" spans="1:53">
      <c r="A31" s="626"/>
      <c r="B31" s="16"/>
      <c r="C31" s="17" t="s">
        <v>280</v>
      </c>
      <c r="D31" s="32">
        <f>'5-Year Plan (2014-19)'!BC204</f>
        <v>0</v>
      </c>
      <c r="E31" s="32" t="str">
        <f>'5-Year Plan (2014-19)'!BD204</f>
        <v/>
      </c>
      <c r="F31" s="35">
        <f>'5-Year Plan (2014-19)'!BE204</f>
        <v>0</v>
      </c>
      <c r="G31" s="32">
        <f>'5-Year Plan (2014-19)'!BF204</f>
        <v>0</v>
      </c>
      <c r="H31" s="32" t="str">
        <f>'5-Year Plan (2014-19)'!BG204</f>
        <v/>
      </c>
      <c r="I31" s="35">
        <f>'5-Year Plan (2014-19)'!BH204</f>
        <v>0</v>
      </c>
      <c r="J31" s="32">
        <f>'5-Year Plan (2014-19)'!BI204</f>
        <v>0</v>
      </c>
      <c r="K31" s="32" t="str">
        <f>'5-Year Plan (2014-19)'!BJ204</f>
        <v/>
      </c>
      <c r="L31" s="35">
        <f>'5-Year Plan (2014-19)'!BK204</f>
        <v>0</v>
      </c>
      <c r="M31" s="32">
        <f>'5-Year Plan (2014-19)'!BL204</f>
        <v>0</v>
      </c>
      <c r="N31" s="32" t="str">
        <f>'5-Year Plan (2014-19)'!BM204</f>
        <v/>
      </c>
      <c r="O31" s="35">
        <f>'5-Year Plan (2014-19)'!BN204</f>
        <v>0</v>
      </c>
      <c r="P31" s="32">
        <f>'5-Year Plan (2014-19)'!BO204</f>
        <v>0</v>
      </c>
      <c r="Q31" s="32" t="str">
        <f>'5-Year Plan (2014-19)'!BP204</f>
        <v/>
      </c>
      <c r="R31" s="35">
        <f>'5-Year Plan (2014-19)'!BQ204</f>
        <v>0</v>
      </c>
      <c r="S31" s="32">
        <f>'5-Year Plan (2014-19)'!BR204</f>
        <v>0</v>
      </c>
      <c r="T31" s="32" t="str">
        <f>'5-Year Plan (2014-19)'!BS204</f>
        <v/>
      </c>
      <c r="U31" s="35">
        <f>'5-Year Plan (2014-19)'!BT204</f>
        <v>0</v>
      </c>
      <c r="V31" s="669"/>
      <c r="W31" s="35"/>
      <c r="X31" s="35"/>
      <c r="Y31" s="32">
        <f>'5-Year Plan (2014-19)'!BX204</f>
        <v>0</v>
      </c>
      <c r="Z31" s="229" t="str">
        <f>'5-Year Plan (2014-19)'!BY204</f>
        <v/>
      </c>
      <c r="AA31" s="35">
        <f>'5-Year Plan (2014-19)'!BZ204</f>
        <v>0</v>
      </c>
      <c r="AB31" s="32">
        <f>'5-Year Plan (2014-19)'!CA204</f>
        <v>0</v>
      </c>
      <c r="AC31" s="32">
        <f>'5-Year Plan (2014-19)'!CB204</f>
        <v>0</v>
      </c>
      <c r="AD31" s="32" t="str">
        <f>'5-Year Plan (2014-19)'!CC204</f>
        <v/>
      </c>
      <c r="AE31" s="35">
        <f>'5-Year Plan (2014-19)'!CD204</f>
        <v>0</v>
      </c>
      <c r="AF31" s="35">
        <f>'5-Year Plan (2014-19)'!CE204</f>
        <v>0</v>
      </c>
      <c r="AG31" s="32">
        <f>'5-Year Plan (2014-19)'!CF204</f>
        <v>0</v>
      </c>
      <c r="AH31" s="32" t="str">
        <f>'5-Year Plan (2014-19)'!CG204</f>
        <v/>
      </c>
      <c r="AI31" s="35">
        <f>'5-Year Plan (2014-19)'!CH204</f>
        <v>0</v>
      </c>
      <c r="AJ31" s="32">
        <f>'5-Year Plan (2014-19)'!CI204</f>
        <v>0</v>
      </c>
      <c r="AK31" s="32" t="str">
        <f>'5-Year Plan (2014-19)'!CJ204</f>
        <v/>
      </c>
      <c r="AL31" s="35">
        <f>'5-Year Plan (2014-19)'!CK204</f>
        <v>0</v>
      </c>
      <c r="AM31" s="32">
        <f>'5-Year Plan (2014-19)'!CL204</f>
        <v>0</v>
      </c>
      <c r="AN31" s="32" t="str">
        <f>'5-Year Plan (2014-19)'!CM204</f>
        <v/>
      </c>
      <c r="AO31" s="35">
        <f>'5-Year Plan (2014-19)'!CN204</f>
        <v>0</v>
      </c>
      <c r="AP31" s="32">
        <f>'5-Year Plan (2014-19)'!CO204</f>
        <v>0</v>
      </c>
      <c r="AQ31" s="32" t="str">
        <f>'5-Year Plan (2014-19)'!CP204</f>
        <v/>
      </c>
      <c r="AR31" s="35">
        <f>'5-Year Plan (2014-19)'!CQ204</f>
        <v>0</v>
      </c>
      <c r="AS31" s="32">
        <f>'5-Year Plan (2014-19)'!CR204</f>
        <v>0</v>
      </c>
      <c r="AT31" s="32" t="str">
        <f>'5-Year Plan (2014-19)'!CS204</f>
        <v/>
      </c>
      <c r="AU31" s="35">
        <f>'5-Year Plan (2014-19)'!CT204</f>
        <v>0</v>
      </c>
      <c r="AV31" s="35">
        <f>'5-Year Plan (2014-19)'!CU204</f>
        <v>0</v>
      </c>
      <c r="AW31" s="35">
        <f>'5-Year Plan (2014-19)'!CV204</f>
        <v>0</v>
      </c>
      <c r="AX31" s="35">
        <f>'5-Year Plan (2014-19)'!CW204</f>
        <v>0</v>
      </c>
      <c r="AY31" s="399">
        <f>'5-Year Plan (2014-19)'!CX204</f>
        <v>0</v>
      </c>
      <c r="AZ31" s="45">
        <f>'5-Year Plan (2014-19)'!CY204</f>
        <v>0</v>
      </c>
      <c r="BA31" s="593"/>
    </row>
    <row r="32" spans="1:53">
      <c r="A32" s="626"/>
      <c r="B32" s="16"/>
      <c r="C32" s="17" t="s">
        <v>278</v>
      </c>
      <c r="D32" s="32">
        <f>'5-Year Plan (2014-19)'!BC205</f>
        <v>0</v>
      </c>
      <c r="E32" s="32" t="str">
        <f>'5-Year Plan (2014-19)'!BD205</f>
        <v/>
      </c>
      <c r="F32" s="35">
        <f>'5-Year Plan (2014-19)'!BE205</f>
        <v>0</v>
      </c>
      <c r="G32" s="32">
        <f>'5-Year Plan (2014-19)'!BF205</f>
        <v>0</v>
      </c>
      <c r="H32" s="32" t="str">
        <f>'5-Year Plan (2014-19)'!BG205</f>
        <v/>
      </c>
      <c r="I32" s="35">
        <f>'5-Year Plan (2014-19)'!BH205</f>
        <v>0</v>
      </c>
      <c r="J32" s="32">
        <f>'5-Year Plan (2014-19)'!BI205</f>
        <v>0</v>
      </c>
      <c r="K32" s="32" t="str">
        <f>'5-Year Plan (2014-19)'!BJ205</f>
        <v/>
      </c>
      <c r="L32" s="35">
        <f>'5-Year Plan (2014-19)'!BK205</f>
        <v>0</v>
      </c>
      <c r="M32" s="32">
        <f>'5-Year Plan (2014-19)'!BL205</f>
        <v>0</v>
      </c>
      <c r="N32" s="32" t="str">
        <f>'5-Year Plan (2014-19)'!BM205</f>
        <v/>
      </c>
      <c r="O32" s="35">
        <f>'5-Year Plan (2014-19)'!BN205</f>
        <v>0</v>
      </c>
      <c r="P32" s="32">
        <f>'5-Year Plan (2014-19)'!BO205</f>
        <v>0</v>
      </c>
      <c r="Q32" s="32" t="str">
        <f>'5-Year Plan (2014-19)'!BP205</f>
        <v/>
      </c>
      <c r="R32" s="35">
        <f>'5-Year Plan (2014-19)'!BQ205</f>
        <v>0</v>
      </c>
      <c r="S32" s="32">
        <f>'5-Year Plan (2014-19)'!BR205</f>
        <v>0</v>
      </c>
      <c r="T32" s="32" t="str">
        <f>'5-Year Plan (2014-19)'!BS205</f>
        <v/>
      </c>
      <c r="U32" s="35">
        <f>'5-Year Plan (2014-19)'!BT205</f>
        <v>0</v>
      </c>
      <c r="V32" s="669"/>
      <c r="W32" s="35"/>
      <c r="X32" s="35"/>
      <c r="Y32" s="32">
        <f>'5-Year Plan (2014-19)'!BX205</f>
        <v>13800</v>
      </c>
      <c r="Z32" s="229">
        <f>'5-Year Plan (2014-19)'!BY205</f>
        <v>0.68</v>
      </c>
      <c r="AA32" s="35">
        <f>'5-Year Plan (2014-19)'!BZ205</f>
        <v>22246</v>
      </c>
      <c r="AB32" s="32">
        <f>'5-Year Plan (2014-19)'!CA205</f>
        <v>0</v>
      </c>
      <c r="AC32" s="32">
        <f>'5-Year Plan (2014-19)'!CB205</f>
        <v>0</v>
      </c>
      <c r="AD32" s="32" t="str">
        <f>'5-Year Plan (2014-19)'!CC205</f>
        <v/>
      </c>
      <c r="AE32" s="35">
        <f>'5-Year Plan (2014-19)'!CD205</f>
        <v>0</v>
      </c>
      <c r="AF32" s="35">
        <f>'5-Year Plan (2014-19)'!CE205</f>
        <v>22246</v>
      </c>
      <c r="AG32" s="32">
        <f>'5-Year Plan (2014-19)'!CF205</f>
        <v>1600</v>
      </c>
      <c r="AH32" s="32">
        <f>'5-Year Plan (2014-19)'!CG205</f>
        <v>30</v>
      </c>
      <c r="AI32" s="35">
        <f>'5-Year Plan (2014-19)'!CH205</f>
        <v>48000</v>
      </c>
      <c r="AJ32" s="32">
        <f>'5-Year Plan (2014-19)'!CI205</f>
        <v>0</v>
      </c>
      <c r="AK32" s="32" t="str">
        <f>'5-Year Plan (2014-19)'!CJ205</f>
        <v/>
      </c>
      <c r="AL32" s="35">
        <f>'5-Year Plan (2014-19)'!CK205</f>
        <v>0</v>
      </c>
      <c r="AM32" s="32">
        <f>'5-Year Plan (2014-19)'!CL205</f>
        <v>0</v>
      </c>
      <c r="AN32" s="32" t="str">
        <f>'5-Year Plan (2014-19)'!CM205</f>
        <v/>
      </c>
      <c r="AO32" s="35">
        <f>'5-Year Plan (2014-19)'!CN205</f>
        <v>0</v>
      </c>
      <c r="AP32" s="32">
        <f>'5-Year Plan (2014-19)'!CO205</f>
        <v>800</v>
      </c>
      <c r="AQ32" s="32">
        <f>'5-Year Plan (2014-19)'!CP205</f>
        <v>222</v>
      </c>
      <c r="AR32" s="35">
        <f>'5-Year Plan (2014-19)'!CQ205</f>
        <v>177600</v>
      </c>
      <c r="AS32" s="32">
        <f>'5-Year Plan (2014-19)'!CR205</f>
        <v>0</v>
      </c>
      <c r="AT32" s="32" t="str">
        <f>'5-Year Plan (2014-19)'!CS205</f>
        <v/>
      </c>
      <c r="AU32" s="35">
        <f>'5-Year Plan (2014-19)'!CT205</f>
        <v>0</v>
      </c>
      <c r="AV32" s="35">
        <f>'5-Year Plan (2014-19)'!CU205</f>
        <v>225600</v>
      </c>
      <c r="AW32" s="35">
        <f>'5-Year Plan (2014-19)'!CV205</f>
        <v>0</v>
      </c>
      <c r="AX32" s="35">
        <f>'5-Year Plan (2014-19)'!CW205</f>
        <v>0</v>
      </c>
      <c r="AY32" s="399">
        <f>'5-Year Plan (2014-19)'!CX205</f>
        <v>24784.600000000002</v>
      </c>
      <c r="AZ32" s="45">
        <f>'5-Year Plan (2014-19)'!CY205</f>
        <v>272630.59999999998</v>
      </c>
      <c r="BA32" s="593"/>
    </row>
    <row r="33" spans="1:53">
      <c r="A33" s="626"/>
      <c r="B33" s="16"/>
      <c r="C33" s="17" t="s">
        <v>281</v>
      </c>
      <c r="D33" s="32">
        <f>'5-Year Plan (2014-19)'!BC206</f>
        <v>0</v>
      </c>
      <c r="E33" s="32" t="str">
        <f>'5-Year Plan (2014-19)'!BD206</f>
        <v/>
      </c>
      <c r="F33" s="35">
        <f>'5-Year Plan (2014-19)'!BE206</f>
        <v>0</v>
      </c>
      <c r="G33" s="32">
        <f>'5-Year Plan (2014-19)'!BF206</f>
        <v>0</v>
      </c>
      <c r="H33" s="32" t="str">
        <f>'5-Year Plan (2014-19)'!BG206</f>
        <v/>
      </c>
      <c r="I33" s="35">
        <f>'5-Year Plan (2014-19)'!BH206</f>
        <v>0</v>
      </c>
      <c r="J33" s="32">
        <f>'5-Year Plan (2014-19)'!BI206</f>
        <v>0</v>
      </c>
      <c r="K33" s="32" t="str">
        <f>'5-Year Plan (2014-19)'!BJ206</f>
        <v/>
      </c>
      <c r="L33" s="35">
        <f>'5-Year Plan (2014-19)'!BK206</f>
        <v>0</v>
      </c>
      <c r="M33" s="32">
        <f>'5-Year Plan (2014-19)'!BL206</f>
        <v>0</v>
      </c>
      <c r="N33" s="32" t="str">
        <f>'5-Year Plan (2014-19)'!BM206</f>
        <v/>
      </c>
      <c r="O33" s="35">
        <f>'5-Year Plan (2014-19)'!BN206</f>
        <v>0</v>
      </c>
      <c r="P33" s="32">
        <f>'5-Year Plan (2014-19)'!BO206</f>
        <v>0</v>
      </c>
      <c r="Q33" s="32" t="str">
        <f>'5-Year Plan (2014-19)'!BP206</f>
        <v/>
      </c>
      <c r="R33" s="35">
        <f>'5-Year Plan (2014-19)'!BQ206</f>
        <v>0</v>
      </c>
      <c r="S33" s="32">
        <f>'5-Year Plan (2014-19)'!BR206</f>
        <v>0</v>
      </c>
      <c r="T33" s="32" t="str">
        <f>'5-Year Plan (2014-19)'!BS206</f>
        <v/>
      </c>
      <c r="U33" s="35">
        <f>'5-Year Plan (2014-19)'!BT206</f>
        <v>0</v>
      </c>
      <c r="V33" s="669"/>
      <c r="W33" s="35"/>
      <c r="X33" s="35"/>
      <c r="Y33" s="32">
        <f>'5-Year Plan (2014-19)'!BX206</f>
        <v>0</v>
      </c>
      <c r="Z33" s="229" t="str">
        <f>'5-Year Plan (2014-19)'!BY206</f>
        <v/>
      </c>
      <c r="AA33" s="35">
        <f>'5-Year Plan (2014-19)'!BZ206</f>
        <v>0</v>
      </c>
      <c r="AB33" s="32">
        <f>'5-Year Plan (2014-19)'!CA206</f>
        <v>0</v>
      </c>
      <c r="AC33" s="32">
        <f>'5-Year Plan (2014-19)'!CB206</f>
        <v>0</v>
      </c>
      <c r="AD33" s="32" t="str">
        <f>'5-Year Plan (2014-19)'!CC206</f>
        <v/>
      </c>
      <c r="AE33" s="35">
        <f>'5-Year Plan (2014-19)'!CD206</f>
        <v>0</v>
      </c>
      <c r="AF33" s="35">
        <f>'5-Year Plan (2014-19)'!CE206</f>
        <v>0</v>
      </c>
      <c r="AG33" s="32">
        <f>'5-Year Plan (2014-19)'!CF206</f>
        <v>0</v>
      </c>
      <c r="AH33" s="32" t="str">
        <f>'5-Year Plan (2014-19)'!CG206</f>
        <v/>
      </c>
      <c r="AI33" s="35">
        <f>'5-Year Plan (2014-19)'!CH206</f>
        <v>0</v>
      </c>
      <c r="AJ33" s="32">
        <f>'5-Year Plan (2014-19)'!CI206</f>
        <v>0</v>
      </c>
      <c r="AK33" s="32" t="str">
        <f>'5-Year Plan (2014-19)'!CJ206</f>
        <v/>
      </c>
      <c r="AL33" s="35">
        <f>'5-Year Plan (2014-19)'!CK206</f>
        <v>0</v>
      </c>
      <c r="AM33" s="32">
        <f>'5-Year Plan (2014-19)'!CL206</f>
        <v>0</v>
      </c>
      <c r="AN33" s="32" t="str">
        <f>'5-Year Plan (2014-19)'!CM206</f>
        <v/>
      </c>
      <c r="AO33" s="35">
        <f>'5-Year Plan (2014-19)'!CN206</f>
        <v>0</v>
      </c>
      <c r="AP33" s="32">
        <f>'5-Year Plan (2014-19)'!CO206</f>
        <v>0</v>
      </c>
      <c r="AQ33" s="32" t="str">
        <f>'5-Year Plan (2014-19)'!CP206</f>
        <v/>
      </c>
      <c r="AR33" s="35">
        <f>'5-Year Plan (2014-19)'!CQ206</f>
        <v>0</v>
      </c>
      <c r="AS33" s="32">
        <f>'5-Year Plan (2014-19)'!CR206</f>
        <v>0</v>
      </c>
      <c r="AT33" s="32" t="str">
        <f>'5-Year Plan (2014-19)'!CS206</f>
        <v/>
      </c>
      <c r="AU33" s="35">
        <f>'5-Year Plan (2014-19)'!CT206</f>
        <v>0</v>
      </c>
      <c r="AV33" s="35">
        <f>'5-Year Plan (2014-19)'!CU206</f>
        <v>0</v>
      </c>
      <c r="AW33" s="35">
        <f>'5-Year Plan (2014-19)'!CV206</f>
        <v>0</v>
      </c>
      <c r="AX33" s="35">
        <f>'5-Year Plan (2014-19)'!CW206</f>
        <v>0</v>
      </c>
      <c r="AY33" s="399">
        <f>'5-Year Plan (2014-19)'!CX206</f>
        <v>0</v>
      </c>
      <c r="AZ33" s="45">
        <f>'5-Year Plan (2014-19)'!CY206</f>
        <v>0</v>
      </c>
      <c r="BA33" s="593"/>
    </row>
    <row r="34" spans="1:53">
      <c r="A34" s="626"/>
      <c r="B34" s="18"/>
      <c r="C34" s="19" t="s">
        <v>283</v>
      </c>
      <c r="D34" s="32">
        <f>'5-Year Plan (2014-19)'!BC207</f>
        <v>0</v>
      </c>
      <c r="E34" s="32" t="str">
        <f>'5-Year Plan (2014-19)'!BD207</f>
        <v/>
      </c>
      <c r="F34" s="35">
        <f>'5-Year Plan (2014-19)'!BE207</f>
        <v>0</v>
      </c>
      <c r="G34" s="32">
        <f>'5-Year Plan (2014-19)'!BF207</f>
        <v>0</v>
      </c>
      <c r="H34" s="32" t="str">
        <f>'5-Year Plan (2014-19)'!BG207</f>
        <v/>
      </c>
      <c r="I34" s="35">
        <f>'5-Year Plan (2014-19)'!BH207</f>
        <v>0</v>
      </c>
      <c r="J34" s="32">
        <f>'5-Year Plan (2014-19)'!BI207</f>
        <v>0</v>
      </c>
      <c r="K34" s="32" t="str">
        <f>'5-Year Plan (2014-19)'!BJ207</f>
        <v/>
      </c>
      <c r="L34" s="35">
        <f>'5-Year Plan (2014-19)'!BK207</f>
        <v>0</v>
      </c>
      <c r="M34" s="32">
        <f>'5-Year Plan (2014-19)'!BL207</f>
        <v>0</v>
      </c>
      <c r="N34" s="32" t="str">
        <f>'5-Year Plan (2014-19)'!BM207</f>
        <v/>
      </c>
      <c r="O34" s="35">
        <f>'5-Year Plan (2014-19)'!BN207</f>
        <v>0</v>
      </c>
      <c r="P34" s="32">
        <f>'5-Year Plan (2014-19)'!BO207</f>
        <v>0</v>
      </c>
      <c r="Q34" s="32" t="str">
        <f>'5-Year Plan (2014-19)'!BP207</f>
        <v/>
      </c>
      <c r="R34" s="35">
        <f>'5-Year Plan (2014-19)'!BQ207</f>
        <v>0</v>
      </c>
      <c r="S34" s="32">
        <f>'5-Year Plan (2014-19)'!BR207</f>
        <v>0</v>
      </c>
      <c r="T34" s="32" t="str">
        <f>'5-Year Plan (2014-19)'!BS207</f>
        <v/>
      </c>
      <c r="U34" s="35">
        <f>'5-Year Plan (2014-19)'!BT207</f>
        <v>0</v>
      </c>
      <c r="V34" s="669"/>
      <c r="W34" s="35"/>
      <c r="X34" s="35"/>
      <c r="Y34" s="32">
        <f>'5-Year Plan (2014-19)'!BX207</f>
        <v>0</v>
      </c>
      <c r="Z34" s="229" t="str">
        <f>'5-Year Plan (2014-19)'!BY207</f>
        <v/>
      </c>
      <c r="AA34" s="35">
        <f>'5-Year Plan (2014-19)'!BZ207</f>
        <v>0</v>
      </c>
      <c r="AB34" s="32">
        <f>'5-Year Plan (2014-19)'!CA207</f>
        <v>0</v>
      </c>
      <c r="AC34" s="32">
        <f>'5-Year Plan (2014-19)'!CB207</f>
        <v>0</v>
      </c>
      <c r="AD34" s="32" t="str">
        <f>'5-Year Plan (2014-19)'!CC207</f>
        <v/>
      </c>
      <c r="AE34" s="35">
        <f>'5-Year Plan (2014-19)'!CD207</f>
        <v>0</v>
      </c>
      <c r="AF34" s="41">
        <f>'5-Year Plan (2014-19)'!CE207</f>
        <v>0</v>
      </c>
      <c r="AG34" s="32">
        <f>'5-Year Plan (2014-19)'!CF207</f>
        <v>600</v>
      </c>
      <c r="AH34" s="32">
        <f>'5-Year Plan (2014-19)'!CG207</f>
        <v>20</v>
      </c>
      <c r="AI34" s="35">
        <f>'5-Year Plan (2014-19)'!CH207</f>
        <v>12000</v>
      </c>
      <c r="AJ34" s="32">
        <f>'5-Year Plan (2014-19)'!CI207</f>
        <v>0</v>
      </c>
      <c r="AK34" s="32" t="str">
        <f>'5-Year Plan (2014-19)'!CJ207</f>
        <v/>
      </c>
      <c r="AL34" s="35">
        <f>'5-Year Plan (2014-19)'!CK207</f>
        <v>0</v>
      </c>
      <c r="AM34" s="32">
        <f>'5-Year Plan (2014-19)'!CL207</f>
        <v>0</v>
      </c>
      <c r="AN34" s="32" t="str">
        <f>'5-Year Plan (2014-19)'!CM207</f>
        <v/>
      </c>
      <c r="AO34" s="35">
        <f>'5-Year Plan (2014-19)'!CN207</f>
        <v>0</v>
      </c>
      <c r="AP34" s="32">
        <f>'5-Year Plan (2014-19)'!CO207</f>
        <v>50</v>
      </c>
      <c r="AQ34" s="32">
        <f>'5-Year Plan (2014-19)'!CP207</f>
        <v>222</v>
      </c>
      <c r="AR34" s="35">
        <f>'5-Year Plan (2014-19)'!CQ207</f>
        <v>11100</v>
      </c>
      <c r="AS34" s="32">
        <f>'5-Year Plan (2014-19)'!CR207</f>
        <v>0</v>
      </c>
      <c r="AT34" s="32" t="str">
        <f>'5-Year Plan (2014-19)'!CS207</f>
        <v/>
      </c>
      <c r="AU34" s="35">
        <f>'5-Year Plan (2014-19)'!CT207</f>
        <v>0</v>
      </c>
      <c r="AV34" s="35">
        <f>'5-Year Plan (2014-19)'!CU207</f>
        <v>23100</v>
      </c>
      <c r="AW34" s="35">
        <f>'5-Year Plan (2014-19)'!CV207</f>
        <v>0</v>
      </c>
      <c r="AX34" s="35">
        <f>'5-Year Plan (2014-19)'!CW207</f>
        <v>0</v>
      </c>
      <c r="AY34" s="399">
        <f>'5-Year Plan (2014-19)'!CX207</f>
        <v>2310</v>
      </c>
      <c r="AZ34" s="45">
        <f>'5-Year Plan (2014-19)'!CY207</f>
        <v>25410</v>
      </c>
      <c r="BA34" s="593"/>
    </row>
    <row r="35" spans="1:53" ht="30">
      <c r="A35" s="626"/>
      <c r="B35" s="20" t="s">
        <v>140</v>
      </c>
      <c r="C35" s="25"/>
      <c r="D35" s="33">
        <f>'5-Year Plan (2014-19)'!BC208</f>
        <v>0</v>
      </c>
      <c r="E35" s="33" t="str">
        <f>'5-Year Plan (2014-19)'!BD208</f>
        <v/>
      </c>
      <c r="F35" s="36">
        <f>'5-Year Plan (2014-19)'!BE208</f>
        <v>0</v>
      </c>
      <c r="G35" s="33">
        <f>'5-Year Plan (2014-19)'!BF208</f>
        <v>10</v>
      </c>
      <c r="H35" s="33">
        <f>'5-Year Plan (2014-19)'!BG208</f>
        <v>65</v>
      </c>
      <c r="I35" s="36">
        <f>'5-Year Plan (2014-19)'!BH208</f>
        <v>650</v>
      </c>
      <c r="J35" s="33">
        <f>'5-Year Plan (2014-19)'!BI208</f>
        <v>0</v>
      </c>
      <c r="K35" s="33" t="str">
        <f>'5-Year Plan (2014-19)'!BJ208</f>
        <v/>
      </c>
      <c r="L35" s="36">
        <f>'5-Year Plan (2014-19)'!BK208</f>
        <v>0</v>
      </c>
      <c r="M35" s="33">
        <f>'5-Year Plan (2014-19)'!BL208</f>
        <v>0</v>
      </c>
      <c r="N35" s="33" t="str">
        <f>'5-Year Plan (2014-19)'!BM208</f>
        <v/>
      </c>
      <c r="O35" s="36">
        <f>'5-Year Plan (2014-19)'!BN208</f>
        <v>0</v>
      </c>
      <c r="P35" s="33">
        <f>'5-Year Plan (2014-19)'!BO208</f>
        <v>0</v>
      </c>
      <c r="Q35" s="33" t="str">
        <f>'5-Year Plan (2014-19)'!BP208</f>
        <v/>
      </c>
      <c r="R35" s="36">
        <f>'5-Year Plan (2014-19)'!BQ208</f>
        <v>0</v>
      </c>
      <c r="S35" s="33">
        <f>'5-Year Plan (2014-19)'!BR208</f>
        <v>0</v>
      </c>
      <c r="T35" s="33" t="str">
        <f>'5-Year Plan (2014-19)'!BS208</f>
        <v/>
      </c>
      <c r="U35" s="36">
        <f>'5-Year Plan (2014-19)'!BT208</f>
        <v>0</v>
      </c>
      <c r="V35" s="670">
        <f>'5-Year Plan (2014-19)'!BU208</f>
        <v>0</v>
      </c>
      <c r="W35" s="36">
        <f>'5-Year Plan (2014-19)'!BV208</f>
        <v>0</v>
      </c>
      <c r="X35" s="36">
        <f>'5-Year Plan (2014-19)'!BW208</f>
        <v>0</v>
      </c>
      <c r="Y35" s="33">
        <f>'5-Year Plan (2014-19)'!BX208</f>
        <v>13800</v>
      </c>
      <c r="Z35" s="230">
        <f>'5-Year Plan (2014-19)'!BY208</f>
        <v>1.6120289855072463</v>
      </c>
      <c r="AA35" s="36">
        <f>'5-Year Plan (2014-19)'!BZ208</f>
        <v>22246</v>
      </c>
      <c r="AB35" s="33">
        <f>'5-Year Plan (2014-19)'!CA208</f>
        <v>0</v>
      </c>
      <c r="AC35" s="33">
        <f>'5-Year Plan (2014-19)'!CB208</f>
        <v>0</v>
      </c>
      <c r="AD35" s="33" t="str">
        <f>'5-Year Plan (2014-19)'!CC208</f>
        <v/>
      </c>
      <c r="AE35" s="36">
        <f>'5-Year Plan (2014-19)'!CD208</f>
        <v>0</v>
      </c>
      <c r="AF35" s="41">
        <f>'5-Year Plan (2014-19)'!CE208</f>
        <v>22896</v>
      </c>
      <c r="AG35" s="33">
        <f>'5-Year Plan (2014-19)'!CF208</f>
        <v>6516</v>
      </c>
      <c r="AH35" s="33">
        <f>'5-Year Plan (2014-19)'!CG208</f>
        <v>22.516881522406383</v>
      </c>
      <c r="AI35" s="36">
        <f>'5-Year Plan (2014-19)'!CH208</f>
        <v>146720</v>
      </c>
      <c r="AJ35" s="33">
        <f>'5-Year Plan (2014-19)'!CI208</f>
        <v>0</v>
      </c>
      <c r="AK35" s="33" t="str">
        <f>'5-Year Plan (2014-19)'!CJ208</f>
        <v/>
      </c>
      <c r="AL35" s="36">
        <f>'5-Year Plan (2014-19)'!CK208</f>
        <v>0</v>
      </c>
      <c r="AM35" s="33">
        <f>'5-Year Plan (2014-19)'!CL208</f>
        <v>30</v>
      </c>
      <c r="AN35" s="33">
        <f>'5-Year Plan (2014-19)'!CM208</f>
        <v>1833.3333333333333</v>
      </c>
      <c r="AO35" s="36">
        <f>'5-Year Plan (2014-19)'!CN208</f>
        <v>55000</v>
      </c>
      <c r="AP35" s="33">
        <f>'5-Year Plan (2014-19)'!CO208</f>
        <v>2750</v>
      </c>
      <c r="AQ35" s="33">
        <f>'5-Year Plan (2014-19)'!CP208</f>
        <v>222</v>
      </c>
      <c r="AR35" s="36">
        <f>'5-Year Plan (2014-19)'!CQ208</f>
        <v>610500</v>
      </c>
      <c r="AS35" s="33">
        <f>'5-Year Plan (2014-19)'!CR208</f>
        <v>0</v>
      </c>
      <c r="AT35" s="33" t="str">
        <f>'5-Year Plan (2014-19)'!CS208</f>
        <v/>
      </c>
      <c r="AU35" s="36">
        <f>'5-Year Plan (2014-19)'!CT208</f>
        <v>0</v>
      </c>
      <c r="AV35" s="36">
        <f>'5-Year Plan (2014-19)'!CU208</f>
        <v>812220</v>
      </c>
      <c r="AW35" s="36">
        <f>'5-Year Plan (2014-19)'!CV208</f>
        <v>0</v>
      </c>
      <c r="AX35" s="36">
        <f>'5-Year Plan (2014-19)'!CW208</f>
        <v>5000</v>
      </c>
      <c r="AY35" s="36">
        <f>'5-Year Plan (2014-19)'!CX208</f>
        <v>83511.600000000006</v>
      </c>
      <c r="AZ35" s="214">
        <f>'5-Year Plan (2014-19)'!CY208</f>
        <v>923627.6</v>
      </c>
      <c r="BA35" s="593"/>
    </row>
    <row r="36" spans="1:53">
      <c r="A36" s="627"/>
      <c r="B36" s="27" t="s">
        <v>53</v>
      </c>
      <c r="C36" s="17" t="s">
        <v>1</v>
      </c>
      <c r="D36" s="32">
        <f>'5-Year Plan (2014-19)'!BC209</f>
        <v>0</v>
      </c>
      <c r="E36" s="32" t="str">
        <f>'5-Year Plan (2014-19)'!BD209</f>
        <v/>
      </c>
      <c r="F36" s="35">
        <f>'5-Year Plan (2014-19)'!BE209</f>
        <v>0</v>
      </c>
      <c r="G36" s="32">
        <f>'5-Year Plan (2014-19)'!BF209</f>
        <v>0</v>
      </c>
      <c r="H36" s="32" t="str">
        <f>'5-Year Plan (2014-19)'!BG209</f>
        <v/>
      </c>
      <c r="I36" s="35">
        <f>'5-Year Plan (2014-19)'!BH209</f>
        <v>0</v>
      </c>
      <c r="J36" s="32">
        <f>'5-Year Plan (2014-19)'!BI209</f>
        <v>0</v>
      </c>
      <c r="K36" s="32" t="str">
        <f>'5-Year Plan (2014-19)'!BJ209</f>
        <v/>
      </c>
      <c r="L36" s="35">
        <f>'5-Year Plan (2014-19)'!BK209</f>
        <v>0</v>
      </c>
      <c r="M36" s="32">
        <f>'5-Year Plan (2014-19)'!BL209</f>
        <v>0</v>
      </c>
      <c r="N36" s="32" t="str">
        <f>'5-Year Plan (2014-19)'!BM209</f>
        <v/>
      </c>
      <c r="O36" s="35">
        <f>'5-Year Plan (2014-19)'!BN209</f>
        <v>0</v>
      </c>
      <c r="P36" s="32">
        <f>'5-Year Plan (2014-19)'!BO209</f>
        <v>0</v>
      </c>
      <c r="Q36" s="32" t="str">
        <f>'5-Year Plan (2014-19)'!BP209</f>
        <v/>
      </c>
      <c r="R36" s="35">
        <f>'5-Year Plan (2014-19)'!BQ209</f>
        <v>0</v>
      </c>
      <c r="S36" s="398">
        <f>'5-Year Plan (2014-19)'!BR209</f>
        <v>0</v>
      </c>
      <c r="T36" s="398">
        <f>'5-Year Plan (2014-19)'!BS209</f>
        <v>0</v>
      </c>
      <c r="U36" s="399">
        <f>'5-Year Plan (2014-19)'!BT209</f>
        <v>0</v>
      </c>
      <c r="V36" s="668"/>
      <c r="W36" s="399"/>
      <c r="X36" s="399"/>
      <c r="Y36" s="32">
        <f>'5-Year Plan (2014-19)'!BX209</f>
        <v>0</v>
      </c>
      <c r="Z36" s="229" t="str">
        <f>'5-Year Plan (2014-19)'!BY209</f>
        <v/>
      </c>
      <c r="AA36" s="35">
        <f>'5-Year Plan (2014-19)'!BZ209</f>
        <v>0</v>
      </c>
      <c r="AB36" s="32">
        <f>'5-Year Plan (2014-19)'!CA209</f>
        <v>0</v>
      </c>
      <c r="AC36" s="32">
        <f>'5-Year Plan (2014-19)'!CB209</f>
        <v>0</v>
      </c>
      <c r="AD36" s="32" t="str">
        <f>'5-Year Plan (2014-19)'!CC209</f>
        <v/>
      </c>
      <c r="AE36" s="35">
        <f>'5-Year Plan (2014-19)'!CD209</f>
        <v>0</v>
      </c>
      <c r="AF36" s="35">
        <f>'5-Year Plan (2014-19)'!CE209</f>
        <v>0</v>
      </c>
      <c r="AG36" s="32">
        <f>'5-Year Plan (2014-19)'!CF209</f>
        <v>0</v>
      </c>
      <c r="AH36" s="32">
        <f>'5-Year Plan (2014-19)'!CG209</f>
        <v>0</v>
      </c>
      <c r="AI36" s="35">
        <f>'5-Year Plan (2014-19)'!CH209</f>
        <v>0</v>
      </c>
      <c r="AJ36" s="398">
        <f>'5-Year Plan (2014-19)'!CI209</f>
        <v>0</v>
      </c>
      <c r="AK36" s="398" t="str">
        <f>'5-Year Plan (2014-19)'!CJ209</f>
        <v/>
      </c>
      <c r="AL36" s="399">
        <f>'5-Year Plan (2014-19)'!CK209</f>
        <v>0</v>
      </c>
      <c r="AM36" s="32">
        <f>'5-Year Plan (2014-19)'!CL209</f>
        <v>0</v>
      </c>
      <c r="AN36" s="32" t="str">
        <f>'5-Year Plan (2014-19)'!CM209</f>
        <v/>
      </c>
      <c r="AO36" s="35">
        <f>'5-Year Plan (2014-19)'!CN209</f>
        <v>0</v>
      </c>
      <c r="AP36" s="32">
        <f>'5-Year Plan (2014-19)'!CO209</f>
        <v>0</v>
      </c>
      <c r="AQ36" s="32" t="str">
        <f>'5-Year Plan (2014-19)'!CP209</f>
        <v/>
      </c>
      <c r="AR36" s="35">
        <f>'5-Year Plan (2014-19)'!CQ209</f>
        <v>0</v>
      </c>
      <c r="AS36" s="32">
        <f>'5-Year Plan (2014-19)'!CR209</f>
        <v>0</v>
      </c>
      <c r="AT36" s="32" t="str">
        <f>'5-Year Plan (2014-19)'!CS209</f>
        <v/>
      </c>
      <c r="AU36" s="35">
        <f>'5-Year Plan (2014-19)'!CT209</f>
        <v>0</v>
      </c>
      <c r="AV36" s="43">
        <f>'5-Year Plan (2014-19)'!CU209</f>
        <v>0</v>
      </c>
      <c r="AW36" s="35">
        <f>'5-Year Plan (2014-19)'!CV209</f>
        <v>0</v>
      </c>
      <c r="AX36" s="35">
        <f>'5-Year Plan (2014-19)'!CW209</f>
        <v>5000</v>
      </c>
      <c r="AY36" s="399">
        <f>'5-Year Plan (2014-19)'!CX209</f>
        <v>0</v>
      </c>
      <c r="AZ36" s="45">
        <f>'5-Year Plan (2014-19)'!CY209</f>
        <v>5000</v>
      </c>
      <c r="BA36" s="593"/>
    </row>
    <row r="37" spans="1:53">
      <c r="A37" s="627"/>
      <c r="B37" s="16"/>
      <c r="C37" s="17" t="s">
        <v>55</v>
      </c>
      <c r="D37" s="32">
        <f>'5-Year Plan (2014-19)'!BC210</f>
        <v>0</v>
      </c>
      <c r="E37" s="32" t="str">
        <f>'5-Year Plan (2014-19)'!BD210</f>
        <v/>
      </c>
      <c r="F37" s="35">
        <f>'5-Year Plan (2014-19)'!BE210</f>
        <v>0</v>
      </c>
      <c r="G37" s="32">
        <f>'5-Year Plan (2014-19)'!BF210</f>
        <v>0</v>
      </c>
      <c r="H37" s="32" t="str">
        <f>'5-Year Plan (2014-19)'!BG210</f>
        <v/>
      </c>
      <c r="I37" s="35">
        <f>'5-Year Plan (2014-19)'!BH210</f>
        <v>0</v>
      </c>
      <c r="J37" s="32">
        <f>'5-Year Plan (2014-19)'!BI210</f>
        <v>0</v>
      </c>
      <c r="K37" s="32" t="str">
        <f>'5-Year Plan (2014-19)'!BJ210</f>
        <v/>
      </c>
      <c r="L37" s="35">
        <f>'5-Year Plan (2014-19)'!BK210</f>
        <v>0</v>
      </c>
      <c r="M37" s="32">
        <f>'5-Year Plan (2014-19)'!BL210</f>
        <v>0</v>
      </c>
      <c r="N37" s="32" t="str">
        <f>'5-Year Plan (2014-19)'!BM210</f>
        <v/>
      </c>
      <c r="O37" s="35">
        <f>'5-Year Plan (2014-19)'!BN210</f>
        <v>0</v>
      </c>
      <c r="P37" s="32">
        <f>'5-Year Plan (2014-19)'!BO210</f>
        <v>0</v>
      </c>
      <c r="Q37" s="32" t="str">
        <f>'5-Year Plan (2014-19)'!BP210</f>
        <v/>
      </c>
      <c r="R37" s="35">
        <f>'5-Year Plan (2014-19)'!BQ210</f>
        <v>0</v>
      </c>
      <c r="S37" s="32">
        <f>'5-Year Plan (2014-19)'!BR210</f>
        <v>50</v>
      </c>
      <c r="T37" s="32">
        <f>'5-Year Plan (2014-19)'!BS210</f>
        <v>823.38</v>
      </c>
      <c r="U37" s="35">
        <f>'5-Year Plan (2014-19)'!BT210</f>
        <v>41169</v>
      </c>
      <c r="V37" s="669"/>
      <c r="W37" s="35"/>
      <c r="X37" s="35"/>
      <c r="Y37" s="32">
        <f>'5-Year Plan (2014-19)'!BX210</f>
        <v>0</v>
      </c>
      <c r="Z37" s="229" t="str">
        <f>'5-Year Plan (2014-19)'!BY210</f>
        <v/>
      </c>
      <c r="AA37" s="35">
        <f>'5-Year Plan (2014-19)'!BZ210</f>
        <v>0</v>
      </c>
      <c r="AB37" s="32">
        <f>'5-Year Plan (2014-19)'!CA210</f>
        <v>0</v>
      </c>
      <c r="AC37" s="32">
        <f>'5-Year Plan (2014-19)'!CB210</f>
        <v>0</v>
      </c>
      <c r="AD37" s="32" t="str">
        <f>'5-Year Plan (2014-19)'!CC210</f>
        <v/>
      </c>
      <c r="AE37" s="35">
        <f>'5-Year Plan (2014-19)'!CD210</f>
        <v>0</v>
      </c>
      <c r="AF37" s="35">
        <f>'5-Year Plan (2014-19)'!CE210</f>
        <v>41169</v>
      </c>
      <c r="AG37" s="32">
        <f>'5-Year Plan (2014-19)'!CF210</f>
        <v>100</v>
      </c>
      <c r="AH37" s="32">
        <f>'5-Year Plan (2014-19)'!CG210</f>
        <v>89</v>
      </c>
      <c r="AI37" s="35">
        <f>'5-Year Plan (2014-19)'!CH210</f>
        <v>8900</v>
      </c>
      <c r="AJ37" s="32">
        <f>'5-Year Plan (2014-19)'!CI210</f>
        <v>0</v>
      </c>
      <c r="AK37" s="32" t="str">
        <f>'5-Year Plan (2014-19)'!CJ210</f>
        <v/>
      </c>
      <c r="AL37" s="35">
        <f>'5-Year Plan (2014-19)'!CK210</f>
        <v>0</v>
      </c>
      <c r="AM37" s="32">
        <f>'5-Year Plan (2014-19)'!CL210</f>
        <v>0</v>
      </c>
      <c r="AN37" s="32" t="str">
        <f>'5-Year Plan (2014-19)'!CM210</f>
        <v/>
      </c>
      <c r="AO37" s="35">
        <f>'5-Year Plan (2014-19)'!CN210</f>
        <v>0</v>
      </c>
      <c r="AP37" s="32">
        <f>'5-Year Plan (2014-19)'!CO210</f>
        <v>0</v>
      </c>
      <c r="AQ37" s="32" t="str">
        <f>'5-Year Plan (2014-19)'!CP210</f>
        <v/>
      </c>
      <c r="AR37" s="35">
        <f>'5-Year Plan (2014-19)'!CQ210</f>
        <v>0</v>
      </c>
      <c r="AS37" s="32">
        <f>'5-Year Plan (2014-19)'!CR210</f>
        <v>0</v>
      </c>
      <c r="AT37" s="32" t="str">
        <f>'5-Year Plan (2014-19)'!CS210</f>
        <v/>
      </c>
      <c r="AU37" s="35">
        <f>'5-Year Plan (2014-19)'!CT210</f>
        <v>0</v>
      </c>
      <c r="AV37" s="35">
        <f>'5-Year Plan (2014-19)'!CU210</f>
        <v>8900</v>
      </c>
      <c r="AW37" s="35">
        <f>'5-Year Plan (2014-19)'!CV210</f>
        <v>0</v>
      </c>
      <c r="AX37" s="35">
        <f>'5-Year Plan (2014-19)'!CW210</f>
        <v>0</v>
      </c>
      <c r="AY37" s="399">
        <f>'5-Year Plan (2014-19)'!CX210</f>
        <v>5006.9000000000005</v>
      </c>
      <c r="AZ37" s="45">
        <f>'5-Year Plan (2014-19)'!CY210</f>
        <v>55075.9</v>
      </c>
      <c r="BA37" s="593"/>
    </row>
    <row r="38" spans="1:53">
      <c r="A38" s="627"/>
      <c r="B38" s="16"/>
      <c r="C38" s="17" t="s">
        <v>56</v>
      </c>
      <c r="D38" s="32">
        <f>'5-Year Plan (2014-19)'!BC211</f>
        <v>0</v>
      </c>
      <c r="E38" s="32" t="str">
        <f>'5-Year Plan (2014-19)'!BD211</f>
        <v/>
      </c>
      <c r="F38" s="35">
        <f>'5-Year Plan (2014-19)'!BE211</f>
        <v>0</v>
      </c>
      <c r="G38" s="32">
        <f>'5-Year Plan (2014-19)'!BF211</f>
        <v>0</v>
      </c>
      <c r="H38" s="32" t="str">
        <f>'5-Year Plan (2014-19)'!BG211</f>
        <v/>
      </c>
      <c r="I38" s="35">
        <f>'5-Year Plan (2014-19)'!BH211</f>
        <v>0</v>
      </c>
      <c r="J38" s="32">
        <f>'5-Year Plan (2014-19)'!BI211</f>
        <v>0</v>
      </c>
      <c r="K38" s="32" t="str">
        <f>'5-Year Plan (2014-19)'!BJ211</f>
        <v/>
      </c>
      <c r="L38" s="35">
        <f>'5-Year Plan (2014-19)'!BK211</f>
        <v>0</v>
      </c>
      <c r="M38" s="32">
        <f>'5-Year Plan (2014-19)'!BL211</f>
        <v>0</v>
      </c>
      <c r="N38" s="32" t="str">
        <f>'5-Year Plan (2014-19)'!BM211</f>
        <v/>
      </c>
      <c r="O38" s="35">
        <f>'5-Year Plan (2014-19)'!BN211</f>
        <v>0</v>
      </c>
      <c r="P38" s="32">
        <f>'5-Year Plan (2014-19)'!BO211</f>
        <v>0</v>
      </c>
      <c r="Q38" s="32" t="str">
        <f>'5-Year Plan (2014-19)'!BP211</f>
        <v/>
      </c>
      <c r="R38" s="35">
        <f>'5-Year Plan (2014-19)'!BQ211</f>
        <v>0</v>
      </c>
      <c r="S38" s="32">
        <f>'5-Year Plan (2014-19)'!BR211</f>
        <v>0</v>
      </c>
      <c r="T38" s="32" t="str">
        <f>'5-Year Plan (2014-19)'!BS211</f>
        <v/>
      </c>
      <c r="U38" s="35">
        <f>'5-Year Plan (2014-19)'!BT211</f>
        <v>0</v>
      </c>
      <c r="V38" s="669"/>
      <c r="W38" s="35"/>
      <c r="X38" s="35"/>
      <c r="Y38" s="32">
        <f>'5-Year Plan (2014-19)'!BX211</f>
        <v>0</v>
      </c>
      <c r="Z38" s="229" t="str">
        <f>'5-Year Plan (2014-19)'!BY211</f>
        <v/>
      </c>
      <c r="AA38" s="35">
        <f>'5-Year Plan (2014-19)'!BZ211</f>
        <v>0</v>
      </c>
      <c r="AB38" s="32">
        <f>'5-Year Plan (2014-19)'!CA211</f>
        <v>0</v>
      </c>
      <c r="AC38" s="32">
        <f>'5-Year Plan (2014-19)'!CB211</f>
        <v>0</v>
      </c>
      <c r="AD38" s="32" t="str">
        <f>'5-Year Plan (2014-19)'!CC211</f>
        <v/>
      </c>
      <c r="AE38" s="35">
        <f>'5-Year Plan (2014-19)'!CD211</f>
        <v>0</v>
      </c>
      <c r="AF38" s="35">
        <f>'5-Year Plan (2014-19)'!CE211</f>
        <v>0</v>
      </c>
      <c r="AG38" s="32">
        <f>'5-Year Plan (2014-19)'!CF211</f>
        <v>0</v>
      </c>
      <c r="AH38" s="32" t="str">
        <f>'5-Year Plan (2014-19)'!CG211</f>
        <v/>
      </c>
      <c r="AI38" s="35">
        <f>'5-Year Plan (2014-19)'!CH211</f>
        <v>0</v>
      </c>
      <c r="AJ38" s="32">
        <f>'5-Year Plan (2014-19)'!CI211</f>
        <v>0</v>
      </c>
      <c r="AK38" s="32" t="str">
        <f>'5-Year Plan (2014-19)'!CJ211</f>
        <v/>
      </c>
      <c r="AL38" s="35">
        <f>'5-Year Plan (2014-19)'!CK211</f>
        <v>0</v>
      </c>
      <c r="AM38" s="32">
        <f>'5-Year Plan (2014-19)'!CL211</f>
        <v>0</v>
      </c>
      <c r="AN38" s="32" t="str">
        <f>'5-Year Plan (2014-19)'!CM211</f>
        <v/>
      </c>
      <c r="AO38" s="35">
        <f>'5-Year Plan (2014-19)'!CN211</f>
        <v>0</v>
      </c>
      <c r="AP38" s="32">
        <f>'5-Year Plan (2014-19)'!CO211</f>
        <v>0</v>
      </c>
      <c r="AQ38" s="32" t="str">
        <f>'5-Year Plan (2014-19)'!CP211</f>
        <v/>
      </c>
      <c r="AR38" s="35">
        <f>'5-Year Plan (2014-19)'!CQ211</f>
        <v>0</v>
      </c>
      <c r="AS38" s="32">
        <f>'5-Year Plan (2014-19)'!CR211</f>
        <v>0</v>
      </c>
      <c r="AT38" s="32" t="str">
        <f>'5-Year Plan (2014-19)'!CS211</f>
        <v/>
      </c>
      <c r="AU38" s="35">
        <f>'5-Year Plan (2014-19)'!CT211</f>
        <v>0</v>
      </c>
      <c r="AV38" s="35">
        <f>'5-Year Plan (2014-19)'!CU211</f>
        <v>0</v>
      </c>
      <c r="AW38" s="35">
        <f>'5-Year Plan (2014-19)'!CV211</f>
        <v>0</v>
      </c>
      <c r="AX38" s="35">
        <f>'5-Year Plan (2014-19)'!CW211</f>
        <v>0</v>
      </c>
      <c r="AY38" s="399">
        <f>'5-Year Plan (2014-19)'!CX211</f>
        <v>0</v>
      </c>
      <c r="AZ38" s="45">
        <f>'5-Year Plan (2014-19)'!CY211</f>
        <v>0</v>
      </c>
      <c r="BA38" s="593"/>
    </row>
    <row r="39" spans="1:53">
      <c r="A39" s="627"/>
      <c r="B39" s="16"/>
      <c r="C39" s="17" t="s">
        <v>289</v>
      </c>
      <c r="D39" s="32">
        <f>'5-Year Plan (2014-19)'!BC212</f>
        <v>0</v>
      </c>
      <c r="E39" s="32" t="str">
        <f>'5-Year Plan (2014-19)'!BD212</f>
        <v/>
      </c>
      <c r="F39" s="35">
        <f>'5-Year Plan (2014-19)'!BE212</f>
        <v>0</v>
      </c>
      <c r="G39" s="32">
        <f>'5-Year Plan (2014-19)'!BF212</f>
        <v>0</v>
      </c>
      <c r="H39" s="32" t="str">
        <f>'5-Year Plan (2014-19)'!BG212</f>
        <v/>
      </c>
      <c r="I39" s="35">
        <f>'5-Year Plan (2014-19)'!BH212</f>
        <v>0</v>
      </c>
      <c r="J39" s="32">
        <f>'5-Year Plan (2014-19)'!BI212</f>
        <v>0</v>
      </c>
      <c r="K39" s="32" t="str">
        <f>'5-Year Plan (2014-19)'!BJ212</f>
        <v/>
      </c>
      <c r="L39" s="35">
        <f>'5-Year Plan (2014-19)'!BK212</f>
        <v>0</v>
      </c>
      <c r="M39" s="32">
        <f>'5-Year Plan (2014-19)'!BL212</f>
        <v>0</v>
      </c>
      <c r="N39" s="32" t="str">
        <f>'5-Year Plan (2014-19)'!BM212</f>
        <v/>
      </c>
      <c r="O39" s="35">
        <f>'5-Year Plan (2014-19)'!BN212</f>
        <v>0</v>
      </c>
      <c r="P39" s="32">
        <f>'5-Year Plan (2014-19)'!BO212</f>
        <v>0</v>
      </c>
      <c r="Q39" s="32" t="str">
        <f>'5-Year Plan (2014-19)'!BP212</f>
        <v/>
      </c>
      <c r="R39" s="35">
        <f>'5-Year Plan (2014-19)'!BQ212</f>
        <v>0</v>
      </c>
      <c r="S39" s="32">
        <f>'5-Year Plan (2014-19)'!BR212</f>
        <v>0</v>
      </c>
      <c r="T39" s="32" t="str">
        <f>'5-Year Plan (2014-19)'!BS212</f>
        <v/>
      </c>
      <c r="U39" s="35">
        <f>'5-Year Plan (2014-19)'!BT212</f>
        <v>0</v>
      </c>
      <c r="V39" s="669"/>
      <c r="W39" s="35"/>
      <c r="X39" s="35"/>
      <c r="Y39" s="32">
        <f>'5-Year Plan (2014-19)'!BX212</f>
        <v>0</v>
      </c>
      <c r="Z39" s="229" t="str">
        <f>'5-Year Plan (2014-19)'!BY212</f>
        <v/>
      </c>
      <c r="AA39" s="35">
        <f>'5-Year Plan (2014-19)'!BZ212</f>
        <v>0</v>
      </c>
      <c r="AB39" s="32">
        <f>'5-Year Plan (2014-19)'!CA212</f>
        <v>0</v>
      </c>
      <c r="AC39" s="32">
        <f>'5-Year Plan (2014-19)'!CB212</f>
        <v>0</v>
      </c>
      <c r="AD39" s="32" t="str">
        <f>'5-Year Plan (2014-19)'!CC212</f>
        <v/>
      </c>
      <c r="AE39" s="35">
        <f>'5-Year Plan (2014-19)'!CD212</f>
        <v>0</v>
      </c>
      <c r="AF39" s="35">
        <f>'5-Year Plan (2014-19)'!CE212</f>
        <v>0</v>
      </c>
      <c r="AG39" s="32">
        <f>'5-Year Plan (2014-19)'!CF212</f>
        <v>0</v>
      </c>
      <c r="AH39" s="32" t="str">
        <f>'5-Year Plan (2014-19)'!CG212</f>
        <v/>
      </c>
      <c r="AI39" s="35">
        <f>'5-Year Plan (2014-19)'!CH212</f>
        <v>0</v>
      </c>
      <c r="AJ39" s="32">
        <f>'5-Year Plan (2014-19)'!CI212</f>
        <v>0</v>
      </c>
      <c r="AK39" s="32" t="str">
        <f>'5-Year Plan (2014-19)'!CJ212</f>
        <v/>
      </c>
      <c r="AL39" s="35">
        <f>'5-Year Plan (2014-19)'!CK212</f>
        <v>0</v>
      </c>
      <c r="AM39" s="32">
        <f>'5-Year Plan (2014-19)'!CL212</f>
        <v>0</v>
      </c>
      <c r="AN39" s="32" t="str">
        <f>'5-Year Plan (2014-19)'!CM212</f>
        <v/>
      </c>
      <c r="AO39" s="35">
        <f>'5-Year Plan (2014-19)'!CN212</f>
        <v>0</v>
      </c>
      <c r="AP39" s="32">
        <f>'5-Year Plan (2014-19)'!CO212</f>
        <v>0</v>
      </c>
      <c r="AQ39" s="32" t="str">
        <f>'5-Year Plan (2014-19)'!CP212</f>
        <v/>
      </c>
      <c r="AR39" s="35">
        <f>'5-Year Plan (2014-19)'!CQ212</f>
        <v>0</v>
      </c>
      <c r="AS39" s="32">
        <f>'5-Year Plan (2014-19)'!CR212</f>
        <v>0</v>
      </c>
      <c r="AT39" s="32" t="str">
        <f>'5-Year Plan (2014-19)'!CS212</f>
        <v/>
      </c>
      <c r="AU39" s="35">
        <f>'5-Year Plan (2014-19)'!CT212</f>
        <v>0</v>
      </c>
      <c r="AV39" s="35">
        <f>'5-Year Plan (2014-19)'!CU212</f>
        <v>0</v>
      </c>
      <c r="AW39" s="35">
        <f>'5-Year Plan (2014-19)'!CV212</f>
        <v>0</v>
      </c>
      <c r="AX39" s="35">
        <f>'5-Year Plan (2014-19)'!CW212</f>
        <v>0</v>
      </c>
      <c r="AY39" s="399">
        <f>'5-Year Plan (2014-19)'!CX212</f>
        <v>0</v>
      </c>
      <c r="AZ39" s="45">
        <f>'5-Year Plan (2014-19)'!CY212</f>
        <v>0</v>
      </c>
      <c r="BA39" s="593"/>
    </row>
    <row r="40" spans="1:53">
      <c r="A40" s="627"/>
      <c r="B40" s="18"/>
      <c r="C40" s="19" t="s">
        <v>290</v>
      </c>
      <c r="D40" s="32">
        <f>'5-Year Plan (2014-19)'!BC213</f>
        <v>0</v>
      </c>
      <c r="E40" s="32" t="str">
        <f>'5-Year Plan (2014-19)'!BD213</f>
        <v/>
      </c>
      <c r="F40" s="35">
        <f>'5-Year Plan (2014-19)'!BE213</f>
        <v>0</v>
      </c>
      <c r="G40" s="32">
        <f>'5-Year Plan (2014-19)'!BF213</f>
        <v>0</v>
      </c>
      <c r="H40" s="32" t="str">
        <f>'5-Year Plan (2014-19)'!BG213</f>
        <v/>
      </c>
      <c r="I40" s="35">
        <f>'5-Year Plan (2014-19)'!BH213</f>
        <v>0</v>
      </c>
      <c r="J40" s="32">
        <f>'5-Year Plan (2014-19)'!BI213</f>
        <v>0</v>
      </c>
      <c r="K40" s="32" t="str">
        <f>'5-Year Plan (2014-19)'!BJ213</f>
        <v/>
      </c>
      <c r="L40" s="35">
        <f>'5-Year Plan (2014-19)'!BK213</f>
        <v>0</v>
      </c>
      <c r="M40" s="32">
        <f>'5-Year Plan (2014-19)'!BL213</f>
        <v>0</v>
      </c>
      <c r="N40" s="32" t="str">
        <f>'5-Year Plan (2014-19)'!BM213</f>
        <v/>
      </c>
      <c r="O40" s="35">
        <f>'5-Year Plan (2014-19)'!BN213</f>
        <v>0</v>
      </c>
      <c r="P40" s="32">
        <f>'5-Year Plan (2014-19)'!BO213</f>
        <v>0</v>
      </c>
      <c r="Q40" s="32" t="str">
        <f>'5-Year Plan (2014-19)'!BP213</f>
        <v/>
      </c>
      <c r="R40" s="35">
        <f>'5-Year Plan (2014-19)'!BQ213</f>
        <v>0</v>
      </c>
      <c r="S40" s="32">
        <f>'5-Year Plan (2014-19)'!BR213</f>
        <v>0</v>
      </c>
      <c r="T40" s="32" t="str">
        <f>'5-Year Plan (2014-19)'!BS213</f>
        <v/>
      </c>
      <c r="U40" s="35">
        <f>'5-Year Plan (2014-19)'!BT213</f>
        <v>0</v>
      </c>
      <c r="V40" s="669"/>
      <c r="W40" s="35"/>
      <c r="X40" s="35"/>
      <c r="Y40" s="32">
        <f>'5-Year Plan (2014-19)'!BX213</f>
        <v>0</v>
      </c>
      <c r="Z40" s="229" t="str">
        <f>'5-Year Plan (2014-19)'!BY213</f>
        <v/>
      </c>
      <c r="AA40" s="35">
        <f>'5-Year Plan (2014-19)'!BZ213</f>
        <v>0</v>
      </c>
      <c r="AB40" s="32">
        <f>'5-Year Plan (2014-19)'!CA213</f>
        <v>0</v>
      </c>
      <c r="AC40" s="32">
        <f>'5-Year Plan (2014-19)'!CB213</f>
        <v>0</v>
      </c>
      <c r="AD40" s="32" t="str">
        <f>'5-Year Plan (2014-19)'!CC213</f>
        <v/>
      </c>
      <c r="AE40" s="35">
        <f>'5-Year Plan (2014-19)'!CD213</f>
        <v>0</v>
      </c>
      <c r="AF40" s="41">
        <f>'5-Year Plan (2014-19)'!CE213</f>
        <v>0</v>
      </c>
      <c r="AG40" s="32">
        <f>'5-Year Plan (2014-19)'!CF213</f>
        <v>0</v>
      </c>
      <c r="AH40" s="32" t="str">
        <f>'5-Year Plan (2014-19)'!CG213</f>
        <v/>
      </c>
      <c r="AI40" s="35">
        <f>'5-Year Plan (2014-19)'!CH213</f>
        <v>0</v>
      </c>
      <c r="AJ40" s="32">
        <f>'5-Year Plan (2014-19)'!CI213</f>
        <v>0</v>
      </c>
      <c r="AK40" s="32" t="str">
        <f>'5-Year Plan (2014-19)'!CJ213</f>
        <v/>
      </c>
      <c r="AL40" s="35">
        <f>'5-Year Plan (2014-19)'!CK213</f>
        <v>0</v>
      </c>
      <c r="AM40" s="32">
        <f>'5-Year Plan (2014-19)'!CL213</f>
        <v>0</v>
      </c>
      <c r="AN40" s="32" t="str">
        <f>'5-Year Plan (2014-19)'!CM213</f>
        <v/>
      </c>
      <c r="AO40" s="35">
        <f>'5-Year Plan (2014-19)'!CN213</f>
        <v>0</v>
      </c>
      <c r="AP40" s="32">
        <f>'5-Year Plan (2014-19)'!CO213</f>
        <v>0</v>
      </c>
      <c r="AQ40" s="32" t="str">
        <f>'5-Year Plan (2014-19)'!CP213</f>
        <v/>
      </c>
      <c r="AR40" s="35">
        <f>'5-Year Plan (2014-19)'!CQ213</f>
        <v>0</v>
      </c>
      <c r="AS40" s="32">
        <f>'5-Year Plan (2014-19)'!CR213</f>
        <v>0</v>
      </c>
      <c r="AT40" s="32" t="str">
        <f>'5-Year Plan (2014-19)'!CS213</f>
        <v/>
      </c>
      <c r="AU40" s="35">
        <f>'5-Year Plan (2014-19)'!CT213</f>
        <v>0</v>
      </c>
      <c r="AV40" s="35">
        <f>'5-Year Plan (2014-19)'!CU213</f>
        <v>0</v>
      </c>
      <c r="AW40" s="35">
        <f>'5-Year Plan (2014-19)'!CV213</f>
        <v>0</v>
      </c>
      <c r="AX40" s="35">
        <f>'5-Year Plan (2014-19)'!CW213</f>
        <v>0</v>
      </c>
      <c r="AY40" s="399">
        <f>'5-Year Plan (2014-19)'!CX213</f>
        <v>0</v>
      </c>
      <c r="AZ40" s="45">
        <f>'5-Year Plan (2014-19)'!CY213</f>
        <v>0</v>
      </c>
      <c r="BA40" s="593"/>
    </row>
    <row r="41" spans="1:53" ht="30">
      <c r="A41" s="29"/>
      <c r="B41" s="20" t="s">
        <v>140</v>
      </c>
      <c r="C41" s="25"/>
      <c r="D41" s="33">
        <f>'5-Year Plan (2014-19)'!BC214</f>
        <v>0</v>
      </c>
      <c r="E41" s="33" t="str">
        <f>'5-Year Plan (2014-19)'!BD214</f>
        <v/>
      </c>
      <c r="F41" s="36">
        <f>'5-Year Plan (2014-19)'!BE214</f>
        <v>0</v>
      </c>
      <c r="G41" s="33">
        <f>'5-Year Plan (2014-19)'!BF214</f>
        <v>0</v>
      </c>
      <c r="H41" s="33" t="str">
        <f>'5-Year Plan (2014-19)'!BG214</f>
        <v/>
      </c>
      <c r="I41" s="36">
        <f>'5-Year Plan (2014-19)'!BH214</f>
        <v>0</v>
      </c>
      <c r="J41" s="33">
        <f>'5-Year Plan (2014-19)'!BI214</f>
        <v>0</v>
      </c>
      <c r="K41" s="33" t="str">
        <f>'5-Year Plan (2014-19)'!BJ214</f>
        <v/>
      </c>
      <c r="L41" s="36">
        <f>'5-Year Plan (2014-19)'!BK214</f>
        <v>0</v>
      </c>
      <c r="M41" s="33">
        <f>'5-Year Plan (2014-19)'!BL214</f>
        <v>0</v>
      </c>
      <c r="N41" s="33" t="str">
        <f>'5-Year Plan (2014-19)'!BM214</f>
        <v/>
      </c>
      <c r="O41" s="36">
        <f>'5-Year Plan (2014-19)'!BN214</f>
        <v>0</v>
      </c>
      <c r="P41" s="33">
        <f>'5-Year Plan (2014-19)'!BO214</f>
        <v>0</v>
      </c>
      <c r="Q41" s="33" t="str">
        <f>'5-Year Plan (2014-19)'!BP214</f>
        <v/>
      </c>
      <c r="R41" s="36">
        <f>'5-Year Plan (2014-19)'!BQ214</f>
        <v>0</v>
      </c>
      <c r="S41" s="33">
        <f>'5-Year Plan (2014-19)'!BR214</f>
        <v>50</v>
      </c>
      <c r="T41" s="33">
        <f>'5-Year Plan (2014-19)'!BS214</f>
        <v>823.38</v>
      </c>
      <c r="U41" s="36">
        <f>'5-Year Plan (2014-19)'!BT214</f>
        <v>41169</v>
      </c>
      <c r="V41" s="670">
        <f>'5-Year Plan (2014-19)'!BU214</f>
        <v>0</v>
      </c>
      <c r="W41" s="36">
        <f>'5-Year Plan (2014-19)'!BV214</f>
        <v>0</v>
      </c>
      <c r="X41" s="36">
        <f>'5-Year Plan (2014-19)'!BW214</f>
        <v>0</v>
      </c>
      <c r="Y41" s="33">
        <f>'5-Year Plan (2014-19)'!BX214</f>
        <v>0</v>
      </c>
      <c r="Z41" s="230" t="str">
        <f>'5-Year Plan (2014-19)'!BY214</f>
        <v/>
      </c>
      <c r="AA41" s="36">
        <f>'5-Year Plan (2014-19)'!BZ214</f>
        <v>0</v>
      </c>
      <c r="AB41" s="33">
        <f>'5-Year Plan (2014-19)'!CA214</f>
        <v>0</v>
      </c>
      <c r="AC41" s="33">
        <f>'5-Year Plan (2014-19)'!CB214</f>
        <v>0</v>
      </c>
      <c r="AD41" s="33" t="str">
        <f>'5-Year Plan (2014-19)'!CC214</f>
        <v/>
      </c>
      <c r="AE41" s="36">
        <f>'5-Year Plan (2014-19)'!CD214</f>
        <v>0</v>
      </c>
      <c r="AF41" s="41">
        <f>'5-Year Plan (2014-19)'!CE214</f>
        <v>41169</v>
      </c>
      <c r="AG41" s="33">
        <f>'5-Year Plan (2014-19)'!CF214</f>
        <v>100</v>
      </c>
      <c r="AH41" s="33">
        <f>'5-Year Plan (2014-19)'!CG214</f>
        <v>89</v>
      </c>
      <c r="AI41" s="36">
        <f>'5-Year Plan (2014-19)'!CH214</f>
        <v>8900</v>
      </c>
      <c r="AJ41" s="33">
        <f>'5-Year Plan (2014-19)'!CI214</f>
        <v>0</v>
      </c>
      <c r="AK41" s="33" t="str">
        <f>'5-Year Plan (2014-19)'!CJ214</f>
        <v/>
      </c>
      <c r="AL41" s="36">
        <f>'5-Year Plan (2014-19)'!CK214</f>
        <v>0</v>
      </c>
      <c r="AM41" s="33">
        <f>'5-Year Plan (2014-19)'!CL214</f>
        <v>0</v>
      </c>
      <c r="AN41" s="33" t="str">
        <f>'5-Year Plan (2014-19)'!CM214</f>
        <v/>
      </c>
      <c r="AO41" s="36">
        <f>'5-Year Plan (2014-19)'!CN214</f>
        <v>0</v>
      </c>
      <c r="AP41" s="33">
        <f>'5-Year Plan (2014-19)'!CO214</f>
        <v>0</v>
      </c>
      <c r="AQ41" s="33" t="str">
        <f>'5-Year Plan (2014-19)'!CP214</f>
        <v/>
      </c>
      <c r="AR41" s="36">
        <f>'5-Year Plan (2014-19)'!CQ214</f>
        <v>0</v>
      </c>
      <c r="AS41" s="33">
        <f>'5-Year Plan (2014-19)'!CR214</f>
        <v>0</v>
      </c>
      <c r="AT41" s="33" t="str">
        <f>'5-Year Plan (2014-19)'!CS214</f>
        <v/>
      </c>
      <c r="AU41" s="36">
        <f>'5-Year Plan (2014-19)'!CT214</f>
        <v>0</v>
      </c>
      <c r="AV41" s="43">
        <f>'5-Year Plan (2014-19)'!CU214</f>
        <v>8900</v>
      </c>
      <c r="AW41" s="36">
        <f>'5-Year Plan (2014-19)'!CV214</f>
        <v>0</v>
      </c>
      <c r="AX41" s="36">
        <f>'5-Year Plan (2014-19)'!CW214</f>
        <v>5000</v>
      </c>
      <c r="AY41" s="36">
        <f>'5-Year Plan (2014-19)'!CX214</f>
        <v>5006.9000000000005</v>
      </c>
      <c r="AZ41" s="214">
        <f>'5-Year Plan (2014-19)'!CY214</f>
        <v>60075.9</v>
      </c>
      <c r="BA41" s="593"/>
    </row>
    <row r="42" spans="1:53">
      <c r="A42" s="998" t="s">
        <v>139</v>
      </c>
      <c r="B42" s="999"/>
      <c r="C42" s="348" t="s">
        <v>1</v>
      </c>
      <c r="D42" s="350">
        <f>'5-Year Plan (2014-19)'!BC215</f>
        <v>0</v>
      </c>
      <c r="E42" s="350" t="str">
        <f>'5-Year Plan (2014-19)'!BD215</f>
        <v/>
      </c>
      <c r="F42" s="350">
        <f>'5-Year Plan (2014-19)'!BE215</f>
        <v>0</v>
      </c>
      <c r="G42" s="350">
        <f>'5-Year Plan (2014-19)'!BF215</f>
        <v>22</v>
      </c>
      <c r="H42" s="350">
        <f>'5-Year Plan (2014-19)'!BG215</f>
        <v>48.636363636363633</v>
      </c>
      <c r="I42" s="350">
        <f>'5-Year Plan (2014-19)'!BH215</f>
        <v>1070</v>
      </c>
      <c r="J42" s="350">
        <f>'5-Year Plan (2014-19)'!BI215</f>
        <v>0</v>
      </c>
      <c r="K42" s="350" t="str">
        <f>'5-Year Plan (2014-19)'!BJ215</f>
        <v/>
      </c>
      <c r="L42" s="350">
        <f>'5-Year Plan (2014-19)'!BK215</f>
        <v>0</v>
      </c>
      <c r="M42" s="350">
        <f>'5-Year Plan (2014-19)'!BL215</f>
        <v>0</v>
      </c>
      <c r="N42" s="350" t="str">
        <f>'5-Year Plan (2014-19)'!BM215</f>
        <v/>
      </c>
      <c r="O42" s="350">
        <f>'5-Year Plan (2014-19)'!BN215</f>
        <v>0</v>
      </c>
      <c r="P42" s="350">
        <f>'5-Year Plan (2014-19)'!BO215</f>
        <v>0</v>
      </c>
      <c r="Q42" s="350" t="str">
        <f>'5-Year Plan (2014-19)'!BP215</f>
        <v/>
      </c>
      <c r="R42" s="350">
        <f>'5-Year Plan (2014-19)'!BQ215</f>
        <v>0</v>
      </c>
      <c r="S42" s="350">
        <f>'5-Year Plan (2014-19)'!BR215</f>
        <v>0</v>
      </c>
      <c r="T42" s="350" t="str">
        <f>'5-Year Plan (2014-19)'!BS215</f>
        <v/>
      </c>
      <c r="U42" s="350">
        <f>'5-Year Plan (2014-19)'!BT215</f>
        <v>0</v>
      </c>
      <c r="V42" s="701">
        <f>'5-Year Plan (2014-19)'!BU215</f>
        <v>0</v>
      </c>
      <c r="W42" s="350">
        <f>'5-Year Plan (2014-19)'!BV215</f>
        <v>0</v>
      </c>
      <c r="X42" s="350">
        <f>'5-Year Plan (2014-19)'!BW215</f>
        <v>0</v>
      </c>
      <c r="Y42" s="350">
        <f>'5-Year Plan (2014-19)'!BX215</f>
        <v>0</v>
      </c>
      <c r="Z42" s="351" t="str">
        <f>'5-Year Plan (2014-19)'!BY215</f>
        <v/>
      </c>
      <c r="AA42" s="350">
        <f>'5-Year Plan (2014-19)'!BZ215</f>
        <v>0</v>
      </c>
      <c r="AB42" s="350">
        <f>'5-Year Plan (2014-19)'!CA215</f>
        <v>0</v>
      </c>
      <c r="AC42" s="350">
        <f>'5-Year Plan (2014-19)'!CB215</f>
        <v>0</v>
      </c>
      <c r="AD42" s="350" t="str">
        <f>'5-Year Plan (2014-19)'!CC215</f>
        <v/>
      </c>
      <c r="AE42" s="350">
        <f>'5-Year Plan (2014-19)'!CD215</f>
        <v>0</v>
      </c>
      <c r="AF42" s="350">
        <f>'5-Year Plan (2014-19)'!CE215</f>
        <v>1070</v>
      </c>
      <c r="AG42" s="350">
        <f>'5-Year Plan (2014-19)'!CF215</f>
        <v>0</v>
      </c>
      <c r="AH42" s="350" t="str">
        <f>'5-Year Plan (2014-19)'!CG215</f>
        <v/>
      </c>
      <c r="AI42" s="350">
        <f>'5-Year Plan (2014-19)'!CH215</f>
        <v>0</v>
      </c>
      <c r="AJ42" s="350">
        <f>'5-Year Plan (2014-19)'!CI215</f>
        <v>0</v>
      </c>
      <c r="AK42" s="350" t="str">
        <f>'5-Year Plan (2014-19)'!CJ215</f>
        <v/>
      </c>
      <c r="AL42" s="350">
        <f>'5-Year Plan (2014-19)'!CK215</f>
        <v>0</v>
      </c>
      <c r="AM42" s="350">
        <f>'5-Year Plan (2014-19)'!CL215</f>
        <v>0</v>
      </c>
      <c r="AN42" s="350" t="str">
        <f>'5-Year Plan (2014-19)'!CM215</f>
        <v/>
      </c>
      <c r="AO42" s="350">
        <f>'5-Year Plan (2014-19)'!CN215</f>
        <v>0</v>
      </c>
      <c r="AP42" s="350">
        <f>'5-Year Plan (2014-19)'!CO215</f>
        <v>0</v>
      </c>
      <c r="AQ42" s="350" t="str">
        <f>'5-Year Plan (2014-19)'!CP215</f>
        <v/>
      </c>
      <c r="AR42" s="350">
        <f>'5-Year Plan (2014-19)'!CQ215</f>
        <v>0</v>
      </c>
      <c r="AS42" s="350">
        <f>'5-Year Plan (2014-19)'!CR215</f>
        <v>0</v>
      </c>
      <c r="AT42" s="350" t="str">
        <f>'5-Year Plan (2014-19)'!CS215</f>
        <v/>
      </c>
      <c r="AU42" s="350">
        <f>'5-Year Plan (2014-19)'!CT215</f>
        <v>0</v>
      </c>
      <c r="AV42" s="350">
        <f>'5-Year Plan (2014-19)'!CU215</f>
        <v>0</v>
      </c>
      <c r="AW42" s="350">
        <f>'5-Year Plan (2014-19)'!CV215</f>
        <v>0</v>
      </c>
      <c r="AX42" s="350">
        <f>'5-Year Plan (2014-19)'!CW215</f>
        <v>20000</v>
      </c>
      <c r="AY42" s="353">
        <f>'5-Year Plan (2014-19)'!CX215</f>
        <v>107</v>
      </c>
      <c r="AZ42" s="352">
        <f>'5-Year Plan (2014-19)'!CY215</f>
        <v>21177</v>
      </c>
      <c r="BA42" s="593"/>
    </row>
    <row r="43" spans="1:53">
      <c r="A43" s="998" t="s">
        <v>139</v>
      </c>
      <c r="B43" s="999"/>
      <c r="C43" s="348" t="s">
        <v>55</v>
      </c>
      <c r="D43" s="341">
        <f>'5-Year Plan (2014-19)'!BC216</f>
        <v>0</v>
      </c>
      <c r="E43" s="341" t="str">
        <f>'5-Year Plan (2014-19)'!BD216</f>
        <v/>
      </c>
      <c r="F43" s="341">
        <f>'5-Year Plan (2014-19)'!BE216</f>
        <v>0</v>
      </c>
      <c r="G43" s="341">
        <f>'5-Year Plan (2014-19)'!BF216</f>
        <v>20</v>
      </c>
      <c r="H43" s="341">
        <f>'5-Year Plan (2014-19)'!BG216</f>
        <v>18</v>
      </c>
      <c r="I43" s="341">
        <f>'5-Year Plan (2014-19)'!BH216</f>
        <v>360</v>
      </c>
      <c r="J43" s="341">
        <f>'5-Year Plan (2014-19)'!BI216</f>
        <v>0</v>
      </c>
      <c r="K43" s="341" t="str">
        <f>'5-Year Plan (2014-19)'!BJ216</f>
        <v/>
      </c>
      <c r="L43" s="341">
        <f>'5-Year Plan (2014-19)'!BK216</f>
        <v>0</v>
      </c>
      <c r="M43" s="341">
        <f>'5-Year Plan (2014-19)'!BL216</f>
        <v>0</v>
      </c>
      <c r="N43" s="341" t="str">
        <f>'5-Year Plan (2014-19)'!BM216</f>
        <v/>
      </c>
      <c r="O43" s="341">
        <f>'5-Year Plan (2014-19)'!BN216</f>
        <v>0</v>
      </c>
      <c r="P43" s="341">
        <f>'5-Year Plan (2014-19)'!BO216</f>
        <v>0</v>
      </c>
      <c r="Q43" s="341" t="str">
        <f>'5-Year Plan (2014-19)'!BP216</f>
        <v/>
      </c>
      <c r="R43" s="341">
        <f>'5-Year Plan (2014-19)'!BQ216</f>
        <v>0</v>
      </c>
      <c r="S43" s="341">
        <f>'5-Year Plan (2014-19)'!BR216</f>
        <v>50</v>
      </c>
      <c r="T43" s="341">
        <f>'5-Year Plan (2014-19)'!BS216</f>
        <v>823.38</v>
      </c>
      <c r="U43" s="341">
        <f>'5-Year Plan (2014-19)'!BT216</f>
        <v>41169</v>
      </c>
      <c r="V43" s="700">
        <f>'5-Year Plan (2014-19)'!BU216</f>
        <v>0</v>
      </c>
      <c r="W43" s="341">
        <f>'5-Year Plan (2014-19)'!BV216</f>
        <v>0</v>
      </c>
      <c r="X43" s="341">
        <f>'5-Year Plan (2014-19)'!BW216</f>
        <v>0</v>
      </c>
      <c r="Y43" s="341">
        <f>'5-Year Plan (2014-19)'!BX216</f>
        <v>0</v>
      </c>
      <c r="Z43" s="343" t="str">
        <f>'5-Year Plan (2014-19)'!BY216</f>
        <v/>
      </c>
      <c r="AA43" s="341">
        <f>'5-Year Plan (2014-19)'!BZ216</f>
        <v>0</v>
      </c>
      <c r="AB43" s="341">
        <f>'5-Year Plan (2014-19)'!CA216</f>
        <v>16000</v>
      </c>
      <c r="AC43" s="341">
        <f>'5-Year Plan (2014-19)'!CB216</f>
        <v>0</v>
      </c>
      <c r="AD43" s="341" t="str">
        <f>'5-Year Plan (2014-19)'!CC216</f>
        <v/>
      </c>
      <c r="AE43" s="341">
        <f>'5-Year Plan (2014-19)'!CD216</f>
        <v>0</v>
      </c>
      <c r="AF43" s="341">
        <f>'5-Year Plan (2014-19)'!CE216</f>
        <v>41529</v>
      </c>
      <c r="AG43" s="341">
        <f>'5-Year Plan (2014-19)'!CF216</f>
        <v>6340</v>
      </c>
      <c r="AH43" s="341">
        <f>'5-Year Plan (2014-19)'!CG216</f>
        <v>21.088328075709779</v>
      </c>
      <c r="AI43" s="341">
        <f>'5-Year Plan (2014-19)'!CH216</f>
        <v>133700</v>
      </c>
      <c r="AJ43" s="341">
        <f>'5-Year Plan (2014-19)'!CI216</f>
        <v>0</v>
      </c>
      <c r="AK43" s="341" t="str">
        <f>'5-Year Plan (2014-19)'!CJ216</f>
        <v/>
      </c>
      <c r="AL43" s="341">
        <f>'5-Year Plan (2014-19)'!CK216</f>
        <v>0</v>
      </c>
      <c r="AM43" s="341">
        <f>'5-Year Plan (2014-19)'!CL216</f>
        <v>0</v>
      </c>
      <c r="AN43" s="341" t="str">
        <f>'5-Year Plan (2014-19)'!CM216</f>
        <v/>
      </c>
      <c r="AO43" s="341">
        <f>'5-Year Plan (2014-19)'!CN216</f>
        <v>0</v>
      </c>
      <c r="AP43" s="341">
        <f>'5-Year Plan (2014-19)'!CO216</f>
        <v>4450</v>
      </c>
      <c r="AQ43" s="341">
        <f>'5-Year Plan (2014-19)'!CP216</f>
        <v>219.50561797752809</v>
      </c>
      <c r="AR43" s="341">
        <f>'5-Year Plan (2014-19)'!CQ216</f>
        <v>976800</v>
      </c>
      <c r="AS43" s="341">
        <f>'5-Year Plan (2014-19)'!CR216</f>
        <v>0</v>
      </c>
      <c r="AT43" s="341" t="str">
        <f>'5-Year Plan (2014-19)'!CS216</f>
        <v/>
      </c>
      <c r="AU43" s="341">
        <f>'5-Year Plan (2014-19)'!CT216</f>
        <v>0</v>
      </c>
      <c r="AV43" s="341">
        <f>'5-Year Plan (2014-19)'!CU216</f>
        <v>1110500</v>
      </c>
      <c r="AW43" s="341">
        <f>'5-Year Plan (2014-19)'!CV216</f>
        <v>0</v>
      </c>
      <c r="AX43" s="341">
        <f>'5-Year Plan (2014-19)'!CW216</f>
        <v>0</v>
      </c>
      <c r="AY43" s="354">
        <f>'5-Year Plan (2014-19)'!CX216</f>
        <v>115202.9</v>
      </c>
      <c r="AZ43" s="352">
        <f>'5-Year Plan (2014-19)'!CY216</f>
        <v>1267231.8999999999</v>
      </c>
      <c r="BA43" s="593"/>
    </row>
    <row r="44" spans="1:53">
      <c r="A44" s="998" t="s">
        <v>139</v>
      </c>
      <c r="B44" s="999"/>
      <c r="C44" s="348" t="s">
        <v>56</v>
      </c>
      <c r="D44" s="341">
        <f>'5-Year Plan (2014-19)'!BC217</f>
        <v>0</v>
      </c>
      <c r="E44" s="341" t="str">
        <f>'5-Year Plan (2014-19)'!BD217</f>
        <v/>
      </c>
      <c r="F44" s="341">
        <f>'5-Year Plan (2014-19)'!BE217</f>
        <v>0</v>
      </c>
      <c r="G44" s="341">
        <f>'5-Year Plan (2014-19)'!BF217</f>
        <v>0</v>
      </c>
      <c r="H44" s="341" t="str">
        <f>'5-Year Plan (2014-19)'!BG217</f>
        <v/>
      </c>
      <c r="I44" s="341">
        <f>'5-Year Plan (2014-19)'!BH217</f>
        <v>0</v>
      </c>
      <c r="J44" s="341">
        <f>'5-Year Plan (2014-19)'!BI217</f>
        <v>0</v>
      </c>
      <c r="K44" s="341" t="str">
        <f>'5-Year Plan (2014-19)'!BJ217</f>
        <v/>
      </c>
      <c r="L44" s="341">
        <f>'5-Year Plan (2014-19)'!BK217</f>
        <v>0</v>
      </c>
      <c r="M44" s="341">
        <f>'5-Year Plan (2014-19)'!BL217</f>
        <v>0</v>
      </c>
      <c r="N44" s="341" t="str">
        <f>'5-Year Plan (2014-19)'!BM217</f>
        <v/>
      </c>
      <c r="O44" s="341">
        <f>'5-Year Plan (2014-19)'!BN217</f>
        <v>0</v>
      </c>
      <c r="P44" s="341">
        <f>'5-Year Plan (2014-19)'!BO217</f>
        <v>0</v>
      </c>
      <c r="Q44" s="341" t="str">
        <f>'5-Year Plan (2014-19)'!BP217</f>
        <v/>
      </c>
      <c r="R44" s="341">
        <f>'5-Year Plan (2014-19)'!BQ217</f>
        <v>0</v>
      </c>
      <c r="S44" s="341">
        <f>'5-Year Plan (2014-19)'!BR217</f>
        <v>0</v>
      </c>
      <c r="T44" s="341" t="str">
        <f>'5-Year Plan (2014-19)'!BS217</f>
        <v/>
      </c>
      <c r="U44" s="341">
        <f>'5-Year Plan (2014-19)'!BT217</f>
        <v>0</v>
      </c>
      <c r="V44" s="700">
        <f>'5-Year Plan (2014-19)'!BU217</f>
        <v>0</v>
      </c>
      <c r="W44" s="341">
        <f>'5-Year Plan (2014-19)'!BV217</f>
        <v>0</v>
      </c>
      <c r="X44" s="341">
        <f>'5-Year Plan (2014-19)'!BW217</f>
        <v>0</v>
      </c>
      <c r="Y44" s="341">
        <f>'5-Year Plan (2014-19)'!BX217</f>
        <v>0</v>
      </c>
      <c r="Z44" s="341" t="str">
        <f>'5-Year Plan (2014-19)'!BY217</f>
        <v/>
      </c>
      <c r="AA44" s="341">
        <f>'5-Year Plan (2014-19)'!BZ217</f>
        <v>0</v>
      </c>
      <c r="AB44" s="341">
        <f>'5-Year Plan (2014-19)'!CA217</f>
        <v>0</v>
      </c>
      <c r="AC44" s="341">
        <f>'5-Year Plan (2014-19)'!CB217</f>
        <v>0</v>
      </c>
      <c r="AD44" s="341" t="str">
        <f>'5-Year Plan (2014-19)'!CC217</f>
        <v/>
      </c>
      <c r="AE44" s="341">
        <f>'5-Year Plan (2014-19)'!CD217</f>
        <v>0</v>
      </c>
      <c r="AF44" s="341">
        <f>'5-Year Plan (2014-19)'!CE217</f>
        <v>0</v>
      </c>
      <c r="AG44" s="341">
        <f>'5-Year Plan (2014-19)'!CF217</f>
        <v>3061</v>
      </c>
      <c r="AH44" s="341">
        <f>'5-Year Plan (2014-19)'!CG217</f>
        <v>21.145050637046715</v>
      </c>
      <c r="AI44" s="341">
        <f>'5-Year Plan (2014-19)'!CH217</f>
        <v>64725</v>
      </c>
      <c r="AJ44" s="341">
        <f>'5-Year Plan (2014-19)'!CI217</f>
        <v>0</v>
      </c>
      <c r="AK44" s="341" t="str">
        <f>'5-Year Plan (2014-19)'!CJ217</f>
        <v/>
      </c>
      <c r="AL44" s="341">
        <f>'5-Year Plan (2014-19)'!CK217</f>
        <v>0</v>
      </c>
      <c r="AM44" s="341">
        <f>'5-Year Plan (2014-19)'!CL217</f>
        <v>48</v>
      </c>
      <c r="AN44" s="341">
        <f>'5-Year Plan (2014-19)'!CM217</f>
        <v>1839.5833333333333</v>
      </c>
      <c r="AO44" s="341">
        <f>'5-Year Plan (2014-19)'!CN217</f>
        <v>88300</v>
      </c>
      <c r="AP44" s="341">
        <f>'5-Year Plan (2014-19)'!CO217</f>
        <v>1500</v>
      </c>
      <c r="AQ44" s="341">
        <f>'5-Year Plan (2014-19)'!CP217</f>
        <v>222</v>
      </c>
      <c r="AR44" s="341">
        <f>'5-Year Plan (2014-19)'!CQ217</f>
        <v>333000</v>
      </c>
      <c r="AS44" s="341">
        <f>'5-Year Plan (2014-19)'!CR217</f>
        <v>0</v>
      </c>
      <c r="AT44" s="341" t="str">
        <f>'5-Year Plan (2014-19)'!CS217</f>
        <v/>
      </c>
      <c r="AU44" s="341">
        <f>'5-Year Plan (2014-19)'!CT217</f>
        <v>0</v>
      </c>
      <c r="AV44" s="341">
        <f>'5-Year Plan (2014-19)'!CU217</f>
        <v>486025</v>
      </c>
      <c r="AW44" s="341">
        <f>'5-Year Plan (2014-19)'!CV217</f>
        <v>0</v>
      </c>
      <c r="AX44" s="341">
        <f>'5-Year Plan (2014-19)'!CW217</f>
        <v>0</v>
      </c>
      <c r="AY44" s="341">
        <f>'5-Year Plan (2014-19)'!CX217</f>
        <v>48602.5</v>
      </c>
      <c r="AZ44" s="352">
        <f>'5-Year Plan (2014-19)'!CY217</f>
        <v>534627.5</v>
      </c>
      <c r="BA44" s="593"/>
    </row>
    <row r="45" spans="1:53" ht="15.75" thickBot="1">
      <c r="A45" s="1102" t="s">
        <v>139</v>
      </c>
      <c r="B45" s="1103"/>
      <c r="C45" s="628" t="s">
        <v>57</v>
      </c>
      <c r="D45" s="341">
        <f>'5-Year Plan (2014-19)'!BC219</f>
        <v>0</v>
      </c>
      <c r="E45" s="341" t="str">
        <f>'5-Year Plan (2014-19)'!BD219</f>
        <v/>
      </c>
      <c r="F45" s="341">
        <f>'5-Year Plan (2014-19)'!BE219</f>
        <v>0</v>
      </c>
      <c r="G45" s="341">
        <f>'5-Year Plan (2014-19)'!BF219</f>
        <v>0</v>
      </c>
      <c r="H45" s="341" t="str">
        <f>'5-Year Plan (2014-19)'!BG219</f>
        <v/>
      </c>
      <c r="I45" s="341">
        <f>'5-Year Plan (2014-19)'!BH219</f>
        <v>0</v>
      </c>
      <c r="J45" s="341">
        <f>'5-Year Plan (2014-19)'!BI219</f>
        <v>0</v>
      </c>
      <c r="K45" s="341" t="str">
        <f>'5-Year Plan (2014-19)'!BJ219</f>
        <v/>
      </c>
      <c r="L45" s="341">
        <f>'5-Year Plan (2014-19)'!BK219</f>
        <v>0</v>
      </c>
      <c r="M45" s="341">
        <f>'5-Year Plan (2014-19)'!BL219</f>
        <v>0</v>
      </c>
      <c r="N45" s="341" t="str">
        <f>'5-Year Plan (2014-19)'!BM219</f>
        <v/>
      </c>
      <c r="O45" s="341">
        <f>'5-Year Plan (2014-19)'!BN219</f>
        <v>0</v>
      </c>
      <c r="P45" s="341">
        <f>'5-Year Plan (2014-19)'!BO219</f>
        <v>0</v>
      </c>
      <c r="Q45" s="341" t="str">
        <f>'5-Year Plan (2014-19)'!BP219</f>
        <v/>
      </c>
      <c r="R45" s="341">
        <f>'5-Year Plan (2014-19)'!BQ219</f>
        <v>0</v>
      </c>
      <c r="S45" s="341">
        <f>'5-Year Plan (2014-19)'!BR219</f>
        <v>0</v>
      </c>
      <c r="T45" s="341" t="str">
        <f>'5-Year Plan (2014-19)'!BS219</f>
        <v/>
      </c>
      <c r="U45" s="341">
        <f>'5-Year Plan (2014-19)'!BT219</f>
        <v>0</v>
      </c>
      <c r="V45" s="700">
        <f>'5-Year Plan (2014-19)'!BU219</f>
        <v>0</v>
      </c>
      <c r="W45" s="341">
        <f>'5-Year Plan (2014-19)'!BV219</f>
        <v>0</v>
      </c>
      <c r="X45" s="341">
        <f>'5-Year Plan (2014-19)'!BW219</f>
        <v>0</v>
      </c>
      <c r="Y45" s="341">
        <f>'5-Year Plan (2014-19)'!BX219</f>
        <v>13800</v>
      </c>
      <c r="Z45" s="343">
        <f>'5-Year Plan (2014-19)'!BY219</f>
        <v>1.6120289855072463</v>
      </c>
      <c r="AA45" s="341">
        <f>'5-Year Plan (2014-19)'!BZ219</f>
        <v>22246</v>
      </c>
      <c r="AB45" s="341">
        <f>'5-Year Plan (2014-19)'!CA219</f>
        <v>25000</v>
      </c>
      <c r="AC45" s="341">
        <f>'5-Year Plan (2014-19)'!CB219</f>
        <v>0</v>
      </c>
      <c r="AD45" s="341" t="str">
        <f>'5-Year Plan (2014-19)'!CC219</f>
        <v/>
      </c>
      <c r="AE45" s="341">
        <f>'5-Year Plan (2014-19)'!CD219</f>
        <v>0</v>
      </c>
      <c r="AF45" s="341">
        <f>'5-Year Plan (2014-19)'!CE219</f>
        <v>22246</v>
      </c>
      <c r="AG45" s="341">
        <f>'5-Year Plan (2014-19)'!CF219</f>
        <v>7200</v>
      </c>
      <c r="AH45" s="341">
        <f>'5-Year Plan (2014-19)'!CG219</f>
        <v>18.222222222222221</v>
      </c>
      <c r="AI45" s="341">
        <f>'5-Year Plan (2014-19)'!CH219</f>
        <v>131200</v>
      </c>
      <c r="AJ45" s="341">
        <f>'5-Year Plan (2014-19)'!CI219</f>
        <v>0</v>
      </c>
      <c r="AK45" s="341" t="str">
        <f>'5-Year Plan (2014-19)'!CJ219</f>
        <v/>
      </c>
      <c r="AL45" s="341">
        <f>'5-Year Plan (2014-19)'!CK219</f>
        <v>0</v>
      </c>
      <c r="AM45" s="341">
        <f>'5-Year Plan (2014-19)'!CL219</f>
        <v>0</v>
      </c>
      <c r="AN45" s="341" t="str">
        <f>'5-Year Plan (2014-19)'!CM219</f>
        <v/>
      </c>
      <c r="AO45" s="341">
        <f>'5-Year Plan (2014-19)'!CN219</f>
        <v>0</v>
      </c>
      <c r="AP45" s="341">
        <f>'5-Year Plan (2014-19)'!CO219</f>
        <v>3350</v>
      </c>
      <c r="AQ45" s="341">
        <f>'5-Year Plan (2014-19)'!CP219</f>
        <v>222</v>
      </c>
      <c r="AR45" s="341">
        <f>'5-Year Plan (2014-19)'!CQ219</f>
        <v>743700</v>
      </c>
      <c r="AS45" s="341">
        <f>'5-Year Plan (2014-19)'!CR219</f>
        <v>0</v>
      </c>
      <c r="AT45" s="341" t="str">
        <f>'5-Year Plan (2014-19)'!CS219</f>
        <v/>
      </c>
      <c r="AU45" s="341">
        <f>'5-Year Plan (2014-19)'!CT219</f>
        <v>0</v>
      </c>
      <c r="AV45" s="341">
        <f>'5-Year Plan (2014-19)'!CU219</f>
        <v>874900</v>
      </c>
      <c r="AW45" s="341">
        <f>'5-Year Plan (2014-19)'!CV219</f>
        <v>0</v>
      </c>
      <c r="AX45" s="341">
        <f>'5-Year Plan (2014-19)'!CW219</f>
        <v>0</v>
      </c>
      <c r="AY45" s="354">
        <f>'5-Year Plan (2014-19)'!CX219</f>
        <v>89714.6</v>
      </c>
      <c r="AZ45" s="352">
        <f>'5-Year Plan (2014-19)'!CY219</f>
        <v>986860.6</v>
      </c>
      <c r="BA45" s="593"/>
    </row>
    <row r="46" spans="1:53" ht="15.75" thickBot="1">
      <c r="A46" s="1104" t="s">
        <v>62</v>
      </c>
      <c r="B46" s="1105"/>
      <c r="C46" s="1106"/>
      <c r="D46" s="629">
        <f>'5-Year Plan (2014-19)'!BC220</f>
        <v>0</v>
      </c>
      <c r="E46" s="630" t="str">
        <f>'5-Year Plan (2014-19)'!BD220</f>
        <v/>
      </c>
      <c r="F46" s="631">
        <f>'5-Year Plan (2014-19)'!BE220</f>
        <v>0</v>
      </c>
      <c r="G46" s="630">
        <f>'5-Year Plan (2014-19)'!BF220</f>
        <v>262</v>
      </c>
      <c r="H46" s="630">
        <f>'5-Year Plan (2014-19)'!BG220</f>
        <v>10.916030534351146</v>
      </c>
      <c r="I46" s="631">
        <f>'5-Year Plan (2014-19)'!BH220</f>
        <v>2860</v>
      </c>
      <c r="J46" s="630">
        <f>'5-Year Plan (2014-19)'!BI220</f>
        <v>0</v>
      </c>
      <c r="K46" s="630" t="str">
        <f>'5-Year Plan (2014-19)'!BJ220</f>
        <v/>
      </c>
      <c r="L46" s="631">
        <f>'5-Year Plan (2014-19)'!BK220</f>
        <v>0</v>
      </c>
      <c r="M46" s="630">
        <f>'5-Year Plan (2014-19)'!BL220</f>
        <v>0</v>
      </c>
      <c r="N46" s="630" t="str">
        <f>'5-Year Plan (2014-19)'!BM220</f>
        <v/>
      </c>
      <c r="O46" s="631">
        <f>'5-Year Plan (2014-19)'!BN220</f>
        <v>0</v>
      </c>
      <c r="P46" s="630">
        <f>'5-Year Plan (2014-19)'!BO220</f>
        <v>0</v>
      </c>
      <c r="Q46" s="630" t="str">
        <f>'5-Year Plan (2014-19)'!BP220</f>
        <v/>
      </c>
      <c r="R46" s="631">
        <f>'5-Year Plan (2014-19)'!BQ220</f>
        <v>0</v>
      </c>
      <c r="S46" s="630">
        <f>'5-Year Plan (2014-19)'!BR220</f>
        <v>50</v>
      </c>
      <c r="T46" s="630">
        <f>'5-Year Plan (2014-19)'!BS220</f>
        <v>823.38</v>
      </c>
      <c r="U46" s="631">
        <f>'5-Year Plan (2014-19)'!BT220</f>
        <v>41169</v>
      </c>
      <c r="V46" s="713">
        <f>'5-Year Plan (2014-19)'!BU220</f>
        <v>0</v>
      </c>
      <c r="W46" s="631">
        <f>'5-Year Plan (2014-19)'!BV220</f>
        <v>0</v>
      </c>
      <c r="X46" s="631">
        <f>'5-Year Plan (2014-19)'!BW220</f>
        <v>0</v>
      </c>
      <c r="Y46" s="630">
        <f>'5-Year Plan (2014-19)'!BX220</f>
        <v>13800</v>
      </c>
      <c r="Z46" s="632">
        <f>'5-Year Plan (2014-19)'!BY220</f>
        <v>1.6120289855072463</v>
      </c>
      <c r="AA46" s="631">
        <f>'5-Year Plan (2014-19)'!BZ220</f>
        <v>22246</v>
      </c>
      <c r="AB46" s="630">
        <f>'5-Year Plan (2014-19)'!CA220</f>
        <v>261000</v>
      </c>
      <c r="AC46" s="630">
        <f>'5-Year Plan (2014-19)'!CB220</f>
        <v>0</v>
      </c>
      <c r="AD46" s="630" t="str">
        <f>'5-Year Plan (2014-19)'!CC220</f>
        <v/>
      </c>
      <c r="AE46" s="631">
        <f>'5-Year Plan (2014-19)'!CD220</f>
        <v>0</v>
      </c>
      <c r="AF46" s="631">
        <f>'5-Year Plan (2014-19)'!CE220</f>
        <v>66275</v>
      </c>
      <c r="AG46" s="630">
        <f>'5-Year Plan (2014-19)'!CF220</f>
        <v>17551</v>
      </c>
      <c r="AH46" s="630">
        <f>'5-Year Plan (2014-19)'!CG220</f>
        <v>20.370634151900177</v>
      </c>
      <c r="AI46" s="631">
        <f>'5-Year Plan (2014-19)'!CH220</f>
        <v>357525</v>
      </c>
      <c r="AJ46" s="630">
        <f>'5-Year Plan (2014-19)'!CI220</f>
        <v>0</v>
      </c>
      <c r="AK46" s="630" t="str">
        <f>'5-Year Plan (2014-19)'!CJ220</f>
        <v/>
      </c>
      <c r="AL46" s="631">
        <f>'5-Year Plan (2014-19)'!CK220</f>
        <v>0</v>
      </c>
      <c r="AM46" s="630">
        <f>'5-Year Plan (2014-19)'!CL220</f>
        <v>48</v>
      </c>
      <c r="AN46" s="630">
        <f>'5-Year Plan (2014-19)'!CM220</f>
        <v>1839.5833333333333</v>
      </c>
      <c r="AO46" s="631">
        <f>'5-Year Plan (2014-19)'!CN220</f>
        <v>88300</v>
      </c>
      <c r="AP46" s="630">
        <f>'5-Year Plan (2014-19)'!CO220</f>
        <v>9300</v>
      </c>
      <c r="AQ46" s="630">
        <f>'5-Year Plan (2014-19)'!CP220</f>
        <v>220.80645161290323</v>
      </c>
      <c r="AR46" s="631">
        <f>'5-Year Plan (2014-19)'!CQ220</f>
        <v>2053500</v>
      </c>
      <c r="AS46" s="630">
        <f>'5-Year Plan (2014-19)'!CR220</f>
        <v>0</v>
      </c>
      <c r="AT46" s="630" t="str">
        <f>'5-Year Plan (2014-19)'!CS220</f>
        <v/>
      </c>
      <c r="AU46" s="631">
        <f>'5-Year Plan (2014-19)'!CT220</f>
        <v>0</v>
      </c>
      <c r="AV46" s="631">
        <f>'5-Year Plan (2014-19)'!CU220</f>
        <v>2499325</v>
      </c>
      <c r="AW46" s="631">
        <f>'5-Year Plan (2014-19)'!CV220</f>
        <v>0</v>
      </c>
      <c r="AX46" s="631">
        <f>'5-Year Plan (2014-19)'!CW220</f>
        <v>20000</v>
      </c>
      <c r="AY46" s="631">
        <f>'5-Year Plan (2014-19)'!CX220</f>
        <v>256560</v>
      </c>
      <c r="AZ46" s="633">
        <f>'5-Year Plan (2014-19)'!CY220</f>
        <v>2842160</v>
      </c>
      <c r="BA46" s="594"/>
    </row>
  </sheetData>
  <mergeCells count="28">
    <mergeCell ref="V4:X4"/>
    <mergeCell ref="AP4:AR4"/>
    <mergeCell ref="Y4:AA4"/>
    <mergeCell ref="AC4:AE4"/>
    <mergeCell ref="AG4:AI4"/>
    <mergeCell ref="AJ4:AL4"/>
    <mergeCell ref="AM4:AO4"/>
    <mergeCell ref="D1:AY1"/>
    <mergeCell ref="BA1:BA4"/>
    <mergeCell ref="D2:AE2"/>
    <mergeCell ref="AG2:AU2"/>
    <mergeCell ref="AW2:AY2"/>
    <mergeCell ref="D3:O3"/>
    <mergeCell ref="AF3:AF4"/>
    <mergeCell ref="AV3:AV4"/>
    <mergeCell ref="AZ3:AZ4"/>
    <mergeCell ref="D4:F4"/>
    <mergeCell ref="AS4:AU4"/>
    <mergeCell ref="G4:I4"/>
    <mergeCell ref="J4:L4"/>
    <mergeCell ref="M4:O4"/>
    <mergeCell ref="P4:R4"/>
    <mergeCell ref="S4:U4"/>
    <mergeCell ref="A42:B42"/>
    <mergeCell ref="A43:B43"/>
    <mergeCell ref="A44:B44"/>
    <mergeCell ref="A45:B45"/>
    <mergeCell ref="A46:C46"/>
  </mergeCells>
  <pageMargins left="0.70866141732283472" right="0.70866141732283472" top="0.74803149606299213" bottom="0.74803149606299213" header="0.31496062992125984" footer="0.31496062992125984"/>
  <pageSetup scale="25" orientation="landscape" horizontalDpi="360" verticalDpi="360" r:id="rId1"/>
  <legacyDrawing r:id="rId2"/>
</worksheet>
</file>

<file path=xl/worksheets/sheet23.xml><?xml version="1.0" encoding="utf-8"?>
<worksheet xmlns="http://schemas.openxmlformats.org/spreadsheetml/2006/main" xmlns:r="http://schemas.openxmlformats.org/officeDocument/2006/relationships">
  <dimension ref="A1:G62"/>
  <sheetViews>
    <sheetView zoomScale="75" zoomScaleNormal="75" workbookViewId="0">
      <selection activeCell="A11" sqref="A11"/>
    </sheetView>
  </sheetViews>
  <sheetFormatPr defaultColWidth="13.7109375" defaultRowHeight="14.25"/>
  <cols>
    <col min="1" max="1" width="55.85546875" style="92" customWidth="1"/>
    <col min="2" max="2" width="18.28515625" style="97" customWidth="1"/>
    <col min="3" max="3" width="26.42578125" style="795" customWidth="1"/>
    <col min="4" max="4" width="18" style="795" customWidth="1"/>
    <col min="5" max="6" width="14.140625" style="98" hidden="1" customWidth="1"/>
    <col min="7" max="7" width="107.28515625" style="93" customWidth="1"/>
    <col min="8" max="16384" width="13.7109375" style="92"/>
  </cols>
  <sheetData>
    <row r="1" spans="1:7" ht="59.25" customHeight="1" thickBot="1">
      <c r="A1" s="1107" t="s">
        <v>375</v>
      </c>
      <c r="B1" s="1108"/>
      <c r="C1" s="1108"/>
      <c r="D1" s="1108"/>
      <c r="E1" s="1108"/>
      <c r="F1" s="1108"/>
      <c r="G1" s="1108"/>
    </row>
    <row r="2" spans="1:7" s="728" customFormat="1" ht="54" customHeight="1" thickBot="1">
      <c r="A2" s="723" t="s">
        <v>87</v>
      </c>
      <c r="B2" s="724" t="s">
        <v>88</v>
      </c>
      <c r="C2" s="725" t="s">
        <v>346</v>
      </c>
      <c r="D2" s="725" t="s">
        <v>218</v>
      </c>
      <c r="E2" s="726" t="s">
        <v>89</v>
      </c>
      <c r="F2" s="726" t="s">
        <v>90</v>
      </c>
      <c r="G2" s="727" t="s">
        <v>91</v>
      </c>
    </row>
    <row r="3" spans="1:7" ht="28.5" hidden="1" customHeight="1">
      <c r="A3" s="378"/>
      <c r="B3" s="373"/>
      <c r="C3" s="374"/>
      <c r="D3" s="374"/>
      <c r="E3" s="375"/>
      <c r="F3" s="375"/>
      <c r="G3" s="376"/>
    </row>
    <row r="4" spans="1:7" ht="15" hidden="1" customHeight="1">
      <c r="A4" s="379"/>
      <c r="B4" s="95" t="s">
        <v>180</v>
      </c>
      <c r="C4" s="380"/>
      <c r="D4" s="380"/>
      <c r="E4" s="96"/>
      <c r="F4" s="96"/>
      <c r="G4" s="94" t="s">
        <v>92</v>
      </c>
    </row>
    <row r="5" spans="1:7" ht="15" hidden="1" customHeight="1">
      <c r="A5" s="379"/>
      <c r="B5" s="95" t="s">
        <v>180</v>
      </c>
      <c r="C5" s="380"/>
      <c r="D5" s="380"/>
      <c r="E5" s="96"/>
      <c r="F5" s="96"/>
      <c r="G5" s="94"/>
    </row>
    <row r="6" spans="1:7" ht="14.25" hidden="1" customHeight="1" thickBot="1">
      <c r="A6" s="379"/>
      <c r="B6" s="95" t="s">
        <v>180</v>
      </c>
      <c r="C6" s="380"/>
      <c r="D6" s="380"/>
      <c r="E6" s="96"/>
      <c r="F6" s="96"/>
      <c r="G6" s="94"/>
    </row>
    <row r="7" spans="1:7" ht="18.75" hidden="1" customHeight="1">
      <c r="A7" s="378"/>
      <c r="B7" s="373"/>
      <c r="C7" s="374"/>
      <c r="D7" s="374"/>
      <c r="E7" s="375"/>
      <c r="F7" s="375"/>
      <c r="G7" s="376"/>
    </row>
    <row r="8" spans="1:7" ht="15" hidden="1" customHeight="1">
      <c r="A8" s="377"/>
      <c r="B8" s="95" t="s">
        <v>180</v>
      </c>
      <c r="C8" s="729"/>
      <c r="D8" s="729"/>
      <c r="E8" s="730"/>
      <c r="F8" s="730"/>
      <c r="G8" s="94"/>
    </row>
    <row r="9" spans="1:7" ht="17.25" hidden="1" thickBot="1">
      <c r="A9" s="381"/>
      <c r="B9" s="95" t="s">
        <v>180</v>
      </c>
      <c r="C9" s="729"/>
      <c r="D9" s="729"/>
      <c r="E9" s="730"/>
      <c r="F9" s="730"/>
      <c r="G9" s="94"/>
    </row>
    <row r="10" spans="1:7" ht="18.75" customHeight="1">
      <c r="A10" s="378" t="s">
        <v>347</v>
      </c>
      <c r="B10" s="373"/>
      <c r="C10" s="731"/>
      <c r="D10" s="731"/>
      <c r="E10" s="732"/>
      <c r="F10" s="732"/>
      <c r="G10" s="376"/>
    </row>
    <row r="11" spans="1:7" s="387" customFormat="1" ht="178.5" customHeight="1">
      <c r="A11" s="733" t="s">
        <v>379</v>
      </c>
      <c r="B11" s="734" t="s">
        <v>348</v>
      </c>
      <c r="C11" s="735">
        <v>5000</v>
      </c>
      <c r="D11" s="736">
        <v>5000</v>
      </c>
      <c r="E11" s="737">
        <v>0.46</v>
      </c>
      <c r="F11" s="738">
        <v>6.44</v>
      </c>
      <c r="G11" s="739" t="s">
        <v>349</v>
      </c>
    </row>
    <row r="12" spans="1:7" s="387" customFormat="1" ht="72" customHeight="1">
      <c r="A12" s="740" t="s">
        <v>350</v>
      </c>
      <c r="B12" s="734" t="s">
        <v>94</v>
      </c>
      <c r="C12" s="741">
        <v>12</v>
      </c>
      <c r="D12" s="741">
        <f t="shared" ref="D12:D17" si="0">C12*1.2</f>
        <v>14.399999999999999</v>
      </c>
      <c r="E12" s="742">
        <v>3</v>
      </c>
      <c r="F12" s="743">
        <v>206</v>
      </c>
      <c r="G12" s="744" t="s">
        <v>351</v>
      </c>
    </row>
    <row r="13" spans="1:7" s="387" customFormat="1" ht="45" customHeight="1">
      <c r="A13" s="740" t="s">
        <v>352</v>
      </c>
      <c r="B13" s="734" t="s">
        <v>94</v>
      </c>
      <c r="C13" s="741">
        <v>855</v>
      </c>
      <c r="D13" s="741">
        <f t="shared" si="0"/>
        <v>1026</v>
      </c>
      <c r="E13" s="743">
        <v>285</v>
      </c>
      <c r="F13" s="743">
        <v>6179</v>
      </c>
      <c r="G13" s="744" t="s">
        <v>193</v>
      </c>
    </row>
    <row r="14" spans="1:7" s="387" customFormat="1" ht="20.25" customHeight="1">
      <c r="A14" s="740" t="s">
        <v>191</v>
      </c>
      <c r="B14" s="734" t="s">
        <v>94</v>
      </c>
      <c r="C14" s="741">
        <v>314</v>
      </c>
      <c r="D14" s="741">
        <f t="shared" si="0"/>
        <v>376.8</v>
      </c>
      <c r="E14" s="745"/>
      <c r="F14" s="745"/>
      <c r="G14" s="744" t="s">
        <v>202</v>
      </c>
    </row>
    <row r="15" spans="1:7" s="387" customFormat="1" ht="20.25" customHeight="1" thickBot="1">
      <c r="A15" s="746" t="s">
        <v>192</v>
      </c>
      <c r="B15" s="747" t="s">
        <v>94</v>
      </c>
      <c r="C15" s="748">
        <v>1145</v>
      </c>
      <c r="D15" s="748">
        <f t="shared" si="0"/>
        <v>1374</v>
      </c>
      <c r="E15" s="749"/>
      <c r="F15" s="749"/>
      <c r="G15" s="750" t="s">
        <v>353</v>
      </c>
    </row>
    <row r="16" spans="1:7" ht="31.5" customHeight="1" thickBot="1">
      <c r="A16" s="382" t="s">
        <v>354</v>
      </c>
      <c r="B16" s="383"/>
      <c r="C16" s="751"/>
      <c r="D16" s="751"/>
      <c r="E16" s="752"/>
      <c r="F16" s="752"/>
      <c r="G16" s="384"/>
    </row>
    <row r="17" spans="1:7" s="387" customFormat="1" ht="22.5" customHeight="1" thickBot="1">
      <c r="A17" s="753" t="s">
        <v>95</v>
      </c>
      <c r="B17" s="754" t="s">
        <v>93</v>
      </c>
      <c r="C17" s="755">
        <v>18.239999999999998</v>
      </c>
      <c r="D17" s="756">
        <f t="shared" si="0"/>
        <v>21.887999999999998</v>
      </c>
      <c r="E17" s="749">
        <v>25</v>
      </c>
      <c r="F17" s="749">
        <v>92</v>
      </c>
      <c r="G17" s="757" t="s">
        <v>96</v>
      </c>
    </row>
    <row r="18" spans="1:7" s="387" customFormat="1" ht="22.5" customHeight="1">
      <c r="A18" s="740" t="s">
        <v>97</v>
      </c>
      <c r="B18" s="734" t="s">
        <v>93</v>
      </c>
      <c r="C18" s="741">
        <v>50</v>
      </c>
      <c r="D18" s="741">
        <f>C18*1.2</f>
        <v>60</v>
      </c>
      <c r="E18" s="758">
        <v>25</v>
      </c>
      <c r="F18" s="758">
        <v>92</v>
      </c>
      <c r="G18" s="759" t="s">
        <v>355</v>
      </c>
    </row>
    <row r="19" spans="1:7" s="387" customFormat="1" ht="37.5" customHeight="1" thickBot="1">
      <c r="A19" s="740" t="s">
        <v>98</v>
      </c>
      <c r="B19" s="734" t="s">
        <v>93</v>
      </c>
      <c r="C19" s="741">
        <v>15</v>
      </c>
      <c r="D19" s="741">
        <f>C19*1.2</f>
        <v>18</v>
      </c>
      <c r="E19" s="760">
        <v>25</v>
      </c>
      <c r="F19" s="760">
        <v>92</v>
      </c>
      <c r="G19" s="761" t="s">
        <v>220</v>
      </c>
    </row>
    <row r="20" spans="1:7" s="387" customFormat="1" ht="26.25" customHeight="1">
      <c r="A20" s="762" t="s">
        <v>99</v>
      </c>
      <c r="B20" s="763" t="s">
        <v>93</v>
      </c>
      <c r="C20" s="756">
        <v>24.5</v>
      </c>
      <c r="D20" s="741">
        <f t="shared" ref="D20:D31" si="1">C20*1.2</f>
        <v>29.4</v>
      </c>
      <c r="E20" s="745">
        <v>35</v>
      </c>
      <c r="F20" s="745">
        <v>65</v>
      </c>
      <c r="G20" s="757" t="s">
        <v>356</v>
      </c>
    </row>
    <row r="21" spans="1:7" s="387" customFormat="1" ht="30.75" customHeight="1">
      <c r="A21" s="740" t="s">
        <v>100</v>
      </c>
      <c r="B21" s="734" t="s">
        <v>93</v>
      </c>
      <c r="C21" s="741">
        <v>32.409999999999997</v>
      </c>
      <c r="D21" s="741">
        <f t="shared" si="1"/>
        <v>38.891999999999996</v>
      </c>
      <c r="E21" s="743">
        <v>19</v>
      </c>
      <c r="F21" s="743">
        <v>51</v>
      </c>
      <c r="G21" s="759" t="s">
        <v>194</v>
      </c>
    </row>
    <row r="22" spans="1:7" s="387" customFormat="1" ht="33.75" customHeight="1">
      <c r="A22" s="740" t="s">
        <v>101</v>
      </c>
      <c r="B22" s="734" t="s">
        <v>93</v>
      </c>
      <c r="C22" s="741">
        <v>2</v>
      </c>
      <c r="D22" s="741">
        <f t="shared" si="1"/>
        <v>2.4</v>
      </c>
      <c r="E22" s="743">
        <v>20</v>
      </c>
      <c r="F22" s="743">
        <v>350</v>
      </c>
      <c r="G22" s="759" t="s">
        <v>102</v>
      </c>
    </row>
    <row r="23" spans="1:7" s="387" customFormat="1" ht="39" customHeight="1">
      <c r="A23" s="740" t="s">
        <v>103</v>
      </c>
      <c r="B23" s="734" t="s">
        <v>93</v>
      </c>
      <c r="C23" s="741">
        <v>59.77</v>
      </c>
      <c r="D23" s="741">
        <f t="shared" si="1"/>
        <v>71.724000000000004</v>
      </c>
      <c r="E23" s="743">
        <v>19</v>
      </c>
      <c r="F23" s="743">
        <v>244</v>
      </c>
      <c r="G23" s="759" t="s">
        <v>195</v>
      </c>
    </row>
    <row r="24" spans="1:7" s="387" customFormat="1" ht="36.75" customHeight="1">
      <c r="A24" s="740" t="s">
        <v>104</v>
      </c>
      <c r="B24" s="734" t="s">
        <v>93</v>
      </c>
      <c r="C24" s="741">
        <v>25.29</v>
      </c>
      <c r="D24" s="741">
        <f t="shared" si="1"/>
        <v>30.347999999999999</v>
      </c>
      <c r="E24" s="743">
        <v>19</v>
      </c>
      <c r="F24" s="743">
        <v>43</v>
      </c>
      <c r="G24" s="759" t="s">
        <v>105</v>
      </c>
    </row>
    <row r="25" spans="1:7" s="387" customFormat="1" ht="60.75" customHeight="1">
      <c r="A25" s="740" t="s">
        <v>203</v>
      </c>
      <c r="B25" s="734" t="s">
        <v>93</v>
      </c>
      <c r="C25" s="741">
        <v>286.10000000000002</v>
      </c>
      <c r="D25" s="741">
        <f t="shared" si="1"/>
        <v>343.32</v>
      </c>
      <c r="E25" s="743">
        <v>101</v>
      </c>
      <c r="F25" s="743">
        <v>948</v>
      </c>
      <c r="G25" s="761" t="s">
        <v>204</v>
      </c>
    </row>
    <row r="26" spans="1:7" s="387" customFormat="1" ht="47.25" customHeight="1">
      <c r="A26" s="740" t="s">
        <v>196</v>
      </c>
      <c r="B26" s="734" t="s">
        <v>93</v>
      </c>
      <c r="C26" s="741">
        <v>738.32</v>
      </c>
      <c r="D26" s="741">
        <f t="shared" si="1"/>
        <v>885.98400000000004</v>
      </c>
      <c r="E26" s="743">
        <v>151</v>
      </c>
      <c r="F26" s="743">
        <v>1411</v>
      </c>
      <c r="G26" s="761" t="s">
        <v>205</v>
      </c>
    </row>
    <row r="27" spans="1:7" s="387" customFormat="1" ht="35.25" customHeight="1">
      <c r="A27" s="740" t="s">
        <v>106</v>
      </c>
      <c r="B27" s="734" t="s">
        <v>93</v>
      </c>
      <c r="C27" s="741">
        <v>1006.86</v>
      </c>
      <c r="D27" s="741">
        <f t="shared" si="1"/>
        <v>1208.232</v>
      </c>
      <c r="E27" s="743">
        <v>492</v>
      </c>
      <c r="F27" s="743">
        <v>2682</v>
      </c>
      <c r="G27" s="761" t="s">
        <v>197</v>
      </c>
    </row>
    <row r="28" spans="1:7" s="387" customFormat="1" ht="38.25" customHeight="1">
      <c r="A28" s="740" t="s">
        <v>107</v>
      </c>
      <c r="B28" s="734" t="s">
        <v>93</v>
      </c>
      <c r="C28" s="741">
        <v>368.96</v>
      </c>
      <c r="D28" s="741">
        <f t="shared" si="1"/>
        <v>442.75199999999995</v>
      </c>
      <c r="E28" s="743">
        <v>383</v>
      </c>
      <c r="F28" s="743">
        <v>1139</v>
      </c>
      <c r="G28" s="761" t="s">
        <v>206</v>
      </c>
    </row>
    <row r="29" spans="1:7" s="387" customFormat="1" ht="40.5" customHeight="1">
      <c r="A29" s="740" t="s">
        <v>108</v>
      </c>
      <c r="B29" s="734" t="s">
        <v>93</v>
      </c>
      <c r="C29" s="741">
        <v>995.19</v>
      </c>
      <c r="D29" s="741">
        <f t="shared" si="1"/>
        <v>1194.2280000000001</v>
      </c>
      <c r="E29" s="743">
        <v>1673</v>
      </c>
      <c r="F29" s="743">
        <v>1386</v>
      </c>
      <c r="G29" s="761" t="s">
        <v>198</v>
      </c>
    </row>
    <row r="30" spans="1:7" s="387" customFormat="1" ht="34.5" customHeight="1">
      <c r="A30" s="740" t="s">
        <v>52</v>
      </c>
      <c r="B30" s="734" t="s">
        <v>109</v>
      </c>
      <c r="C30" s="764">
        <v>0.56999999999999995</v>
      </c>
      <c r="D30" s="764">
        <f t="shared" si="1"/>
        <v>0.68399999999999994</v>
      </c>
      <c r="E30" s="765">
        <v>0.25</v>
      </c>
      <c r="F30" s="743">
        <v>2.14</v>
      </c>
      <c r="G30" s="761" t="s">
        <v>199</v>
      </c>
    </row>
    <row r="31" spans="1:7" s="387" customFormat="1" ht="40.5" customHeight="1" thickBot="1">
      <c r="A31" s="746" t="s">
        <v>189</v>
      </c>
      <c r="B31" s="754" t="s">
        <v>119</v>
      </c>
      <c r="C31" s="755">
        <v>717</v>
      </c>
      <c r="D31" s="755">
        <f t="shared" si="1"/>
        <v>860.4</v>
      </c>
      <c r="E31" s="766"/>
      <c r="F31" s="749"/>
      <c r="G31" s="767" t="s">
        <v>199</v>
      </c>
    </row>
    <row r="32" spans="1:7" ht="27" customHeight="1" thickBot="1">
      <c r="A32" s="382" t="s">
        <v>188</v>
      </c>
      <c r="B32" s="383"/>
      <c r="C32" s="751"/>
      <c r="D32" s="385"/>
      <c r="E32" s="386"/>
      <c r="F32" s="386"/>
      <c r="G32" s="384"/>
    </row>
    <row r="33" spans="1:7" s="387" customFormat="1" ht="66.75" customHeight="1">
      <c r="A33" s="762" t="s">
        <v>110</v>
      </c>
      <c r="B33" s="763" t="s">
        <v>111</v>
      </c>
      <c r="C33" s="756">
        <v>395</v>
      </c>
      <c r="D33" s="756">
        <f t="shared" ref="D33:D34" si="2">C33*1.2</f>
        <v>474</v>
      </c>
      <c r="E33" s="768">
        <v>208</v>
      </c>
      <c r="F33" s="768">
        <v>931</v>
      </c>
      <c r="G33" s="769" t="s">
        <v>357</v>
      </c>
    </row>
    <row r="34" spans="1:7" s="387" customFormat="1" ht="41.25" customHeight="1" thickBot="1">
      <c r="A34" s="746" t="s">
        <v>112</v>
      </c>
      <c r="B34" s="747" t="s">
        <v>93</v>
      </c>
      <c r="C34" s="748">
        <v>944</v>
      </c>
      <c r="D34" s="748">
        <f t="shared" si="2"/>
        <v>1132.8</v>
      </c>
      <c r="E34" s="770">
        <v>899</v>
      </c>
      <c r="F34" s="770">
        <v>1169</v>
      </c>
      <c r="G34" s="767" t="s">
        <v>200</v>
      </c>
    </row>
    <row r="35" spans="1:7" ht="39" customHeight="1" thickBot="1">
      <c r="A35" s="382" t="s">
        <v>358</v>
      </c>
      <c r="B35" s="383"/>
      <c r="C35" s="751"/>
      <c r="D35" s="751"/>
      <c r="E35" s="386"/>
      <c r="F35" s="386"/>
      <c r="G35" s="384"/>
    </row>
    <row r="36" spans="1:7" s="387" customFormat="1" ht="28.5" customHeight="1">
      <c r="A36" s="762" t="s">
        <v>113</v>
      </c>
      <c r="B36" s="763" t="s">
        <v>93</v>
      </c>
      <c r="C36" s="756">
        <v>5.2</v>
      </c>
      <c r="D36" s="756">
        <f t="shared" ref="D36:D45" si="3">C36*1.2</f>
        <v>6.24</v>
      </c>
      <c r="E36" s="768">
        <v>0.12</v>
      </c>
      <c r="F36" s="768">
        <v>27.14</v>
      </c>
      <c r="G36" s="769" t="s">
        <v>201</v>
      </c>
    </row>
    <row r="37" spans="1:7" s="387" customFormat="1" ht="31.5" customHeight="1">
      <c r="A37" s="762" t="s">
        <v>222</v>
      </c>
      <c r="B37" s="763" t="s">
        <v>93</v>
      </c>
      <c r="C37" s="756">
        <v>12</v>
      </c>
      <c r="D37" s="756">
        <f t="shared" si="3"/>
        <v>14.399999999999999</v>
      </c>
      <c r="E37" s="768"/>
      <c r="F37" s="768"/>
      <c r="G37" s="769" t="s">
        <v>221</v>
      </c>
    </row>
    <row r="38" spans="1:7" s="387" customFormat="1" ht="33" customHeight="1">
      <c r="A38" s="740" t="s">
        <v>190</v>
      </c>
      <c r="B38" s="734" t="s">
        <v>93</v>
      </c>
      <c r="C38" s="741">
        <v>32</v>
      </c>
      <c r="D38" s="741">
        <f t="shared" si="3"/>
        <v>38.4</v>
      </c>
      <c r="E38" s="771">
        <v>19</v>
      </c>
      <c r="F38" s="771">
        <v>51</v>
      </c>
      <c r="G38" s="761" t="s">
        <v>359</v>
      </c>
    </row>
    <row r="39" spans="1:7" s="387" customFormat="1" ht="37.5" customHeight="1">
      <c r="A39" s="740" t="s">
        <v>186</v>
      </c>
      <c r="B39" s="734" t="s">
        <v>93</v>
      </c>
      <c r="C39" s="741">
        <v>738</v>
      </c>
      <c r="D39" s="741">
        <f t="shared" si="3"/>
        <v>885.6</v>
      </c>
      <c r="E39" s="771">
        <v>151</v>
      </c>
      <c r="F39" s="771">
        <v>1411</v>
      </c>
      <c r="G39" s="761" t="s">
        <v>205</v>
      </c>
    </row>
    <row r="40" spans="1:7" s="387" customFormat="1" ht="19.5" hidden="1" customHeight="1">
      <c r="A40" s="740" t="s">
        <v>114</v>
      </c>
      <c r="B40" s="734" t="s">
        <v>93</v>
      </c>
      <c r="C40" s="772"/>
      <c r="D40" s="741">
        <f t="shared" si="3"/>
        <v>0</v>
      </c>
      <c r="E40" s="773"/>
      <c r="F40" s="773"/>
      <c r="G40" s="774"/>
    </row>
    <row r="41" spans="1:7" s="387" customFormat="1" ht="16.5" hidden="1">
      <c r="A41" s="740" t="s">
        <v>45</v>
      </c>
      <c r="B41" s="734" t="s">
        <v>93</v>
      </c>
      <c r="C41" s="741"/>
      <c r="D41" s="741">
        <f t="shared" si="3"/>
        <v>0</v>
      </c>
      <c r="E41" s="771"/>
      <c r="F41" s="771"/>
      <c r="G41" s="759" t="s">
        <v>115</v>
      </c>
    </row>
    <row r="42" spans="1:7" s="387" customFormat="1" ht="16.5" hidden="1">
      <c r="A42" s="740" t="s">
        <v>116</v>
      </c>
      <c r="B42" s="734" t="s">
        <v>93</v>
      </c>
      <c r="C42" s="741"/>
      <c r="D42" s="741">
        <f t="shared" si="3"/>
        <v>0</v>
      </c>
      <c r="E42" s="771"/>
      <c r="F42" s="771"/>
      <c r="G42" s="759" t="s">
        <v>115</v>
      </c>
    </row>
    <row r="43" spans="1:7" s="387" customFormat="1" ht="16.5" hidden="1">
      <c r="A43" s="740" t="s">
        <v>117</v>
      </c>
      <c r="B43" s="734" t="s">
        <v>93</v>
      </c>
      <c r="C43" s="741"/>
      <c r="D43" s="741">
        <f t="shared" si="3"/>
        <v>0</v>
      </c>
      <c r="E43" s="771"/>
      <c r="F43" s="771"/>
      <c r="G43" s="759"/>
    </row>
    <row r="44" spans="1:7" s="387" customFormat="1" ht="39.75" customHeight="1">
      <c r="A44" s="746" t="s">
        <v>187</v>
      </c>
      <c r="B44" s="734" t="s">
        <v>93</v>
      </c>
      <c r="C44" s="755">
        <v>353.39</v>
      </c>
      <c r="D44" s="741">
        <f t="shared" si="3"/>
        <v>424.06799999999998</v>
      </c>
      <c r="E44" s="775"/>
      <c r="F44" s="775"/>
      <c r="G44" s="750" t="s">
        <v>207</v>
      </c>
    </row>
    <row r="45" spans="1:7" s="387" customFormat="1" ht="37.5" customHeight="1" thickBot="1">
      <c r="A45" s="746" t="s">
        <v>118</v>
      </c>
      <c r="B45" s="747" t="s">
        <v>119</v>
      </c>
      <c r="C45" s="748">
        <v>3</v>
      </c>
      <c r="D45" s="741">
        <f t="shared" si="3"/>
        <v>3.5999999999999996</v>
      </c>
      <c r="E45" s="775"/>
      <c r="F45" s="775"/>
      <c r="G45" s="776" t="s">
        <v>219</v>
      </c>
    </row>
    <row r="46" spans="1:7" ht="43.5" customHeight="1" thickBot="1">
      <c r="A46" s="382" t="s">
        <v>360</v>
      </c>
      <c r="B46" s="383"/>
      <c r="C46" s="751"/>
      <c r="D46" s="751"/>
      <c r="E46" s="386"/>
      <c r="F46" s="386"/>
      <c r="G46" s="384"/>
    </row>
    <row r="47" spans="1:7" s="387" customFormat="1" ht="39.950000000000003" customHeight="1">
      <c r="A47" s="777" t="s">
        <v>181</v>
      </c>
      <c r="B47" s="763" t="s">
        <v>93</v>
      </c>
      <c r="C47" s="778">
        <v>20</v>
      </c>
      <c r="D47" s="756">
        <f t="shared" ref="D47:D60" si="4">C47*1.2</f>
        <v>24</v>
      </c>
      <c r="E47" s="779"/>
      <c r="F47" s="780"/>
      <c r="G47" s="781" t="s">
        <v>361</v>
      </c>
    </row>
    <row r="48" spans="1:7" s="387" customFormat="1" ht="39.950000000000003" customHeight="1">
      <c r="A48" s="782" t="s">
        <v>362</v>
      </c>
      <c r="B48" s="734" t="s">
        <v>93</v>
      </c>
      <c r="C48" s="783">
        <v>184.67</v>
      </c>
      <c r="D48" s="741">
        <f t="shared" si="4"/>
        <v>221.60399999999998</v>
      </c>
      <c r="E48" s="784"/>
      <c r="F48" s="785"/>
      <c r="G48" s="786" t="s">
        <v>208</v>
      </c>
    </row>
    <row r="49" spans="1:7" s="387" customFormat="1" ht="39.950000000000003" customHeight="1">
      <c r="A49" s="782" t="s">
        <v>363</v>
      </c>
      <c r="B49" s="734" t="s">
        <v>93</v>
      </c>
      <c r="C49" s="783">
        <v>472</v>
      </c>
      <c r="D49" s="741">
        <f t="shared" si="4"/>
        <v>566.4</v>
      </c>
      <c r="E49" s="784"/>
      <c r="F49" s="785"/>
      <c r="G49" s="786" t="s">
        <v>364</v>
      </c>
    </row>
    <row r="50" spans="1:7" s="387" customFormat="1" ht="39.950000000000003" customHeight="1">
      <c r="A50" s="782" t="s">
        <v>365</v>
      </c>
      <c r="B50" s="734" t="s">
        <v>93</v>
      </c>
      <c r="C50" s="783">
        <v>172</v>
      </c>
      <c r="D50" s="741">
        <f t="shared" si="4"/>
        <v>206.4</v>
      </c>
      <c r="E50" s="784"/>
      <c r="F50" s="785"/>
      <c r="G50" s="786" t="s">
        <v>366</v>
      </c>
    </row>
    <row r="51" spans="1:7" s="387" customFormat="1" ht="39.950000000000003" customHeight="1">
      <c r="A51" s="787" t="s">
        <v>184</v>
      </c>
      <c r="B51" s="734" t="s">
        <v>93</v>
      </c>
      <c r="C51" s="783">
        <v>88.61</v>
      </c>
      <c r="D51" s="741">
        <f t="shared" si="4"/>
        <v>106.33199999999999</v>
      </c>
      <c r="E51" s="784"/>
      <c r="F51" s="785"/>
      <c r="G51" s="761" t="s">
        <v>209</v>
      </c>
    </row>
    <row r="52" spans="1:7" s="387" customFormat="1" ht="39.950000000000003" customHeight="1">
      <c r="A52" s="787" t="s">
        <v>185</v>
      </c>
      <c r="B52" s="734" t="s">
        <v>93</v>
      </c>
      <c r="C52" s="783">
        <v>1696.05</v>
      </c>
      <c r="D52" s="741">
        <f t="shared" si="4"/>
        <v>2035.2599999999998</v>
      </c>
      <c r="E52" s="784"/>
      <c r="F52" s="785"/>
      <c r="G52" s="761" t="s">
        <v>210</v>
      </c>
    </row>
    <row r="53" spans="1:7" s="387" customFormat="1" ht="39.950000000000003" customHeight="1">
      <c r="A53" s="782" t="s">
        <v>182</v>
      </c>
      <c r="B53" s="734" t="s">
        <v>93</v>
      </c>
      <c r="C53" s="783">
        <v>1081.74</v>
      </c>
      <c r="D53" s="741">
        <f t="shared" si="4"/>
        <v>1298.088</v>
      </c>
      <c r="E53" s="784"/>
      <c r="F53" s="785"/>
      <c r="G53" s="761" t="s">
        <v>210</v>
      </c>
    </row>
    <row r="54" spans="1:7" s="387" customFormat="1" ht="53.25" customHeight="1">
      <c r="A54" s="782" t="s">
        <v>183</v>
      </c>
      <c r="B54" s="734" t="s">
        <v>93</v>
      </c>
      <c r="C54" s="783">
        <v>1500</v>
      </c>
      <c r="D54" s="741">
        <f t="shared" si="4"/>
        <v>1800</v>
      </c>
      <c r="E54" s="784"/>
      <c r="F54" s="785"/>
      <c r="G54" s="761" t="s">
        <v>367</v>
      </c>
    </row>
    <row r="55" spans="1:7" s="387" customFormat="1" ht="39.950000000000003" customHeight="1">
      <c r="A55" s="782" t="s">
        <v>211</v>
      </c>
      <c r="B55" s="734" t="s">
        <v>93</v>
      </c>
      <c r="C55" s="783">
        <v>739.86</v>
      </c>
      <c r="D55" s="741">
        <f t="shared" si="4"/>
        <v>887.83199999999999</v>
      </c>
      <c r="E55" s="784"/>
      <c r="F55" s="785"/>
      <c r="G55" s="761" t="s">
        <v>215</v>
      </c>
    </row>
    <row r="56" spans="1:7" s="387" customFormat="1" ht="39.950000000000003" customHeight="1">
      <c r="A56" s="782" t="s">
        <v>212</v>
      </c>
      <c r="B56" s="734" t="s">
        <v>93</v>
      </c>
      <c r="C56" s="783">
        <v>748.53</v>
      </c>
      <c r="D56" s="741">
        <f t="shared" si="4"/>
        <v>898.23599999999999</v>
      </c>
      <c r="E56" s="784"/>
      <c r="F56" s="785"/>
      <c r="G56" s="761" t="s">
        <v>216</v>
      </c>
    </row>
    <row r="57" spans="1:7" s="387" customFormat="1" ht="39.950000000000003" customHeight="1">
      <c r="A57" s="782" t="s">
        <v>196</v>
      </c>
      <c r="B57" s="734" t="s">
        <v>93</v>
      </c>
      <c r="C57" s="783">
        <v>738.32</v>
      </c>
      <c r="D57" s="741">
        <f t="shared" si="4"/>
        <v>885.98400000000004</v>
      </c>
      <c r="E57" s="784"/>
      <c r="F57" s="785"/>
      <c r="G57" s="761" t="s">
        <v>216</v>
      </c>
    </row>
    <row r="58" spans="1:7" s="387" customFormat="1" ht="54.75" customHeight="1">
      <c r="A58" s="782" t="s">
        <v>213</v>
      </c>
      <c r="B58" s="734" t="s">
        <v>93</v>
      </c>
      <c r="C58" s="783">
        <v>353.39</v>
      </c>
      <c r="D58" s="741">
        <f t="shared" si="4"/>
        <v>424.06799999999998</v>
      </c>
      <c r="E58" s="784"/>
      <c r="F58" s="785"/>
      <c r="G58" s="761" t="s">
        <v>207</v>
      </c>
    </row>
    <row r="59" spans="1:7" s="387" customFormat="1" ht="39.950000000000003" customHeight="1">
      <c r="A59" s="782" t="s">
        <v>214</v>
      </c>
      <c r="B59" s="734" t="s">
        <v>93</v>
      </c>
      <c r="C59" s="783">
        <v>1859.68</v>
      </c>
      <c r="D59" s="741">
        <f t="shared" si="4"/>
        <v>2231.616</v>
      </c>
      <c r="E59" s="788"/>
      <c r="F59" s="788"/>
      <c r="G59" s="761" t="s">
        <v>217</v>
      </c>
    </row>
    <row r="60" spans="1:7" s="387" customFormat="1" ht="39.950000000000003" customHeight="1" thickBot="1">
      <c r="A60" s="789" t="s">
        <v>368</v>
      </c>
      <c r="B60" s="790" t="s">
        <v>93</v>
      </c>
      <c r="C60" s="791">
        <v>1293.48</v>
      </c>
      <c r="D60" s="792">
        <f t="shared" si="4"/>
        <v>1552.1759999999999</v>
      </c>
      <c r="E60" s="793"/>
      <c r="F60" s="793"/>
      <c r="G60" s="794" t="s">
        <v>217</v>
      </c>
    </row>
    <row r="62" spans="1:7">
      <c r="A62" s="92" t="s">
        <v>374</v>
      </c>
    </row>
  </sheetData>
  <mergeCells count="1">
    <mergeCell ref="A1:G1"/>
  </mergeCells>
  <printOptions horizontalCentered="1"/>
  <pageMargins left="0.31496062992125984" right="0.15748031496062992" top="0.98425196850393704" bottom="0.98425196850393704" header="0.51181102362204722" footer="0.51181102362204722"/>
  <pageSetup scale="55" orientation="landscape" r:id="rId1"/>
  <headerFooter alignWithMargins="0">
    <oddFooter>&amp;CActivity Cost Benchmarks &amp;F</oddFooter>
  </headerFooter>
</worksheet>
</file>

<file path=xl/worksheets/sheet24.xml><?xml version="1.0" encoding="utf-8"?>
<worksheet xmlns="http://schemas.openxmlformats.org/spreadsheetml/2006/main" xmlns:r="http://schemas.openxmlformats.org/officeDocument/2006/relationships">
  <sheetPr>
    <tabColor theme="8" tint="0.79998168889431442"/>
  </sheetPr>
  <dimension ref="A1:D30"/>
  <sheetViews>
    <sheetView topLeftCell="A22" zoomScaleNormal="100" workbookViewId="0">
      <selection activeCell="A24" sqref="A23:A24"/>
    </sheetView>
  </sheetViews>
  <sheetFormatPr defaultRowHeight="15"/>
  <cols>
    <col min="1" max="1" width="134.140625" style="796" customWidth="1"/>
    <col min="2" max="2" width="118.7109375" customWidth="1"/>
  </cols>
  <sheetData>
    <row r="1" spans="1:1" ht="18.75">
      <c r="A1" s="799" t="s">
        <v>148</v>
      </c>
    </row>
    <row r="3" spans="1:1">
      <c r="A3" s="798" t="s">
        <v>317</v>
      </c>
    </row>
    <row r="5" spans="1:1">
      <c r="A5" s="796" t="s">
        <v>151</v>
      </c>
    </row>
    <row r="6" spans="1:1">
      <c r="A6" t="s">
        <v>149</v>
      </c>
    </row>
    <row r="7" spans="1:1">
      <c r="A7" t="s">
        <v>150</v>
      </c>
    </row>
    <row r="8" spans="1:1">
      <c r="A8" t="s">
        <v>292</v>
      </c>
    </row>
    <row r="9" spans="1:1" ht="30.75" customHeight="1">
      <c r="A9" s="796" t="s">
        <v>320</v>
      </c>
    </row>
    <row r="10" spans="1:1" ht="42.75" customHeight="1">
      <c r="A10" s="796" t="s">
        <v>152</v>
      </c>
    </row>
    <row r="11" spans="1:1" ht="45" customHeight="1">
      <c r="A11" s="796" t="s">
        <v>153</v>
      </c>
    </row>
    <row r="12" spans="1:1" ht="38.25" customHeight="1">
      <c r="A12" s="796" t="s">
        <v>371</v>
      </c>
    </row>
    <row r="13" spans="1:1" ht="40.5" customHeight="1">
      <c r="A13" s="796" t="s">
        <v>318</v>
      </c>
    </row>
    <row r="14" spans="1:1" ht="39.75" customHeight="1">
      <c r="A14" s="796" t="s">
        <v>154</v>
      </c>
    </row>
    <row r="15" spans="1:1" ht="26.25" customHeight="1">
      <c r="A15" s="796" t="s">
        <v>155</v>
      </c>
    </row>
    <row r="17" spans="1:4">
      <c r="A17" s="798" t="s">
        <v>369</v>
      </c>
    </row>
    <row r="18" spans="1:4" ht="39.75" customHeight="1">
      <c r="A18" s="796" t="s">
        <v>377</v>
      </c>
    </row>
    <row r="19" spans="1:4" ht="26.25" customHeight="1">
      <c r="A19" s="796" t="s">
        <v>156</v>
      </c>
    </row>
    <row r="20" spans="1:4" ht="42.75" customHeight="1">
      <c r="A20" s="796" t="s">
        <v>370</v>
      </c>
    </row>
    <row r="21" spans="1:4" ht="26.25" customHeight="1">
      <c r="A21" s="796" t="s">
        <v>157</v>
      </c>
    </row>
    <row r="22" spans="1:4" ht="42" customHeight="1">
      <c r="A22" s="796" t="s">
        <v>380</v>
      </c>
    </row>
    <row r="23" spans="1:4" ht="26.25" customHeight="1">
      <c r="A23" s="798" t="s">
        <v>75</v>
      </c>
    </row>
    <row r="24" spans="1:4" ht="147.75" customHeight="1">
      <c r="A24" s="796" t="s">
        <v>376</v>
      </c>
    </row>
    <row r="25" spans="1:4" ht="36" customHeight="1">
      <c r="A25" s="796" t="s">
        <v>158</v>
      </c>
    </row>
    <row r="26" spans="1:4" ht="44.25" customHeight="1">
      <c r="A26" s="796" t="s">
        <v>319</v>
      </c>
    </row>
    <row r="27" spans="1:4" ht="31.5" customHeight="1">
      <c r="A27" s="796" t="s">
        <v>378</v>
      </c>
    </row>
    <row r="28" spans="1:4" ht="68.25" customHeight="1">
      <c r="A28" s="797" t="s">
        <v>372</v>
      </c>
    </row>
    <row r="29" spans="1:4" ht="53.25" customHeight="1">
      <c r="A29" s="796" t="s">
        <v>159</v>
      </c>
      <c r="B29" s="226"/>
      <c r="C29" s="226"/>
      <c r="D29" s="226"/>
    </row>
    <row r="30" spans="1:4" ht="44.25" customHeight="1"/>
  </sheetData>
  <pageMargins left="0.70866141732283472" right="0.70866141732283472" top="0.74803149606299213" bottom="0.74803149606299213" header="0.31496062992125984" footer="0.31496062992125984"/>
  <pageSetup scale="85" orientation="landscape" r:id="rId1"/>
  <headerFooter>
    <oddFooter>&amp;CDefinitions - &amp;F</oddFooter>
  </headerFooter>
  <drawing r:id="rId2"/>
</worksheet>
</file>

<file path=xl/worksheets/sheet25.xml><?xml version="1.0" encoding="utf-8"?>
<worksheet xmlns="http://schemas.openxmlformats.org/spreadsheetml/2006/main" xmlns:r="http://schemas.openxmlformats.org/officeDocument/2006/relationships">
  <dimension ref="A1:C7"/>
  <sheetViews>
    <sheetView workbookViewId="0"/>
  </sheetViews>
  <sheetFormatPr defaultRowHeight="15"/>
  <cols>
    <col min="1" max="1" width="22.42578125" customWidth="1"/>
    <col min="2" max="2" width="15.28515625" bestFit="1" customWidth="1"/>
    <col min="3" max="3" width="16.28515625" bestFit="1" customWidth="1"/>
  </cols>
  <sheetData>
    <row r="1" spans="1:3">
      <c r="A1" t="s">
        <v>170</v>
      </c>
      <c r="B1" t="s">
        <v>171</v>
      </c>
      <c r="C1" t="s">
        <v>172</v>
      </c>
    </row>
    <row r="2" spans="1:3">
      <c r="A2" t="s">
        <v>173</v>
      </c>
      <c r="B2" s="365">
        <v>22556000</v>
      </c>
      <c r="C2" s="366">
        <f>B2*0.44</f>
        <v>9924640</v>
      </c>
    </row>
    <row r="3" spans="1:3">
      <c r="A3" t="s">
        <v>174</v>
      </c>
      <c r="B3" s="365">
        <v>20000000</v>
      </c>
      <c r="C3" s="366">
        <f>B3*0.21</f>
        <v>4200000</v>
      </c>
    </row>
    <row r="4" spans="1:3">
      <c r="A4" t="s">
        <v>175</v>
      </c>
      <c r="B4" s="365">
        <v>20000000</v>
      </c>
      <c r="C4" s="366">
        <f>B4*0.09</f>
        <v>1800000</v>
      </c>
    </row>
    <row r="5" spans="1:3">
      <c r="A5" t="s">
        <v>176</v>
      </c>
      <c r="B5" s="367">
        <v>12000</v>
      </c>
      <c r="C5" s="366">
        <f>B5*455</f>
        <v>5460000</v>
      </c>
    </row>
    <row r="6" spans="1:3" ht="15.75" thickBot="1">
      <c r="A6" s="368" t="s">
        <v>177</v>
      </c>
      <c r="B6" s="369">
        <v>100000</v>
      </c>
      <c r="C6" s="370">
        <f>B6*24</f>
        <v>2400000</v>
      </c>
    </row>
    <row r="7" spans="1:3" ht="15.75" thickTop="1">
      <c r="A7" s="371" t="s">
        <v>178</v>
      </c>
      <c r="B7" t="s">
        <v>179</v>
      </c>
      <c r="C7" s="372">
        <f>SUM(C2:C6)</f>
        <v>23784640</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dimension ref="A1:L10"/>
  <sheetViews>
    <sheetView workbookViewId="0">
      <selection activeCell="J15" sqref="J15"/>
    </sheetView>
  </sheetViews>
  <sheetFormatPr defaultRowHeight="15"/>
  <cols>
    <col min="1" max="1" width="19.7109375" customWidth="1"/>
    <col min="2" max="2" width="11" style="646" customWidth="1"/>
    <col min="3" max="3" width="10.5703125" style="646" customWidth="1"/>
    <col min="4" max="12" width="9.140625" style="646"/>
  </cols>
  <sheetData>
    <row r="1" spans="1:12">
      <c r="C1" s="1109" t="s">
        <v>328</v>
      </c>
      <c r="D1" s="1110"/>
      <c r="E1" s="1111" t="s">
        <v>329</v>
      </c>
      <c r="F1" s="1112"/>
      <c r="G1" s="1113" t="s">
        <v>330</v>
      </c>
      <c r="H1" s="1114"/>
      <c r="I1" s="1111" t="s">
        <v>331</v>
      </c>
      <c r="J1" s="1112"/>
      <c r="K1" s="1113" t="s">
        <v>332</v>
      </c>
      <c r="L1" s="1114"/>
    </row>
    <row r="2" spans="1:12" ht="60">
      <c r="A2" s="658" t="s">
        <v>0</v>
      </c>
      <c r="B2" s="660" t="s">
        <v>333</v>
      </c>
      <c r="C2" s="653" t="s">
        <v>324</v>
      </c>
      <c r="D2" s="655" t="s">
        <v>325</v>
      </c>
      <c r="E2" s="647" t="s">
        <v>324</v>
      </c>
      <c r="F2" s="648" t="s">
        <v>325</v>
      </c>
      <c r="G2" s="653" t="s">
        <v>324</v>
      </c>
      <c r="H2" s="655" t="s">
        <v>325</v>
      </c>
      <c r="I2" s="647" t="s">
        <v>324</v>
      </c>
      <c r="J2" s="648" t="s">
        <v>325</v>
      </c>
      <c r="K2" s="653" t="s">
        <v>324</v>
      </c>
      <c r="L2" s="655" t="s">
        <v>325</v>
      </c>
    </row>
    <row r="3" spans="1:12">
      <c r="A3" s="658" t="s">
        <v>241</v>
      </c>
      <c r="B3" s="651">
        <v>13.76</v>
      </c>
      <c r="C3" s="653">
        <f>(CR!F39/'Performance Measure'!E19)</f>
        <v>7.2328974335412797</v>
      </c>
      <c r="D3" s="655">
        <f t="shared" ref="D3:D10" si="0">B3-C3</f>
        <v>6.5271025664587201</v>
      </c>
      <c r="E3" s="647">
        <f>CR!G39/'Performance Measure'!F19</f>
        <v>7.8923828020578677</v>
      </c>
      <c r="F3" s="648">
        <f>B3-E3</f>
        <v>5.8676171979421321</v>
      </c>
      <c r="G3" s="653">
        <f>CR!H39/'Performance Measure'!G19</f>
        <v>7.2989823837125076</v>
      </c>
      <c r="H3" s="655">
        <f>B3-G3</f>
        <v>6.4610176162874922</v>
      </c>
      <c r="I3" s="647">
        <f>CR!I39/'Performance Measure'!H19</f>
        <v>7.6737922539291548</v>
      </c>
      <c r="J3" s="648">
        <f>B3-I3</f>
        <v>6.086207746070845</v>
      </c>
      <c r="K3" s="653">
        <f>CR!J39/'Performance Measure'!I19</f>
        <v>7.9469751523230876</v>
      </c>
      <c r="L3" s="655">
        <f>B3-K3</f>
        <v>5.8130248476769122</v>
      </c>
    </row>
    <row r="4" spans="1:12">
      <c r="A4" s="658" t="s">
        <v>326</v>
      </c>
      <c r="B4" s="651">
        <v>16.989999999999998</v>
      </c>
      <c r="C4" s="653">
        <f>(TOR!F39/'Performance Measure'!E39)</f>
        <v>9.1392169037280802</v>
      </c>
      <c r="D4" s="655">
        <f t="shared" si="0"/>
        <v>7.8507830962719183</v>
      </c>
      <c r="E4" s="647">
        <f>TOR!G39/'Performance Measure'!F39</f>
        <v>7.5968079723098478</v>
      </c>
      <c r="F4" s="648">
        <f t="shared" ref="F4:F10" si="1">B4-E4</f>
        <v>9.3931920276901515</v>
      </c>
      <c r="G4" s="653">
        <f>TOR!H39/'Performance Measure'!G39</f>
        <v>11.078728388246994</v>
      </c>
      <c r="H4" s="655">
        <f t="shared" ref="H4:H10" si="2">B4-G4</f>
        <v>5.9112716117530049</v>
      </c>
      <c r="I4" s="647">
        <f>TOR!I39/'Performance Measure'!H39</f>
        <v>13.586452839080449</v>
      </c>
      <c r="J4" s="648">
        <f t="shared" ref="J4:J10" si="3">B4-I4</f>
        <v>3.4035471609195493</v>
      </c>
      <c r="K4" s="653">
        <f>TOR!J39/'Performance Measure'!I39</f>
        <v>17.485457513206416</v>
      </c>
      <c r="L4" s="655">
        <f t="shared" ref="L4:L10" si="4">B4-K4</f>
        <v>-0.49545751320641784</v>
      </c>
    </row>
    <row r="5" spans="1:12">
      <c r="A5" s="658" t="s">
        <v>327</v>
      </c>
      <c r="B5" s="651">
        <v>12.24</v>
      </c>
      <c r="C5" s="653">
        <f>KBR!F39/'Performance Measure'!E54</f>
        <v>15.202997735231845</v>
      </c>
      <c r="D5" s="656">
        <f t="shared" si="0"/>
        <v>-2.9629977352318448</v>
      </c>
      <c r="E5" s="647">
        <f>KBR!G39/'Performance Measure'!F54</f>
        <v>14.079740747344417</v>
      </c>
      <c r="F5" s="649">
        <f t="shared" si="1"/>
        <v>-1.8397407473444165</v>
      </c>
      <c r="G5" s="653">
        <f>KBR!H39/'Performance Measure'!G54</f>
        <v>14.25673220505052</v>
      </c>
      <c r="H5" s="656">
        <f t="shared" si="2"/>
        <v>-2.0167322050505199</v>
      </c>
      <c r="I5" s="647">
        <f>KBR!I39/'Performance Measure'!H54</f>
        <v>43.65124042549197</v>
      </c>
      <c r="J5" s="649">
        <f t="shared" si="3"/>
        <v>-31.411240425491968</v>
      </c>
      <c r="K5" s="653">
        <f>KBR!J39/'Performance Measure'!I54</f>
        <v>100.26516240965645</v>
      </c>
      <c r="L5" s="656">
        <f t="shared" si="4"/>
        <v>-88.02516240965646</v>
      </c>
    </row>
    <row r="6" spans="1:12">
      <c r="A6" s="658" t="s">
        <v>253</v>
      </c>
      <c r="B6" s="651">
        <v>20.16</v>
      </c>
      <c r="C6" s="653">
        <f>OR!F39/'Performance Measure'!E84</f>
        <v>6.0846372659107102</v>
      </c>
      <c r="D6" s="655">
        <f t="shared" si="0"/>
        <v>14.075362734089289</v>
      </c>
      <c r="E6" s="647">
        <f>OR!G39/'Performance Measure'!F84</f>
        <v>7.5825541086683632</v>
      </c>
      <c r="F6" s="648">
        <f t="shared" si="1"/>
        <v>12.577445891331637</v>
      </c>
      <c r="G6" s="653">
        <f>OR!H39/'Performance Measure'!G84</f>
        <v>7.2311591240946846</v>
      </c>
      <c r="H6" s="655">
        <f t="shared" si="2"/>
        <v>12.928840875905315</v>
      </c>
      <c r="I6" s="647">
        <f>OR!I39/'Performance Measure'!H84</f>
        <v>9.088911929536879</v>
      </c>
      <c r="J6" s="648">
        <f t="shared" si="3"/>
        <v>11.071088070463121</v>
      </c>
      <c r="K6" s="653">
        <f>OR!J39/'Performance Measure'!I84</f>
        <v>9.2035042436011683</v>
      </c>
      <c r="L6" s="655">
        <f t="shared" si="4"/>
        <v>10.956495756398832</v>
      </c>
    </row>
    <row r="7" spans="1:12">
      <c r="A7" s="658" t="s">
        <v>257</v>
      </c>
      <c r="B7" s="651">
        <v>13.8</v>
      </c>
      <c r="C7" s="653">
        <f>SR!F39/'Performance Measure'!E104</f>
        <v>14.271447224240617</v>
      </c>
      <c r="D7" s="655">
        <f t="shared" si="0"/>
        <v>-0.47144722424061669</v>
      </c>
      <c r="E7" s="647">
        <f>SR!G39/'Performance Measure'!F104</f>
        <v>15.028271503111128</v>
      </c>
      <c r="F7" s="649">
        <f t="shared" si="1"/>
        <v>-1.2282715031111273</v>
      </c>
      <c r="G7" s="653">
        <f>SR!H39/'Performance Measure'!G104</f>
        <v>14.311720425959468</v>
      </c>
      <c r="H7" s="656">
        <f t="shared" si="2"/>
        <v>-0.51172042595946721</v>
      </c>
      <c r="I7" s="647">
        <f>SR!I39/'Performance Measure'!H104</f>
        <v>13.954275501302837</v>
      </c>
      <c r="J7" s="649">
        <f t="shared" si="3"/>
        <v>-0.15427550130283585</v>
      </c>
      <c r="K7" s="653">
        <f>SR!J39/'Performance Measure'!I104</f>
        <v>13.954275501302837</v>
      </c>
      <c r="L7" s="656">
        <f t="shared" si="4"/>
        <v>-0.15427550130283585</v>
      </c>
    </row>
    <row r="8" spans="1:12">
      <c r="A8" s="658" t="s">
        <v>260</v>
      </c>
      <c r="B8" s="651">
        <v>10.17</v>
      </c>
      <c r="C8" s="653">
        <f>NER!F39/'Performance Measure'!E119</f>
        <v>19.338633846153847</v>
      </c>
      <c r="D8" s="656">
        <f t="shared" si="0"/>
        <v>-9.1686338461538472</v>
      </c>
      <c r="E8" s="647">
        <f>NER!G39/'Performance Measure'!F119</f>
        <v>5.2319983246029071</v>
      </c>
      <c r="F8" s="649">
        <f t="shared" si="1"/>
        <v>4.9380016753970928</v>
      </c>
      <c r="G8" s="653">
        <f>NER!H39/'Performance Measure'!G119</f>
        <v>4.7352970102475895</v>
      </c>
      <c r="H8" s="655">
        <f t="shared" si="2"/>
        <v>5.4347029897524104</v>
      </c>
      <c r="I8" s="647">
        <f>NER!I39/'Performance Measure'!H119</f>
        <v>6.1047037727444362</v>
      </c>
      <c r="J8" s="649">
        <f t="shared" si="3"/>
        <v>4.0652962272555637</v>
      </c>
      <c r="K8" s="653">
        <f>NER!J39/'Performance Measure'!I119</f>
        <v>6.1166139117293614</v>
      </c>
      <c r="L8" s="656">
        <f t="shared" si="4"/>
        <v>4.0533860882706385</v>
      </c>
    </row>
    <row r="9" spans="1:12">
      <c r="A9" s="658" t="s">
        <v>265</v>
      </c>
      <c r="B9" s="651">
        <v>12.49</v>
      </c>
      <c r="C9" s="653">
        <f>SCR!F39/'Performance Measure'!E169</f>
        <v>17.600510620487601</v>
      </c>
      <c r="D9" s="655">
        <f t="shared" si="0"/>
        <v>-5.1105106204876005</v>
      </c>
      <c r="E9" s="647">
        <f>SCR!G39/'Performance Measure'!F169</f>
        <v>19.093719486731903</v>
      </c>
      <c r="F9" s="649">
        <f t="shared" si="1"/>
        <v>-6.6037194867319027</v>
      </c>
      <c r="G9" s="653">
        <f>SCR!H39/'Performance Measure'!G169</f>
        <v>16.736535715213044</v>
      </c>
      <c r="H9" s="656">
        <f t="shared" si="2"/>
        <v>-4.2465357152130441</v>
      </c>
      <c r="I9" s="647">
        <f>SCR!I39/'Performance Measure'!H169</f>
        <v>19.284262464805625</v>
      </c>
      <c r="J9" s="649">
        <f t="shared" si="3"/>
        <v>-6.7942624648056249</v>
      </c>
      <c r="K9" s="653">
        <f>SCR!J39/'Performance Measure'!I169</f>
        <v>19.284262464805625</v>
      </c>
      <c r="L9" s="656">
        <f t="shared" si="4"/>
        <v>-6.7942624648056249</v>
      </c>
    </row>
    <row r="10" spans="1:12" ht="15.75" thickBot="1">
      <c r="A10" s="658" t="s">
        <v>269</v>
      </c>
      <c r="B10" s="651">
        <v>18.23</v>
      </c>
      <c r="C10" s="654">
        <f>WCR!F39/'Performance Measure'!E149</f>
        <v>10.030385911665579</v>
      </c>
      <c r="D10" s="659">
        <f t="shared" si="0"/>
        <v>8.1996140883344211</v>
      </c>
      <c r="E10" s="650">
        <f>WCR!G39/'Performance Measure'!F149</f>
        <v>10.500598825201839</v>
      </c>
      <c r="F10" s="652">
        <f t="shared" si="1"/>
        <v>7.729401174798161</v>
      </c>
      <c r="G10" s="654">
        <f>WCR!I39/'Performance Measure'!G149</f>
        <v>9.8172493503558638</v>
      </c>
      <c r="H10" s="657">
        <f t="shared" si="2"/>
        <v>8.4127506496441367</v>
      </c>
      <c r="I10" s="650">
        <f>WCR!I39/'Performance Measure'!H149</f>
        <v>10.100448561784381</v>
      </c>
      <c r="J10" s="652">
        <f t="shared" si="3"/>
        <v>8.1295514382156195</v>
      </c>
      <c r="K10" s="654">
        <f>WCR!J39/'Performance Measure'!I149</f>
        <v>10.134603772911214</v>
      </c>
      <c r="L10" s="657">
        <f t="shared" si="4"/>
        <v>8.095396227088786</v>
      </c>
    </row>
  </sheetData>
  <mergeCells count="5">
    <mergeCell ref="C1:D1"/>
    <mergeCell ref="E1:F1"/>
    <mergeCell ref="G1:H1"/>
    <mergeCell ref="I1:J1"/>
    <mergeCell ref="K1:L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5-Year Plan (2014-19)</vt:lpstr>
      <vt:lpstr>Performance Measure</vt:lpstr>
      <vt:lpstr>Provincial Summary</vt:lpstr>
      <vt:lpstr>Summary by AREA</vt:lpstr>
      <vt:lpstr>BCTS Summary</vt:lpstr>
      <vt:lpstr>TFL summary</vt:lpstr>
      <vt:lpstr>CR</vt:lpstr>
      <vt:lpstr>CR AOP 14-15</vt:lpstr>
      <vt:lpstr>TOR</vt:lpstr>
      <vt:lpstr>TOR AOP 14-15</vt:lpstr>
      <vt:lpstr>KBR</vt:lpstr>
      <vt:lpstr>KBR AOP 14-15</vt:lpstr>
      <vt:lpstr>OR</vt:lpstr>
      <vt:lpstr>OR AOP 14-15</vt:lpstr>
      <vt:lpstr>SR</vt:lpstr>
      <vt:lpstr>SR AOP 14-15</vt:lpstr>
      <vt:lpstr>NER</vt:lpstr>
      <vt:lpstr>NER AOP 14-15</vt:lpstr>
      <vt:lpstr>SCR</vt:lpstr>
      <vt:lpstr>SCR AOP 14-15</vt:lpstr>
      <vt:lpstr>WCR</vt:lpstr>
      <vt:lpstr>WCR AOP 14-15</vt:lpstr>
      <vt:lpstr>Detailed Costs </vt:lpstr>
      <vt:lpstr>Definitions </vt:lpstr>
      <vt:lpstr>rough 201314 budget</vt:lpstr>
      <vt:lpstr>Sheet</vt:lpstr>
      <vt:lpstr>'5-Year Plan (2014-19)'!Print_Area</vt:lpstr>
      <vt:lpstr>'Definitions '!Print_Area</vt:lpstr>
      <vt:lpstr>'Detailed Costs '!Print_Area</vt:lpstr>
      <vt:lpstr>'KBR AOP 14-15'!Print_Area</vt:lpstr>
      <vt:lpstr>'TOR AOP 14-15'!Print_Area</vt:lpstr>
      <vt:lpstr>'5-Year Plan (2014-19)'!Print_Titles</vt:lpstr>
      <vt:lpstr>'Detailed Costs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dc:creator>
  <cp:lastModifiedBy>Mlocke</cp:lastModifiedBy>
  <cp:lastPrinted>2013-09-16T21:47:39Z</cp:lastPrinted>
  <dcterms:created xsi:type="dcterms:W3CDTF">2012-04-16T20:29:25Z</dcterms:created>
  <dcterms:modified xsi:type="dcterms:W3CDTF">2013-09-16T21:55:04Z</dcterms:modified>
</cp:coreProperties>
</file>